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mc:AlternateContent xmlns:mc="http://schemas.openxmlformats.org/markup-compatibility/2006">
    <mc:Choice Requires="x15">
      <x15ac:absPath xmlns:x15ac="http://schemas.microsoft.com/office/spreadsheetml/2010/11/ac" url="Y:\HOSPITAL DESIGNS\MID-HOSPITAL SET\MID-HOSPITAL_Ha.Ihavandhoo\"/>
    </mc:Choice>
  </mc:AlternateContent>
  <xr:revisionPtr revIDLastSave="0" documentId="13_ncr:1_{E02C4DCE-DB1E-490A-A340-25008419BF6D}" xr6:coauthVersionLast="45" xr6:coauthVersionMax="45" xr10:uidLastSave="{00000000-0000-0000-0000-000000000000}"/>
  <bookViews>
    <workbookView xWindow="-120" yWindow="-120" windowWidth="29040" windowHeight="15840" xr2:uid="{00000000-000D-0000-FFFF-FFFF00000000}"/>
  </bookViews>
  <sheets>
    <sheet name="BOQ NEW" sheetId="7" r:id="rId1"/>
    <sheet name="Rough Sheet" sheetId="11" state="hidden" r:id="rId2"/>
    <sheet name="Budget" sheetId="10" state="hidden" r:id="rId3"/>
  </sheets>
  <definedNames>
    <definedName name="_xlnm.Print_Area" localSheetId="0">'BOQ NEW'!$A$1:$I$431</definedName>
    <definedName name="_xlnm.Print_Area" localSheetId="2">Budget!$A$1:$L$32</definedName>
    <definedName name="_xlnm.Print_Titles" localSheetId="0">'BOQ NEW'!$4:$4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P55" i="11" l="1"/>
  <c r="BD45" i="11" s="1"/>
  <c r="BP50" i="11"/>
  <c r="BD38" i="11" s="1"/>
  <c r="BT41" i="11"/>
  <c r="BD41" i="11" s="1"/>
  <c r="BS41" i="11"/>
  <c r="BD37" i="11" s="1"/>
  <c r="BR41" i="11"/>
  <c r="BD44" i="11" s="1"/>
  <c r="BB34" i="11"/>
  <c r="C18" i="10"/>
  <c r="Q17" i="10"/>
  <c r="Q18" i="10" s="1"/>
  <c r="BN31" i="11"/>
  <c r="BN26" i="11"/>
  <c r="BR17" i="11"/>
  <c r="BQ17" i="11"/>
  <c r="BP17" i="11"/>
  <c r="N46" i="11"/>
  <c r="N77" i="11"/>
  <c r="N270" i="11"/>
  <c r="N271" i="11"/>
  <c r="N349" i="11"/>
  <c r="N356" i="11"/>
  <c r="N446" i="11"/>
  <c r="N503" i="11"/>
  <c r="N511" i="11" s="1"/>
  <c r="N611" i="11"/>
  <c r="N671" i="11"/>
  <c r="N682" i="11"/>
  <c r="O682" i="11" s="1"/>
  <c r="N816" i="11"/>
  <c r="N817" i="11"/>
  <c r="N864" i="11" s="1"/>
  <c r="N878" i="11"/>
  <c r="N889" i="11"/>
  <c r="N938" i="11"/>
  <c r="L62" i="11"/>
  <c r="I37" i="11"/>
  <c r="J37" i="11" s="1"/>
  <c r="M37" i="11" s="1"/>
  <c r="K29" i="11"/>
  <c r="L29" i="11" s="1"/>
  <c r="I29" i="11"/>
  <c r="J29" i="11" s="1"/>
  <c r="I26" i="11"/>
  <c r="J26" i="11" s="1"/>
  <c r="O1009" i="11"/>
  <c r="G948" i="11"/>
  <c r="G947" i="11"/>
  <c r="AZ946" i="11"/>
  <c r="AZ943" i="11"/>
  <c r="BA943" i="11" s="1"/>
  <c r="BA944" i="11" s="1"/>
  <c r="O943" i="11"/>
  <c r="L943" i="11"/>
  <c r="M943" i="11" s="1"/>
  <c r="J943" i="11"/>
  <c r="AZ936" i="11"/>
  <c r="BA936" i="11" s="1"/>
  <c r="BA937" i="11" s="1"/>
  <c r="O931" i="11"/>
  <c r="L931" i="11"/>
  <c r="J931" i="11"/>
  <c r="O930" i="11"/>
  <c r="L930" i="11"/>
  <c r="J930" i="11"/>
  <c r="O927" i="11"/>
  <c r="L927" i="11"/>
  <c r="J927" i="11"/>
  <c r="O926" i="11"/>
  <c r="L926" i="11"/>
  <c r="J926" i="11"/>
  <c r="O925" i="11"/>
  <c r="L925" i="11"/>
  <c r="J925" i="11"/>
  <c r="O924" i="11"/>
  <c r="L924" i="11"/>
  <c r="J924" i="11"/>
  <c r="AY923" i="11"/>
  <c r="O923" i="11"/>
  <c r="L923" i="11"/>
  <c r="J923" i="11"/>
  <c r="O922" i="11"/>
  <c r="L922" i="11"/>
  <c r="J922" i="11"/>
  <c r="O921" i="11"/>
  <c r="L921" i="11"/>
  <c r="J921" i="11"/>
  <c r="AY920" i="11"/>
  <c r="AZ920" i="11" s="1"/>
  <c r="O920" i="11"/>
  <c r="L920" i="11"/>
  <c r="J920" i="11"/>
  <c r="O917" i="11"/>
  <c r="L917" i="11"/>
  <c r="J917" i="11"/>
  <c r="O916" i="11"/>
  <c r="L916" i="11"/>
  <c r="J916" i="11"/>
  <c r="AZ915" i="11"/>
  <c r="AZ916" i="11" s="1"/>
  <c r="AZ917" i="11" s="1"/>
  <c r="O915" i="11"/>
  <c r="L915" i="11"/>
  <c r="J915" i="11"/>
  <c r="O914" i="11"/>
  <c r="L914" i="11"/>
  <c r="J914" i="11"/>
  <c r="O913" i="11"/>
  <c r="L913" i="11"/>
  <c r="J913" i="11"/>
  <c r="O912" i="11"/>
  <c r="L912" i="11"/>
  <c r="J912" i="11"/>
  <c r="O911" i="11"/>
  <c r="L911" i="11"/>
  <c r="J911" i="11"/>
  <c r="AY910" i="11"/>
  <c r="O910" i="11"/>
  <c r="L910" i="11"/>
  <c r="J910" i="11"/>
  <c r="AZ909" i="11"/>
  <c r="O909" i="11"/>
  <c r="L909" i="11"/>
  <c r="J909" i="11"/>
  <c r="O908" i="11"/>
  <c r="L908" i="11"/>
  <c r="J908" i="11"/>
  <c r="AY907" i="11"/>
  <c r="AY908" i="11" s="1"/>
  <c r="O907" i="11"/>
  <c r="L907" i="11"/>
  <c r="J907" i="11"/>
  <c r="AZ906" i="11"/>
  <c r="AY906" i="11"/>
  <c r="O906" i="11"/>
  <c r="L906" i="11"/>
  <c r="J906" i="11"/>
  <c r="AZ901" i="11"/>
  <c r="BA901" i="11" s="1"/>
  <c r="BA902" i="11" s="1"/>
  <c r="Q901" i="11"/>
  <c r="O901" i="11"/>
  <c r="K901" i="11"/>
  <c r="L901" i="11" s="1"/>
  <c r="AY898" i="11"/>
  <c r="AY897" i="11"/>
  <c r="AZ897" i="11" s="1"/>
  <c r="BA897" i="11" s="1"/>
  <c r="AY896" i="11"/>
  <c r="AZ896" i="11" s="1"/>
  <c r="BA896" i="11" s="1"/>
  <c r="BA883" i="11"/>
  <c r="BC883" i="11" s="1"/>
  <c r="BA885" i="11" s="1"/>
  <c r="AY882" i="11"/>
  <c r="O882" i="11"/>
  <c r="O889" i="11" s="1"/>
  <c r="K882" i="11"/>
  <c r="L882" i="11" s="1"/>
  <c r="L889" i="11" s="1"/>
  <c r="BG21" i="11" s="1"/>
  <c r="Q876" i="11"/>
  <c r="P876" i="11"/>
  <c r="O876" i="11"/>
  <c r="O878" i="11" s="1"/>
  <c r="K876" i="11"/>
  <c r="O863" i="11"/>
  <c r="L863" i="11"/>
  <c r="J863" i="11"/>
  <c r="O862" i="11"/>
  <c r="L862" i="11"/>
  <c r="J862" i="11"/>
  <c r="O861" i="11"/>
  <c r="O860" i="11"/>
  <c r="L860" i="11"/>
  <c r="M860" i="11" s="1"/>
  <c r="J860" i="11"/>
  <c r="O859" i="11"/>
  <c r="L859" i="11"/>
  <c r="J859" i="11"/>
  <c r="O856" i="11"/>
  <c r="L856" i="11"/>
  <c r="J856" i="11"/>
  <c r="O855" i="11"/>
  <c r="L855" i="11"/>
  <c r="J855" i="11"/>
  <c r="O852" i="11"/>
  <c r="K852" i="11"/>
  <c r="O849" i="11"/>
  <c r="L849" i="11"/>
  <c r="J849" i="11"/>
  <c r="O848" i="11"/>
  <c r="L848" i="11"/>
  <c r="J848" i="11"/>
  <c r="BB846" i="11"/>
  <c r="BD846" i="11" s="1"/>
  <c r="O844" i="11"/>
  <c r="K844" i="11"/>
  <c r="I844" i="11" s="1"/>
  <c r="J844" i="11" s="1"/>
  <c r="AY841" i="11"/>
  <c r="O841" i="11"/>
  <c r="K841" i="11"/>
  <c r="L841" i="11" s="1"/>
  <c r="O837" i="11"/>
  <c r="L837" i="11"/>
  <c r="J837" i="11"/>
  <c r="O836" i="11"/>
  <c r="L836" i="11"/>
  <c r="J836" i="11"/>
  <c r="O835" i="11"/>
  <c r="L835" i="11"/>
  <c r="J835" i="11"/>
  <c r="O832" i="11"/>
  <c r="L832" i="11"/>
  <c r="J832" i="11"/>
  <c r="O831" i="11"/>
  <c r="L831" i="11"/>
  <c r="J831" i="11"/>
  <c r="M831" i="11" s="1"/>
  <c r="O830" i="11"/>
  <c r="L830" i="11"/>
  <c r="J830" i="11"/>
  <c r="O829" i="11"/>
  <c r="L829" i="11"/>
  <c r="J829" i="11"/>
  <c r="O828" i="11"/>
  <c r="L828" i="11"/>
  <c r="J828" i="11"/>
  <c r="O827" i="11"/>
  <c r="L827" i="11"/>
  <c r="J827" i="11"/>
  <c r="O826" i="11"/>
  <c r="L826" i="11"/>
  <c r="J826" i="11"/>
  <c r="O825" i="11"/>
  <c r="L825" i="11"/>
  <c r="J825" i="11"/>
  <c r="M825" i="11" s="1"/>
  <c r="O824" i="11"/>
  <c r="L824" i="11"/>
  <c r="J824" i="11"/>
  <c r="O823" i="11"/>
  <c r="L823" i="11"/>
  <c r="J823" i="11"/>
  <c r="O822" i="11"/>
  <c r="L822" i="11"/>
  <c r="J822" i="11"/>
  <c r="O821" i="11"/>
  <c r="L821" i="11"/>
  <c r="J821" i="11"/>
  <c r="O820" i="11"/>
  <c r="L820" i="11"/>
  <c r="J820" i="11"/>
  <c r="O819" i="11"/>
  <c r="L819" i="11"/>
  <c r="J819" i="11"/>
  <c r="O814" i="11"/>
  <c r="L814" i="11"/>
  <c r="J814" i="11"/>
  <c r="M814" i="11" s="1"/>
  <c r="O813" i="11"/>
  <c r="L813" i="11"/>
  <c r="J813" i="11"/>
  <c r="O812" i="11"/>
  <c r="L812" i="11"/>
  <c r="M812" i="11" s="1"/>
  <c r="J812" i="11"/>
  <c r="O811" i="11"/>
  <c r="L811" i="11"/>
  <c r="J811" i="11"/>
  <c r="O810" i="11"/>
  <c r="L810" i="11"/>
  <c r="J810" i="11"/>
  <c r="O809" i="11"/>
  <c r="L809" i="11"/>
  <c r="J809" i="11"/>
  <c r="O808" i="11"/>
  <c r="L808" i="11"/>
  <c r="J808" i="11"/>
  <c r="O807" i="11"/>
  <c r="L807" i="11"/>
  <c r="J807" i="11"/>
  <c r="O806" i="11"/>
  <c r="L806" i="11"/>
  <c r="J806" i="11"/>
  <c r="O805" i="11"/>
  <c r="L805" i="11"/>
  <c r="J805" i="11"/>
  <c r="O804" i="11"/>
  <c r="L804" i="11"/>
  <c r="J804" i="11"/>
  <c r="O803" i="11"/>
  <c r="L803" i="11"/>
  <c r="J803" i="11"/>
  <c r="O802" i="11"/>
  <c r="L802" i="11"/>
  <c r="J802" i="11"/>
  <c r="O801" i="11"/>
  <c r="L801" i="11"/>
  <c r="J801" i="11"/>
  <c r="O797" i="11"/>
  <c r="L797" i="11"/>
  <c r="J797" i="11"/>
  <c r="O796" i="11"/>
  <c r="L796" i="11"/>
  <c r="J796" i="11"/>
  <c r="O793" i="11"/>
  <c r="L793" i="11"/>
  <c r="J793" i="11"/>
  <c r="O792" i="11"/>
  <c r="L792" i="11"/>
  <c r="J792" i="11"/>
  <c r="Q791" i="11"/>
  <c r="Q792" i="11" s="1"/>
  <c r="O791" i="11"/>
  <c r="L791" i="11"/>
  <c r="J791" i="11"/>
  <c r="O790" i="11"/>
  <c r="L790" i="11"/>
  <c r="J790" i="11"/>
  <c r="O789" i="11"/>
  <c r="L789" i="11"/>
  <c r="J789" i="11"/>
  <c r="O788" i="11"/>
  <c r="L788" i="11"/>
  <c r="J788" i="11"/>
  <c r="O787" i="11"/>
  <c r="L787" i="11"/>
  <c r="J787" i="11"/>
  <c r="O784" i="11"/>
  <c r="L784" i="11"/>
  <c r="J784" i="11"/>
  <c r="O783" i="11"/>
  <c r="L783" i="11"/>
  <c r="J783" i="11"/>
  <c r="O782" i="11"/>
  <c r="L782" i="11"/>
  <c r="J782" i="11"/>
  <c r="O781" i="11"/>
  <c r="L781" i="11"/>
  <c r="J781" i="11"/>
  <c r="M781" i="11" s="1"/>
  <c r="O780" i="11"/>
  <c r="L780" i="11"/>
  <c r="J780" i="11"/>
  <c r="O779" i="11"/>
  <c r="L779" i="11"/>
  <c r="J779" i="11"/>
  <c r="O778" i="11"/>
  <c r="L778" i="11"/>
  <c r="J778" i="11"/>
  <c r="O774" i="11"/>
  <c r="K774" i="11"/>
  <c r="I774" i="11" s="1"/>
  <c r="J774" i="11" s="1"/>
  <c r="O773" i="11"/>
  <c r="K773" i="11"/>
  <c r="I773" i="11" s="1"/>
  <c r="J773" i="11" s="1"/>
  <c r="AY772" i="11"/>
  <c r="AY773" i="11" s="1"/>
  <c r="O772" i="11"/>
  <c r="K772" i="11"/>
  <c r="L772" i="11" s="1"/>
  <c r="R769" i="11"/>
  <c r="O769" i="11"/>
  <c r="AZ769" i="11" s="1"/>
  <c r="AZ770" i="11" s="1"/>
  <c r="K769" i="11"/>
  <c r="L769" i="11" s="1"/>
  <c r="O762" i="11"/>
  <c r="G762" i="11"/>
  <c r="J762" i="11" s="1"/>
  <c r="O760" i="11"/>
  <c r="L760" i="11"/>
  <c r="J760" i="11"/>
  <c r="O733" i="11"/>
  <c r="L733" i="11"/>
  <c r="J733" i="11"/>
  <c r="O732" i="11"/>
  <c r="L732" i="11"/>
  <c r="J732" i="11"/>
  <c r="O731" i="11"/>
  <c r="L731" i="11"/>
  <c r="J731" i="11"/>
  <c r="O730" i="11"/>
  <c r="L730" i="11"/>
  <c r="J730" i="11"/>
  <c r="O729" i="11"/>
  <c r="L729" i="11"/>
  <c r="J729" i="11"/>
  <c r="O728" i="11"/>
  <c r="L728" i="11"/>
  <c r="J728" i="11"/>
  <c r="O727" i="11"/>
  <c r="L727" i="11"/>
  <c r="J727" i="11"/>
  <c r="O726" i="11"/>
  <c r="L726" i="11"/>
  <c r="J726" i="11"/>
  <c r="O725" i="11"/>
  <c r="L725" i="11"/>
  <c r="J725" i="11"/>
  <c r="O722" i="11"/>
  <c r="L722" i="11"/>
  <c r="J722" i="11"/>
  <c r="O721" i="11"/>
  <c r="L721" i="11"/>
  <c r="J721" i="11"/>
  <c r="O720" i="11"/>
  <c r="L720" i="11"/>
  <c r="J720" i="11"/>
  <c r="O719" i="11"/>
  <c r="L719" i="11"/>
  <c r="J719" i="11"/>
  <c r="O718" i="11"/>
  <c r="L718" i="11"/>
  <c r="J718" i="11"/>
  <c r="M718" i="11" s="1"/>
  <c r="O717" i="11"/>
  <c r="L717" i="11"/>
  <c r="J717" i="11"/>
  <c r="O716" i="11"/>
  <c r="L716" i="11"/>
  <c r="J716" i="11"/>
  <c r="O715" i="11"/>
  <c r="L715" i="11"/>
  <c r="J715" i="11"/>
  <c r="AY714" i="11"/>
  <c r="G714" i="11"/>
  <c r="L714" i="11" s="1"/>
  <c r="O710" i="11"/>
  <c r="K710" i="11"/>
  <c r="L710" i="11" s="1"/>
  <c r="AZ708" i="11"/>
  <c r="R702" i="11"/>
  <c r="U702" i="11" s="1"/>
  <c r="V702" i="11" s="1"/>
  <c r="O702" i="11"/>
  <c r="K702" i="11"/>
  <c r="L702" i="11" s="1"/>
  <c r="O696" i="11"/>
  <c r="K696" i="11"/>
  <c r="L696" i="11" s="1"/>
  <c r="S693" i="11"/>
  <c r="U693" i="11" s="1"/>
  <c r="V693" i="11" s="1"/>
  <c r="O693" i="11"/>
  <c r="K693" i="11"/>
  <c r="O688" i="11"/>
  <c r="K688" i="11"/>
  <c r="O685" i="11"/>
  <c r="K685" i="11"/>
  <c r="S682" i="11"/>
  <c r="U682" i="11" s="1"/>
  <c r="V682" i="11" s="1"/>
  <c r="G667" i="11"/>
  <c r="L667" i="11" s="1"/>
  <c r="G666" i="11"/>
  <c r="L666" i="11" s="1"/>
  <c r="G665" i="11"/>
  <c r="L665" i="11" s="1"/>
  <c r="G664" i="11"/>
  <c r="L664" i="11" s="1"/>
  <c r="G663" i="11"/>
  <c r="L663" i="11" s="1"/>
  <c r="O662" i="11"/>
  <c r="I662" i="11"/>
  <c r="J662" i="11" s="1"/>
  <c r="G660" i="11"/>
  <c r="L660" i="11" s="1"/>
  <c r="G659" i="11"/>
  <c r="L659" i="11" s="1"/>
  <c r="G658" i="11"/>
  <c r="L658" i="11" s="1"/>
  <c r="G657" i="11"/>
  <c r="L657" i="11" s="1"/>
  <c r="G656" i="11"/>
  <c r="L656" i="11" s="1"/>
  <c r="O655" i="11"/>
  <c r="I655" i="11"/>
  <c r="J655" i="11" s="1"/>
  <c r="G653" i="11"/>
  <c r="L653" i="11" s="1"/>
  <c r="G652" i="11"/>
  <c r="L652" i="11" s="1"/>
  <c r="G651" i="11"/>
  <c r="L651" i="11" s="1"/>
  <c r="G650" i="11"/>
  <c r="L650" i="11" s="1"/>
  <c r="G649" i="11"/>
  <c r="L649" i="11" s="1"/>
  <c r="O648" i="11"/>
  <c r="I648" i="11"/>
  <c r="J648" i="11" s="1"/>
  <c r="K643" i="11"/>
  <c r="K638" i="11"/>
  <c r="K631" i="11"/>
  <c r="K627" i="11"/>
  <c r="K623" i="11"/>
  <c r="L609" i="11"/>
  <c r="L608" i="11"/>
  <c r="L607" i="11"/>
  <c r="G606" i="11"/>
  <c r="O606" i="11" s="1"/>
  <c r="L604" i="11"/>
  <c r="L603" i="11"/>
  <c r="L602" i="11"/>
  <c r="G601" i="11"/>
  <c r="J601" i="11" s="1"/>
  <c r="O503" i="11"/>
  <c r="O502" i="11"/>
  <c r="K502" i="11"/>
  <c r="I502" i="11" s="1"/>
  <c r="J502" i="11" s="1"/>
  <c r="BC500" i="11"/>
  <c r="BD488" i="11"/>
  <c r="BG488" i="11" s="1"/>
  <c r="K488" i="11" s="1"/>
  <c r="G488" i="11"/>
  <c r="J488" i="11" s="1"/>
  <c r="BD487" i="11"/>
  <c r="BG487" i="11" s="1"/>
  <c r="K487" i="11" s="1"/>
  <c r="G487" i="11"/>
  <c r="BD486" i="11"/>
  <c r="BG486" i="11" s="1"/>
  <c r="K486" i="11" s="1"/>
  <c r="G486" i="11"/>
  <c r="J486" i="11" s="1"/>
  <c r="BD485" i="11"/>
  <c r="BG485" i="11" s="1"/>
  <c r="K485" i="11" s="1"/>
  <c r="G485" i="11"/>
  <c r="J485" i="11" s="1"/>
  <c r="BD484" i="11"/>
  <c r="BG484" i="11" s="1"/>
  <c r="K484" i="11" s="1"/>
  <c r="Q484" i="11"/>
  <c r="G484" i="11"/>
  <c r="J484" i="11" s="1"/>
  <c r="BD483" i="11"/>
  <c r="BG483" i="11" s="1"/>
  <c r="K483" i="11" s="1"/>
  <c r="Q483" i="11"/>
  <c r="G483" i="11"/>
  <c r="J483" i="11" s="1"/>
  <c r="BD482" i="11"/>
  <c r="BG482" i="11" s="1"/>
  <c r="K482" i="11" s="1"/>
  <c r="Q482" i="11"/>
  <c r="G482" i="11"/>
  <c r="J482" i="11" s="1"/>
  <c r="BD481" i="11"/>
  <c r="BG481" i="11" s="1"/>
  <c r="K481" i="11" s="1"/>
  <c r="Q481" i="11"/>
  <c r="G481" i="11"/>
  <c r="J481" i="11" s="1"/>
  <c r="BD480" i="11"/>
  <c r="BG480" i="11" s="1"/>
  <c r="K480" i="11" s="1"/>
  <c r="Q480" i="11"/>
  <c r="G480" i="11"/>
  <c r="J480" i="11" s="1"/>
  <c r="BD479" i="11"/>
  <c r="BG479" i="11" s="1"/>
  <c r="K479" i="11" s="1"/>
  <c r="Q479" i="11"/>
  <c r="G479" i="11"/>
  <c r="J479" i="11" s="1"/>
  <c r="BD478" i="11"/>
  <c r="BG478" i="11" s="1"/>
  <c r="K478" i="11" s="1"/>
  <c r="P478" i="11"/>
  <c r="Q478" i="11" s="1"/>
  <c r="G478" i="11"/>
  <c r="J478" i="11" s="1"/>
  <c r="BD477" i="11"/>
  <c r="BG477" i="11" s="1"/>
  <c r="K477" i="11" s="1"/>
  <c r="Q477" i="11"/>
  <c r="G477" i="11"/>
  <c r="J477" i="11" s="1"/>
  <c r="BD476" i="11"/>
  <c r="BG476" i="11" s="1"/>
  <c r="K476" i="11" s="1"/>
  <c r="P476" i="11"/>
  <c r="Q476" i="11" s="1"/>
  <c r="G476" i="11"/>
  <c r="J476" i="11" s="1"/>
  <c r="BG475" i="11"/>
  <c r="Q475" i="11"/>
  <c r="BG474" i="11"/>
  <c r="Q474" i="11"/>
  <c r="BD473" i="11"/>
  <c r="BG473" i="11" s="1"/>
  <c r="K473" i="11" s="1"/>
  <c r="AZ473" i="11"/>
  <c r="BC473" i="11" s="1"/>
  <c r="N473" i="11" s="1"/>
  <c r="G473" i="11"/>
  <c r="J473" i="11" s="1"/>
  <c r="BD472" i="11"/>
  <c r="BG472" i="11" s="1"/>
  <c r="K472" i="11" s="1"/>
  <c r="AZ472" i="11"/>
  <c r="BC472" i="11" s="1"/>
  <c r="N472" i="11" s="1"/>
  <c r="N487" i="11" s="1"/>
  <c r="Q472" i="11"/>
  <c r="H472" i="11"/>
  <c r="G472" i="11"/>
  <c r="J472" i="11" s="1"/>
  <c r="BD471" i="11"/>
  <c r="BG471" i="11" s="1"/>
  <c r="K471" i="11" s="1"/>
  <c r="L471" i="11" s="1"/>
  <c r="AZ471" i="11"/>
  <c r="BC471" i="11" s="1"/>
  <c r="N471" i="11" s="1"/>
  <c r="Q471" i="11"/>
  <c r="J471" i="11"/>
  <c r="BD470" i="11"/>
  <c r="BG470" i="11" s="1"/>
  <c r="K470" i="11" s="1"/>
  <c r="AZ470" i="11"/>
  <c r="BC470" i="11" s="1"/>
  <c r="Q470" i="11"/>
  <c r="G470" i="11"/>
  <c r="J470" i="11" s="1"/>
  <c r="BD469" i="11"/>
  <c r="BG469" i="11" s="1"/>
  <c r="K469" i="11" s="1"/>
  <c r="AZ469" i="11"/>
  <c r="BC469" i="11" s="1"/>
  <c r="N484" i="11" s="1"/>
  <c r="Q469" i="11"/>
  <c r="G469" i="11"/>
  <c r="J469" i="11" s="1"/>
  <c r="BD468" i="11"/>
  <c r="BG468" i="11" s="1"/>
  <c r="K468" i="11" s="1"/>
  <c r="AZ468" i="11"/>
  <c r="BC468" i="11" s="1"/>
  <c r="N468" i="11" s="1"/>
  <c r="Q468" i="11"/>
  <c r="G468" i="11"/>
  <c r="J468" i="11" s="1"/>
  <c r="BD467" i="11"/>
  <c r="BG467" i="11" s="1"/>
  <c r="K467" i="11" s="1"/>
  <c r="AZ467" i="11"/>
  <c r="BC467" i="11" s="1"/>
  <c r="N467" i="11" s="1"/>
  <c r="Q467" i="11"/>
  <c r="G467" i="11"/>
  <c r="J467" i="11" s="1"/>
  <c r="BD466" i="11"/>
  <c r="BG466" i="11" s="1"/>
  <c r="K466" i="11" s="1"/>
  <c r="AZ466" i="11"/>
  <c r="BC466" i="11" s="1"/>
  <c r="N466" i="11" s="1"/>
  <c r="Q466" i="11"/>
  <c r="G466" i="11"/>
  <c r="J466" i="11" s="1"/>
  <c r="BD465" i="11"/>
  <c r="BG465" i="11" s="1"/>
  <c r="K465" i="11" s="1"/>
  <c r="AZ465" i="11"/>
  <c r="BC465" i="11" s="1"/>
  <c r="N481" i="11" s="1"/>
  <c r="G465" i="11"/>
  <c r="J465" i="11" s="1"/>
  <c r="BD464" i="11"/>
  <c r="BG464" i="11" s="1"/>
  <c r="K464" i="11" s="1"/>
  <c r="AZ464" i="11"/>
  <c r="BC464" i="11" s="1"/>
  <c r="N480" i="11" s="1"/>
  <c r="G464" i="11"/>
  <c r="J464" i="11" s="1"/>
  <c r="BD463" i="11"/>
  <c r="BG463" i="11" s="1"/>
  <c r="K463" i="11" s="1"/>
  <c r="AZ463" i="11"/>
  <c r="BC463" i="11" s="1"/>
  <c r="N479" i="11" s="1"/>
  <c r="G463" i="11"/>
  <c r="J463" i="11" s="1"/>
  <c r="BD462" i="11"/>
  <c r="BG462" i="11" s="1"/>
  <c r="K462" i="11" s="1"/>
  <c r="AZ462" i="11"/>
  <c r="BC462" i="11" s="1"/>
  <c r="N478" i="11" s="1"/>
  <c r="Q462" i="11"/>
  <c r="G462" i="11"/>
  <c r="J462" i="11" s="1"/>
  <c r="BD461" i="11"/>
  <c r="BG461" i="11" s="1"/>
  <c r="K461" i="11" s="1"/>
  <c r="AZ461" i="11"/>
  <c r="BC461" i="11" s="1"/>
  <c r="N461" i="11" s="1"/>
  <c r="G461" i="11"/>
  <c r="J461" i="11" s="1"/>
  <c r="BD460" i="11"/>
  <c r="BG460" i="11" s="1"/>
  <c r="K460" i="11" s="1"/>
  <c r="AZ460" i="11"/>
  <c r="BC460" i="11" s="1"/>
  <c r="N476" i="11" s="1"/>
  <c r="Q460" i="11"/>
  <c r="G460" i="11"/>
  <c r="J460" i="11" s="1"/>
  <c r="R397" i="11"/>
  <c r="L385" i="11"/>
  <c r="L384" i="11"/>
  <c r="I382" i="11"/>
  <c r="L372" i="11"/>
  <c r="L371" i="11"/>
  <c r="I369" i="11"/>
  <c r="L359" i="11"/>
  <c r="L358" i="11"/>
  <c r="I356" i="11"/>
  <c r="L352" i="11"/>
  <c r="L351" i="11"/>
  <c r="L350" i="11"/>
  <c r="I349" i="11"/>
  <c r="L336" i="11"/>
  <c r="L335" i="11"/>
  <c r="I333" i="11"/>
  <c r="L323" i="11"/>
  <c r="L322" i="11"/>
  <c r="I320" i="11"/>
  <c r="I303" i="11"/>
  <c r="I288" i="11"/>
  <c r="I275" i="11"/>
  <c r="L258" i="11"/>
  <c r="L257" i="11"/>
  <c r="I255" i="11"/>
  <c r="L239" i="11"/>
  <c r="L238" i="11"/>
  <c r="I236" i="11"/>
  <c r="L227" i="11"/>
  <c r="L226" i="11"/>
  <c r="I224" i="11"/>
  <c r="L215" i="11"/>
  <c r="L214" i="11"/>
  <c r="I212" i="11"/>
  <c r="L200" i="11"/>
  <c r="L199" i="11"/>
  <c r="I197" i="11"/>
  <c r="I182" i="11"/>
  <c r="I168" i="11"/>
  <c r="I151" i="11"/>
  <c r="K145" i="11"/>
  <c r="K139" i="11"/>
  <c r="I125" i="11"/>
  <c r="O122" i="11"/>
  <c r="I110" i="11"/>
  <c r="I97" i="11"/>
  <c r="O88" i="11"/>
  <c r="O87" i="11"/>
  <c r="O86" i="11"/>
  <c r="O85" i="11"/>
  <c r="O84" i="11"/>
  <c r="O83" i="11"/>
  <c r="O82" i="11"/>
  <c r="O81" i="11"/>
  <c r="O80" i="11"/>
  <c r="O79" i="11"/>
  <c r="O75" i="11"/>
  <c r="K75" i="11"/>
  <c r="L75" i="11" s="1"/>
  <c r="J75" i="11"/>
  <c r="O62" i="11"/>
  <c r="J62" i="11"/>
  <c r="P61" i="11"/>
  <c r="Q61" i="11" s="1"/>
  <c r="R61" i="11" s="1"/>
  <c r="P59" i="11"/>
  <c r="P60" i="11" s="1"/>
  <c r="Y58" i="11"/>
  <c r="AA58" i="11" s="1"/>
  <c r="X58" i="11"/>
  <c r="T58" i="11"/>
  <c r="S58" i="11"/>
  <c r="Q58" i="11"/>
  <c r="O54" i="11"/>
  <c r="L54" i="11"/>
  <c r="J54" i="11"/>
  <c r="O45" i="11"/>
  <c r="O40" i="11"/>
  <c r="O39" i="11"/>
  <c r="O38" i="11"/>
  <c r="O37" i="11"/>
  <c r="O34" i="11"/>
  <c r="O33" i="11"/>
  <c r="K33" i="11"/>
  <c r="L33" i="11" s="1"/>
  <c r="O29" i="11"/>
  <c r="O26" i="11"/>
  <c r="M717" i="11" l="1"/>
  <c r="M727" i="11"/>
  <c r="L762" i="11"/>
  <c r="M75" i="11"/>
  <c r="L467" i="11"/>
  <c r="M848" i="11"/>
  <c r="M733" i="11"/>
  <c r="M805" i="11"/>
  <c r="M926" i="11"/>
  <c r="M780" i="11"/>
  <c r="M808" i="11"/>
  <c r="M820" i="11"/>
  <c r="M917" i="11"/>
  <c r="N397" i="11"/>
  <c r="M803" i="11"/>
  <c r="M811" i="11"/>
  <c r="M856" i="11"/>
  <c r="M910" i="11"/>
  <c r="M924" i="11"/>
  <c r="M788" i="11"/>
  <c r="M806" i="11"/>
  <c r="M732" i="11"/>
  <c r="M862" i="11"/>
  <c r="M913" i="11"/>
  <c r="L479" i="11"/>
  <c r="M479" i="11" s="1"/>
  <c r="L473" i="11"/>
  <c r="L466" i="11"/>
  <c r="L463" i="11"/>
  <c r="M463" i="11" s="1"/>
  <c r="N488" i="11"/>
  <c r="M826" i="11"/>
  <c r="N483" i="11"/>
  <c r="O483" i="11" s="1"/>
  <c r="N477" i="11"/>
  <c r="O477" i="11" s="1"/>
  <c r="M832" i="11"/>
  <c r="R876" i="11"/>
  <c r="S876" i="11" s="1"/>
  <c r="L478" i="11"/>
  <c r="M478" i="11" s="1"/>
  <c r="M792" i="11"/>
  <c r="N469" i="11"/>
  <c r="O469" i="11" s="1"/>
  <c r="M923" i="11"/>
  <c r="L462" i="11"/>
  <c r="M462" i="11" s="1"/>
  <c r="L485" i="11"/>
  <c r="M485" i="11" s="1"/>
  <c r="M601" i="11"/>
  <c r="I710" i="11"/>
  <c r="J710" i="11" s="1"/>
  <c r="M710" i="11" s="1"/>
  <c r="M726" i="11"/>
  <c r="N463" i="11"/>
  <c r="O463" i="11" s="1"/>
  <c r="M719" i="11"/>
  <c r="M804" i="11"/>
  <c r="M908" i="11"/>
  <c r="M931" i="11"/>
  <c r="M796" i="11"/>
  <c r="L476" i="11"/>
  <c r="M476" i="11" s="1"/>
  <c r="M715" i="11"/>
  <c r="M782" i="11"/>
  <c r="M819" i="11"/>
  <c r="N705" i="11"/>
  <c r="N706" i="11" s="1"/>
  <c r="N735" i="11" s="1"/>
  <c r="O705" i="11"/>
  <c r="O706" i="11" s="1"/>
  <c r="M471" i="11"/>
  <c r="M790" i="11"/>
  <c r="M830" i="11"/>
  <c r="M863" i="11"/>
  <c r="M716" i="11"/>
  <c r="M722" i="11"/>
  <c r="M827" i="11"/>
  <c r="L844" i="11"/>
  <c r="M844" i="11" s="1"/>
  <c r="M912" i="11"/>
  <c r="M930" i="11"/>
  <c r="L461" i="11"/>
  <c r="M461" i="11" s="1"/>
  <c r="L465" i="11"/>
  <c r="M465" i="11" s="1"/>
  <c r="L482" i="11"/>
  <c r="M482" i="11" s="1"/>
  <c r="L484" i="11"/>
  <c r="M484" i="11" s="1"/>
  <c r="L502" i="11"/>
  <c r="M502" i="11" s="1"/>
  <c r="I769" i="11"/>
  <c r="J769" i="11" s="1"/>
  <c r="M802" i="11"/>
  <c r="M810" i="11"/>
  <c r="M906" i="11"/>
  <c r="M916" i="11"/>
  <c r="M720" i="11"/>
  <c r="M787" i="11"/>
  <c r="M823" i="11"/>
  <c r="M907" i="11"/>
  <c r="O476" i="11"/>
  <c r="L470" i="11"/>
  <c r="M470" i="11" s="1"/>
  <c r="M721" i="11"/>
  <c r="M729" i="11"/>
  <c r="M769" i="11"/>
  <c r="M778" i="11"/>
  <c r="M784" i="11"/>
  <c r="M822" i="11"/>
  <c r="M828" i="11"/>
  <c r="M915" i="11"/>
  <c r="N486" i="11"/>
  <c r="O486" i="11" s="1"/>
  <c r="N460" i="11"/>
  <c r="O481" i="11"/>
  <c r="M728" i="11"/>
  <c r="M779" i="11"/>
  <c r="M791" i="11"/>
  <c r="M821" i="11"/>
  <c r="M837" i="11"/>
  <c r="M914" i="11"/>
  <c r="O480" i="11"/>
  <c r="O468" i="11"/>
  <c r="L469" i="11"/>
  <c r="M469" i="11" s="1"/>
  <c r="K682" i="11"/>
  <c r="L682" i="11" s="1"/>
  <c r="M731" i="11"/>
  <c r="M801" i="11"/>
  <c r="O938" i="11"/>
  <c r="N485" i="11"/>
  <c r="N465" i="11"/>
  <c r="O466" i="11"/>
  <c r="O471" i="11"/>
  <c r="M730" i="11"/>
  <c r="L774" i="11"/>
  <c r="M774" i="11" s="1"/>
  <c r="M829" i="11"/>
  <c r="M855" i="11"/>
  <c r="N482" i="11"/>
  <c r="O482" i="11" s="1"/>
  <c r="N462" i="11"/>
  <c r="O462" i="11" s="1"/>
  <c r="L464" i="11"/>
  <c r="M464" i="11" s="1"/>
  <c r="O467" i="11"/>
  <c r="L468" i="11"/>
  <c r="M813" i="11"/>
  <c r="M922" i="11"/>
  <c r="N470" i="11"/>
  <c r="O470" i="11" s="1"/>
  <c r="N464" i="11"/>
  <c r="O464" i="11" s="1"/>
  <c r="J606" i="11"/>
  <c r="M606" i="11" s="1"/>
  <c r="M655" i="11"/>
  <c r="L773" i="11"/>
  <c r="M773" i="11" s="1"/>
  <c r="M797" i="11"/>
  <c r="M809" i="11"/>
  <c r="M911" i="11"/>
  <c r="O46" i="11"/>
  <c r="BE10" i="11" s="1"/>
  <c r="L460" i="11"/>
  <c r="M460" i="11" s="1"/>
  <c r="M473" i="11"/>
  <c r="L486" i="11"/>
  <c r="M486" i="11" s="1"/>
  <c r="L488" i="11"/>
  <c r="M488" i="11" s="1"/>
  <c r="O511" i="11"/>
  <c r="O601" i="11"/>
  <c r="M725" i="11"/>
  <c r="M783" i="11"/>
  <c r="M789" i="11"/>
  <c r="M824" i="11"/>
  <c r="M835" i="11"/>
  <c r="AZ898" i="11"/>
  <c r="BA898" i="11" s="1"/>
  <c r="M29" i="11"/>
  <c r="L477" i="11"/>
  <c r="M477" i="11" s="1"/>
  <c r="L480" i="11"/>
  <c r="M480" i="11" s="1"/>
  <c r="M648" i="11"/>
  <c r="M927" i="11"/>
  <c r="M466" i="11"/>
  <c r="M467" i="11"/>
  <c r="M468" i="11"/>
  <c r="L472" i="11"/>
  <c r="M472" i="11" s="1"/>
  <c r="L483" i="11"/>
  <c r="M483" i="11" s="1"/>
  <c r="M836" i="11"/>
  <c r="M909" i="11"/>
  <c r="AZ921" i="11"/>
  <c r="I33" i="11"/>
  <c r="J33" i="11" s="1"/>
  <c r="M33" i="11" s="1"/>
  <c r="M793" i="11"/>
  <c r="M807" i="11"/>
  <c r="I841" i="11"/>
  <c r="J841" i="11" s="1"/>
  <c r="M62" i="11"/>
  <c r="M54" i="11"/>
  <c r="L46" i="11"/>
  <c r="M26" i="11"/>
  <c r="O479" i="11"/>
  <c r="O487" i="11"/>
  <c r="O472" i="11"/>
  <c r="O461" i="11"/>
  <c r="AY456" i="11"/>
  <c r="O478" i="11"/>
  <c r="M762" i="11"/>
  <c r="O484" i="11"/>
  <c r="L487" i="11"/>
  <c r="J487" i="11"/>
  <c r="J491" i="11" s="1"/>
  <c r="BF14" i="11" s="1"/>
  <c r="L481" i="11"/>
  <c r="M481" i="11" s="1"/>
  <c r="AY911" i="11"/>
  <c r="AY912" i="11" s="1"/>
  <c r="O473" i="11"/>
  <c r="O488" i="11"/>
  <c r="I693" i="11"/>
  <c r="J693" i="11" s="1"/>
  <c r="L693" i="11"/>
  <c r="M760" i="11"/>
  <c r="AZ771" i="11"/>
  <c r="I852" i="11"/>
  <c r="J852" i="11" s="1"/>
  <c r="L852" i="11"/>
  <c r="K503" i="11"/>
  <c r="I876" i="11"/>
  <c r="J876" i="11" s="1"/>
  <c r="L876" i="11"/>
  <c r="L878" i="11" s="1"/>
  <c r="BG20" i="11" s="1"/>
  <c r="O947" i="11"/>
  <c r="L947" i="11"/>
  <c r="J947" i="11"/>
  <c r="O485" i="11"/>
  <c r="M662" i="11"/>
  <c r="I685" i="11"/>
  <c r="J685" i="11" s="1"/>
  <c r="L685" i="11"/>
  <c r="O816" i="11"/>
  <c r="O817" i="11" s="1"/>
  <c r="O864" i="11" s="1"/>
  <c r="O948" i="11"/>
  <c r="L948" i="11"/>
  <c r="J948" i="11"/>
  <c r="M921" i="11"/>
  <c r="O952" i="11"/>
  <c r="O465" i="11"/>
  <c r="I688" i="11"/>
  <c r="J688" i="11" s="1"/>
  <c r="L688" i="11"/>
  <c r="M841" i="11"/>
  <c r="M849" i="11"/>
  <c r="M859" i="11"/>
  <c r="M920" i="11"/>
  <c r="M925" i="11"/>
  <c r="L938" i="11"/>
  <c r="BG22" i="11" s="1"/>
  <c r="I696" i="11"/>
  <c r="J696" i="11" s="1"/>
  <c r="M696" i="11" s="1"/>
  <c r="I702" i="11"/>
  <c r="J702" i="11" s="1"/>
  <c r="M702" i="11" s="1"/>
  <c r="O714" i="11"/>
  <c r="I772" i="11"/>
  <c r="J772" i="11" s="1"/>
  <c r="I882" i="11"/>
  <c r="J882" i="11" s="1"/>
  <c r="I901" i="11"/>
  <c r="J901" i="11" s="1"/>
  <c r="J938" i="11" s="1"/>
  <c r="BF22" i="11" s="1"/>
  <c r="AZ910" i="11"/>
  <c r="AZ911" i="11" s="1"/>
  <c r="J714" i="11"/>
  <c r="M714" i="11" s="1"/>
  <c r="P735" i="11"/>
  <c r="AZ947" i="11"/>
  <c r="AZ948" i="11" s="1"/>
  <c r="P24" i="10"/>
  <c r="P29" i="10"/>
  <c r="Q19" i="10"/>
  <c r="C20" i="10" s="1"/>
  <c r="Q15" i="10"/>
  <c r="J816" i="11" l="1"/>
  <c r="J817" i="11" s="1"/>
  <c r="J864" i="11" s="1"/>
  <c r="BF19" i="11" s="1"/>
  <c r="BH22" i="11"/>
  <c r="L816" i="11"/>
  <c r="L817" i="11" s="1"/>
  <c r="L705" i="11"/>
  <c r="L706" i="11" s="1"/>
  <c r="L735" i="11" s="1"/>
  <c r="BG18" i="11" s="1"/>
  <c r="O735" i="11"/>
  <c r="Q735" i="11" s="1"/>
  <c r="N952" i="11"/>
  <c r="I682" i="11"/>
  <c r="J682" i="11" s="1"/>
  <c r="J705" i="11" s="1"/>
  <c r="J706" i="11" s="1"/>
  <c r="J735" i="11" s="1"/>
  <c r="BF18" i="11" s="1"/>
  <c r="BH18" i="11" s="1"/>
  <c r="M948" i="11"/>
  <c r="J46" i="11"/>
  <c r="BF10" i="11" s="1"/>
  <c r="BG11" i="11"/>
  <c r="BG10" i="11"/>
  <c r="N491" i="11"/>
  <c r="M693" i="11"/>
  <c r="M852" i="11"/>
  <c r="L864" i="11"/>
  <c r="BG19" i="11" s="1"/>
  <c r="BH19" i="11" s="1"/>
  <c r="M901" i="11"/>
  <c r="M938" i="11" s="1"/>
  <c r="M685" i="11"/>
  <c r="M487" i="11"/>
  <c r="M491" i="11" s="1"/>
  <c r="J952" i="11"/>
  <c r="BF23" i="11" s="1"/>
  <c r="J878" i="11"/>
  <c r="BF20" i="11" s="1"/>
  <c r="BH20" i="11" s="1"/>
  <c r="M876" i="11"/>
  <c r="M878" i="11" s="1"/>
  <c r="M688" i="11"/>
  <c r="M947" i="11"/>
  <c r="M952" i="11" s="1"/>
  <c r="M772" i="11"/>
  <c r="M816" i="11" s="1"/>
  <c r="M817" i="11" s="1"/>
  <c r="AY457" i="11"/>
  <c r="AY460" i="11"/>
  <c r="AY461" i="11" s="1"/>
  <c r="O460" i="11"/>
  <c r="O491" i="11" s="1"/>
  <c r="BA486" i="11" s="1"/>
  <c r="BB486" i="11" s="1"/>
  <c r="AZ456" i="11"/>
  <c r="BA456" i="11" s="1"/>
  <c r="L952" i="11"/>
  <c r="BG23" i="11" s="1"/>
  <c r="L491" i="11"/>
  <c r="BG14" i="11" s="1"/>
  <c r="BH14" i="11" s="1"/>
  <c r="J889" i="11"/>
  <c r="BF21" i="11" s="1"/>
  <c r="BH21" i="11" s="1"/>
  <c r="M882" i="11"/>
  <c r="M889" i="11" s="1"/>
  <c r="L503" i="11"/>
  <c r="I503" i="11"/>
  <c r="J503" i="11" s="1"/>
  <c r="J511" i="11" s="1"/>
  <c r="BF15" i="11" s="1"/>
  <c r="AY33" i="11"/>
  <c r="M46" i="11"/>
  <c r="C6" i="10"/>
  <c r="BH23" i="11" l="1"/>
  <c r="M864" i="11"/>
  <c r="M682" i="11"/>
  <c r="M705" i="11"/>
  <c r="M706" i="11" s="1"/>
  <c r="M735" i="11" s="1"/>
  <c r="AZ457" i="11"/>
  <c r="BA457" i="11" s="1"/>
  <c r="M503" i="11"/>
  <c r="M511" i="11" s="1"/>
  <c r="L511" i="11"/>
  <c r="BG15" i="11" s="1"/>
  <c r="BH15" i="11" s="1"/>
  <c r="P18" i="10"/>
  <c r="P19" i="10" l="1"/>
  <c r="P25" i="10"/>
  <c r="P20" i="10"/>
  <c r="BH10" i="11"/>
  <c r="R15" i="10"/>
  <c r="C7" i="10" l="1"/>
  <c r="S15" i="10"/>
  <c r="C5" i="10" s="1"/>
  <c r="T15" i="10"/>
  <c r="C13" i="10"/>
  <c r="C12" i="10"/>
  <c r="C8" i="10" l="1"/>
  <c r="A2" i="10"/>
  <c r="C24" i="10" l="1"/>
  <c r="C9" i="10"/>
  <c r="C15" i="10" l="1"/>
  <c r="P15" i="10"/>
  <c r="C22" i="10" s="1"/>
  <c r="C36" i="10" l="1"/>
  <c r="C26" i="10"/>
  <c r="C27" i="10" s="1"/>
  <c r="G174" i="11"/>
  <c r="L174" i="11" s="1"/>
  <c r="G131" i="11"/>
  <c r="L131" i="11" s="1"/>
  <c r="G303" i="11"/>
  <c r="G168" i="11"/>
  <c r="G125" i="11"/>
  <c r="G136" i="11"/>
  <c r="L136" i="11" s="1"/>
  <c r="G178" i="11"/>
  <c r="L178" i="11" s="1"/>
  <c r="G179" i="11"/>
  <c r="L179" i="11" s="1"/>
  <c r="G175" i="11" l="1"/>
  <c r="G310" i="11"/>
  <c r="G132" i="11"/>
  <c r="G126" i="11"/>
  <c r="G130" i="11"/>
  <c r="L130" i="11" s="1"/>
  <c r="J125" i="11"/>
  <c r="O125" i="11"/>
  <c r="G309" i="11"/>
  <c r="L309" i="11" s="1"/>
  <c r="G308" i="11"/>
  <c r="L308" i="11" s="1"/>
  <c r="O303" i="11"/>
  <c r="J303" i="11"/>
  <c r="G304" i="11"/>
  <c r="G135" i="11"/>
  <c r="L135" i="11" s="1"/>
  <c r="G313" i="11"/>
  <c r="L313" i="11" s="1"/>
  <c r="G169" i="11"/>
  <c r="G173" i="11"/>
  <c r="L173" i="11" s="1"/>
  <c r="O168" i="11"/>
  <c r="J168" i="11"/>
  <c r="G314" i="11"/>
  <c r="L314" i="11" s="1"/>
  <c r="G134" i="11" l="1"/>
  <c r="L134" i="11" s="1"/>
  <c r="G133" i="11"/>
  <c r="L133" i="11" s="1"/>
  <c r="L132" i="11"/>
  <c r="G311" i="11"/>
  <c r="L311" i="11" s="1"/>
  <c r="G312" i="11"/>
  <c r="L312" i="11" s="1"/>
  <c r="L310" i="11"/>
  <c r="G172" i="11"/>
  <c r="L172" i="11" s="1"/>
  <c r="G171" i="11"/>
  <c r="L171" i="11" s="1"/>
  <c r="G170" i="11"/>
  <c r="L170" i="11" s="1"/>
  <c r="L169" i="11"/>
  <c r="G307" i="11"/>
  <c r="L307" i="11" s="1"/>
  <c r="G305" i="11"/>
  <c r="L305" i="11" s="1"/>
  <c r="G306" i="11"/>
  <c r="L306" i="11" s="1"/>
  <c r="L304" i="11"/>
  <c r="M303" i="11" s="1"/>
  <c r="G127" i="11"/>
  <c r="L127" i="11" s="1"/>
  <c r="G129" i="11"/>
  <c r="L129" i="11" s="1"/>
  <c r="G128" i="11"/>
  <c r="L128" i="11" s="1"/>
  <c r="L126" i="11"/>
  <c r="G177" i="11"/>
  <c r="L177" i="11" s="1"/>
  <c r="G176" i="11"/>
  <c r="L176" i="11" s="1"/>
  <c r="L175" i="11"/>
  <c r="M125" i="11" l="1"/>
  <c r="M168" i="11"/>
  <c r="G121" i="11" l="1"/>
  <c r="L121" i="11" s="1"/>
  <c r="G120" i="11"/>
  <c r="L120" i="11" s="1"/>
  <c r="G107" i="11"/>
  <c r="L107" i="11" s="1"/>
  <c r="G116" i="11"/>
  <c r="L116" i="11" s="1"/>
  <c r="G207" i="11" l="1"/>
  <c r="L207" i="11" s="1"/>
  <c r="G192" i="11"/>
  <c r="L192" i="11" s="1"/>
  <c r="G242" i="11"/>
  <c r="L242" i="11" s="1"/>
  <c r="G203" i="11"/>
  <c r="L203" i="11" s="1"/>
  <c r="G340" i="11"/>
  <c r="G294" i="11"/>
  <c r="L294" i="11" s="1"/>
  <c r="G188" i="11"/>
  <c r="L188" i="11" s="1"/>
  <c r="G281" i="11"/>
  <c r="L281" i="11" s="1"/>
  <c r="G285" i="11"/>
  <c r="L285" i="11" s="1"/>
  <c r="G230" i="11"/>
  <c r="L230" i="11" s="1"/>
  <c r="G204" i="11"/>
  <c r="G103" i="11"/>
  <c r="L103" i="11" s="1"/>
  <c r="G389" i="11"/>
  <c r="G392" i="11"/>
  <c r="L392" i="11" s="1"/>
  <c r="G138" i="11"/>
  <c r="G68" i="11"/>
  <c r="G295" i="11"/>
  <c r="G234" i="11"/>
  <c r="L234" i="11" s="1"/>
  <c r="G231" i="11"/>
  <c r="G298" i="11"/>
  <c r="L298" i="11" s="1"/>
  <c r="G382" i="11"/>
  <c r="G388" i="11"/>
  <c r="L388" i="11" s="1"/>
  <c r="G339" i="11"/>
  <c r="L339" i="11" s="1"/>
  <c r="G247" i="11"/>
  <c r="L247" i="11" s="1"/>
  <c r="G343" i="11"/>
  <c r="L343" i="11" s="1"/>
  <c r="G262" i="11"/>
  <c r="G246" i="11"/>
  <c r="L246" i="11" s="1"/>
  <c r="L262" i="11" l="1"/>
  <c r="G264" i="11"/>
  <c r="L264" i="11" s="1"/>
  <c r="G263" i="11"/>
  <c r="L263" i="11" s="1"/>
  <c r="G341" i="11"/>
  <c r="L341" i="11" s="1"/>
  <c r="L340" i="11"/>
  <c r="G342" i="11"/>
  <c r="L342" i="11" s="1"/>
  <c r="G383" i="11"/>
  <c r="J382" i="11"/>
  <c r="G387" i="11"/>
  <c r="L387" i="11" s="1"/>
  <c r="G205" i="11"/>
  <c r="L205" i="11" s="1"/>
  <c r="G206" i="11"/>
  <c r="L206" i="11" s="1"/>
  <c r="L204" i="11"/>
  <c r="L231" i="11"/>
  <c r="G232" i="11"/>
  <c r="L232" i="11" s="1"/>
  <c r="G233" i="11"/>
  <c r="L233" i="11" s="1"/>
  <c r="G261" i="11"/>
  <c r="L261" i="11" s="1"/>
  <c r="G296" i="11"/>
  <c r="L296" i="11" s="1"/>
  <c r="G297" i="11"/>
  <c r="L297" i="11" s="1"/>
  <c r="L295" i="11"/>
  <c r="G70" i="11"/>
  <c r="G71" i="11" s="1"/>
  <c r="O68" i="11"/>
  <c r="G69" i="11"/>
  <c r="O138" i="11"/>
  <c r="G139" i="11"/>
  <c r="J138" i="11"/>
  <c r="G266" i="11"/>
  <c r="L266" i="11" s="1"/>
  <c r="L389" i="11"/>
  <c r="G390" i="11"/>
  <c r="L390" i="11" s="1"/>
  <c r="G391" i="11"/>
  <c r="L391" i="11" s="1"/>
  <c r="G265" i="11"/>
  <c r="L265" i="11" s="1"/>
  <c r="J71" i="11" l="1"/>
  <c r="L71" i="11"/>
  <c r="L383" i="11"/>
  <c r="M382" i="11" s="1"/>
  <c r="G386" i="11"/>
  <c r="L386" i="11" s="1"/>
  <c r="G140" i="11"/>
  <c r="L140" i="11" s="1"/>
  <c r="G141" i="11"/>
  <c r="L141" i="11" s="1"/>
  <c r="L139" i="11"/>
  <c r="M138" i="11" s="1"/>
  <c r="G255" i="11"/>
  <c r="G243" i="11"/>
  <c r="L69" i="11"/>
  <c r="J69" i="11"/>
  <c r="M69" i="11" s="1"/>
  <c r="G182" i="11"/>
  <c r="G333" i="11"/>
  <c r="G224" i="11"/>
  <c r="G117" i="11"/>
  <c r="G97" i="11" l="1"/>
  <c r="O255" i="11"/>
  <c r="J255" i="11"/>
  <c r="G260" i="11"/>
  <c r="L260" i="11" s="1"/>
  <c r="G256" i="11"/>
  <c r="G369" i="11"/>
  <c r="G225" i="11"/>
  <c r="J224" i="11"/>
  <c r="G229" i="11"/>
  <c r="L229" i="11" s="1"/>
  <c r="O224" i="11"/>
  <c r="G244" i="11"/>
  <c r="L244" i="11" s="1"/>
  <c r="G245" i="11"/>
  <c r="L245" i="11" s="1"/>
  <c r="L243" i="11"/>
  <c r="G236" i="11"/>
  <c r="G104" i="11"/>
  <c r="G119" i="11"/>
  <c r="L119" i="11" s="1"/>
  <c r="L117" i="11"/>
  <c r="G118" i="11"/>
  <c r="L118" i="11" s="1"/>
  <c r="O333" i="11"/>
  <c r="G338" i="11"/>
  <c r="L338" i="11" s="1"/>
  <c r="J333" i="11"/>
  <c r="G334" i="11"/>
  <c r="L77" i="11"/>
  <c r="G183" i="11"/>
  <c r="J182" i="11"/>
  <c r="G187" i="11"/>
  <c r="L187" i="11" s="1"/>
  <c r="O182" i="11"/>
  <c r="G110" i="11"/>
  <c r="G197" i="11"/>
  <c r="M71" i="11"/>
  <c r="G320" i="11"/>
  <c r="L183" i="11" l="1"/>
  <c r="G186" i="11"/>
  <c r="L186" i="11" s="1"/>
  <c r="G184" i="11"/>
  <c r="L184" i="11" s="1"/>
  <c r="G185" i="11"/>
  <c r="L185" i="11" s="1"/>
  <c r="L334" i="11"/>
  <c r="G337" i="11"/>
  <c r="L337" i="11" s="1"/>
  <c r="G161" i="11"/>
  <c r="L161" i="11" s="1"/>
  <c r="G330" i="11"/>
  <c r="L330" i="11" s="1"/>
  <c r="G362" i="11"/>
  <c r="L362" i="11" s="1"/>
  <c r="G370" i="11"/>
  <c r="J369" i="11"/>
  <c r="G374" i="11"/>
  <c r="L374" i="11" s="1"/>
  <c r="O320" i="11"/>
  <c r="G321" i="11"/>
  <c r="J320" i="11"/>
  <c r="G325" i="11"/>
  <c r="L325" i="11" s="1"/>
  <c r="O110" i="11"/>
  <c r="G115" i="11"/>
  <c r="L115" i="11" s="1"/>
  <c r="J110" i="11"/>
  <c r="G111" i="11"/>
  <c r="G241" i="11"/>
  <c r="L241" i="11" s="1"/>
  <c r="G237" i="11"/>
  <c r="J236" i="11"/>
  <c r="G144" i="11"/>
  <c r="G151" i="11"/>
  <c r="G158" i="11"/>
  <c r="G375" i="11"/>
  <c r="L375" i="11" s="1"/>
  <c r="G326" i="11"/>
  <c r="L326" i="11" s="1"/>
  <c r="G189" i="11"/>
  <c r="G222" i="11"/>
  <c r="L222" i="11" s="1"/>
  <c r="G379" i="11"/>
  <c r="L379" i="11" s="1"/>
  <c r="G228" i="11"/>
  <c r="L228" i="11" s="1"/>
  <c r="L225" i="11"/>
  <c r="M224" i="11" s="1"/>
  <c r="G327" i="11"/>
  <c r="G202" i="11"/>
  <c r="L202" i="11" s="1"/>
  <c r="G198" i="11"/>
  <c r="J197" i="11"/>
  <c r="O197" i="11"/>
  <c r="G218" i="11"/>
  <c r="L218" i="11" s="1"/>
  <c r="G212" i="11"/>
  <c r="H105" i="11" s="1"/>
  <c r="H107" i="11" s="1"/>
  <c r="G98" i="11"/>
  <c r="O97" i="11"/>
  <c r="G102" i="11"/>
  <c r="L102" i="11" s="1"/>
  <c r="J97" i="11"/>
  <c r="G366" i="11"/>
  <c r="L366" i="11" s="1"/>
  <c r="G356" i="11"/>
  <c r="G376" i="11"/>
  <c r="G157" i="11"/>
  <c r="L157" i="11" s="1"/>
  <c r="G259" i="11"/>
  <c r="L259" i="11" s="1"/>
  <c r="L256" i="11"/>
  <c r="M255" i="11" s="1"/>
  <c r="G105" i="11"/>
  <c r="L105" i="11" s="1"/>
  <c r="L104" i="11"/>
  <c r="G106" i="11"/>
  <c r="L106" i="11" s="1"/>
  <c r="G219" i="11"/>
  <c r="M333" i="11" l="1"/>
  <c r="G221" i="11"/>
  <c r="L221" i="11" s="1"/>
  <c r="G220" i="11"/>
  <c r="L220" i="11" s="1"/>
  <c r="L219" i="11"/>
  <c r="L321" i="11"/>
  <c r="G324" i="11"/>
  <c r="L324" i="11" s="1"/>
  <c r="G361" i="11"/>
  <c r="L361" i="11" s="1"/>
  <c r="O356" i="11"/>
  <c r="G357" i="11"/>
  <c r="J356" i="11"/>
  <c r="G191" i="11"/>
  <c r="L191" i="11" s="1"/>
  <c r="G190" i="11"/>
  <c r="L190" i="11" s="1"/>
  <c r="L189" i="11"/>
  <c r="G363" i="11"/>
  <c r="G99" i="11"/>
  <c r="L98" i="11"/>
  <c r="G101" i="11"/>
  <c r="L101" i="11" s="1"/>
  <c r="G100" i="11"/>
  <c r="L100" i="11" s="1"/>
  <c r="G217" i="11"/>
  <c r="L217" i="11" s="1"/>
  <c r="J212" i="11"/>
  <c r="O212" i="11"/>
  <c r="G213" i="11"/>
  <c r="G145" i="11"/>
  <c r="J144" i="11"/>
  <c r="O144" i="11"/>
  <c r="L237" i="11"/>
  <c r="G240" i="11"/>
  <c r="L240" i="11" s="1"/>
  <c r="L198" i="11"/>
  <c r="G201" i="11"/>
  <c r="L201" i="11" s="1"/>
  <c r="L376" i="11"/>
  <c r="G378" i="11"/>
  <c r="L378" i="11" s="1"/>
  <c r="G377" i="11"/>
  <c r="L377" i="11" s="1"/>
  <c r="G373" i="11"/>
  <c r="L373" i="11" s="1"/>
  <c r="L370" i="11"/>
  <c r="G113" i="11"/>
  <c r="L113" i="11" s="1"/>
  <c r="G112" i="11"/>
  <c r="L112" i="11" s="1"/>
  <c r="L111" i="11"/>
  <c r="G114" i="11"/>
  <c r="L114" i="11" s="1"/>
  <c r="L327" i="11"/>
  <c r="G328" i="11"/>
  <c r="L328" i="11" s="1"/>
  <c r="G329" i="11"/>
  <c r="L329" i="11" s="1"/>
  <c r="G160" i="11"/>
  <c r="L160" i="11" s="1"/>
  <c r="G159" i="11"/>
  <c r="L159" i="11" s="1"/>
  <c r="L158" i="11"/>
  <c r="G156" i="11"/>
  <c r="L156" i="11" s="1"/>
  <c r="O151" i="11"/>
  <c r="J151" i="11"/>
  <c r="G152" i="11"/>
  <c r="M197" i="11" l="1"/>
  <c r="M320" i="11"/>
  <c r="M369" i="11"/>
  <c r="O270" i="11"/>
  <c r="O271" i="11" s="1"/>
  <c r="J270" i="11"/>
  <c r="J271" i="11" s="1"/>
  <c r="M236" i="11"/>
  <c r="M110" i="11"/>
  <c r="M182" i="11"/>
  <c r="G216" i="11"/>
  <c r="L216" i="11" s="1"/>
  <c r="L213" i="11"/>
  <c r="M212" i="11" s="1"/>
  <c r="L99" i="11"/>
  <c r="M97" i="11" s="1"/>
  <c r="G364" i="11"/>
  <c r="L364" i="11" s="1"/>
  <c r="L363" i="11"/>
  <c r="G365" i="11"/>
  <c r="L365" i="11" s="1"/>
  <c r="L145" i="11"/>
  <c r="G146" i="11"/>
  <c r="L146" i="11" s="1"/>
  <c r="G147" i="11"/>
  <c r="L147" i="11" s="1"/>
  <c r="G153" i="11"/>
  <c r="L153" i="11" s="1"/>
  <c r="G154" i="11"/>
  <c r="L154" i="11" s="1"/>
  <c r="G155" i="11"/>
  <c r="L155" i="11" s="1"/>
  <c r="L152" i="11"/>
  <c r="L357" i="11"/>
  <c r="G360" i="11"/>
  <c r="L360" i="11" s="1"/>
  <c r="L270" i="11" l="1"/>
  <c r="L271" i="11" s="1"/>
  <c r="M356" i="11"/>
  <c r="M144" i="11"/>
  <c r="M151" i="11"/>
  <c r="M270" i="11" s="1"/>
  <c r="M271" i="11" s="1"/>
  <c r="BE24" i="11" l="1"/>
  <c r="BE22" i="11" l="1"/>
  <c r="G349" i="11" l="1"/>
  <c r="G275" i="11"/>
  <c r="G58" i="11"/>
  <c r="G544" i="11"/>
  <c r="BE23" i="11"/>
  <c r="G288" i="11"/>
  <c r="O544" i="11" l="1"/>
  <c r="G545" i="11"/>
  <c r="J544" i="11"/>
  <c r="G565" i="11"/>
  <c r="G289" i="11"/>
  <c r="G293" i="11"/>
  <c r="L293" i="11" s="1"/>
  <c r="J288" i="11"/>
  <c r="O288" i="11"/>
  <c r="G280" i="11"/>
  <c r="L280" i="11" s="1"/>
  <c r="O275" i="11"/>
  <c r="J275" i="11"/>
  <c r="G276" i="11"/>
  <c r="H264" i="11"/>
  <c r="H266" i="11" s="1"/>
  <c r="G282" i="11"/>
  <c r="J349" i="11"/>
  <c r="M349" i="11" s="1"/>
  <c r="O349" i="11"/>
  <c r="O58" i="11"/>
  <c r="O77" i="11" s="1"/>
  <c r="BE11" i="11" s="1"/>
  <c r="R58" i="11"/>
  <c r="V58" i="11" s="1"/>
  <c r="U58" i="11"/>
  <c r="R62" i="11"/>
  <c r="R63" i="11" s="1"/>
  <c r="T63" i="11" s="1"/>
  <c r="J58" i="11"/>
  <c r="BE21" i="11"/>
  <c r="BE20" i="11"/>
  <c r="BE19" i="11"/>
  <c r="O397" i="11" l="1"/>
  <c r="AZ397" i="11" s="1"/>
  <c r="G291" i="11"/>
  <c r="L291" i="11" s="1"/>
  <c r="G290" i="11"/>
  <c r="L290" i="11" s="1"/>
  <c r="G292" i="11"/>
  <c r="L292" i="11" s="1"/>
  <c r="L289" i="11"/>
  <c r="M288" i="11" s="1"/>
  <c r="AC58" i="11"/>
  <c r="V60" i="11"/>
  <c r="V61" i="11" s="1"/>
  <c r="V62" i="11" s="1"/>
  <c r="G569" i="11"/>
  <c r="L569" i="11" s="1"/>
  <c r="O565" i="11"/>
  <c r="G566" i="11"/>
  <c r="J565" i="11"/>
  <c r="G568" i="11"/>
  <c r="L568" i="11" s="1"/>
  <c r="G284" i="11"/>
  <c r="L284" i="11" s="1"/>
  <c r="G283" i="11"/>
  <c r="L283" i="11" s="1"/>
  <c r="L282" i="11"/>
  <c r="J397" i="11"/>
  <c r="BF12" i="11" s="1"/>
  <c r="M58" i="11"/>
  <c r="M77" i="11" s="1"/>
  <c r="J77" i="11"/>
  <c r="BF11" i="11" s="1"/>
  <c r="L545" i="11"/>
  <c r="G546" i="11"/>
  <c r="L546" i="11" s="1"/>
  <c r="G277" i="11"/>
  <c r="L277" i="11" s="1"/>
  <c r="G278" i="11"/>
  <c r="L278" i="11" s="1"/>
  <c r="L276" i="11"/>
  <c r="G279" i="11"/>
  <c r="L279" i="11" s="1"/>
  <c r="BE15" i="11"/>
  <c r="L397" i="11" l="1"/>
  <c r="BG12" i="11" s="1"/>
  <c r="G567" i="11"/>
  <c r="L567" i="11" s="1"/>
  <c r="L566" i="11"/>
  <c r="M544" i="11"/>
  <c r="BH11" i="11"/>
  <c r="M275" i="11"/>
  <c r="M397" i="11" s="1"/>
  <c r="BH12" i="11" s="1"/>
  <c r="P397" i="11"/>
  <c r="Q397" i="11" s="1"/>
  <c r="S397" i="11" s="1"/>
  <c r="BE18" i="11"/>
  <c r="G556" i="11"/>
  <c r="G553" i="11"/>
  <c r="G590" i="11" l="1"/>
  <c r="O556" i="11"/>
  <c r="G557" i="11"/>
  <c r="J556" i="11"/>
  <c r="G559" i="11"/>
  <c r="M565" i="11"/>
  <c r="G548" i="11"/>
  <c r="J553" i="11"/>
  <c r="G554" i="11"/>
  <c r="O553" i="11"/>
  <c r="G584" i="11"/>
  <c r="H551" i="11"/>
  <c r="H553" i="11" s="1"/>
  <c r="G431" i="11"/>
  <c r="G588" i="11" l="1"/>
  <c r="L588" i="11" s="1"/>
  <c r="J584" i="11"/>
  <c r="G585" i="11"/>
  <c r="G587" i="11"/>
  <c r="L587" i="11" s="1"/>
  <c r="O584" i="11"/>
  <c r="H566" i="11"/>
  <c r="H568" i="11" s="1"/>
  <c r="L554" i="11"/>
  <c r="M553" i="11" s="1"/>
  <c r="G555" i="11"/>
  <c r="L555" i="11" s="1"/>
  <c r="G537" i="11"/>
  <c r="G433" i="11"/>
  <c r="O431" i="11"/>
  <c r="J431" i="11"/>
  <c r="G432" i="11"/>
  <c r="L432" i="11" s="1"/>
  <c r="G558" i="11"/>
  <c r="L558" i="11" s="1"/>
  <c r="L557" i="11"/>
  <c r="M556" i="11" s="1"/>
  <c r="G549" i="11"/>
  <c r="J548" i="11"/>
  <c r="H556" i="11"/>
  <c r="H557" i="11" s="1"/>
  <c r="O548" i="11"/>
  <c r="G571" i="11"/>
  <c r="O559" i="11"/>
  <c r="J559" i="11"/>
  <c r="G560" i="11"/>
  <c r="G577" i="11"/>
  <c r="G593" i="11"/>
  <c r="L593" i="11" s="1"/>
  <c r="J590" i="11"/>
  <c r="G594" i="11"/>
  <c r="L594" i="11" s="1"/>
  <c r="G591" i="11"/>
  <c r="O590" i="11"/>
  <c r="G561" i="11" l="1"/>
  <c r="L561" i="11" s="1"/>
  <c r="L560" i="11"/>
  <c r="G580" i="11"/>
  <c r="L580" i="11" s="1"/>
  <c r="J577" i="11"/>
  <c r="G578" i="11"/>
  <c r="O577" i="11"/>
  <c r="G581" i="11"/>
  <c r="L581" i="11" s="1"/>
  <c r="G574" i="11"/>
  <c r="L574" i="11" s="1"/>
  <c r="H574" i="11"/>
  <c r="H576" i="11" s="1"/>
  <c r="J571" i="11"/>
  <c r="O571" i="11"/>
  <c r="G572" i="11"/>
  <c r="G575" i="11"/>
  <c r="L575" i="11" s="1"/>
  <c r="G630" i="11"/>
  <c r="J537" i="11"/>
  <c r="O537" i="11"/>
  <c r="G538" i="11"/>
  <c r="G592" i="11"/>
  <c r="L592" i="11" s="1"/>
  <c r="L591" i="11"/>
  <c r="L433" i="11"/>
  <c r="G434" i="11"/>
  <c r="L434" i="11" s="1"/>
  <c r="G435" i="11"/>
  <c r="L435" i="11" s="1"/>
  <c r="L549" i="11"/>
  <c r="G550" i="11"/>
  <c r="L550" i="11" s="1"/>
  <c r="L585" i="11"/>
  <c r="M584" i="11" s="1"/>
  <c r="G586" i="11"/>
  <c r="L586" i="11" s="1"/>
  <c r="M548" i="11" l="1"/>
  <c r="M559" i="11"/>
  <c r="M431" i="11"/>
  <c r="L578" i="11"/>
  <c r="G579" i="11"/>
  <c r="L579" i="11" s="1"/>
  <c r="M590" i="11"/>
  <c r="G539" i="11"/>
  <c r="L539" i="11" s="1"/>
  <c r="L538" i="11"/>
  <c r="M537" i="11" s="1"/>
  <c r="G631" i="11"/>
  <c r="L631" i="11" s="1"/>
  <c r="O630" i="11"/>
  <c r="G632" i="11"/>
  <c r="L632" i="11" s="1"/>
  <c r="J630" i="11"/>
  <c r="G573" i="11"/>
  <c r="L573" i="11" s="1"/>
  <c r="L572" i="11"/>
  <c r="G442" i="11"/>
  <c r="G441" i="11"/>
  <c r="M577" i="11" l="1"/>
  <c r="M630" i="11"/>
  <c r="M571" i="11"/>
  <c r="J441" i="11"/>
  <c r="L441" i="11"/>
  <c r="O441" i="11"/>
  <c r="L442" i="11"/>
  <c r="O442" i="11"/>
  <c r="J442" i="11"/>
  <c r="M442" i="11" l="1"/>
  <c r="G420" i="11"/>
  <c r="M441" i="11"/>
  <c r="O420" i="11" l="1"/>
  <c r="G425" i="11"/>
  <c r="G421" i="11"/>
  <c r="L421" i="11" s="1"/>
  <c r="G529" i="11"/>
  <c r="G422" i="11"/>
  <c r="J420" i="11"/>
  <c r="G406" i="11"/>
  <c r="L422" i="11" l="1"/>
  <c r="G424" i="11"/>
  <c r="L424" i="11" s="1"/>
  <c r="G423" i="11"/>
  <c r="L423" i="11" s="1"/>
  <c r="G622" i="11"/>
  <c r="O529" i="11"/>
  <c r="G530" i="11"/>
  <c r="J529" i="11"/>
  <c r="G408" i="11"/>
  <c r="G520" i="11"/>
  <c r="J406" i="11"/>
  <c r="H418" i="11"/>
  <c r="H419" i="11" s="1"/>
  <c r="H421" i="11" s="1"/>
  <c r="O406" i="11"/>
  <c r="G407" i="11"/>
  <c r="L407" i="11" s="1"/>
  <c r="G533" i="11"/>
  <c r="J425" i="11"/>
  <c r="G426" i="11"/>
  <c r="L426" i="11" s="1"/>
  <c r="O425" i="11"/>
  <c r="G427" i="11"/>
  <c r="G412" i="11"/>
  <c r="M420" i="11"/>
  <c r="G534" i="11" l="1"/>
  <c r="O533" i="11"/>
  <c r="J533" i="11"/>
  <c r="G626" i="11"/>
  <c r="J520" i="11"/>
  <c r="H518" i="11"/>
  <c r="H519" i="11" s="1"/>
  <c r="G637" i="11"/>
  <c r="H624" i="11" s="1"/>
  <c r="H625" i="11" s="1"/>
  <c r="G521" i="11"/>
  <c r="O520" i="11"/>
  <c r="G531" i="11"/>
  <c r="L531" i="11" s="1"/>
  <c r="L530" i="11"/>
  <c r="M529" i="11" s="1"/>
  <c r="G623" i="11"/>
  <c r="L623" i="11" s="1"/>
  <c r="O622" i="11"/>
  <c r="G624" i="11"/>
  <c r="L624" i="11" s="1"/>
  <c r="J622" i="11"/>
  <c r="G409" i="11"/>
  <c r="L409" i="11" s="1"/>
  <c r="G410" i="11"/>
  <c r="L410" i="11" s="1"/>
  <c r="L408" i="11"/>
  <c r="H430" i="11"/>
  <c r="H431" i="11" s="1"/>
  <c r="H433" i="11" s="1"/>
  <c r="G524" i="11"/>
  <c r="G413" i="11"/>
  <c r="L413" i="11" s="1"/>
  <c r="J412" i="11"/>
  <c r="G414" i="11"/>
  <c r="O412" i="11"/>
  <c r="O446" i="11" s="1"/>
  <c r="L427" i="11"/>
  <c r="G429" i="11"/>
  <c r="L429" i="11" s="1"/>
  <c r="G428" i="11"/>
  <c r="L428" i="11" s="1"/>
  <c r="M425" i="11" s="1"/>
  <c r="BE13" i="11"/>
  <c r="M622" i="11" l="1"/>
  <c r="G415" i="11"/>
  <c r="L415" i="11" s="1"/>
  <c r="L414" i="11"/>
  <c r="G416" i="11"/>
  <c r="L416" i="11" s="1"/>
  <c r="J446" i="11"/>
  <c r="BF13" i="11" s="1"/>
  <c r="G628" i="11"/>
  <c r="L628" i="11" s="1"/>
  <c r="G627" i="11"/>
  <c r="L627" i="11" s="1"/>
  <c r="J626" i="11"/>
  <c r="O626" i="11"/>
  <c r="G522" i="11"/>
  <c r="L522" i="11" s="1"/>
  <c r="L521" i="11"/>
  <c r="G525" i="11"/>
  <c r="J524" i="11"/>
  <c r="J611" i="11" s="1"/>
  <c r="BF16" i="11" s="1"/>
  <c r="H526" i="11"/>
  <c r="H527" i="11" s="1"/>
  <c r="G642" i="11"/>
  <c r="H630" i="11" s="1"/>
  <c r="H631" i="11" s="1"/>
  <c r="O524" i="11"/>
  <c r="O611" i="11"/>
  <c r="G640" i="11"/>
  <c r="G639" i="11"/>
  <c r="L639" i="11" s="1"/>
  <c r="G638" i="11"/>
  <c r="L638" i="11" s="1"/>
  <c r="O637" i="11"/>
  <c r="J637" i="11"/>
  <c r="M406" i="11"/>
  <c r="L534" i="11"/>
  <c r="G535" i="11"/>
  <c r="L535" i="11" s="1"/>
  <c r="BE16" i="11"/>
  <c r="BE17" i="11"/>
  <c r="M412" i="11" l="1"/>
  <c r="M626" i="11"/>
  <c r="M533" i="11"/>
  <c r="M637" i="11"/>
  <c r="M520" i="11"/>
  <c r="L446" i="11"/>
  <c r="BG13" i="11" s="1"/>
  <c r="L525" i="11"/>
  <c r="M524" i="11" s="1"/>
  <c r="M611" i="11" s="1"/>
  <c r="G526" i="11"/>
  <c r="L526" i="11" s="1"/>
  <c r="G644" i="11"/>
  <c r="L644" i="11" s="1"/>
  <c r="G643" i="11"/>
  <c r="L643" i="11" s="1"/>
  <c r="L671" i="11" s="1"/>
  <c r="BG17" i="11" s="1"/>
  <c r="J642" i="11"/>
  <c r="J671" i="11" s="1"/>
  <c r="BF17" i="11" s="1"/>
  <c r="G645" i="11"/>
  <c r="O642" i="11"/>
  <c r="O671" i="11" s="1"/>
  <c r="M446" i="11"/>
  <c r="BH17" i="11" l="1"/>
  <c r="L611" i="11"/>
  <c r="BG16" i="11" s="1"/>
  <c r="BH16" i="11" s="1"/>
  <c r="BF25" i="11"/>
  <c r="BH13" i="11"/>
  <c r="BH25" i="11" s="1"/>
  <c r="BH26" i="11" s="1"/>
  <c r="BH27" i="11" s="1"/>
  <c r="M642" i="11"/>
  <c r="M671" i="11" s="1"/>
  <c r="BG25" i="11" l="1"/>
  <c r="BG26" i="11" s="1"/>
  <c r="BG27" i="11" s="1"/>
  <c r="BF26" i="11"/>
  <c r="BF27" i="11" s="1"/>
  <c r="BP43" i="11"/>
  <c r="BN19" i="11"/>
  <c r="BN16" i="11" l="1"/>
  <c r="BO17" i="11" s="1"/>
  <c r="BN17" i="11" s="1"/>
  <c r="BP40" i="11"/>
  <c r="BD50" i="11"/>
  <c r="BQ41" i="11"/>
  <c r="BN20" i="11"/>
  <c r="BO19" i="11"/>
  <c r="BN21" i="11"/>
  <c r="BQ43" i="11"/>
  <c r="BQ44" i="11" s="1"/>
  <c r="BQ45" i="11" s="1"/>
  <c r="BD52" i="11" s="1"/>
  <c r="BP44" i="11"/>
  <c r="BE14" i="11"/>
  <c r="BP51" i="11" l="1"/>
  <c r="BD40" i="11" s="1"/>
  <c r="BP46" i="11"/>
  <c r="BD39" i="11" s="1"/>
  <c r="BP45" i="11"/>
  <c r="BO20" i="11"/>
  <c r="BO21" i="11"/>
  <c r="BN27" i="11"/>
  <c r="BN22" i="11"/>
  <c r="BP41" i="11"/>
  <c r="BD47" i="11"/>
  <c r="BE12" i="11" l="1"/>
  <c r="BE25" i="11" s="1"/>
  <c r="BE26" i="11" s="1"/>
  <c r="BE27" i="11" s="1"/>
  <c r="BH29" i="11" s="1"/>
  <c r="BH31" i="11" s="1"/>
  <c r="BD54" i="11"/>
  <c r="BD56" i="11" l="1"/>
  <c r="BD58" i="11"/>
  <c r="BD59" i="11" s="1"/>
</calcChain>
</file>

<file path=xl/sharedStrings.xml><?xml version="1.0" encoding="utf-8"?>
<sst xmlns="http://schemas.openxmlformats.org/spreadsheetml/2006/main" count="2462" uniqueCount="897">
  <si>
    <t>Male', Republic of Maldives</t>
  </si>
  <si>
    <t>BILL OF QUANTITIES</t>
  </si>
  <si>
    <t>ITEM</t>
  </si>
  <si>
    <t>DESCRIPTION</t>
  </si>
  <si>
    <t>UNIT</t>
  </si>
  <si>
    <t>QTY</t>
  </si>
  <si>
    <t>AMOUNT</t>
  </si>
  <si>
    <t>1.0.00</t>
  </si>
  <si>
    <t>Bill №: 01 - PRELIMINARIES</t>
  </si>
  <si>
    <t>1.1.00</t>
  </si>
  <si>
    <t>GENERAL NOTES</t>
  </si>
  <si>
    <t>Abbreviations</t>
  </si>
  <si>
    <t>m</t>
  </si>
  <si>
    <t xml:space="preserve"> - metre</t>
  </si>
  <si>
    <t>nr</t>
  </si>
  <si>
    <t xml:space="preserve"> - numbers</t>
  </si>
  <si>
    <t>m3</t>
  </si>
  <si>
    <t xml:space="preserve"> - cubic metres</t>
  </si>
  <si>
    <t>m2</t>
  </si>
  <si>
    <t xml:space="preserve"> - square metres</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</si>
  <si>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</si>
  <si>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</si>
  <si>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</si>
  <si>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</si>
  <si>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</si>
  <si>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</si>
  <si>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</si>
  <si>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</si>
  <si>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</si>
  <si>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</si>
  <si>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</si>
  <si>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1.2.00</t>
  </si>
  <si>
    <t>SITE MANAGEMENT COSTS</t>
  </si>
  <si>
    <t>Allow for all on and off site management cost including costs of foreman and assistants, temporary services, telephone, fax, hoardings &amp; similar.</t>
  </si>
  <si>
    <t>item</t>
  </si>
  <si>
    <t>1.3.00</t>
  </si>
  <si>
    <t>SIGN BOARD</t>
  </si>
  <si>
    <t>Allow for sign board.</t>
  </si>
  <si>
    <t>1.4.00</t>
  </si>
  <si>
    <t>Allow for clean-up upon completion of works.</t>
  </si>
  <si>
    <t>1.5.00</t>
  </si>
  <si>
    <t>INSURANCE,  BONDS, GUARANTEES AND WARRANTIES</t>
  </si>
  <si>
    <t>Insurance as stated in the general conditions.</t>
  </si>
  <si>
    <t>TOTAL OF BILL №: 01 - Carried Over To Summary</t>
  </si>
  <si>
    <t>2.0.00</t>
  </si>
  <si>
    <t>Bill №: 02 - EXCAVATION AND FILLING</t>
  </si>
  <si>
    <t>2.1.00</t>
  </si>
  <si>
    <t xml:space="preserve">GENERAL </t>
  </si>
  <si>
    <t xml:space="preserve">(a) </t>
  </si>
  <si>
    <t>2.2.00</t>
  </si>
  <si>
    <t>SITE CLEARING</t>
  </si>
  <si>
    <t>2.2.01</t>
  </si>
  <si>
    <t>Clear the area of site from rubbish and vegetable matters, stumps, roots. Rates shall include for removal of trees and tree stumps</t>
  </si>
  <si>
    <t>EXCAVATION</t>
  </si>
  <si>
    <t>Excavation quantities are measured to the faces of concrete members. Rates shall include for all the additional excavation required to place the formwork. Rates shall include for backfilling.</t>
  </si>
  <si>
    <t>FILLING</t>
  </si>
  <si>
    <t>Rate shall include for: levelling, grading, trimming, compacting and similar</t>
  </si>
  <si>
    <t>Compacted earth filling under ground slab</t>
  </si>
  <si>
    <t>2.5.00</t>
  </si>
  <si>
    <t>DAMP-PROOF MEMBRANE</t>
  </si>
  <si>
    <t>Rate shall include for: dressing around and sealing to all penetrations.</t>
  </si>
  <si>
    <t>2.5.01</t>
  </si>
  <si>
    <t>Bituminous waterproofing membrane</t>
  </si>
  <si>
    <t>2.6.00</t>
  </si>
  <si>
    <t>DE-WATERING</t>
  </si>
  <si>
    <t>2.6.01</t>
  </si>
  <si>
    <t>De-watering the excavation until completion of concrete work as required</t>
  </si>
  <si>
    <t>TOTAL OF BILL №: 02 - Carried Over To Summary</t>
  </si>
  <si>
    <t>3.0.00</t>
  </si>
  <si>
    <t>Bill №: 03 - INSITU CONCRETE WORKS</t>
  </si>
  <si>
    <t>3.1.00</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</si>
  <si>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</si>
  <si>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</si>
  <si>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</si>
  <si>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</si>
  <si>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</si>
  <si>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</si>
  <si>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</si>
  <si>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</si>
  <si>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</si>
  <si>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</si>
  <si>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</si>
  <si>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</si>
  <si>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</si>
  <si>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 xml:space="preserve">(i) </t>
  </si>
  <si>
    <t>Waterproofing shall be added to all areas specified.</t>
  </si>
  <si>
    <t>REINFORCED INSITU CONCRETE</t>
  </si>
  <si>
    <t>x</t>
  </si>
  <si>
    <t>RAFT SLABS</t>
  </si>
  <si>
    <t>mm thk Concrete Raft Slab</t>
  </si>
  <si>
    <t>COLUMNS</t>
  </si>
  <si>
    <t>3.4.01</t>
  </si>
  <si>
    <t>STAIRS</t>
  </si>
  <si>
    <t>GROUND FLOOR</t>
  </si>
  <si>
    <t>BEAMS</t>
  </si>
  <si>
    <t>SLABS</t>
  </si>
  <si>
    <t>mm thk Concrete Slab</t>
  </si>
  <si>
    <t xml:space="preserve">RC WALL </t>
  </si>
  <si>
    <t>FIRST FLOOR</t>
  </si>
  <si>
    <t>TERRACE FLOOR</t>
  </si>
  <si>
    <t>TOTAL OF BILL №: 03 - Carried Over To Summary</t>
  </si>
  <si>
    <t>4.0.00</t>
  </si>
  <si>
    <t>Bill №: 04 - MASONRY</t>
  </si>
  <si>
    <t>4.1.00</t>
  </si>
  <si>
    <t>4.2.00</t>
  </si>
  <si>
    <t>BLOCK WORK</t>
  </si>
  <si>
    <t>4.2.01</t>
  </si>
  <si>
    <t>4.2.02</t>
  </si>
  <si>
    <t>4.2.03</t>
  </si>
  <si>
    <t xml:space="preserve">FIRST FLOOR </t>
  </si>
  <si>
    <t>4.2.04</t>
  </si>
  <si>
    <t>4.3.00</t>
  </si>
  <si>
    <t>5.0.00</t>
  </si>
  <si>
    <t>5.1.00</t>
  </si>
  <si>
    <t>Rates shall include for locks, latches, closers, push plates, pull handles, bolts, kick plates, hinges and all door &amp; window hardware.</t>
  </si>
  <si>
    <t xml:space="preserve">(c) </t>
  </si>
  <si>
    <t>Sizes are given overall outside dimensions of actual doors and windows.</t>
  </si>
  <si>
    <t>Rates shall include all items specified in the door schedule and specification.</t>
  </si>
  <si>
    <t>Frames and sashes to be 25-60 micron black powder coated aluminium other wise specified.</t>
  </si>
  <si>
    <t>7.2.01</t>
  </si>
  <si>
    <t>X</t>
  </si>
  <si>
    <t>7.2.02</t>
  </si>
  <si>
    <t>7.2.03</t>
  </si>
  <si>
    <t>7.2.04</t>
  </si>
  <si>
    <t>7.2.05</t>
  </si>
  <si>
    <t>8.0.00</t>
  </si>
  <si>
    <t>8.1.00</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</si>
  <si>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</si>
  <si>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</si>
  <si>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8.2.00</t>
  </si>
  <si>
    <t>8.2.01</t>
  </si>
  <si>
    <t>8.2.02</t>
  </si>
  <si>
    <t>GROUND to FIRST FLOOR</t>
  </si>
  <si>
    <t>8.2.03</t>
  </si>
  <si>
    <t>8.2.04</t>
  </si>
  <si>
    <t>8.2.05</t>
  </si>
  <si>
    <t>Item</t>
  </si>
  <si>
    <t>TOTAL OF BILL №: 08 - Carried Over To Summary</t>
  </si>
  <si>
    <t>TOTAL OF BILL №: 04 - Carried Over To Summary</t>
  </si>
  <si>
    <t>(b)</t>
  </si>
  <si>
    <t xml:space="preserve"> </t>
  </si>
  <si>
    <t>PLASTERING</t>
  </si>
  <si>
    <t>CEMENT SCREED</t>
  </si>
  <si>
    <t>mm thick cement screed</t>
  </si>
  <si>
    <t>FLOOR TILING FINISH</t>
  </si>
  <si>
    <t>WALL TILING</t>
  </si>
  <si>
    <t>mm Homogenous tiles</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</si>
  <si>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</si>
  <si>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</si>
  <si>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WALL PAINTING</t>
  </si>
  <si>
    <t>TOTAL OF BILL №: 11 - Carried Over To Summary</t>
  </si>
  <si>
    <t>Toilet wall</t>
  </si>
  <si>
    <t>TOTAL OF BILL №: 05 - Carried Over To Summary</t>
  </si>
  <si>
    <t>nos</t>
  </si>
  <si>
    <t>Excavation for Foundation</t>
  </si>
  <si>
    <t xml:space="preserve">Main Staircase </t>
  </si>
  <si>
    <t>mm Homogenous tiles (Toilets)</t>
  </si>
  <si>
    <t>mm thick cement screed (Toilets)</t>
  </si>
  <si>
    <t xml:space="preserve">mm thk full height </t>
  </si>
  <si>
    <t>Bill №: 05 - DOOR AND WINDOWS</t>
  </si>
  <si>
    <t>Thickness and sizes of glass panels are shown on the Drawings and doors and windows schedule.</t>
  </si>
  <si>
    <t>Rates shall include for all painting as specified.</t>
  </si>
  <si>
    <t>5.3.00</t>
  </si>
  <si>
    <t xml:space="preserve"> RATE</t>
  </si>
  <si>
    <t>3.2.00</t>
  </si>
  <si>
    <t>3.2.01</t>
  </si>
  <si>
    <t>3.2.02</t>
  </si>
  <si>
    <t>3.2.08</t>
  </si>
  <si>
    <t>All pipe work and fittings shall be uPVC.</t>
  </si>
  <si>
    <t>10.5.00</t>
  </si>
  <si>
    <t>SEWER AND WASTE WATER DRAINAGE SYSTEM</t>
  </si>
  <si>
    <t>WASTE  PIPE</t>
  </si>
  <si>
    <t>SANITARY FITTINGS</t>
  </si>
  <si>
    <t>WC</t>
  </si>
  <si>
    <t>Wash basin</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</si>
  <si>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</si>
  <si>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</si>
  <si>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</si>
  <si>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</si>
  <si>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 xml:space="preserve">(j) </t>
  </si>
  <si>
    <t xml:space="preserve">The contractor shall provide a schedule of all builder's work in connection with details of such items as necessary, along with the tender.  </t>
  </si>
  <si>
    <t xml:space="preserve">(k) </t>
  </si>
  <si>
    <t xml:space="preserve">(l) </t>
  </si>
  <si>
    <t xml:space="preserve">(m) </t>
  </si>
  <si>
    <t xml:space="preserve">(n) </t>
  </si>
  <si>
    <t>The rates shall include for comprehensive maintenance during defects liability period of 12 months from the date of handing over</t>
  </si>
  <si>
    <t xml:space="preserve">(q) </t>
  </si>
  <si>
    <t xml:space="preserve">Rate shall include for supply, installation, maintaining, testing and commissioning of the system for power and lighting according to drawings and specifications to working order. </t>
  </si>
  <si>
    <t xml:space="preserve">(r) </t>
  </si>
  <si>
    <t>All materials, equipment wiring shall confirm to local codes, specifications, standards/latest I.E.E. regulations ( BS 7671 ).</t>
  </si>
  <si>
    <t>POINT WIRING AND FITTINGS</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</si>
  <si>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</si>
  <si>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</si>
  <si>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Wiring points</t>
  </si>
  <si>
    <t>ELECTRICAL BOARDS</t>
  </si>
  <si>
    <t xml:space="preserve">Complete installation incl. for all connection earthing, painting, testing and similar of; </t>
  </si>
  <si>
    <t>MAIN DISTRIBUTION BOARD</t>
  </si>
  <si>
    <t>DISTRIBUTION BOARDS</t>
  </si>
  <si>
    <t>SOCKETS</t>
  </si>
  <si>
    <t>SWITCHES AND LIGHTING</t>
  </si>
  <si>
    <t>AIR CONDITIONERS</t>
  </si>
  <si>
    <t>OTHERS</t>
  </si>
  <si>
    <t>(c)</t>
  </si>
  <si>
    <t>Rates for cable conduits, fittings, equipment and similar items shall include for: all fixings to various building surfaces.</t>
  </si>
  <si>
    <t>(d)</t>
  </si>
  <si>
    <t>TOTAL OF BILL №: 12 - Carried Over To Summary</t>
  </si>
  <si>
    <t>Rates shall include for: screws, nails, bolts, nuts, standard cable fixing or supporting clips, brackets, straps, rivets, plugs and all incidental accessories.</t>
  </si>
  <si>
    <t>Rates shall include for all necessary electrical wiring and accessories required for completion.</t>
  </si>
  <si>
    <t>All items shall be supply and complete installation.</t>
  </si>
  <si>
    <t>FIRE FIGHTING SYSTEM</t>
  </si>
  <si>
    <t>BELL</t>
  </si>
  <si>
    <t>14.1.00</t>
  </si>
  <si>
    <t>ADDITIONS</t>
  </si>
  <si>
    <t>Bill №: 06 - STAIRS AND BALCONY RAILINGS</t>
  </si>
  <si>
    <t>14.2.00</t>
  </si>
  <si>
    <t>OMISSIONS</t>
  </si>
  <si>
    <t>14.2.01</t>
  </si>
  <si>
    <t>Floor drain</t>
  </si>
  <si>
    <t>3.3.01</t>
  </si>
  <si>
    <t>3.4.00</t>
  </si>
  <si>
    <t>5.3.01</t>
  </si>
  <si>
    <t>5.3.02</t>
  </si>
  <si>
    <t>5.3.03</t>
  </si>
  <si>
    <t>5.3.04</t>
  </si>
  <si>
    <t>5.3.05</t>
  </si>
  <si>
    <t>5.3.06</t>
  </si>
  <si>
    <t>5.3.08</t>
  </si>
  <si>
    <t>5.3.09</t>
  </si>
  <si>
    <t>6.0.00</t>
  </si>
  <si>
    <t>6.2.00</t>
  </si>
  <si>
    <t>6.2.02</t>
  </si>
  <si>
    <t>TOTAL OF BILL №: 06 - Carried Over To Summary</t>
  </si>
  <si>
    <t>7.0.00</t>
  </si>
  <si>
    <t>Bill №: 07 - FINISHING</t>
  </si>
  <si>
    <t>7.1.00</t>
  </si>
  <si>
    <t>7.2.00</t>
  </si>
  <si>
    <t>7.3.00</t>
  </si>
  <si>
    <t>7.3.01</t>
  </si>
  <si>
    <t>7.3.02</t>
  </si>
  <si>
    <t>7.3.03</t>
  </si>
  <si>
    <t>7.3.04</t>
  </si>
  <si>
    <t>7.3.05</t>
  </si>
  <si>
    <t>7.4.00</t>
  </si>
  <si>
    <t>7.4.01</t>
  </si>
  <si>
    <t>7.4.02</t>
  </si>
  <si>
    <t>7.4.03</t>
  </si>
  <si>
    <t>7.5.00</t>
  </si>
  <si>
    <t>7.5.01</t>
  </si>
  <si>
    <t>7.5.02</t>
  </si>
  <si>
    <t>TOTAL OF BILL №: 07- Carried Over To Summary</t>
  </si>
  <si>
    <t>10.4.02</t>
  </si>
  <si>
    <t>10.4.03</t>
  </si>
  <si>
    <t>13.0.00</t>
  </si>
  <si>
    <t>13.1.00</t>
  </si>
  <si>
    <t>Bill №: 02 - EXCAVATION AND FILING</t>
  </si>
  <si>
    <r>
      <rPr>
        <b/>
        <sz val="11"/>
        <color indexed="8"/>
        <rFont val="Calibri"/>
        <family val="2"/>
        <scheme val="minor"/>
      </rPr>
      <t>TOTAL</t>
    </r>
    <r>
      <rPr>
        <b/>
        <sz val="11"/>
        <color theme="1"/>
        <rFont val="Calibri"/>
        <family val="2"/>
        <scheme val="minor"/>
      </rPr>
      <t xml:space="preserve">  AMOUNT</t>
    </r>
  </si>
  <si>
    <t>Bill №: 06 - STAIRS AND BALCONY RAILING</t>
  </si>
  <si>
    <t>W1 -  ALUMINIUM FRAME GLASS WINDOW WITH FIXED GLASS</t>
  </si>
  <si>
    <t>W3 -  ALUMINIUM FRAME WITH FIXED ALUMINUM LOUVERS</t>
  </si>
  <si>
    <t>MAIN STAIRCASE RAILING</t>
  </si>
  <si>
    <t>STAINLESS STEEL-HANDRAIL-50MM SS PIPE ON TOP AND VERTICAL MIDRAIL ATTACHED TO 25MM SS  PIPES AS SPECIFIED ON THE DRAWING.</t>
  </si>
  <si>
    <t>Rates shall include for: fixing, bedding, grouting, and pointing materials; making good around pipes, sanitary fixtures, and similar; cleaning down and polishing.</t>
  </si>
  <si>
    <t>FRESH WATER SUPPLY SYSTEM</t>
  </si>
  <si>
    <t xml:space="preserve"> uPVC pipe</t>
  </si>
  <si>
    <t>WELL WATER SUPPLY</t>
  </si>
  <si>
    <t>-</t>
  </si>
  <si>
    <t>Wall Mount Light ( Weatherproof)</t>
  </si>
  <si>
    <t xml:space="preserve">Exhaust Fan </t>
  </si>
  <si>
    <t>DRY RISER SYSTEM</t>
  </si>
  <si>
    <t>Dry riser pipe system to all floor with breeching inlet</t>
  </si>
  <si>
    <t>FIRE ALARM PANEL</t>
  </si>
  <si>
    <t>OPTICAL SMOKE DETECTOR</t>
  </si>
  <si>
    <t>CO2 FIRE EXTINGUISHER CYLINDER(2kg)</t>
  </si>
  <si>
    <t>EXIT SIGN LIGHT</t>
  </si>
  <si>
    <t>HOSE REEL WITH NOZZLE (30M LONG)</t>
  </si>
  <si>
    <t>7.4.04</t>
  </si>
  <si>
    <t>12.0.00</t>
  </si>
  <si>
    <t>12.1.00</t>
  </si>
  <si>
    <t xml:space="preserve">Rates shall include for: screws, nails, bolts, nuts, standard cable fixing or supporting clips, brackets, straps, rivets, plugs and all incidental accessories. </t>
  </si>
  <si>
    <t>Rates for work in trench shall include for: excavation, maintaining faces of excavations, backfilling, compaction, appropriate cable covers, warning tape and disposal of surplus spoil.</t>
  </si>
  <si>
    <t>Rates shall include for all necessary electrical wiring and accessories required for completion of the lift installation.</t>
  </si>
  <si>
    <t>(e)</t>
  </si>
  <si>
    <t>Rate shall include for complete installation.</t>
  </si>
  <si>
    <t xml:space="preserve">Complete installation with all necessary equipment and accessories and maintenance. </t>
  </si>
  <si>
    <t>TOTAL OF BILL №: 13 - Carried Over To Summary</t>
  </si>
  <si>
    <t>TOTAL OF BILL №: 14 - Carried Over To Summary</t>
  </si>
  <si>
    <t>6.1.00</t>
  </si>
  <si>
    <t>6.2.01</t>
  </si>
  <si>
    <t>(s)</t>
  </si>
  <si>
    <t>All costs related to installation of service cables that complies with the local standards at the property from the local mains. </t>
  </si>
  <si>
    <t>(t)</t>
  </si>
  <si>
    <t>All measurements to be made on site by the contractor.</t>
  </si>
  <si>
    <t>(u)</t>
  </si>
  <si>
    <t>Contractor shall submit shop drawings for all related works to be approved by the Engineer before executing the work. </t>
  </si>
  <si>
    <t>All costs related to installation of water supply system and waste water disposal system on site, that complies with the local standards at the property from the local mains.</t>
  </si>
  <si>
    <t>ex Rate</t>
  </si>
  <si>
    <t>lorry rate</t>
  </si>
  <si>
    <t>length</t>
  </si>
  <si>
    <t>fl</t>
  </si>
  <si>
    <r>
      <t>m</t>
    </r>
    <r>
      <rPr>
        <vertAlign val="superscript"/>
        <sz val="11"/>
        <color theme="1"/>
        <rFont val="Calibri"/>
        <family val="2"/>
        <scheme val="minor"/>
      </rPr>
      <t>2</t>
    </r>
  </si>
  <si>
    <r>
      <t>m</t>
    </r>
    <r>
      <rPr>
        <vertAlign val="superscript"/>
        <sz val="11"/>
        <color theme="1"/>
        <rFont val="Calibri"/>
        <family val="2"/>
        <scheme val="minor"/>
      </rPr>
      <t>3</t>
    </r>
  </si>
  <si>
    <t xml:space="preserve">conventional </t>
  </si>
  <si>
    <t>addressable</t>
  </si>
  <si>
    <t>GST</t>
  </si>
  <si>
    <t>GRAND TOTAL</t>
  </si>
  <si>
    <t>Rates shall include for: levelling, grading, trimming, compacting to faces of excavation, keep sides plumb, backfilling, consolidating, and disposing surplus soil.</t>
  </si>
  <si>
    <t>Masonry blocks</t>
  </si>
  <si>
    <t>Slab soffits to be finished fair faced, use plasticiser and formwork with reducing agent.</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</si>
  <si>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</si>
  <si>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door frames, mullions, transoms, trims, glazing, tinting, timber panels, boarding, framing, lining, fastenings and all fixings.</t>
  </si>
  <si>
    <t>Rates shall include for :all labour in framing , notching and fitting around projections, pipes, light fittings, hatches, grilles and similar and complete with cleats, packers, wedges and similar and all nails and screws</t>
  </si>
  <si>
    <t>Rates shall include for: sockets, running joints, connectors, elbows, junctions, valves, reducers, expansion joints; back nuts and similar; incidental fittings, clips, saddles, brackets, straps, hangers, screws, nails and fixing complete including cutting and forming holes; excavating, laying pipes and backfilling trenches.</t>
  </si>
  <si>
    <t>A point wiring for power points is measured (regardless of 1 gang, 2 gang etc.) as one point for each socket outlet; other end of wire is not included in the quantity.</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</si>
  <si>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galvanized brackets for trenches, accessories, etc. as applicable.</t>
  </si>
  <si>
    <t>Rates for materials/ plants/ equipment not approved for duty free facilities to be quoted on duty paid basis.</t>
  </si>
  <si>
    <t>All equipment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</si>
  <si>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 up to the point of installation and until handing over.</t>
  </si>
  <si>
    <t>Rate shall include for supply &amp; installation of cable, conduits for point wiring in concealed installations including switches, power outlet, isolators, etc., all as specified</t>
  </si>
  <si>
    <t>Terrace Wall Mount Light( Weatherproof)</t>
  </si>
  <si>
    <t>14.0.00</t>
  </si>
  <si>
    <t>Bill №:  15 - ADDITIONS AND OMMISIONS</t>
  </si>
  <si>
    <t>First Floor</t>
  </si>
  <si>
    <t>DRY WALLS</t>
  </si>
  <si>
    <t>TOTAL</t>
  </si>
  <si>
    <t>Dry wall partition walls fixed as per the drawing details</t>
  </si>
  <si>
    <t>mm thk RC External walls</t>
  </si>
  <si>
    <t>D1 -  ALUMINIUM FRAMED TEMPERED  GLASS DOOR</t>
  </si>
  <si>
    <t>W4 -  ALUMINIUM FRAME WITH FIXED ALUMINUM LOUVERS</t>
  </si>
  <si>
    <t>W5 -  ALUMINIUM FRAME WITH FIXED ALUMINUM LOUVERS</t>
  </si>
  <si>
    <t>W6 -  ALUMINIUM FRAME WITH FIXED ALUMINUM LOUVERS</t>
  </si>
  <si>
    <t xml:space="preserve">FG1 -   ALUMINIUM FRAME GLASS WINDOW </t>
  </si>
  <si>
    <t>FG2 -   ALUMINIUM FRAME WITH FIXED ALUMINUM LOUVERS</t>
  </si>
  <si>
    <t>5.3.11</t>
  </si>
  <si>
    <t>5.3.12</t>
  </si>
  <si>
    <t>5.3.13</t>
  </si>
  <si>
    <t>5.3.14</t>
  </si>
  <si>
    <t>5.3.15</t>
  </si>
  <si>
    <t>D2 -  ALUMINIUM FRAMED GRP DOOR PANEL</t>
  </si>
  <si>
    <t>D3 - ALUMINIUM FRAMED GRP DOOR PANEL</t>
  </si>
  <si>
    <t>D4 -  ALUMINIUM FRAMED GRP DOOR PANEL</t>
  </si>
  <si>
    <t>D5 -  FLAP DOOR</t>
  </si>
  <si>
    <t>D6 -  ALUMINIUM FRAMED GRP DOOR PANEL</t>
  </si>
  <si>
    <t>W2 -  ALUMINIUM FRAME GLASS WINDOW WITH FIXED GLASS</t>
  </si>
  <si>
    <t xml:space="preserve">W1 -  POWDER COATED ALUMINIUM FRAMED TEMPERED GLASS WINDOW </t>
  </si>
  <si>
    <t xml:space="preserve">W2 -  POWDER COATED ALUMINIUM FRAMED TEMPERED GLASS WINDOW </t>
  </si>
  <si>
    <t xml:space="preserve">W3 -  POWDER COATED ALUMINIUM FRAMED TEMPERED GLASS WINDOW </t>
  </si>
  <si>
    <t xml:space="preserve">W4 -  POWDER COATED ALUMINIUM FRAMED TEMPERED GLASS WINDOW </t>
  </si>
  <si>
    <t xml:space="preserve">W5 - POWDER COATED ALUMINIUM FRAMED TEMPERED GLASS WINDOW </t>
  </si>
  <si>
    <t xml:space="preserve">W6 -  POWDER COATED ALUMINIUM FRAMED TEMPERED GLASS WINDOW </t>
  </si>
  <si>
    <t xml:space="preserve">FG1 -   ALUMINIUM FRAMED TEMPERED FIXED GLASS </t>
  </si>
  <si>
    <t xml:space="preserve">FG2 -   ALUMINIUM FRAMED TEMPERED FIXED GLASS </t>
  </si>
  <si>
    <t>EXTERNAL PAINTING</t>
  </si>
  <si>
    <t>INTERNAL PAINTING</t>
  </si>
  <si>
    <t xml:space="preserve">Textured weather-bound paint finish as specified for external </t>
  </si>
  <si>
    <t>Emulsion paint finish including putty application for internal</t>
  </si>
  <si>
    <t>LIFT</t>
  </si>
  <si>
    <t xml:space="preserve"> CCTV System</t>
  </si>
  <si>
    <t>GROUND FLOOR, FIRST FLOOR AND TERRACE FLOOR</t>
  </si>
  <si>
    <t>Internal Cement block wall (Hollow)</t>
  </si>
  <si>
    <t>External Cement block wall (Solid)</t>
  </si>
  <si>
    <t xml:space="preserve">TERRACE FLOOR </t>
  </si>
  <si>
    <t>mm Non Skid Ceramic Floor Tiles</t>
  </si>
  <si>
    <t>CLEAN-UP &amp; MOBILIZATION</t>
  </si>
  <si>
    <t>MOBILIZATION</t>
  </si>
  <si>
    <t>Allow for Mobilization of the project</t>
  </si>
  <si>
    <t>1.6.00</t>
  </si>
  <si>
    <t xml:space="preserve">KULHUDUFFUSHI HOSPITAL BOQ </t>
  </si>
  <si>
    <t>2.3.00</t>
  </si>
  <si>
    <t>2.3.01</t>
  </si>
  <si>
    <t>2.4.00</t>
  </si>
  <si>
    <t>2.4.01</t>
  </si>
  <si>
    <t>4.2.05</t>
  </si>
  <si>
    <t>4.3.01</t>
  </si>
  <si>
    <t>4.3.02</t>
  </si>
  <si>
    <t>5.2.00</t>
  </si>
  <si>
    <t>5.2.01</t>
  </si>
  <si>
    <t>5.2.02</t>
  </si>
  <si>
    <t>5.2.03</t>
  </si>
  <si>
    <t>5.2.04</t>
  </si>
  <si>
    <t>5.2.05</t>
  </si>
  <si>
    <t>5.2.06</t>
  </si>
  <si>
    <t>5.2.08</t>
  </si>
  <si>
    <t>5.2.09</t>
  </si>
  <si>
    <t>5.2.10</t>
  </si>
  <si>
    <t>5.2.11</t>
  </si>
  <si>
    <t>5.2.12</t>
  </si>
  <si>
    <t>5.2.13</t>
  </si>
  <si>
    <t>5.2.14</t>
  </si>
  <si>
    <t>5.2.15</t>
  </si>
  <si>
    <t>7.4.05</t>
  </si>
  <si>
    <t>Bill №: 08 - PAINTING &amp; DECORATIONS</t>
  </si>
  <si>
    <t>Bill №: 09 - HYDRAULICS AND DRAINAGE</t>
  </si>
  <si>
    <t>09.0.00</t>
  </si>
  <si>
    <t>09.1.00</t>
  </si>
  <si>
    <t>09.2.00</t>
  </si>
  <si>
    <t xml:space="preserve">16mm thk cement plaster on internal surface as specified on the drawing. </t>
  </si>
  <si>
    <t>16mm thk cement plaster on external surface as specified on the drawing. Waterproofed with Sika product or equivalent to be applied.</t>
  </si>
  <si>
    <t>Plinth Beam</t>
  </si>
  <si>
    <t>Nos</t>
  </si>
  <si>
    <t>mm thk RC Wall Up to Ground Floor Level</t>
  </si>
  <si>
    <t>Foundation Footings</t>
  </si>
  <si>
    <t xml:space="preserve">FOUNDATION </t>
  </si>
  <si>
    <t>UP TO GROUND FLOOR</t>
  </si>
  <si>
    <t>UPTO FIRST FLOOR</t>
  </si>
  <si>
    <t>UP TO TERRACE</t>
  </si>
  <si>
    <t>ABOVE TERRACE</t>
  </si>
  <si>
    <t>Lift Wall</t>
  </si>
  <si>
    <t>mm Concrete Ring Beam</t>
  </si>
  <si>
    <t>Lift Walls</t>
  </si>
  <si>
    <t>FIRST to TERRACE</t>
  </si>
  <si>
    <t>FLOWER TROUGH</t>
  </si>
  <si>
    <t>LANDSCAPING</t>
  </si>
  <si>
    <t>Supply and Laying of Interlock in the Walking path as per drawing</t>
  </si>
  <si>
    <t xml:space="preserve">Ground Floor </t>
  </si>
  <si>
    <t>H2O FIRE EXTINGUISHER CYLINDER(2kg)</t>
  </si>
  <si>
    <t>A Single Socket Outlet</t>
  </si>
  <si>
    <t>A Double Socket Outlet</t>
  </si>
  <si>
    <t>A single Socket Outlet with Waterproof cover</t>
  </si>
  <si>
    <t>Allow for USB Outlet &amp; others</t>
  </si>
  <si>
    <t>LED Panel Lights</t>
  </si>
  <si>
    <t>Pendent Lights</t>
  </si>
  <si>
    <t>Led Strip Lights</t>
  </si>
  <si>
    <t>LED Recessed light (35w)</t>
  </si>
  <si>
    <t>Wall Mount up and down Lights</t>
  </si>
  <si>
    <t>LED Emeregemcy Wall Mount Lights</t>
  </si>
  <si>
    <t>Allow for Installation of All Light Fittings</t>
  </si>
  <si>
    <t>LED Emeregemcy Wall Mount Lights (Weatherproof)</t>
  </si>
  <si>
    <t>Network Points</t>
  </si>
  <si>
    <t>Access control points</t>
  </si>
  <si>
    <t>TOTAL OF BILL №: 16 - Carried Over To Summary</t>
  </si>
  <si>
    <t>Bill №: 10 - MECHANICAL &amp; ELECTRICAL SERVICES</t>
  </si>
  <si>
    <t>Bill №: 11 - LIFTS</t>
  </si>
  <si>
    <t>Bill №: 12 - FURNITURES</t>
  </si>
  <si>
    <t>Bill №: 13 - INSULATION, FIRE STOPPING &amp; FIRE PROTECTION</t>
  </si>
  <si>
    <t>Bill №: 14 - MISCELLANEOUS</t>
  </si>
  <si>
    <t>09.2.01</t>
  </si>
  <si>
    <t>09.2.02</t>
  </si>
  <si>
    <t>09.2.03</t>
  </si>
  <si>
    <t>09.3.00</t>
  </si>
  <si>
    <t>09.3.01</t>
  </si>
  <si>
    <t>09.3.02</t>
  </si>
  <si>
    <t>09.4.00</t>
  </si>
  <si>
    <t>09.4.01</t>
  </si>
  <si>
    <t>09.4.02</t>
  </si>
  <si>
    <t>09.5.00</t>
  </si>
  <si>
    <t>09.5.01</t>
  </si>
  <si>
    <t>09.5.02</t>
  </si>
  <si>
    <t>09.5.03</t>
  </si>
  <si>
    <t>09.5.04</t>
  </si>
  <si>
    <t>09.5.05</t>
  </si>
  <si>
    <t>09.5.06</t>
  </si>
  <si>
    <t>09.5.07</t>
  </si>
  <si>
    <t>09.5.08</t>
  </si>
  <si>
    <t>09.5.09</t>
  </si>
  <si>
    <t>09.5.10</t>
  </si>
  <si>
    <t>09.5.11</t>
  </si>
  <si>
    <t>09.5.12</t>
  </si>
  <si>
    <t>09.5.13</t>
  </si>
  <si>
    <t>09.5.14</t>
  </si>
  <si>
    <t>09.5.15</t>
  </si>
  <si>
    <t>A  Socket Outlet with Waterproof cover</t>
  </si>
  <si>
    <t>TOTAL OF BILL №: 09 - Carried Over To Summary</t>
  </si>
  <si>
    <t>10.0.00</t>
  </si>
  <si>
    <t>10.1.00</t>
  </si>
  <si>
    <t>10.2.00</t>
  </si>
  <si>
    <t>10.2.01</t>
  </si>
  <si>
    <t>10.2.02</t>
  </si>
  <si>
    <t>10.3.00</t>
  </si>
  <si>
    <t>10.3.01</t>
  </si>
  <si>
    <t>10.4.00</t>
  </si>
  <si>
    <t>10.4.01</t>
  </si>
  <si>
    <t>10.5.01</t>
  </si>
  <si>
    <t>10.5.02</t>
  </si>
  <si>
    <t>10.5.03</t>
  </si>
  <si>
    <t>10.5.04</t>
  </si>
  <si>
    <t>10.5.05</t>
  </si>
  <si>
    <t>10.5.06</t>
  </si>
  <si>
    <t>10.5.07</t>
  </si>
  <si>
    <t>Hospital Gread Bed head panel</t>
  </si>
  <si>
    <t>15.0.00</t>
  </si>
  <si>
    <t>15.1.00</t>
  </si>
  <si>
    <t>15.1.01</t>
  </si>
  <si>
    <t>15.2.00</t>
  </si>
  <si>
    <t>15.2.01</t>
  </si>
  <si>
    <t>15.2.02</t>
  </si>
  <si>
    <t>Sub Total Carried Forward to Next page</t>
  </si>
  <si>
    <t xml:space="preserve">Sub Total Brought Forward </t>
  </si>
  <si>
    <t>3.2.05</t>
  </si>
  <si>
    <t>3.2.06</t>
  </si>
  <si>
    <t>3.2.07</t>
  </si>
  <si>
    <t>3.3.00</t>
  </si>
  <si>
    <t>3.3.03</t>
  </si>
  <si>
    <t>3.3.04</t>
  </si>
  <si>
    <t>3.3.05</t>
  </si>
  <si>
    <t>3.3.06</t>
  </si>
  <si>
    <t>3.4.02</t>
  </si>
  <si>
    <t>3.4.03</t>
  </si>
  <si>
    <t>3.4.04</t>
  </si>
  <si>
    <t>3.4.05</t>
  </si>
  <si>
    <t>3.4.06</t>
  </si>
  <si>
    <t>3.05.00</t>
  </si>
  <si>
    <t>3.5.01</t>
  </si>
  <si>
    <t>3.5.03</t>
  </si>
  <si>
    <t>10.5.08</t>
  </si>
  <si>
    <t>10.5.09</t>
  </si>
  <si>
    <t>10.5.10</t>
  </si>
  <si>
    <t>10.5.11</t>
  </si>
  <si>
    <t>10.5.12</t>
  </si>
  <si>
    <t>10.5.13</t>
  </si>
  <si>
    <t>10.5.14</t>
  </si>
  <si>
    <t>10.5.15</t>
  </si>
  <si>
    <t>10.5.16</t>
  </si>
  <si>
    <t>10.6.00</t>
  </si>
  <si>
    <t>10.6.01</t>
  </si>
  <si>
    <t>10.6.02</t>
  </si>
  <si>
    <t>10.6.03</t>
  </si>
  <si>
    <t>10.6.04</t>
  </si>
  <si>
    <t>10.6.05</t>
  </si>
  <si>
    <t>10.6.09</t>
  </si>
  <si>
    <t>10.6.10</t>
  </si>
  <si>
    <t>10.6.11</t>
  </si>
  <si>
    <t>10.6.13</t>
  </si>
  <si>
    <t>10.6.14</t>
  </si>
  <si>
    <t>10.6.15</t>
  </si>
  <si>
    <t>10.6.16</t>
  </si>
  <si>
    <t>10.6.17</t>
  </si>
  <si>
    <t>10.6.18</t>
  </si>
  <si>
    <t>10.6.22</t>
  </si>
  <si>
    <t>10.6.23</t>
  </si>
  <si>
    <t>10.6.24</t>
  </si>
  <si>
    <t>10.6.25</t>
  </si>
  <si>
    <t>10.6.26</t>
  </si>
  <si>
    <t>10.6.27</t>
  </si>
  <si>
    <t>10.6.28</t>
  </si>
  <si>
    <t>10.6.29</t>
  </si>
  <si>
    <t>10.7.00</t>
  </si>
  <si>
    <t>10.7.01</t>
  </si>
  <si>
    <t>10.7.02</t>
  </si>
  <si>
    <t>10.8.00</t>
  </si>
  <si>
    <t>10.8.01</t>
  </si>
  <si>
    <t>10.8.02</t>
  </si>
  <si>
    <t>10.8.03</t>
  </si>
  <si>
    <t>10.8.04</t>
  </si>
  <si>
    <t>10.8.05</t>
  </si>
  <si>
    <t>TOTAL OF BILL №: 10 - Carried Over To Summary</t>
  </si>
  <si>
    <t>Bill №: 11 - LIFT</t>
  </si>
  <si>
    <t>11.0.00</t>
  </si>
  <si>
    <t>11.1.00</t>
  </si>
  <si>
    <t>11.1.01</t>
  </si>
  <si>
    <t>13.2.00</t>
  </si>
  <si>
    <t>13.2.01</t>
  </si>
  <si>
    <t>13.3.00</t>
  </si>
  <si>
    <t>13.3.01</t>
  </si>
  <si>
    <t>13.3.02</t>
  </si>
  <si>
    <t>13.3.03</t>
  </si>
  <si>
    <t>13.3.04</t>
  </si>
  <si>
    <t>13.3.06</t>
  </si>
  <si>
    <t>13.3.07</t>
  </si>
  <si>
    <t>13.3.08</t>
  </si>
  <si>
    <t>13.3.10</t>
  </si>
  <si>
    <t>13.3.11</t>
  </si>
  <si>
    <t>13.3.12</t>
  </si>
  <si>
    <t>13.3.13</t>
  </si>
  <si>
    <t>13.3.15</t>
  </si>
  <si>
    <t>13.3.16</t>
  </si>
  <si>
    <t>13.3.17</t>
  </si>
  <si>
    <t>13.3.19</t>
  </si>
  <si>
    <t>13.3.23</t>
  </si>
  <si>
    <t>13.3.24</t>
  </si>
  <si>
    <t>14.1.01</t>
  </si>
  <si>
    <t>14.2.02</t>
  </si>
  <si>
    <t>Bill №: 07 - FLOOR, WALL, CEILING FINISHINGS</t>
  </si>
  <si>
    <t>Bill №: 15 - ADDITIONS AND OMISSIONS</t>
  </si>
  <si>
    <t>15.1.02</t>
  </si>
  <si>
    <t>15.1.03</t>
  </si>
  <si>
    <t>15.1.04</t>
  </si>
  <si>
    <t>15.1.05</t>
  </si>
  <si>
    <t>15.1.06</t>
  </si>
  <si>
    <t>15.1.07</t>
  </si>
  <si>
    <t>15.1.08</t>
  </si>
  <si>
    <t>15.1.09</t>
  </si>
  <si>
    <t>15.1.10</t>
  </si>
  <si>
    <t>15.1.11</t>
  </si>
  <si>
    <t>15.1.12</t>
  </si>
  <si>
    <t>15.1.13</t>
  </si>
  <si>
    <t>15.1.14</t>
  </si>
  <si>
    <t>15.1.15</t>
  </si>
  <si>
    <t>15.2.03</t>
  </si>
  <si>
    <t>15.2.04</t>
  </si>
  <si>
    <t>15.2.05</t>
  </si>
  <si>
    <t>15.2.06</t>
  </si>
  <si>
    <t>15.2.07</t>
  </si>
  <si>
    <t>15.2.08</t>
  </si>
  <si>
    <t>15.2.09</t>
  </si>
  <si>
    <t>15.2.10</t>
  </si>
  <si>
    <t>15.2.11</t>
  </si>
  <si>
    <t>15.2.12</t>
  </si>
  <si>
    <t>15.2.13</t>
  </si>
  <si>
    <t>15.2.14</t>
  </si>
  <si>
    <t>15.2.15</t>
  </si>
  <si>
    <t xml:space="preserve">GROUND FLOOR </t>
  </si>
  <si>
    <t>09.5.16</t>
  </si>
  <si>
    <t>09.5.17</t>
  </si>
  <si>
    <t xml:space="preserve">Lift: Bed lift (2.5m x 1.5m) </t>
  </si>
  <si>
    <t>Allow for all the Furniture and Interior Designs including Medical beds</t>
  </si>
  <si>
    <t xml:space="preserve">Mobilization and Demobilization charges included in Kulhuduffushi Hospital OPD </t>
  </si>
  <si>
    <r>
      <rPr>
        <b/>
        <sz val="10"/>
        <rFont val="Calibri"/>
        <family val="2"/>
        <scheme val="minor"/>
      </rPr>
      <t>Note</t>
    </r>
    <r>
      <rPr>
        <sz val="10"/>
        <rFont val="Calibri"/>
        <family val="2"/>
        <scheme val="minor"/>
      </rPr>
      <t xml:space="preserve"> -</t>
    </r>
  </si>
  <si>
    <t xml:space="preserve">Reinforced Concrete columns </t>
  </si>
  <si>
    <t>Reinforced Concrete Beams</t>
  </si>
  <si>
    <t>Wash Basin tap</t>
  </si>
  <si>
    <t>Head Shower</t>
  </si>
  <si>
    <t>Muslim Shower with Tap</t>
  </si>
  <si>
    <t xml:space="preserve">Control Valve </t>
  </si>
  <si>
    <t>Gate Valve</t>
  </si>
  <si>
    <t>Water Heater</t>
  </si>
  <si>
    <t>09.5.18</t>
  </si>
  <si>
    <t>Ceiling Fan</t>
  </si>
  <si>
    <t>Wall Mount DIM Able Down Light</t>
  </si>
  <si>
    <t>1 x 2 Switch (2Gang)</t>
  </si>
  <si>
    <t>1 x 3 Switch ( 3 Gang)</t>
  </si>
  <si>
    <t>1 x 4 Switch ( 4Gang)</t>
  </si>
  <si>
    <t>Dimmer switch (1Gang)</t>
  </si>
  <si>
    <t>1 x 1 Switch (1Gang)</t>
  </si>
  <si>
    <t>Wall Mount Dim Able Down Light</t>
  </si>
  <si>
    <t>Telephone points</t>
  </si>
  <si>
    <t>p</t>
  </si>
  <si>
    <t>HEAT DETECTOR</t>
  </si>
  <si>
    <t>MANUAL CALL POINT</t>
  </si>
  <si>
    <t>EMEREGENCY BOOSTER PUMP 24 LIT/MIN</t>
  </si>
  <si>
    <t>MANUAL OPERATED ELECTRIC PUMP</t>
  </si>
  <si>
    <t>WATER TANK 600LITRES</t>
  </si>
  <si>
    <t>HORSE REEL AIR RELEASE</t>
  </si>
  <si>
    <t>CEILING WORKS</t>
  </si>
  <si>
    <t>Suspended False Ceiling Panels both GF &amp; First Floor</t>
  </si>
  <si>
    <t>1500 x 1900 x 50 panels in wards in Respective Tile Color</t>
  </si>
  <si>
    <t>PVC Ceiling System for Washroom</t>
  </si>
  <si>
    <t>kg</t>
  </si>
  <si>
    <t>Wall Putty</t>
  </si>
  <si>
    <t>Prepared By</t>
  </si>
  <si>
    <t>MATERIAL</t>
  </si>
  <si>
    <t>LABOUR</t>
  </si>
  <si>
    <t>RATE</t>
  </si>
  <si>
    <t>Polythene damp proof membrane (500gauge) laid under blinding layer</t>
  </si>
  <si>
    <r>
      <t>m</t>
    </r>
    <r>
      <rPr>
        <vertAlign val="superscript"/>
        <sz val="10"/>
        <rFont val="Times New Roman"/>
        <family val="1"/>
      </rPr>
      <t>2</t>
    </r>
  </si>
  <si>
    <t>Polythene Roll ( 3.65 m x 36.57m -133.48 m2 )</t>
  </si>
  <si>
    <t>Water proof membrane to sides of pads, beams and walls below floor level</t>
  </si>
  <si>
    <t xml:space="preserve">Bitumen Paint 18 ltr.Bucket </t>
  </si>
  <si>
    <t>Bkt</t>
  </si>
  <si>
    <t>Application of 'MASTERSEAL 550' chemical to Toilets Area up 300mm Height of wall</t>
  </si>
  <si>
    <t>Cement</t>
  </si>
  <si>
    <t>bags</t>
  </si>
  <si>
    <t>Sand</t>
  </si>
  <si>
    <t>Aggregates</t>
  </si>
  <si>
    <t>Water</t>
  </si>
  <si>
    <t>ton</t>
  </si>
  <si>
    <t>Binding wire</t>
  </si>
  <si>
    <t>Timber 50 x 50</t>
  </si>
  <si>
    <t>Plywood 12mm</t>
  </si>
  <si>
    <t>Formoil</t>
  </si>
  <si>
    <t>litre</t>
  </si>
  <si>
    <t>Nail</t>
  </si>
  <si>
    <t>Bars 10mm</t>
  </si>
  <si>
    <t xml:space="preserve">150 x 150 x 300 Hollow blocks </t>
  </si>
  <si>
    <t>Cement for Masonry</t>
  </si>
  <si>
    <t xml:space="preserve">Sand for Masonry </t>
  </si>
  <si>
    <t xml:space="preserve">Ceiling Board 9mm </t>
  </si>
  <si>
    <t>Black screw 1"</t>
  </si>
  <si>
    <t>Celing Tape</t>
  </si>
  <si>
    <t>kgs</t>
  </si>
  <si>
    <t>Cement  (Tile adhesive 50 kg)</t>
  </si>
  <si>
    <t>Joint sealant ( Cement Grout )</t>
  </si>
  <si>
    <t>Wall sealer</t>
  </si>
  <si>
    <t>Weather proof exterior paint</t>
  </si>
  <si>
    <t>Semi-gloss emulsion paint</t>
  </si>
  <si>
    <t>Aggregate</t>
  </si>
  <si>
    <t>BOQ ADDED RATE</t>
  </si>
  <si>
    <t>Bags</t>
  </si>
  <si>
    <t>300 x 600 Non Skid Floor Tiles</t>
  </si>
  <si>
    <t>Conmix Tile Adhesive</t>
  </si>
  <si>
    <t>Tile Grout</t>
  </si>
  <si>
    <t>mm Non Skid Floor Tiles</t>
  </si>
  <si>
    <t>FloorTiles 600 x 600</t>
  </si>
  <si>
    <t>Timber 35 x 50 mm x 20fts</t>
  </si>
  <si>
    <t xml:space="preserve">LIFT RC WALL </t>
  </si>
  <si>
    <t>LIFT 100</t>
  </si>
  <si>
    <t>LIFT &amp; STAIRCASE RC WALL</t>
  </si>
  <si>
    <t>Staircase RC wall</t>
  </si>
  <si>
    <t>mm thk  LIFT RC  walls</t>
  </si>
  <si>
    <t>Stair case Walls</t>
  </si>
  <si>
    <t>mm thk RC LIFT walls</t>
  </si>
  <si>
    <t>STAIRCASE SLAB</t>
  </si>
  <si>
    <t>Bars 16mm</t>
  </si>
  <si>
    <t>STAIRCASE RC WALL</t>
  </si>
  <si>
    <t>Original Budget</t>
  </si>
  <si>
    <t>ACCOMADATION</t>
  </si>
  <si>
    <t>ADMINISTRATIVE</t>
  </si>
  <si>
    <t>REPAIR &amp; MAINTENACE</t>
  </si>
  <si>
    <t>FOOD SUPPLIES</t>
  </si>
  <si>
    <t>MOBILISATION</t>
  </si>
  <si>
    <t>DEPRECIATION</t>
  </si>
  <si>
    <t>SITE VISITS</t>
  </si>
  <si>
    <t>STAFF COST</t>
  </si>
  <si>
    <t>MATERIALS TRPT</t>
  </si>
  <si>
    <t>Transpoort</t>
  </si>
  <si>
    <t>Site visits</t>
  </si>
  <si>
    <t>Accom</t>
  </si>
  <si>
    <t>Food</t>
  </si>
  <si>
    <t>MATERIALS</t>
  </si>
  <si>
    <t>SUBCONTRACT</t>
  </si>
  <si>
    <t>Contract Value</t>
  </si>
  <si>
    <r>
      <rPr>
        <b/>
        <sz val="11"/>
        <color rgb="FFFF0000"/>
        <rFont val="Times New Roman"/>
        <family val="1"/>
      </rPr>
      <t>∑</t>
    </r>
    <r>
      <rPr>
        <b/>
        <sz val="11"/>
        <color rgb="FFFF0000"/>
        <rFont val="Calibri"/>
        <family val="2"/>
      </rPr>
      <t xml:space="preserve"> </t>
    </r>
    <r>
      <rPr>
        <b/>
        <sz val="11"/>
        <color rgb="FFFF0000"/>
        <rFont val="Calibri"/>
        <family val="2"/>
        <scheme val="minor"/>
      </rPr>
      <t>Approved Varationas</t>
    </r>
  </si>
  <si>
    <t>Profit/Loss</t>
  </si>
  <si>
    <t>% Profit Losss</t>
  </si>
  <si>
    <t xml:space="preserve">   </t>
  </si>
  <si>
    <t>Nisath.Masthan</t>
  </si>
  <si>
    <t>Checked By</t>
  </si>
  <si>
    <t>Approved By</t>
  </si>
  <si>
    <t>Umar Zahir</t>
  </si>
  <si>
    <t>Ahmed Latheef</t>
  </si>
  <si>
    <t>STAFF</t>
  </si>
  <si>
    <t>DIESEL FUEL</t>
  </si>
  <si>
    <t>Labour</t>
  </si>
  <si>
    <t>Machin + Fuel</t>
  </si>
  <si>
    <t>Admin</t>
  </si>
  <si>
    <t>Fuel</t>
  </si>
  <si>
    <t>Rep</t>
  </si>
  <si>
    <r>
      <t>m</t>
    </r>
    <r>
      <rPr>
        <vertAlign val="superscript"/>
        <sz val="11"/>
        <rFont val="Times New Roman"/>
        <family val="1"/>
      </rPr>
      <t>2</t>
    </r>
  </si>
  <si>
    <t>2.3.02</t>
  </si>
  <si>
    <t>Excavation for Tie beam</t>
  </si>
  <si>
    <t>UP TO ROOF LEVEL</t>
  </si>
  <si>
    <t xml:space="preserve">Suspended False Ceiling Panels </t>
  </si>
  <si>
    <t>Supply &amp; Installation of Airconditioner 12000BTU</t>
  </si>
  <si>
    <t>Telephone outlet</t>
  </si>
  <si>
    <t>Computer network outlet</t>
  </si>
  <si>
    <t>Emergency light</t>
  </si>
  <si>
    <t>Electricity meter</t>
  </si>
  <si>
    <t>Ceiling Light (18W)</t>
  </si>
  <si>
    <t>Ceiling Light (12W)</t>
  </si>
  <si>
    <t>Ceiling Fan Switch Controller</t>
  </si>
  <si>
    <t>Twin Socket Outlet</t>
  </si>
  <si>
    <t>13A</t>
  </si>
  <si>
    <t>Power Socket Outlet</t>
  </si>
  <si>
    <t>Power Socket Outlet with Waterproof cover</t>
  </si>
  <si>
    <t>15A</t>
  </si>
  <si>
    <t xml:space="preserve">Allow for Installation </t>
  </si>
  <si>
    <t>Weatherproof Wall Light (8/12W)</t>
  </si>
  <si>
    <t>Angle valve</t>
  </si>
  <si>
    <t>Allow for Installation</t>
  </si>
  <si>
    <t xml:space="preserve"> uPVC pipe &amp; necessary fittings</t>
  </si>
  <si>
    <t>Clearing  the area of site  (rubbish and vegetable matters, stumps, roots. Rates shall include for removal of trees and tree stumps)</t>
  </si>
  <si>
    <t>HOARAFUSHI ACCOMMODATION BUILDING - BOQ</t>
  </si>
  <si>
    <t>WATER TANK 5000 LITRES</t>
  </si>
  <si>
    <t>ANTI-TERMITE TREATMENT</t>
  </si>
  <si>
    <t>Anti-Termite treatment for the whole ground floor area</t>
  </si>
  <si>
    <t>2.7.00</t>
  </si>
  <si>
    <t>2.7.01</t>
  </si>
  <si>
    <t>ROOFING WORKS</t>
  </si>
  <si>
    <t>ROOF COVERING</t>
  </si>
  <si>
    <t>Supply and installation Lysaght Roofing Sheets as per the Manufacturer's specification.</t>
  </si>
  <si>
    <t>PVC net to place 50mm thick single sided glass wool insulation.</t>
  </si>
  <si>
    <t>Allow for cappings, endcaps, Valance boards etc</t>
  </si>
  <si>
    <t>50mm x 38mm Timber Purlins</t>
  </si>
  <si>
    <t>50mm x 100mm Timber Rafters</t>
  </si>
  <si>
    <t>50mm thick single sided rock wool insulation.</t>
  </si>
  <si>
    <t>Fixing of Lysaght Ridge  flashing</t>
  </si>
  <si>
    <t>Fixing of Lysaght horizontal flashing</t>
  </si>
  <si>
    <t>Fixing of 100mm dia. PVC down pipes, with elbows and tee as required</t>
  </si>
  <si>
    <t>Fixing of Lysaght gutter with Aluminium facia</t>
  </si>
  <si>
    <t>Rates shall include for: all labour in framing, notching and fitting around projections, pipes, light fittings, hatches, grilles and similar and complete with cleats, packers, wedges,struts, collars and similar and all nails and screws.</t>
  </si>
  <si>
    <t>WINDOW SHADING</t>
  </si>
  <si>
    <t>Window Shading from Ground floor to First floor (Aluminium Composite panel)</t>
  </si>
  <si>
    <t>LEAN CONCRETE</t>
  </si>
  <si>
    <t>Under Footings</t>
  </si>
  <si>
    <t>Under Plinth beams</t>
  </si>
  <si>
    <t>Skirting rate is included in the Tiling rate</t>
  </si>
  <si>
    <t>2.5.02</t>
  </si>
  <si>
    <t>3.2.03</t>
  </si>
  <si>
    <t>3.2.04</t>
  </si>
  <si>
    <t>Note - Mobilization &amp; demobilization cost included in accommodation building boq</t>
  </si>
  <si>
    <t>W1 -  POWDER COATED ALUMINIUM FRAMED SLIDING WINDOW (REFELCTIVE GLASS)</t>
  </si>
  <si>
    <t>W2 -  POWDER COATED ALUMINIUM FRAMED SLIDING TRIPLE PANEL WINDOW (REFELCTIVE GLASS)</t>
  </si>
  <si>
    <t>D1 -  GRP MAIN DOOR WITH POLISHED STAINLESS STEEL FRAME &amp; 8MM TEMPERED GLASS</t>
  </si>
  <si>
    <t>D2 -  GRP DOOR WITH POWDER COATED ALUMINIUM FRAME</t>
  </si>
  <si>
    <t>G1 - ROLLER SHUTTER GARRAGE DOOR TYPE 01</t>
  </si>
  <si>
    <t>G2 - ROLLER SHUTTER GARRAGE DOOR TYPE 02</t>
  </si>
  <si>
    <t>STORM WATER SOAK PIT</t>
  </si>
  <si>
    <t>Supply &amp; Installation of 300x300x500mm Concrete soak pit for Down pipes</t>
  </si>
  <si>
    <t>Wall tap</t>
  </si>
  <si>
    <t>CONTROL PANEL</t>
  </si>
  <si>
    <t>Supply &amp; Installation of Airconditioner 9000BTU</t>
  </si>
  <si>
    <t>Supply &amp; Installation of Airconditioner 25000BTU (Cassette type)</t>
  </si>
  <si>
    <t>Supply &amp; Installation of Airconditioner 15000BTU (Cassette type)</t>
  </si>
  <si>
    <t>Supply &amp; Installation of 07 nos Angular Cameras</t>
  </si>
  <si>
    <t>TPN Isolator</t>
  </si>
  <si>
    <t>4ft Tube light (IP65)</t>
  </si>
  <si>
    <t>Wall mounted light (70W)</t>
  </si>
  <si>
    <t>13.2.02</t>
  </si>
  <si>
    <t>13.2.03</t>
  </si>
  <si>
    <t>13.2.04</t>
  </si>
  <si>
    <t>13.2.05</t>
  </si>
  <si>
    <t>13.2.06</t>
  </si>
  <si>
    <t>13.2.07</t>
  </si>
  <si>
    <t>13.2.08</t>
  </si>
  <si>
    <t>13.2.09</t>
  </si>
  <si>
    <t>13.2.10</t>
  </si>
  <si>
    <t>13.2.11</t>
  </si>
  <si>
    <t>13.2.12</t>
  </si>
  <si>
    <t>FIRE ALARM PANEL WITH BEACONS</t>
  </si>
  <si>
    <t>Bill №: 06 - FINISHING</t>
  </si>
  <si>
    <t>6.3.00</t>
  </si>
  <si>
    <t>6.3.01</t>
  </si>
  <si>
    <t>6.4.00</t>
  </si>
  <si>
    <t>6.4.01</t>
  </si>
  <si>
    <t>TOTAL OF BILL №: 06- Carried Over To Summary</t>
  </si>
  <si>
    <t>Bill №: 07 - PAINTING &amp; DECORATIONS</t>
  </si>
  <si>
    <t>TOTAL OF BILL №: 07 - Carried Over To Summary</t>
  </si>
  <si>
    <t>08.0.00</t>
  </si>
  <si>
    <t>Bill №: 08 - HYDRAULICS AND DRAINAGE</t>
  </si>
  <si>
    <t>08.1.00</t>
  </si>
  <si>
    <t>08.2.00</t>
  </si>
  <si>
    <t>08.2.01</t>
  </si>
  <si>
    <t>08.3.00</t>
  </si>
  <si>
    <t>08.3.01</t>
  </si>
  <si>
    <t>08.4.00</t>
  </si>
  <si>
    <t>08.4.01</t>
  </si>
  <si>
    <t>08.4.02</t>
  </si>
  <si>
    <t>08.4.03</t>
  </si>
  <si>
    <t>08.4.04</t>
  </si>
  <si>
    <t>08.4.05</t>
  </si>
  <si>
    <t>08.4.06</t>
  </si>
  <si>
    <t>08.4.07</t>
  </si>
  <si>
    <t>08.5.00</t>
  </si>
  <si>
    <t>08.5.01</t>
  </si>
  <si>
    <t>09.6.00</t>
  </si>
  <si>
    <t>09.6.01</t>
  </si>
  <si>
    <t>09.6.02</t>
  </si>
  <si>
    <t>09.6.03</t>
  </si>
  <si>
    <t>09.6.04</t>
  </si>
  <si>
    <t>09.6.05</t>
  </si>
  <si>
    <t>09.6.06</t>
  </si>
  <si>
    <t>09.6.07</t>
  </si>
  <si>
    <t>09.6.08</t>
  </si>
  <si>
    <t>09.6.09</t>
  </si>
  <si>
    <t>09.6.10</t>
  </si>
  <si>
    <t>09.6.11</t>
  </si>
  <si>
    <t>09.6.12</t>
  </si>
  <si>
    <t>09.7.00</t>
  </si>
  <si>
    <t>09.7.01</t>
  </si>
  <si>
    <t>09.7.02</t>
  </si>
  <si>
    <t>09.7.03</t>
  </si>
  <si>
    <t>09.7.04</t>
  </si>
  <si>
    <t>09.8.00</t>
  </si>
  <si>
    <t>09.8.01</t>
  </si>
  <si>
    <t>Bill №: 10 - ROOF</t>
  </si>
  <si>
    <t>10.2.03</t>
  </si>
  <si>
    <t>10.2.04</t>
  </si>
  <si>
    <t>10.2.05</t>
  </si>
  <si>
    <t>10.2.06</t>
  </si>
  <si>
    <t>10.2.07</t>
  </si>
  <si>
    <t>10.2.08</t>
  </si>
  <si>
    <t>10.2.09</t>
  </si>
  <si>
    <t>10.2.10</t>
  </si>
  <si>
    <t>Bill №: 11 - FURNITURES</t>
  </si>
  <si>
    <t>12.2.00</t>
  </si>
  <si>
    <t>12.2.01</t>
  </si>
  <si>
    <t>12.2.02</t>
  </si>
  <si>
    <t>12.2.03</t>
  </si>
  <si>
    <t>12.2.04</t>
  </si>
  <si>
    <t>12.2.05</t>
  </si>
  <si>
    <t>12.2.06</t>
  </si>
  <si>
    <t>12.2.07</t>
  </si>
  <si>
    <t>12.2.08</t>
  </si>
  <si>
    <t>12.2.09</t>
  </si>
  <si>
    <t>12.2.10</t>
  </si>
  <si>
    <t>12.2.11</t>
  </si>
  <si>
    <t>12.2.12</t>
  </si>
  <si>
    <t>Bill №: 09 - MECHANICAL &amp; ELECTRICAL SERVICES</t>
  </si>
  <si>
    <t>Bill №: 06 - FINISHINGS</t>
  </si>
  <si>
    <t>Bill №: 12 - INSULATION, FIRE STOPPING &amp; FIRE PROTECTION</t>
  </si>
  <si>
    <t>Bill №: 10 - ROOFING</t>
  </si>
  <si>
    <t>Bill №: 13 - ADDITIONS AND OMISSIONS</t>
  </si>
  <si>
    <t>Bill №:  13 - ADDITIONS AND OMMISIONS</t>
  </si>
  <si>
    <t>13.1.01</t>
  </si>
  <si>
    <t>13.1.02</t>
  </si>
  <si>
    <t>13.1.03</t>
  </si>
  <si>
    <t>13.1.04</t>
  </si>
  <si>
    <t>13.1.05</t>
  </si>
  <si>
    <t>13.1.06</t>
  </si>
  <si>
    <t>13.1.07</t>
  </si>
  <si>
    <t>13.1.08</t>
  </si>
  <si>
    <t>13.1.09</t>
  </si>
  <si>
    <t>13.1.10</t>
  </si>
  <si>
    <t>13.1.11</t>
  </si>
  <si>
    <t>13.1.12</t>
  </si>
  <si>
    <t>13.1.13</t>
  </si>
  <si>
    <t>13.2.13</t>
  </si>
  <si>
    <r>
      <t>Allow for all the Furniture and Interior Designs (</t>
    </r>
    <r>
      <rPr>
        <sz val="11"/>
        <color rgb="FFFF0000"/>
        <rFont val="Calibri"/>
        <family val="2"/>
        <scheme val="minor"/>
      </rPr>
      <t>Description to be included</t>
    </r>
    <r>
      <rPr>
        <sz val="11"/>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</si>
</sst>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46">
    <font>
      <sz val="11"/>
      <color theme="1"/>
      <name val="Calibri"/>
      <family val="2"/>
      <scheme val="minor"/>
    </font>
    <font>
      <sz val="11"/>
      <color theme="1"/>
      <name val="Calibri"/>
      <family val="2"/>
      <scheme val="minor"/>
    </font>
    <font>
      <sz val="10"/>
      <name val="Calibri"/>
      <family val="2"/>
      <scheme val="minor"/>
    </font>
    <font>
      <sz val="10"/>
      <name val="Arial"/>
      <family val="2"/>
    </font>
    <font>
      <b/>
      <sz val="11"/>
      <color theme="1"/>
      <name val="Calibri"/>
      <family val="2"/>
      <scheme val="minor"/>
    </font>
    <font>
      <sz val="12"/>
      <color theme="1"/>
      <name val="Calibri"/>
      <family val="2"/>
      <scheme val="minor"/>
    </font>
    <font>
      <b/>
      <sz val="11"/>
      <name val="Calibri"/>
      <family val="2"/>
      <scheme val="minor"/>
    </font>
    <font>
      <sz val="11"/>
      <name val="Calibri"/>
      <family val="2"/>
      <scheme val="minor"/>
    </font>
    <font>
      <b/>
      <sz val="11"/>
      <color indexed="8"/>
      <name val="Calibri"/>
      <family val="2"/>
      <scheme val="minor"/>
    </font>
    <font>
      <b/>
      <sz val="12"/>
      <name val="Calibri"/>
      <family val="2"/>
      <scheme val="minor"/>
    </font>
    <font>
      <sz val="10"/>
      <name val="Calibri"/>
      <family val="2"/>
      <scheme val="minor"/>
    </font>
    <font>
      <sz val="10"/>
      <color theme="1"/>
      <name val="Calibri"/>
      <family val="2"/>
      <scheme val="minor"/>
    </font>
    <font>
      <b/>
      <sz val="10"/>
      <color theme="1"/>
      <name val="Calibri"/>
      <family val="2"/>
      <scheme val="minor"/>
    </font>
    <font>
      <b/>
      <sz val="10"/>
      <name val="Calibri"/>
      <family val="2"/>
      <scheme val="minor"/>
    </font>
    <font>
      <b/>
      <u/>
      <sz val="10"/>
      <name val="Calibri"/>
      <family val="2"/>
      <scheme val="minor"/>
    </font>
    <font>
      <u/>
      <sz val="10"/>
      <name val="Calibri"/>
      <family val="2"/>
      <scheme val="minor"/>
    </font>
    <font>
      <sz val="11"/>
      <color theme="1"/>
      <name val="Calibri"/>
      <family val="2"/>
      <scheme val="minor"/>
    </font>
    <font>
      <sz val="8"/>
      <color rgb="FF242729"/>
      <name val="Consolas"/>
      <family val="3"/>
    </font>
    <font>
      <vertAlign val="superscript"/>
      <sz val="11"/>
      <color theme="1"/>
      <name val="Calibri"/>
      <family val="2"/>
      <scheme val="minor"/>
    </font>
    <font>
      <b/>
      <sz val="11"/>
      <name val="Calibri"/>
      <family val="2"/>
      <scheme val="minor"/>
    </font>
    <font>
      <sz val="10"/>
      <color rgb="FFFF0000"/>
      <name val="Calibri"/>
      <family val="2"/>
      <scheme val="minor"/>
    </font>
    <font>
      <sz val="10"/>
      <name val="Calibri "/>
    </font>
    <font>
      <sz val="11"/>
      <name val="Calibri"/>
      <family val="2"/>
      <scheme val="minor"/>
    </font>
    <font>
      <u/>
      <sz val="11"/>
      <name val="Calibri"/>
      <family val="2"/>
      <scheme val="minor"/>
    </font>
    <font>
      <b/>
      <sz val="14"/>
      <name val="Calibri"/>
      <family val="2"/>
      <scheme val="minor"/>
    </font>
    <font>
      <b/>
      <sz val="14"/>
      <color theme="1"/>
      <name val="Calibri"/>
      <family val="2"/>
      <scheme val="minor"/>
    </font>
    <font>
      <sz val="8"/>
      <name val="Calibri"/>
      <family val="2"/>
      <scheme val="minor"/>
    </font>
    <font>
      <sz val="11"/>
      <color rgb="FFFF0000"/>
      <name val="Calibri"/>
      <family val="2"/>
      <scheme val="minor"/>
    </font>
    <font>
      <b/>
      <sz val="11"/>
      <color rgb="FFFF0000"/>
      <name val="Calibri"/>
      <family val="2"/>
      <scheme val="minor"/>
    </font>
    <font>
      <sz val="10"/>
      <name val="Arial"/>
      <family val="2"/>
    </font>
    <font>
      <sz val="10"/>
      <name val="Times New Roman"/>
      <family val="1"/>
    </font>
    <font>
      <vertAlign val="superscript"/>
      <sz val="10"/>
      <name val="Times New Roman"/>
      <family val="1"/>
    </font>
    <font>
      <b/>
      <sz val="10"/>
      <name val="Times New Roman"/>
      <family val="1"/>
    </font>
    <font>
      <b/>
      <sz val="10"/>
      <color rgb="FFFF0000"/>
      <name val="Calibri"/>
      <family val="2"/>
      <scheme val="minor"/>
    </font>
    <font>
      <b/>
      <sz val="10"/>
      <name val="Arial"/>
      <family val="2"/>
    </font>
    <font>
      <b/>
      <sz val="10"/>
      <color rgb="FFFF0000"/>
      <name val="Arial"/>
      <family val="2"/>
    </font>
    <font>
      <b/>
      <sz val="11"/>
      <color rgb="FFFF0000"/>
      <name val="Times New Roman"/>
      <family val="1"/>
    </font>
    <font>
      <b/>
      <sz val="11"/>
      <color rgb="FFFF0000"/>
      <name val="Calibri"/>
      <family val="2"/>
    </font>
    <font>
      <sz val="12"/>
      <name val="Calibri"/>
      <family val="2"/>
      <scheme val="minor"/>
    </font>
    <font>
      <b/>
      <sz val="12"/>
      <color theme="1"/>
      <name val="Calibri"/>
      <family val="2"/>
      <scheme val="minor"/>
    </font>
    <font>
      <b/>
      <u/>
      <sz val="12"/>
      <name val="Calibri"/>
      <family val="2"/>
      <scheme val="minor"/>
    </font>
    <font>
      <sz val="12"/>
      <color rgb="FFFF0000"/>
      <name val="Calibri"/>
      <family val="2"/>
      <scheme val="minor"/>
    </font>
    <font>
      <b/>
      <u/>
      <sz val="11"/>
      <name val="Calibri"/>
      <family val="2"/>
      <scheme val="minor"/>
    </font>
    <font>
      <sz val="11"/>
      <name val="Calibri "/>
    </font>
    <font>
      <sz val="11"/>
      <name val="Times New Roman"/>
      <family val="1"/>
    </font>
    <font>
      <vertAlign val="superscript"/>
      <sz val="11"/>
      <name val="Times New Roman"/>
      <family val="1"/>
    </font>
  </fonts>
  <fills count="11">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rgb="FFFFFF00"/>
        <bgColor indexed="64"/>
      </patternFill>
    </fill>
    <fill>
      <patternFill patternType="solid">
        <fgColor theme="2" tint="-0.249977111117893"/>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5" tint="0.39997558519241921"/>
        <bgColor indexed="64"/>
      </patternFill>
    </fill>
  </fills>
  <borders count="71">
    <border>
      <left/>
      <right/>
      <top/>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theme="0"/>
      </top>
      <bottom/>
      <diagonal/>
    </border>
    <border>
      <left/>
      <right/>
      <top style="thin">
        <color theme="0"/>
      </top>
      <bottom style="thin">
        <color theme="0"/>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auto="1"/>
      </right>
      <top style="thin">
        <color indexed="64"/>
      </top>
      <bottom style="hair">
        <color indexed="64"/>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auto="1"/>
      </right>
      <top style="hair">
        <color auto="1"/>
      </top>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theme="0"/>
      </left>
      <right style="thin">
        <color theme="0"/>
      </right>
      <top style="hair">
        <color indexed="64"/>
      </top>
      <bottom style="hair">
        <color indexed="64"/>
      </bottom>
      <diagonal/>
    </border>
    <border>
      <left style="thin">
        <color theme="0"/>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indexed="64"/>
      </left>
      <right/>
      <top/>
      <bottom style="hair">
        <color indexed="64"/>
      </bottom>
      <diagonal/>
    </border>
    <border>
      <left/>
      <right/>
      <top/>
      <bottom style="hair">
        <color indexed="64"/>
      </bottom>
      <diagonal/>
    </border>
    <border>
      <left/>
      <right style="thin">
        <color auto="1"/>
      </right>
      <top/>
      <bottom style="hair">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auto="1"/>
      </top>
      <bottom style="hair">
        <color auto="1"/>
      </bottom>
      <diagonal/>
    </border>
    <border>
      <left style="thin">
        <color auto="1"/>
      </left>
      <right style="medium">
        <color indexed="64"/>
      </right>
      <top style="hair">
        <color auto="1"/>
      </top>
      <bottom/>
      <diagonal/>
    </border>
    <border>
      <left style="thin">
        <color indexed="64"/>
      </left>
      <right style="medium">
        <color indexed="64"/>
      </right>
      <top style="hair">
        <color indexed="64"/>
      </top>
      <bottom style="medium">
        <color indexed="64"/>
      </bottom>
      <diagonal/>
    </border>
    <border>
      <left style="thin">
        <color auto="1"/>
      </left>
      <right style="medium">
        <color indexed="64"/>
      </right>
      <top style="hair">
        <color auto="1"/>
      </top>
      <bottom style="thin">
        <color auto="1"/>
      </bottom>
      <diagonal/>
    </border>
    <border>
      <left style="thin">
        <color indexed="64"/>
      </left>
      <right style="medium">
        <color indexed="64"/>
      </right>
      <top/>
      <bottom/>
      <diagonal/>
    </border>
    <border>
      <left/>
      <right style="medium">
        <color indexed="64"/>
      </right>
      <top style="hair">
        <color auto="1"/>
      </top>
      <bottom style="hair">
        <color auto="1"/>
      </bottom>
      <diagonal/>
    </border>
    <border>
      <left style="medium">
        <color indexed="64"/>
      </left>
      <right style="thin">
        <color indexed="64"/>
      </right>
      <top style="hair">
        <color auto="1"/>
      </top>
      <bottom style="hair">
        <color auto="1"/>
      </bottom>
      <diagonal/>
    </border>
    <border>
      <left style="medium">
        <color indexed="64"/>
      </left>
      <right style="thin">
        <color indexed="64"/>
      </right>
      <top style="hair">
        <color auto="1"/>
      </top>
      <bottom/>
      <diagonal/>
    </border>
    <border>
      <left style="medium">
        <color indexed="64"/>
      </left>
      <right style="thin">
        <color indexed="64"/>
      </right>
      <top/>
      <bottom/>
      <diagonal/>
    </border>
    <border>
      <left style="medium">
        <color indexed="64"/>
      </left>
      <right style="thin">
        <color indexed="64"/>
      </right>
      <top/>
      <bottom style="hair">
        <color auto="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theme="0"/>
      </right>
      <top style="hair">
        <color indexed="64"/>
      </top>
      <bottom style="hair">
        <color indexed="64"/>
      </bottom>
      <diagonal/>
    </border>
  </borders>
  <cellStyleXfs count="24">
    <xf numFmtId="0" fontId="0" fillId="0" borderId="0"/>
    <xf numFmtId="43"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9"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29" fillId="0" borderId="0"/>
    <xf numFmtId="43" fontId="29" fillId="0" borderId="0" applyFont="0" applyFill="0" applyBorder="0" applyAlignment="0" applyProtection="0"/>
  </cellStyleXfs>
  <cellXfs count="1489">
    <xf numFmtId="0" fontId="0" fillId="0" borderId="0" xfId="0"/>
    <xf numFmtId="0" fontId="2" fillId="0" borderId="0" xfId="5" applyFont="1"/>
    <xf numFmtId="0" fontId="2" fillId="0" borderId="19" xfId="5" applyFont="1" applyBorder="1"/>
    <xf numFmtId="0" fontId="2" fillId="0" borderId="16" xfId="5" applyFont="1" applyBorder="1"/>
    <xf numFmtId="0" fontId="2" fillId="0" borderId="0" xfId="5" applyFont="1" applyBorder="1"/>
    <xf numFmtId="0" fontId="2" fillId="2" borderId="20" xfId="5" applyFont="1" applyFill="1" applyBorder="1" applyAlignment="1">
      <alignment vertical="center"/>
    </xf>
    <xf numFmtId="0" fontId="2" fillId="2" borderId="21" xfId="5" applyFont="1" applyFill="1" applyBorder="1" applyAlignment="1">
      <alignment vertical="center"/>
    </xf>
    <xf numFmtId="0" fontId="2" fillId="2" borderId="22" xfId="5" applyFont="1" applyFill="1" applyBorder="1" applyAlignment="1">
      <alignment vertical="center"/>
    </xf>
    <xf numFmtId="0" fontId="2" fillId="0" borderId="1" xfId="5" applyFont="1" applyBorder="1" applyAlignment="1">
      <alignment vertical="center"/>
    </xf>
    <xf numFmtId="43" fontId="6" fillId="0" borderId="23" xfId="4" applyFont="1" applyBorder="1" applyAlignment="1">
      <alignment vertical="center"/>
    </xf>
    <xf numFmtId="0" fontId="2" fillId="2" borderId="24" xfId="5" applyFont="1" applyFill="1" applyBorder="1" applyAlignment="1">
      <alignment vertical="center"/>
    </xf>
    <xf numFmtId="0" fontId="2" fillId="2" borderId="25" xfId="5" applyFont="1" applyFill="1" applyBorder="1" applyAlignment="1">
      <alignment vertical="center"/>
    </xf>
    <xf numFmtId="0" fontId="2" fillId="2" borderId="26" xfId="5" applyFont="1" applyFill="1" applyBorder="1" applyAlignment="1">
      <alignment vertical="center"/>
    </xf>
    <xf numFmtId="43" fontId="6" fillId="0" borderId="27" xfId="4" applyFont="1" applyBorder="1" applyAlignment="1">
      <alignment vertical="center"/>
    </xf>
    <xf numFmtId="0" fontId="2" fillId="0" borderId="9" xfId="5" applyFont="1" applyBorder="1" applyAlignment="1">
      <alignment vertical="center"/>
    </xf>
    <xf numFmtId="43" fontId="9" fillId="0" borderId="28" xfId="5" applyNumberFormat="1" applyFont="1" applyBorder="1" applyAlignment="1">
      <alignment vertical="center"/>
    </xf>
    <xf numFmtId="0" fontId="10" fillId="0" borderId="0" xfId="0" applyFont="1" applyFill="1" applyBorder="1" applyAlignment="1">
      <alignment horizontal="center" vertical="center"/>
    </xf>
    <xf numFmtId="2" fontId="11" fillId="0" borderId="0" xfId="1" applyNumberFormat="1" applyFont="1" applyFill="1" applyBorder="1" applyAlignment="1">
      <alignment horizontal="center" vertical="center"/>
    </xf>
    <xf numFmtId="43" fontId="11" fillId="0" borderId="0" xfId="1" applyFont="1" applyFill="1" applyBorder="1" applyAlignment="1">
      <alignment horizontal="center" vertical="center"/>
    </xf>
    <xf numFmtId="0" fontId="10" fillId="0" borderId="0" xfId="0" applyFont="1" applyAlignment="1"/>
    <xf numFmtId="0" fontId="10" fillId="0" borderId="0" xfId="0" applyFont="1" applyFill="1" applyBorder="1" applyAlignment="1">
      <alignment horizontal="right"/>
    </xf>
    <xf numFmtId="0" fontId="13" fillId="0" borderId="3" xfId="0" applyFont="1" applyFill="1" applyBorder="1" applyAlignment="1">
      <alignment horizontal="center" vertical="center"/>
    </xf>
    <xf numFmtId="2" fontId="11" fillId="0" borderId="3" xfId="1" applyNumberFormat="1" applyFont="1" applyFill="1" applyBorder="1" applyAlignment="1">
      <alignment horizontal="center" vertical="center"/>
    </xf>
    <xf numFmtId="43" fontId="11" fillId="0" borderId="3" xfId="1" applyFont="1" applyFill="1" applyBorder="1" applyAlignment="1">
      <alignment horizontal="center" vertical="center"/>
    </xf>
    <xf numFmtId="0" fontId="13" fillId="0" borderId="4" xfId="0" applyFont="1" applyFill="1" applyBorder="1" applyAlignment="1">
      <alignment horizontal="right" vertical="center"/>
    </xf>
    <xf numFmtId="0" fontId="13" fillId="0" borderId="4" xfId="0" applyFont="1" applyFill="1" applyBorder="1" applyAlignment="1">
      <alignment horizontal="center" vertical="center"/>
    </xf>
    <xf numFmtId="2" fontId="12" fillId="0" borderId="4" xfId="1" applyNumberFormat="1" applyFont="1" applyFill="1" applyBorder="1" applyAlignment="1">
      <alignment horizontal="center" vertical="center"/>
    </xf>
    <xf numFmtId="0" fontId="13" fillId="0" borderId="0" xfId="0" applyFont="1" applyAlignment="1">
      <alignment horizontal="center" vertical="center"/>
    </xf>
    <xf numFmtId="0" fontId="13" fillId="3" borderId="4" xfId="0" applyFont="1" applyFill="1" applyBorder="1" applyAlignment="1">
      <alignment horizontal="right"/>
    </xf>
    <xf numFmtId="0" fontId="10" fillId="3" borderId="4" xfId="0" applyFont="1" applyFill="1" applyBorder="1" applyAlignment="1">
      <alignment horizontal="center" vertical="center"/>
    </xf>
    <xf numFmtId="2" fontId="11" fillId="3" borderId="4" xfId="1" applyNumberFormat="1" applyFont="1" applyFill="1" applyBorder="1" applyAlignment="1">
      <alignment horizontal="center" vertical="center"/>
    </xf>
    <xf numFmtId="43" fontId="11" fillId="3" borderId="4" xfId="1" applyFont="1" applyFill="1" applyBorder="1" applyAlignment="1">
      <alignment horizontal="center" vertical="center"/>
    </xf>
    <xf numFmtId="0" fontId="10" fillId="0" borderId="0" xfId="0" applyFont="1" applyAlignment="1">
      <alignment vertical="center"/>
    </xf>
    <xf numFmtId="0" fontId="13" fillId="0" borderId="0" xfId="0" applyFont="1" applyAlignment="1"/>
    <xf numFmtId="0" fontId="13" fillId="3" borderId="11" xfId="0" applyFont="1" applyFill="1" applyBorder="1" applyAlignment="1">
      <alignment horizontal="center" vertical="center"/>
    </xf>
    <xf numFmtId="2" fontId="11" fillId="3" borderId="11" xfId="1" applyNumberFormat="1" applyFont="1" applyFill="1" applyBorder="1" applyAlignment="1">
      <alignment horizontal="center" vertical="center"/>
    </xf>
    <xf numFmtId="0" fontId="13" fillId="0" borderId="0" xfId="0" applyFont="1" applyAlignment="1">
      <alignment vertical="center"/>
    </xf>
    <xf numFmtId="0" fontId="13" fillId="3" borderId="9" xfId="0" applyFont="1" applyFill="1" applyBorder="1" applyAlignment="1">
      <alignment horizontal="right"/>
    </xf>
    <xf numFmtId="0" fontId="13" fillId="3" borderId="9" xfId="0" applyFont="1" applyFill="1" applyBorder="1" applyAlignment="1">
      <alignment horizontal="center" vertical="center"/>
    </xf>
    <xf numFmtId="2" fontId="11" fillId="3" borderId="9" xfId="1" applyNumberFormat="1" applyFont="1" applyFill="1" applyBorder="1" applyAlignment="1">
      <alignment horizontal="center" vertical="center"/>
    </xf>
    <xf numFmtId="43" fontId="11" fillId="3" borderId="9" xfId="1" applyFont="1" applyFill="1" applyBorder="1" applyAlignment="1">
      <alignment horizontal="center" vertical="center"/>
    </xf>
    <xf numFmtId="0" fontId="10" fillId="2" borderId="0" xfId="0" applyFont="1" applyFill="1" applyAlignment="1">
      <alignment vertical="center"/>
    </xf>
    <xf numFmtId="0" fontId="10" fillId="0" borderId="0" xfId="0" applyFont="1" applyAlignment="1">
      <alignment vertical="top"/>
    </xf>
    <xf numFmtId="0" fontId="10" fillId="0" borderId="29" xfId="0" applyFont="1" applyBorder="1" applyAlignment="1">
      <alignment vertical="top"/>
    </xf>
    <xf numFmtId="0" fontId="10" fillId="0" borderId="31" xfId="0" applyFont="1" applyBorder="1" applyAlignment="1">
      <alignment vertical="top"/>
    </xf>
    <xf numFmtId="0" fontId="10" fillId="0" borderId="30" xfId="0" applyFont="1" applyBorder="1" applyAlignment="1">
      <alignment vertical="top"/>
    </xf>
    <xf numFmtId="43" fontId="11" fillId="2" borderId="1" xfId="1" applyFont="1" applyFill="1" applyBorder="1" applyAlignment="1">
      <alignment horizontal="center" vertical="center"/>
    </xf>
    <xf numFmtId="0" fontId="10" fillId="2" borderId="0" xfId="0" applyFont="1" applyFill="1" applyAlignment="1"/>
    <xf numFmtId="0" fontId="10" fillId="2" borderId="32" xfId="0" applyFont="1" applyFill="1" applyBorder="1" applyAlignment="1"/>
    <xf numFmtId="0" fontId="19" fillId="2" borderId="34" xfId="0" applyFont="1" applyFill="1" applyBorder="1" applyAlignment="1"/>
    <xf numFmtId="0" fontId="10" fillId="2" borderId="33" xfId="0" applyFont="1" applyFill="1" applyBorder="1" applyAlignment="1"/>
    <xf numFmtId="43" fontId="10" fillId="2" borderId="0" xfId="0" applyNumberFormat="1" applyFont="1" applyFill="1" applyAlignment="1"/>
    <xf numFmtId="2" fontId="10" fillId="0" borderId="0" xfId="0" applyNumberFormat="1" applyFont="1" applyAlignment="1">
      <alignment vertical="center"/>
    </xf>
    <xf numFmtId="0" fontId="13" fillId="3" borderId="4" xfId="0" applyFont="1" applyFill="1" applyBorder="1" applyAlignment="1">
      <alignment horizontal="center" vertical="center"/>
    </xf>
    <xf numFmtId="0" fontId="13" fillId="0" borderId="0" xfId="0" applyFont="1" applyFill="1" applyAlignment="1">
      <alignment vertical="center"/>
    </xf>
    <xf numFmtId="0" fontId="10" fillId="2" borderId="1" xfId="0" applyFont="1" applyFill="1" applyBorder="1" applyAlignment="1">
      <alignment horizontal="center" vertical="center"/>
    </xf>
    <xf numFmtId="0" fontId="10" fillId="2" borderId="1" xfId="0" applyFont="1" applyFill="1" applyBorder="1" applyAlignment="1">
      <alignment horizontal="right"/>
    </xf>
    <xf numFmtId="0" fontId="13" fillId="2" borderId="0" xfId="0" applyFont="1" applyFill="1" applyAlignment="1"/>
    <xf numFmtId="0" fontId="10" fillId="0" borderId="0" xfId="0" applyFont="1" applyFill="1" applyAlignment="1"/>
    <xf numFmtId="0" fontId="10" fillId="2" borderId="5" xfId="0" applyFont="1" applyFill="1" applyBorder="1" applyAlignment="1"/>
    <xf numFmtId="0" fontId="13" fillId="2" borderId="4" xfId="0" applyFont="1" applyFill="1" applyBorder="1" applyAlignment="1">
      <alignment horizontal="right"/>
    </xf>
    <xf numFmtId="0" fontId="10" fillId="2" borderId="4" xfId="0" applyFont="1" applyFill="1" applyBorder="1" applyAlignment="1">
      <alignment horizontal="center" vertical="center"/>
    </xf>
    <xf numFmtId="2" fontId="10" fillId="0" borderId="0" xfId="0" applyNumberFormat="1" applyFont="1" applyFill="1" applyAlignment="1">
      <alignment vertical="center"/>
    </xf>
    <xf numFmtId="43" fontId="10" fillId="0" borderId="0" xfId="0" applyNumberFormat="1" applyFont="1" applyFill="1" applyAlignment="1">
      <alignment vertical="center"/>
    </xf>
    <xf numFmtId="0" fontId="10" fillId="0" borderId="0" xfId="0" applyFont="1" applyFill="1" applyAlignment="1">
      <alignment vertical="center"/>
    </xf>
    <xf numFmtId="0" fontId="13" fillId="2" borderId="4" xfId="0" applyFont="1" applyFill="1" applyBorder="1" applyAlignment="1">
      <alignment horizontal="right" vertical="top"/>
    </xf>
    <xf numFmtId="0" fontId="10" fillId="2" borderId="4" xfId="0" applyNumberFormat="1" applyFont="1" applyFill="1" applyBorder="1" applyAlignment="1">
      <alignment horizontal="center" vertical="top"/>
    </xf>
    <xf numFmtId="0" fontId="11" fillId="4" borderId="0" xfId="0" applyFont="1" applyFill="1"/>
    <xf numFmtId="0" fontId="13" fillId="2" borderId="1" xfId="0" applyFont="1" applyFill="1" applyBorder="1" applyAlignment="1">
      <alignment horizontal="right" vertical="top"/>
    </xf>
    <xf numFmtId="0" fontId="10" fillId="2" borderId="1" xfId="0" applyNumberFormat="1" applyFont="1" applyFill="1" applyBorder="1" applyAlignment="1">
      <alignment horizontal="center" vertical="top"/>
    </xf>
    <xf numFmtId="0" fontId="11" fillId="4" borderId="0" xfId="0" applyFont="1" applyFill="1" applyAlignment="1">
      <alignment vertical="top"/>
    </xf>
    <xf numFmtId="0" fontId="10" fillId="2" borderId="0" xfId="0" applyFont="1" applyFill="1" applyBorder="1" applyAlignment="1">
      <alignment horizontal="right"/>
    </xf>
    <xf numFmtId="43" fontId="10" fillId="2" borderId="4" xfId="1" applyFont="1" applyFill="1" applyBorder="1" applyAlignment="1">
      <alignment horizontal="center" vertical="top"/>
    </xf>
    <xf numFmtId="43" fontId="10" fillId="2" borderId="7" xfId="1" applyFont="1" applyFill="1" applyBorder="1" applyAlignment="1">
      <alignment vertical="top"/>
    </xf>
    <xf numFmtId="43" fontId="11" fillId="2" borderId="4" xfId="1" applyFont="1" applyFill="1" applyBorder="1" applyAlignment="1">
      <alignment horizontal="center" vertical="center"/>
    </xf>
    <xf numFmtId="0" fontId="10" fillId="0" borderId="6" xfId="0" applyFont="1" applyFill="1" applyBorder="1" applyAlignment="1"/>
    <xf numFmtId="43" fontId="11" fillId="2" borderId="4" xfId="2" applyFont="1" applyFill="1" applyBorder="1" applyAlignment="1">
      <alignment horizontal="center" vertical="center"/>
    </xf>
    <xf numFmtId="0" fontId="10" fillId="2" borderId="0" xfId="0" applyFont="1" applyFill="1" applyBorder="1" applyAlignment="1">
      <alignment horizontal="right" vertical="center"/>
    </xf>
    <xf numFmtId="0" fontId="10" fillId="2" borderId="6" xfId="0" applyFont="1" applyFill="1" applyBorder="1" applyAlignment="1"/>
    <xf numFmtId="0" fontId="10" fillId="2" borderId="0" xfId="0" applyFont="1" applyFill="1" applyAlignment="1">
      <alignment vertical="top"/>
    </xf>
    <xf numFmtId="0" fontId="10" fillId="0" borderId="0" xfId="0" applyFont="1" applyFill="1" applyBorder="1" applyAlignment="1"/>
    <xf numFmtId="0" fontId="11" fillId="2" borderId="4" xfId="0" applyFont="1" applyFill="1" applyBorder="1" applyAlignment="1">
      <alignment horizontal="center" vertical="top"/>
    </xf>
    <xf numFmtId="0" fontId="10" fillId="5" borderId="0" xfId="0" applyFont="1" applyFill="1" applyAlignment="1">
      <alignment vertical="center"/>
    </xf>
    <xf numFmtId="0" fontId="10" fillId="2" borderId="0" xfId="0" applyFont="1" applyFill="1"/>
    <xf numFmtId="43" fontId="11" fillId="4" borderId="0" xfId="0" applyNumberFormat="1" applyFont="1" applyFill="1"/>
    <xf numFmtId="43" fontId="11" fillId="4" borderId="0" xfId="1" applyFont="1" applyFill="1"/>
    <xf numFmtId="43" fontId="10" fillId="3" borderId="4" xfId="4" applyFont="1" applyFill="1" applyBorder="1" applyAlignment="1">
      <alignment vertical="center"/>
    </xf>
    <xf numFmtId="43" fontId="10" fillId="3" borderId="4" xfId="1" applyFont="1" applyFill="1" applyBorder="1" applyAlignment="1">
      <alignment vertical="center"/>
    </xf>
    <xf numFmtId="0" fontId="13" fillId="0" borderId="0" xfId="0" applyFont="1"/>
    <xf numFmtId="0" fontId="10" fillId="0" borderId="0" xfId="0" applyFont="1"/>
    <xf numFmtId="43" fontId="10" fillId="0" borderId="0" xfId="1" applyFont="1"/>
    <xf numFmtId="43" fontId="10" fillId="0" borderId="0" xfId="0" applyNumberFormat="1" applyFont="1"/>
    <xf numFmtId="0" fontId="11" fillId="0" borderId="0" xfId="0" applyFont="1"/>
    <xf numFmtId="16" fontId="11" fillId="0" borderId="0" xfId="0" applyNumberFormat="1" applyFont="1"/>
    <xf numFmtId="0" fontId="10" fillId="3" borderId="4" xfId="0" applyFont="1" applyFill="1" applyBorder="1" applyAlignment="1">
      <alignment horizontal="center" vertical="top"/>
    </xf>
    <xf numFmtId="0" fontId="22" fillId="2" borderId="4" xfId="6" applyNumberFormat="1" applyFont="1" applyFill="1" applyBorder="1" applyAlignment="1">
      <alignment horizontal="center" vertical="top"/>
    </xf>
    <xf numFmtId="43" fontId="19" fillId="2" borderId="0" xfId="6" applyNumberFormat="1" applyFont="1" applyFill="1" applyBorder="1" applyAlignment="1">
      <alignment vertical="top"/>
    </xf>
    <xf numFmtId="0" fontId="16" fillId="4" borderId="0" xfId="0" applyFont="1" applyFill="1"/>
    <xf numFmtId="43" fontId="16" fillId="4" borderId="0" xfId="0" applyNumberFormat="1" applyFont="1" applyFill="1"/>
    <xf numFmtId="0" fontId="13" fillId="2" borderId="4" xfId="6" applyFont="1" applyFill="1" applyBorder="1" applyAlignment="1">
      <alignment horizontal="right" vertical="top"/>
    </xf>
    <xf numFmtId="0" fontId="10" fillId="2" borderId="4" xfId="6" applyNumberFormat="1" applyFont="1" applyFill="1" applyBorder="1" applyAlignment="1">
      <alignment horizontal="center" vertical="top"/>
    </xf>
    <xf numFmtId="0" fontId="11" fillId="4" borderId="16" xfId="0" applyFont="1" applyFill="1" applyBorder="1"/>
    <xf numFmtId="43" fontId="10" fillId="6" borderId="0" xfId="1" applyFont="1" applyFill="1" applyBorder="1" applyAlignment="1">
      <alignment vertical="center"/>
    </xf>
    <xf numFmtId="16" fontId="10" fillId="0" borderId="0" xfId="0" applyNumberFormat="1" applyFont="1" applyFill="1" applyAlignment="1">
      <alignment vertical="center"/>
    </xf>
    <xf numFmtId="43" fontId="13" fillId="0" borderId="0" xfId="1" applyFont="1" applyAlignment="1"/>
    <xf numFmtId="43" fontId="10" fillId="0" borderId="0" xfId="0" applyNumberFormat="1" applyFont="1" applyAlignment="1"/>
    <xf numFmtId="43" fontId="10" fillId="5" borderId="0" xfId="0" applyNumberFormat="1" applyFont="1" applyFill="1" applyAlignment="1">
      <alignment vertical="center"/>
    </xf>
    <xf numFmtId="0" fontId="10" fillId="0" borderId="13" xfId="0" applyFont="1" applyFill="1" applyBorder="1" applyAlignment="1">
      <alignment horizontal="center" vertical="center"/>
    </xf>
    <xf numFmtId="2" fontId="11" fillId="0" borderId="13" xfId="1" applyNumberFormat="1" applyFont="1" applyFill="1" applyBorder="1" applyAlignment="1">
      <alignment horizontal="center" vertical="center"/>
    </xf>
    <xf numFmtId="43" fontId="11" fillId="0" borderId="13" xfId="1" applyFont="1" applyFill="1" applyBorder="1" applyAlignment="1">
      <alignment horizontal="center" vertical="center"/>
    </xf>
    <xf numFmtId="43" fontId="12" fillId="0" borderId="14" xfId="0" applyNumberFormat="1" applyFont="1" applyFill="1" applyBorder="1" applyAlignment="1">
      <alignment vertical="top"/>
    </xf>
    <xf numFmtId="0" fontId="10" fillId="0" borderId="2" xfId="0" applyFont="1" applyFill="1" applyBorder="1" applyAlignment="1">
      <alignment horizontal="right"/>
    </xf>
    <xf numFmtId="43" fontId="12" fillId="0" borderId="7" xfId="0" applyNumberFormat="1" applyFont="1" applyFill="1" applyBorder="1" applyAlignment="1">
      <alignment horizontal="center" vertical="top"/>
    </xf>
    <xf numFmtId="0" fontId="10" fillId="0" borderId="0" xfId="0" applyFont="1" applyFill="1" applyBorder="1" applyAlignment="1">
      <alignment horizontal="right" vertical="center"/>
    </xf>
    <xf numFmtId="0" fontId="11" fillId="0" borderId="2" xfId="0" applyFont="1" applyBorder="1"/>
    <xf numFmtId="0" fontId="11" fillId="0" borderId="0" xfId="0" applyFont="1" applyBorder="1"/>
    <xf numFmtId="43" fontId="10" fillId="2" borderId="4" xfId="3" applyNumberFormat="1" applyFont="1" applyFill="1" applyBorder="1" applyAlignment="1">
      <alignment horizontal="center" vertical="top"/>
    </xf>
    <xf numFmtId="43" fontId="10" fillId="2" borderId="1" xfId="3" applyNumberFormat="1" applyFont="1" applyFill="1" applyBorder="1" applyAlignment="1">
      <alignment vertical="top"/>
    </xf>
    <xf numFmtId="43" fontId="10" fillId="2" borderId="1" xfId="1" applyFont="1" applyFill="1" applyBorder="1" applyAlignment="1">
      <alignment vertical="top"/>
    </xf>
    <xf numFmtId="0" fontId="10" fillId="2" borderId="4" xfId="0" applyFont="1" applyFill="1" applyBorder="1" applyAlignment="1">
      <alignment vertical="center"/>
    </xf>
    <xf numFmtId="0" fontId="11" fillId="0" borderId="1" xfId="0" applyFont="1" applyBorder="1"/>
    <xf numFmtId="0" fontId="10" fillId="3" borderId="4" xfId="0" applyFont="1" applyFill="1" applyBorder="1" applyAlignment="1">
      <alignment vertical="center"/>
    </xf>
    <xf numFmtId="43" fontId="22" fillId="2" borderId="4" xfId="3" applyNumberFormat="1" applyFont="1" applyFill="1" applyBorder="1" applyAlignment="1">
      <alignment vertical="top"/>
    </xf>
    <xf numFmtId="43" fontId="22" fillId="2" borderId="4" xfId="1" applyFont="1" applyFill="1" applyBorder="1" applyAlignment="1">
      <alignment vertical="top"/>
    </xf>
    <xf numFmtId="43" fontId="10" fillId="2" borderId="4" xfId="3" applyNumberFormat="1" applyFont="1" applyFill="1" applyBorder="1" applyAlignment="1">
      <alignment vertical="top"/>
    </xf>
    <xf numFmtId="43" fontId="10" fillId="2" borderId="4" xfId="1" applyFont="1" applyFill="1" applyBorder="1" applyAlignment="1">
      <alignment vertical="top"/>
    </xf>
    <xf numFmtId="43" fontId="13" fillId="2" borderId="4" xfId="6" applyNumberFormat="1" applyFont="1" applyFill="1" applyBorder="1" applyAlignment="1">
      <alignment vertical="top"/>
    </xf>
    <xf numFmtId="43" fontId="11" fillId="0" borderId="1" xfId="1" applyFont="1" applyBorder="1"/>
    <xf numFmtId="43" fontId="11" fillId="0" borderId="1" xfId="0" applyNumberFormat="1" applyFont="1" applyBorder="1"/>
    <xf numFmtId="43" fontId="9" fillId="0" borderId="35" xfId="5" applyNumberFormat="1" applyFont="1" applyBorder="1" applyAlignment="1">
      <alignment vertical="center"/>
    </xf>
    <xf numFmtId="0" fontId="24" fillId="0" borderId="36" xfId="5" applyFont="1" applyFill="1" applyBorder="1" applyAlignment="1">
      <alignment vertical="center"/>
    </xf>
    <xf numFmtId="43" fontId="24" fillId="0" borderId="36" xfId="4" applyFont="1" applyFill="1" applyBorder="1" applyAlignment="1">
      <alignment vertical="center"/>
    </xf>
    <xf numFmtId="0" fontId="10" fillId="0" borderId="17" xfId="0" applyFont="1" applyFill="1" applyBorder="1" applyAlignment="1">
      <alignment horizontal="right"/>
    </xf>
    <xf numFmtId="0" fontId="10" fillId="0" borderId="13" xfId="0" applyFont="1" applyFill="1" applyBorder="1" applyAlignment="1">
      <alignment horizontal="right" vertical="center"/>
    </xf>
    <xf numFmtId="0" fontId="10" fillId="0" borderId="13" xfId="0" applyFont="1" applyFill="1" applyBorder="1" applyAlignment="1">
      <alignment horizontal="right"/>
    </xf>
    <xf numFmtId="0" fontId="10" fillId="0" borderId="13" xfId="0" applyFont="1" applyFill="1" applyBorder="1" applyAlignment="1"/>
    <xf numFmtId="0" fontId="10" fillId="0" borderId="0" xfId="0" applyFont="1" applyFill="1" applyBorder="1" applyAlignment="1">
      <alignment horizontal="center"/>
    </xf>
    <xf numFmtId="0" fontId="13" fillId="0" borderId="3" xfId="0" applyFont="1" applyFill="1" applyBorder="1" applyAlignment="1"/>
    <xf numFmtId="0" fontId="13" fillId="0" borderId="19" xfId="0" applyFont="1" applyFill="1" applyBorder="1" applyAlignment="1">
      <alignment horizontal="right" vertical="center"/>
    </xf>
    <xf numFmtId="0" fontId="13" fillId="3" borderId="19" xfId="0" applyFont="1" applyFill="1" applyBorder="1" applyAlignment="1">
      <alignment horizontal="right" vertical="center"/>
    </xf>
    <xf numFmtId="0" fontId="13" fillId="3" borderId="18" xfId="0" applyFont="1" applyFill="1" applyBorder="1" applyAlignment="1">
      <alignment vertical="center"/>
    </xf>
    <xf numFmtId="0" fontId="13" fillId="3" borderId="19" xfId="0" applyFont="1" applyFill="1" applyBorder="1" applyAlignment="1">
      <alignment vertical="center"/>
    </xf>
    <xf numFmtId="0" fontId="10" fillId="2" borderId="2" xfId="0" applyFont="1" applyFill="1" applyBorder="1" applyAlignment="1">
      <alignment horizontal="right" vertical="center"/>
    </xf>
    <xf numFmtId="0" fontId="13" fillId="2" borderId="19" xfId="0" applyFont="1" applyFill="1" applyBorder="1" applyAlignment="1">
      <alignment horizontal="right" vertical="center"/>
    </xf>
    <xf numFmtId="0" fontId="13" fillId="2" borderId="19" xfId="0" applyFont="1" applyFill="1" applyBorder="1" applyAlignment="1">
      <alignment horizontal="right"/>
    </xf>
    <xf numFmtId="0" fontId="13" fillId="2" borderId="2" xfId="0" applyFont="1" applyFill="1" applyBorder="1" applyAlignment="1">
      <alignment horizontal="left" vertical="top"/>
    </xf>
    <xf numFmtId="0" fontId="13" fillId="3" borderId="19" xfId="0" applyFont="1" applyFill="1" applyBorder="1" applyAlignment="1">
      <alignment horizontal="left" vertical="center"/>
    </xf>
    <xf numFmtId="0" fontId="19" fillId="2" borderId="19" xfId="6" applyFont="1" applyFill="1" applyBorder="1" applyAlignment="1">
      <alignment horizontal="right"/>
    </xf>
    <xf numFmtId="0" fontId="13" fillId="2" borderId="19" xfId="6" applyFont="1" applyFill="1" applyBorder="1" applyAlignment="1">
      <alignment horizontal="right"/>
    </xf>
    <xf numFmtId="0" fontId="11" fillId="0" borderId="7" xfId="0" applyFont="1" applyBorder="1"/>
    <xf numFmtId="0" fontId="13" fillId="0" borderId="16" xfId="0" applyFont="1" applyFill="1" applyBorder="1" applyAlignment="1">
      <alignment horizontal="right" vertical="center"/>
    </xf>
    <xf numFmtId="0" fontId="13" fillId="3" borderId="16" xfId="0" applyFont="1" applyFill="1" applyBorder="1" applyAlignment="1">
      <alignment horizontal="right"/>
    </xf>
    <xf numFmtId="0" fontId="13" fillId="3" borderId="36" xfId="0" applyFont="1" applyFill="1" applyBorder="1" applyAlignment="1">
      <alignment horizontal="right"/>
    </xf>
    <xf numFmtId="0" fontId="13" fillId="3" borderId="3" xfId="0" applyFont="1" applyFill="1" applyBorder="1" applyAlignment="1">
      <alignment horizontal="right"/>
    </xf>
    <xf numFmtId="0" fontId="13" fillId="2" borderId="16" xfId="0" applyFont="1" applyFill="1" applyBorder="1" applyAlignment="1">
      <alignment horizontal="right"/>
    </xf>
    <xf numFmtId="0" fontId="10" fillId="2" borderId="0" xfId="0" applyFont="1" applyFill="1" applyBorder="1" applyAlignment="1">
      <alignment horizontal="right" vertical="top"/>
    </xf>
    <xf numFmtId="0" fontId="13" fillId="3" borderId="16" xfId="0" applyFont="1" applyFill="1" applyBorder="1" applyAlignment="1">
      <alignment horizontal="right" vertical="center"/>
    </xf>
    <xf numFmtId="0" fontId="19" fillId="2" borderId="16" xfId="6" applyFont="1" applyFill="1" applyBorder="1" applyAlignment="1">
      <alignment horizontal="right"/>
    </xf>
    <xf numFmtId="0" fontId="13" fillId="2" borderId="16" xfId="6" applyFont="1" applyFill="1" applyBorder="1" applyAlignment="1">
      <alignment horizontal="right"/>
    </xf>
    <xf numFmtId="0" fontId="13" fillId="0" borderId="8" xfId="0" applyFont="1" applyFill="1" applyBorder="1" applyAlignment="1">
      <alignment vertical="center"/>
    </xf>
    <xf numFmtId="0" fontId="13" fillId="3" borderId="8" xfId="0" applyFont="1" applyFill="1" applyBorder="1" applyAlignment="1">
      <alignment vertical="center"/>
    </xf>
    <xf numFmtId="0" fontId="13" fillId="3" borderId="36" xfId="0" applyFont="1" applyFill="1" applyBorder="1" applyAlignment="1">
      <alignment horizontal="right" vertical="center"/>
    </xf>
    <xf numFmtId="0" fontId="13" fillId="3" borderId="38" xfId="0" applyFont="1" applyFill="1" applyBorder="1" applyAlignment="1">
      <alignment horizontal="left" vertical="center"/>
    </xf>
    <xf numFmtId="0" fontId="13" fillId="3" borderId="3" xfId="0" applyFont="1" applyFill="1" applyBorder="1" applyAlignment="1">
      <alignment horizontal="right" vertical="center"/>
    </xf>
    <xf numFmtId="0" fontId="13" fillId="3" borderId="15" xfId="0" applyFont="1" applyFill="1" applyBorder="1" applyAlignment="1">
      <alignment vertical="center"/>
    </xf>
    <xf numFmtId="0" fontId="10" fillId="2" borderId="7" xfId="0" applyFont="1" applyFill="1" applyBorder="1" applyAlignment="1">
      <alignment horizontal="left"/>
    </xf>
    <xf numFmtId="0" fontId="13" fillId="2" borderId="16" xfId="0" applyFont="1" applyFill="1" applyBorder="1" applyAlignment="1">
      <alignment horizontal="right" vertical="center"/>
    </xf>
    <xf numFmtId="0" fontId="13" fillId="2" borderId="8" xfId="0" applyFont="1" applyFill="1" applyBorder="1" applyAlignment="1">
      <alignment vertical="center"/>
    </xf>
    <xf numFmtId="0" fontId="10" fillId="2" borderId="7" xfId="0" applyFont="1" applyFill="1" applyBorder="1" applyAlignment="1">
      <alignment vertical="top" wrapText="1"/>
    </xf>
    <xf numFmtId="0" fontId="13" fillId="2" borderId="8" xfId="0" applyFont="1" applyFill="1" applyBorder="1" applyAlignment="1">
      <alignment horizontal="left" vertical="center"/>
    </xf>
    <xf numFmtId="0" fontId="10" fillId="2" borderId="7" xfId="0" applyFont="1" applyFill="1" applyBorder="1" applyAlignment="1">
      <alignment horizontal="left" vertical="top" wrapText="1"/>
    </xf>
    <xf numFmtId="0" fontId="13" fillId="3" borderId="16" xfId="0" applyFont="1" applyFill="1" applyBorder="1" applyAlignment="1">
      <alignment horizontal="left" vertical="center"/>
    </xf>
    <xf numFmtId="0" fontId="19" fillId="2" borderId="16" xfId="6" applyFont="1" applyFill="1" applyBorder="1" applyAlignment="1">
      <alignment vertical="center"/>
    </xf>
    <xf numFmtId="0" fontId="13" fillId="2" borderId="8" xfId="6" applyFont="1" applyFill="1" applyBorder="1" applyAlignment="1">
      <alignment vertical="center"/>
    </xf>
    <xf numFmtId="0" fontId="13" fillId="3" borderId="36" xfId="0" applyFont="1" applyFill="1" applyBorder="1" applyAlignment="1">
      <alignment horizontal="left" vertical="center"/>
    </xf>
    <xf numFmtId="0" fontId="13" fillId="3" borderId="37" xfId="0" applyFont="1" applyFill="1" applyBorder="1" applyAlignment="1">
      <alignment horizontal="right"/>
    </xf>
    <xf numFmtId="0" fontId="13" fillId="3" borderId="16" xfId="0" applyFont="1" applyFill="1" applyBorder="1" applyAlignment="1">
      <alignment vertical="center"/>
    </xf>
    <xf numFmtId="0" fontId="13" fillId="3" borderId="19" xfId="0" applyFont="1" applyFill="1" applyBorder="1" applyAlignment="1">
      <alignment horizontal="right"/>
    </xf>
    <xf numFmtId="0" fontId="13" fillId="2" borderId="19" xfId="0" applyFont="1" applyFill="1" applyBorder="1" applyAlignment="1">
      <alignment horizontal="right" vertical="top"/>
    </xf>
    <xf numFmtId="0" fontId="13" fillId="3" borderId="19" xfId="0" applyFont="1" applyFill="1" applyBorder="1" applyAlignment="1">
      <alignment horizontal="right" vertical="top"/>
    </xf>
    <xf numFmtId="0" fontId="19" fillId="2" borderId="19" xfId="6" applyFont="1" applyFill="1" applyBorder="1" applyAlignment="1">
      <alignment horizontal="right" vertical="top"/>
    </xf>
    <xf numFmtId="0" fontId="13" fillId="2" borderId="19" xfId="6" applyFont="1" applyFill="1" applyBorder="1" applyAlignment="1">
      <alignment horizontal="right" vertical="top"/>
    </xf>
    <xf numFmtId="0" fontId="2" fillId="0" borderId="0" xfId="0" applyFont="1" applyAlignment="1">
      <alignment vertical="top"/>
    </xf>
    <xf numFmtId="0" fontId="6" fillId="2" borderId="8" xfId="6" applyFont="1" applyFill="1" applyBorder="1" applyAlignment="1">
      <alignment vertical="center"/>
    </xf>
    <xf numFmtId="0" fontId="6" fillId="2" borderId="4" xfId="6" applyFont="1" applyFill="1" applyBorder="1" applyAlignment="1">
      <alignment horizontal="right" vertical="top"/>
    </xf>
    <xf numFmtId="0" fontId="0" fillId="0" borderId="4" xfId="0" applyBorder="1"/>
    <xf numFmtId="0" fontId="13" fillId="2" borderId="9" xfId="6" applyFont="1" applyFill="1" applyBorder="1" applyAlignment="1">
      <alignment horizontal="right" vertical="top"/>
    </xf>
    <xf numFmtId="0" fontId="13" fillId="2" borderId="18" xfId="6" applyFont="1" applyFill="1" applyBorder="1" applyAlignment="1">
      <alignment horizontal="right"/>
    </xf>
    <xf numFmtId="0" fontId="13" fillId="2" borderId="3" xfId="6" applyFont="1" applyFill="1" applyBorder="1" applyAlignment="1">
      <alignment horizontal="right"/>
    </xf>
    <xf numFmtId="0" fontId="13" fillId="2" borderId="15" xfId="6" applyFont="1" applyFill="1" applyBorder="1" applyAlignment="1">
      <alignment vertical="center"/>
    </xf>
    <xf numFmtId="0" fontId="10" fillId="2" borderId="9" xfId="6" applyNumberFormat="1" applyFont="1" applyFill="1" applyBorder="1" applyAlignment="1">
      <alignment horizontal="center" vertical="top"/>
    </xf>
    <xf numFmtId="43" fontId="10" fillId="2" borderId="9" xfId="3" applyNumberFormat="1" applyFont="1" applyFill="1" applyBorder="1" applyAlignment="1">
      <alignment horizontal="center" vertical="top"/>
    </xf>
    <xf numFmtId="43" fontId="10" fillId="2" borderId="9" xfId="1" applyFont="1" applyFill="1" applyBorder="1" applyAlignment="1">
      <alignment horizontal="center" vertical="top"/>
    </xf>
    <xf numFmtId="43" fontId="10" fillId="2" borderId="9" xfId="3" applyNumberFormat="1" applyFont="1" applyFill="1" applyBorder="1" applyAlignment="1">
      <alignment vertical="center"/>
    </xf>
    <xf numFmtId="0" fontId="13" fillId="2" borderId="16" xfId="6" applyFont="1" applyFill="1" applyBorder="1" applyAlignment="1">
      <alignment vertical="center"/>
    </xf>
    <xf numFmtId="0" fontId="10" fillId="2" borderId="16" xfId="6" applyNumberFormat="1" applyFont="1" applyFill="1" applyBorder="1" applyAlignment="1">
      <alignment horizontal="center" vertical="top"/>
    </xf>
    <xf numFmtId="43" fontId="10" fillId="2" borderId="16" xfId="3" applyNumberFormat="1" applyFont="1" applyFill="1" applyBorder="1" applyAlignment="1">
      <alignment vertical="top"/>
    </xf>
    <xf numFmtId="0" fontId="11" fillId="0" borderId="41" xfId="0" applyFont="1" applyBorder="1" applyAlignment="1">
      <alignment horizontal="right" vertical="center"/>
    </xf>
    <xf numFmtId="0" fontId="11" fillId="0" borderId="42" xfId="0" applyFont="1" applyBorder="1" applyAlignment="1">
      <alignment horizontal="justify" vertical="center" wrapText="1"/>
    </xf>
    <xf numFmtId="0" fontId="11" fillId="0" borderId="27" xfId="0" applyFont="1" applyBorder="1" applyAlignment="1">
      <alignment horizontal="center" vertical="center"/>
    </xf>
    <xf numFmtId="0" fontId="2" fillId="0" borderId="42" xfId="0" applyFont="1" applyBorder="1" applyAlignment="1">
      <alignment horizontal="justify" vertical="center" wrapText="1"/>
    </xf>
    <xf numFmtId="0" fontId="2" fillId="0" borderId="27" xfId="0" applyFont="1" applyBorder="1" applyAlignment="1">
      <alignment horizontal="center" vertical="center"/>
    </xf>
    <xf numFmtId="0" fontId="2" fillId="0" borderId="41" xfId="0" applyFont="1" applyBorder="1" applyAlignment="1">
      <alignment horizontal="left" vertical="center"/>
    </xf>
    <xf numFmtId="43" fontId="2" fillId="0" borderId="25" xfId="4" applyFont="1" applyBorder="1" applyAlignment="1">
      <alignment vertical="center"/>
    </xf>
    <xf numFmtId="43" fontId="2" fillId="0" borderId="27" xfId="4" applyFont="1" applyBorder="1" applyAlignment="1">
      <alignment vertical="center"/>
    </xf>
    <xf numFmtId="0" fontId="2" fillId="0" borderId="25" xfId="0" applyFont="1" applyBorder="1" applyAlignment="1">
      <alignment horizontal="left" vertical="center" wrapText="1"/>
    </xf>
    <xf numFmtId="0" fontId="2" fillId="3" borderId="4" xfId="0" applyFont="1" applyFill="1" applyBorder="1" applyAlignment="1">
      <alignment horizontal="right" vertical="top"/>
    </xf>
    <xf numFmtId="0" fontId="13" fillId="0" borderId="43" xfId="0" applyFont="1" applyFill="1" applyBorder="1" applyAlignment="1">
      <alignment horizontal="right"/>
    </xf>
    <xf numFmtId="0" fontId="10" fillId="0" borderId="20" xfId="0" applyFont="1" applyFill="1" applyBorder="1" applyAlignment="1">
      <alignment horizontal="right" vertical="center"/>
    </xf>
    <xf numFmtId="0" fontId="10" fillId="0" borderId="21" xfId="0" applyFont="1" applyFill="1" applyBorder="1" applyAlignment="1">
      <alignment horizontal="right"/>
    </xf>
    <xf numFmtId="0" fontId="10" fillId="0" borderId="21" xfId="0" applyFont="1" applyFill="1" applyBorder="1" applyAlignment="1">
      <alignment horizontal="right" vertical="center"/>
    </xf>
    <xf numFmtId="0" fontId="10" fillId="0" borderId="22" xfId="0" applyFont="1" applyFill="1" applyBorder="1" applyAlignment="1"/>
    <xf numFmtId="0" fontId="10" fillId="0" borderId="43" xfId="0" applyFont="1" applyFill="1" applyBorder="1" applyAlignment="1">
      <alignment horizontal="center" vertical="center"/>
    </xf>
    <xf numFmtId="2" fontId="11" fillId="0" borderId="43" xfId="1" applyNumberFormat="1" applyFont="1" applyFill="1" applyBorder="1" applyAlignment="1">
      <alignment horizontal="center" vertical="center"/>
    </xf>
    <xf numFmtId="43" fontId="11" fillId="0" borderId="43" xfId="1" applyFont="1" applyFill="1" applyBorder="1" applyAlignment="1">
      <alignment horizontal="center" vertical="center"/>
    </xf>
    <xf numFmtId="0" fontId="13" fillId="0" borderId="27" xfId="0" applyFont="1" applyFill="1" applyBorder="1" applyAlignment="1">
      <alignment horizontal="right"/>
    </xf>
    <xf numFmtId="0" fontId="10" fillId="0" borderId="24" xfId="0" applyFont="1" applyFill="1" applyBorder="1" applyAlignment="1">
      <alignment horizontal="right" vertical="center"/>
    </xf>
    <xf numFmtId="0" fontId="10" fillId="0" borderId="25" xfId="0" applyFont="1" applyFill="1" applyBorder="1" applyAlignment="1">
      <alignment horizontal="right"/>
    </xf>
    <xf numFmtId="0" fontId="10" fillId="0" borderId="25" xfId="0" applyFont="1" applyFill="1" applyBorder="1" applyAlignment="1">
      <alignment horizontal="right" vertical="center"/>
    </xf>
    <xf numFmtId="0" fontId="10" fillId="0" borderId="26" xfId="0" applyFont="1" applyFill="1" applyBorder="1" applyAlignment="1"/>
    <xf numFmtId="0" fontId="10" fillId="0" borderId="27" xfId="0" applyFont="1" applyFill="1" applyBorder="1" applyAlignment="1">
      <alignment horizontal="center" vertical="center"/>
    </xf>
    <xf numFmtId="2" fontId="11" fillId="0" borderId="27" xfId="1" applyNumberFormat="1" applyFont="1" applyFill="1" applyBorder="1" applyAlignment="1">
      <alignment horizontal="center" vertical="center"/>
    </xf>
    <xf numFmtId="43" fontId="11" fillId="0" borderId="27" xfId="1" applyFont="1" applyFill="1" applyBorder="1" applyAlignment="1">
      <alignment horizontal="center" vertical="center"/>
    </xf>
    <xf numFmtId="0" fontId="14" fillId="0" borderId="24" xfId="0" applyFont="1" applyFill="1" applyBorder="1" applyAlignment="1">
      <alignment vertical="center"/>
    </xf>
    <xf numFmtId="0" fontId="13" fillId="0" borderId="25" xfId="0" applyFont="1" applyFill="1" applyBorder="1" applyAlignment="1">
      <alignment horizontal="right"/>
    </xf>
    <xf numFmtId="0" fontId="13" fillId="0" borderId="25" xfId="0" applyFont="1" applyFill="1" applyBorder="1" applyAlignment="1">
      <alignment horizontal="right" vertical="center"/>
    </xf>
    <xf numFmtId="0" fontId="14" fillId="0" borderId="26" xfId="0" applyFont="1" applyFill="1" applyBorder="1" applyAlignment="1"/>
    <xf numFmtId="0" fontId="13" fillId="0" borderId="27" xfId="0" applyFont="1" applyFill="1" applyBorder="1" applyAlignment="1">
      <alignment horizontal="center" vertical="center"/>
    </xf>
    <xf numFmtId="0" fontId="15" fillId="0" borderId="26" xfId="0" applyFont="1" applyFill="1" applyBorder="1" applyAlignment="1"/>
    <xf numFmtId="0" fontId="10" fillId="0" borderId="26" xfId="0" applyFont="1" applyFill="1" applyBorder="1" applyAlignment="1">
      <alignment horizontal="left"/>
    </xf>
    <xf numFmtId="0" fontId="14" fillId="0" borderId="24" xfId="0" applyFont="1" applyFill="1" applyBorder="1" applyAlignment="1">
      <alignment horizontal="left" vertical="center"/>
    </xf>
    <xf numFmtId="0" fontId="2" fillId="0" borderId="26" xfId="0" applyFont="1" applyFill="1" applyBorder="1" applyAlignment="1"/>
    <xf numFmtId="0" fontId="10" fillId="0" borderId="26" xfId="0" applyFont="1" applyFill="1" applyBorder="1" applyAlignment="1">
      <alignment horizontal="left" vertical="center" wrapText="1"/>
    </xf>
    <xf numFmtId="43" fontId="16" fillId="0" borderId="27" xfId="0" applyNumberFormat="1" applyFont="1" applyBorder="1"/>
    <xf numFmtId="0" fontId="13" fillId="0" borderId="44" xfId="0" applyFont="1" applyFill="1" applyBorder="1" applyAlignment="1">
      <alignment horizontal="right"/>
    </xf>
    <xf numFmtId="0" fontId="10" fillId="0" borderId="45" xfId="0" applyFont="1" applyFill="1" applyBorder="1" applyAlignment="1">
      <alignment horizontal="right" vertical="center"/>
    </xf>
    <xf numFmtId="0" fontId="10" fillId="0" borderId="46" xfId="0" applyFont="1" applyFill="1" applyBorder="1" applyAlignment="1">
      <alignment horizontal="right"/>
    </xf>
    <xf numFmtId="0" fontId="10" fillId="0" borderId="46" xfId="0" applyFont="1" applyFill="1" applyBorder="1" applyAlignment="1">
      <alignment horizontal="right" vertical="center"/>
    </xf>
    <xf numFmtId="0" fontId="10" fillId="0" borderId="47" xfId="0" applyFont="1" applyFill="1" applyBorder="1" applyAlignment="1"/>
    <xf numFmtId="0" fontId="10" fillId="0" borderId="44" xfId="0" applyFont="1" applyFill="1" applyBorder="1" applyAlignment="1">
      <alignment horizontal="center" vertical="center"/>
    </xf>
    <xf numFmtId="2" fontId="11" fillId="0" borderId="44" xfId="1" applyNumberFormat="1" applyFont="1" applyFill="1" applyBorder="1" applyAlignment="1">
      <alignment horizontal="center" vertical="center"/>
    </xf>
    <xf numFmtId="43" fontId="11" fillId="0" borderId="44" xfId="1" applyFont="1" applyFill="1" applyBorder="1" applyAlignment="1">
      <alignment horizontal="center" vertical="center"/>
    </xf>
    <xf numFmtId="0" fontId="10" fillId="2" borderId="43" xfId="0" applyFont="1" applyFill="1" applyBorder="1" applyAlignment="1">
      <alignment horizontal="right"/>
    </xf>
    <xf numFmtId="0" fontId="10" fillId="2" borderId="20" xfId="0" applyFont="1" applyFill="1" applyBorder="1" applyAlignment="1">
      <alignment horizontal="right" vertical="center"/>
    </xf>
    <xf numFmtId="0" fontId="10" fillId="2" borderId="21" xfId="0" applyFont="1" applyFill="1" applyBorder="1" applyAlignment="1">
      <alignment horizontal="right"/>
    </xf>
    <xf numFmtId="0" fontId="10" fillId="2" borderId="21" xfId="0" applyFont="1" applyFill="1" applyBorder="1" applyAlignment="1">
      <alignment horizontal="right" vertical="center"/>
    </xf>
    <xf numFmtId="0" fontId="10" fillId="2" borderId="22" xfId="0" applyFont="1" applyFill="1" applyBorder="1" applyAlignment="1"/>
    <xf numFmtId="0" fontId="10" fillId="2" borderId="43" xfId="0" applyFont="1" applyFill="1" applyBorder="1" applyAlignment="1">
      <alignment horizontal="center" vertical="center"/>
    </xf>
    <xf numFmtId="2" fontId="11" fillId="2" borderId="43" xfId="1" applyNumberFormat="1" applyFont="1" applyFill="1" applyBorder="1" applyAlignment="1">
      <alignment horizontal="center" vertical="center"/>
    </xf>
    <xf numFmtId="43" fontId="11" fillId="2" borderId="43" xfId="1" applyFont="1" applyFill="1" applyBorder="1" applyAlignment="1">
      <alignment horizontal="center" vertical="center"/>
    </xf>
    <xf numFmtId="0" fontId="13" fillId="2" borderId="27" xfId="0" applyFont="1" applyFill="1" applyBorder="1" applyAlignment="1">
      <alignment horizontal="right"/>
    </xf>
    <xf numFmtId="0" fontId="14" fillId="2" borderId="24" xfId="0" applyFont="1" applyFill="1" applyBorder="1" applyAlignment="1">
      <alignment vertical="center"/>
    </xf>
    <xf numFmtId="0" fontId="13" fillId="2" borderId="25" xfId="0" applyFont="1" applyFill="1" applyBorder="1" applyAlignment="1">
      <alignment horizontal="right"/>
    </xf>
    <xf numFmtId="0" fontId="13" fillId="2" borderId="25" xfId="0" applyFont="1" applyFill="1" applyBorder="1" applyAlignment="1">
      <alignment horizontal="right" vertical="center"/>
    </xf>
    <xf numFmtId="0" fontId="14" fillId="2" borderId="26" xfId="0" applyFont="1" applyFill="1" applyBorder="1" applyAlignment="1"/>
    <xf numFmtId="0" fontId="13" fillId="2" borderId="27" xfId="0" applyFont="1" applyFill="1" applyBorder="1" applyAlignment="1">
      <alignment horizontal="center" vertical="center"/>
    </xf>
    <xf numFmtId="2" fontId="11" fillId="2" borderId="27" xfId="1" applyNumberFormat="1" applyFont="1" applyFill="1" applyBorder="1" applyAlignment="1">
      <alignment horizontal="center" vertical="center"/>
    </xf>
    <xf numFmtId="43" fontId="11" fillId="2" borderId="27" xfId="1" applyFont="1" applyFill="1" applyBorder="1" applyAlignment="1">
      <alignment horizontal="center" vertical="center"/>
    </xf>
    <xf numFmtId="0" fontId="10" fillId="2" borderId="27" xfId="0" applyFont="1" applyFill="1" applyBorder="1" applyAlignment="1">
      <alignment horizontal="right"/>
    </xf>
    <xf numFmtId="0" fontId="10" fillId="2" borderId="24" xfId="0" applyFont="1" applyFill="1" applyBorder="1" applyAlignment="1">
      <alignment horizontal="right" vertical="center"/>
    </xf>
    <xf numFmtId="0" fontId="10" fillId="2" borderId="25" xfId="0" applyFont="1" applyFill="1" applyBorder="1" applyAlignment="1">
      <alignment horizontal="right"/>
    </xf>
    <xf numFmtId="0" fontId="10" fillId="2" borderId="25" xfId="0" applyFont="1" applyFill="1" applyBorder="1" applyAlignment="1">
      <alignment horizontal="right" vertical="top"/>
    </xf>
    <xf numFmtId="0" fontId="2" fillId="2" borderId="26" xfId="0" applyFont="1" applyFill="1" applyBorder="1" applyAlignment="1">
      <alignment horizontal="justify" vertical="top" wrapText="1"/>
    </xf>
    <xf numFmtId="0" fontId="10" fillId="2" borderId="27" xfId="0" applyFont="1" applyFill="1" applyBorder="1" applyAlignment="1">
      <alignment horizontal="center" vertical="center"/>
    </xf>
    <xf numFmtId="0" fontId="10" fillId="2" borderId="25" xfId="0" applyFont="1" applyFill="1" applyBorder="1" applyAlignment="1">
      <alignment horizontal="right" vertical="center"/>
    </xf>
    <xf numFmtId="0" fontId="10" fillId="2" borderId="26" xfId="0" applyFont="1" applyFill="1" applyBorder="1" applyAlignment="1"/>
    <xf numFmtId="0" fontId="10" fillId="2" borderId="27" xfId="0" applyFont="1" applyFill="1" applyBorder="1" applyAlignment="1">
      <alignment horizontal="right" vertical="top"/>
    </xf>
    <xf numFmtId="0" fontId="10" fillId="2" borderId="26" xfId="0" applyFont="1" applyFill="1" applyBorder="1" applyAlignment="1">
      <alignment horizontal="justify" vertical="top" wrapText="1"/>
    </xf>
    <xf numFmtId="0" fontId="2" fillId="2" borderId="27" xfId="0" applyFont="1" applyFill="1" applyBorder="1" applyAlignment="1">
      <alignment horizontal="right"/>
    </xf>
    <xf numFmtId="0" fontId="10" fillId="2" borderId="26" xfId="0" applyFont="1" applyFill="1" applyBorder="1" applyAlignment="1">
      <alignment horizontal="left"/>
    </xf>
    <xf numFmtId="0" fontId="2" fillId="2" borderId="27" xfId="0" applyFont="1" applyFill="1" applyBorder="1" applyAlignment="1">
      <alignment horizontal="center" vertical="center"/>
    </xf>
    <xf numFmtId="0" fontId="10" fillId="2" borderId="26" xfId="0" applyFont="1" applyFill="1" applyBorder="1" applyAlignment="1">
      <alignment vertical="center"/>
    </xf>
    <xf numFmtId="0" fontId="2" fillId="2" borderId="27" xfId="0" applyFont="1" applyFill="1" applyBorder="1" applyAlignment="1">
      <alignment horizontal="right" vertical="top"/>
    </xf>
    <xf numFmtId="0" fontId="10" fillId="2" borderId="28" xfId="0" applyFont="1" applyFill="1" applyBorder="1" applyAlignment="1">
      <alignment horizontal="right" vertical="top"/>
    </xf>
    <xf numFmtId="0" fontId="10" fillId="2" borderId="48" xfId="0" applyFont="1" applyFill="1" applyBorder="1" applyAlignment="1">
      <alignment horizontal="right" vertical="center"/>
    </xf>
    <xf numFmtId="0" fontId="10" fillId="2" borderId="49" xfId="0" applyFont="1" applyFill="1" applyBorder="1" applyAlignment="1">
      <alignment horizontal="right"/>
    </xf>
    <xf numFmtId="0" fontId="10" fillId="2" borderId="49" xfId="0" applyFont="1" applyFill="1" applyBorder="1" applyAlignment="1">
      <alignment horizontal="right" vertical="center"/>
    </xf>
    <xf numFmtId="0" fontId="10" fillId="2" borderId="28" xfId="0" applyFont="1" applyFill="1" applyBorder="1" applyAlignment="1">
      <alignment horizontal="center" vertical="center"/>
    </xf>
    <xf numFmtId="2" fontId="11" fillId="2" borderId="28" xfId="1" applyNumberFormat="1" applyFont="1" applyFill="1" applyBorder="1" applyAlignment="1">
      <alignment horizontal="center" vertical="center"/>
    </xf>
    <xf numFmtId="43" fontId="11" fillId="2" borderId="28" xfId="1" applyFont="1" applyFill="1" applyBorder="1" applyAlignment="1">
      <alignment horizontal="center" vertical="center"/>
    </xf>
    <xf numFmtId="43" fontId="16" fillId="0" borderId="28" xfId="0" applyNumberFormat="1" applyFont="1" applyBorder="1"/>
    <xf numFmtId="0" fontId="13" fillId="2" borderId="43" xfId="0" applyFont="1" applyFill="1" applyBorder="1" applyAlignment="1">
      <alignment horizontal="right"/>
    </xf>
    <xf numFmtId="43" fontId="16" fillId="0" borderId="43" xfId="0" applyNumberFormat="1" applyFont="1" applyBorder="1"/>
    <xf numFmtId="0" fontId="14" fillId="2" borderId="25" xfId="0" applyFont="1" applyFill="1" applyBorder="1" applyAlignment="1"/>
    <xf numFmtId="0" fontId="13" fillId="2" borderId="25" xfId="0" applyFont="1" applyFill="1" applyBorder="1" applyAlignment="1">
      <alignment horizontal="left"/>
    </xf>
    <xf numFmtId="0" fontId="2" fillId="2" borderId="26" xfId="0" applyFont="1" applyFill="1" applyBorder="1" applyAlignment="1">
      <alignment horizontal="left"/>
    </xf>
    <xf numFmtId="0" fontId="13" fillId="2" borderId="26" xfId="0" applyFont="1" applyFill="1" applyBorder="1" applyAlignment="1">
      <alignment horizontal="left"/>
    </xf>
    <xf numFmtId="0" fontId="2" fillId="2" borderId="26" xfId="0" applyFont="1" applyFill="1" applyBorder="1" applyAlignment="1">
      <alignment horizontal="left" vertical="center"/>
    </xf>
    <xf numFmtId="0" fontId="10" fillId="0" borderId="27" xfId="0" applyFont="1" applyFill="1" applyBorder="1" applyAlignment="1">
      <alignment horizontal="right"/>
    </xf>
    <xf numFmtId="0" fontId="13" fillId="0" borderId="25" xfId="0" applyFont="1" applyFill="1" applyBorder="1" applyAlignment="1">
      <alignment horizontal="left"/>
    </xf>
    <xf numFmtId="0" fontId="13" fillId="0" borderId="26" xfId="0" applyFont="1" applyFill="1" applyBorder="1" applyAlignment="1">
      <alignment horizontal="left"/>
    </xf>
    <xf numFmtId="0" fontId="2" fillId="0" borderId="26" xfId="0" applyFont="1" applyFill="1" applyBorder="1" applyAlignment="1">
      <alignment horizontal="left"/>
    </xf>
    <xf numFmtId="0" fontId="2" fillId="2" borderId="25" xfId="0" applyFont="1" applyFill="1" applyBorder="1" applyAlignment="1">
      <alignment horizontal="right" vertical="center"/>
    </xf>
    <xf numFmtId="0" fontId="2" fillId="2" borderId="26" xfId="0" applyFont="1" applyFill="1" applyBorder="1" applyAlignment="1"/>
    <xf numFmtId="0" fontId="10" fillId="2" borderId="27" xfId="0" applyFont="1" applyFill="1" applyBorder="1" applyAlignment="1">
      <alignment horizontal="right" vertical="center"/>
    </xf>
    <xf numFmtId="0" fontId="10" fillId="2" borderId="24" xfId="0" applyFont="1" applyFill="1" applyBorder="1" applyAlignment="1">
      <alignment horizontal="right"/>
    </xf>
    <xf numFmtId="0" fontId="10" fillId="2" borderId="28" xfId="0" applyFont="1" applyFill="1" applyBorder="1" applyAlignment="1">
      <alignment horizontal="right"/>
    </xf>
    <xf numFmtId="0" fontId="10" fillId="2" borderId="50" xfId="0" applyFont="1" applyFill="1" applyBorder="1" applyAlignment="1">
      <alignment horizontal="left" vertical="center"/>
    </xf>
    <xf numFmtId="0" fontId="10" fillId="2" borderId="43" xfId="0" applyFont="1" applyFill="1" applyBorder="1" applyAlignment="1">
      <alignment horizontal="right" vertical="top"/>
    </xf>
    <xf numFmtId="0" fontId="10" fillId="2" borderId="20" xfId="0" applyFont="1" applyFill="1" applyBorder="1" applyAlignment="1">
      <alignment horizontal="right"/>
    </xf>
    <xf numFmtId="0" fontId="10" fillId="2" borderId="43" xfId="0" applyNumberFormat="1" applyFont="1" applyFill="1" applyBorder="1" applyAlignment="1">
      <alignment horizontal="center" vertical="top"/>
    </xf>
    <xf numFmtId="43" fontId="10" fillId="2" borderId="43" xfId="3" applyNumberFormat="1" applyFont="1" applyFill="1" applyBorder="1" applyAlignment="1">
      <alignment horizontal="center" vertical="top"/>
    </xf>
    <xf numFmtId="43" fontId="10" fillId="2" borderId="43" xfId="1" applyFont="1" applyFill="1" applyBorder="1" applyAlignment="1">
      <alignment horizontal="center" vertical="top"/>
    </xf>
    <xf numFmtId="0" fontId="13" fillId="2" borderId="27" xfId="0" applyFont="1" applyFill="1" applyBorder="1" applyAlignment="1">
      <alignment horizontal="right" vertical="top"/>
    </xf>
    <xf numFmtId="0" fontId="14" fillId="2" borderId="24" xfId="0" applyFont="1" applyFill="1" applyBorder="1" applyAlignment="1"/>
    <xf numFmtId="0" fontId="10" fillId="2" borderId="27" xfId="0" applyNumberFormat="1" applyFont="1" applyFill="1" applyBorder="1" applyAlignment="1">
      <alignment horizontal="center" vertical="top"/>
    </xf>
    <xf numFmtId="43" fontId="10" fillId="2" borderId="27" xfId="3" applyNumberFormat="1" applyFont="1" applyFill="1" applyBorder="1" applyAlignment="1">
      <alignment horizontal="center" vertical="top"/>
    </xf>
    <xf numFmtId="43" fontId="10" fillId="2" borderId="27" xfId="1" applyFont="1" applyFill="1" applyBorder="1" applyAlignment="1">
      <alignment horizontal="center" vertical="top"/>
    </xf>
    <xf numFmtId="0" fontId="13" fillId="2" borderId="27" xfId="0" applyNumberFormat="1" applyFont="1" applyFill="1" applyBorder="1" applyAlignment="1">
      <alignment horizontal="center" vertical="top"/>
    </xf>
    <xf numFmtId="43" fontId="13" fillId="2" borderId="27" xfId="3" applyNumberFormat="1" applyFont="1" applyFill="1" applyBorder="1" applyAlignment="1">
      <alignment horizontal="center" vertical="top"/>
    </xf>
    <xf numFmtId="43" fontId="13" fillId="2" borderId="27" xfId="1" applyFont="1" applyFill="1" applyBorder="1" applyAlignment="1">
      <alignment horizontal="center" vertical="top"/>
    </xf>
    <xf numFmtId="0" fontId="11" fillId="2" borderId="25" xfId="0" applyFont="1" applyFill="1" applyBorder="1"/>
    <xf numFmtId="0" fontId="2" fillId="2" borderId="26" xfId="0" applyFont="1" applyFill="1" applyBorder="1" applyAlignment="1">
      <alignment vertical="top" wrapText="1"/>
    </xf>
    <xf numFmtId="0" fontId="10" fillId="2" borderId="24" xfId="0" applyFont="1" applyFill="1" applyBorder="1" applyAlignment="1">
      <alignment vertical="center" wrapText="1"/>
    </xf>
    <xf numFmtId="0" fontId="10" fillId="2" borderId="26" xfId="0" applyFont="1" applyFill="1" applyBorder="1" applyAlignment="1">
      <alignment vertical="center" wrapText="1"/>
    </xf>
    <xf numFmtId="0" fontId="10" fillId="2" borderId="27" xfId="0" applyFont="1" applyFill="1" applyBorder="1" applyAlignment="1"/>
    <xf numFmtId="0" fontId="10" fillId="2" borderId="48" xfId="0" applyFont="1" applyFill="1" applyBorder="1" applyAlignment="1">
      <alignment horizontal="right"/>
    </xf>
    <xf numFmtId="0" fontId="10" fillId="2" borderId="50" xfId="0" applyFont="1" applyFill="1" applyBorder="1" applyAlignment="1">
      <alignment horizontal="left"/>
    </xf>
    <xf numFmtId="0" fontId="10" fillId="2" borderId="28" xfId="0" applyNumberFormat="1" applyFont="1" applyFill="1" applyBorder="1" applyAlignment="1">
      <alignment horizontal="center" vertical="top"/>
    </xf>
    <xf numFmtId="43" fontId="10" fillId="2" borderId="28" xfId="3" applyNumberFormat="1" applyFont="1" applyFill="1" applyBorder="1" applyAlignment="1">
      <alignment horizontal="center" vertical="top"/>
    </xf>
    <xf numFmtId="43" fontId="10" fillId="2" borderId="28" xfId="1" applyFont="1" applyFill="1" applyBorder="1" applyAlignment="1">
      <alignment horizontal="center" vertical="top"/>
    </xf>
    <xf numFmtId="0" fontId="10" fillId="2" borderId="26" xfId="0" applyFont="1" applyFill="1" applyBorder="1" applyAlignment="1">
      <alignment vertical="top" wrapText="1"/>
    </xf>
    <xf numFmtId="0" fontId="10" fillId="2" borderId="26" xfId="0" applyFont="1" applyFill="1" applyBorder="1" applyAlignment="1">
      <alignment vertical="justify"/>
    </xf>
    <xf numFmtId="0" fontId="10" fillId="2" borderId="26" xfId="0" applyFont="1" applyFill="1" applyBorder="1" applyAlignment="1">
      <alignment vertical="top"/>
    </xf>
    <xf numFmtId="43" fontId="10" fillId="2" borderId="27" xfId="3" applyNumberFormat="1" applyFont="1" applyFill="1" applyBorder="1" applyAlignment="1">
      <alignment vertical="top"/>
    </xf>
    <xf numFmtId="43" fontId="10" fillId="2" borderId="27" xfId="1" applyFont="1" applyFill="1" applyBorder="1" applyAlignment="1">
      <alignment vertical="top"/>
    </xf>
    <xf numFmtId="0" fontId="14" fillId="2" borderId="24" xfId="0" applyFont="1" applyFill="1" applyBorder="1" applyAlignment="1">
      <alignment horizontal="left" vertical="top"/>
    </xf>
    <xf numFmtId="0" fontId="10" fillId="2" borderId="26" xfId="0" applyFont="1" applyFill="1" applyBorder="1" applyAlignment="1">
      <alignment horizontal="left" vertical="top" wrapText="1"/>
    </xf>
    <xf numFmtId="0" fontId="10" fillId="2" borderId="24" xfId="0" applyFont="1" applyFill="1" applyBorder="1" applyAlignment="1">
      <alignment horizontal="right" vertical="top"/>
    </xf>
    <xf numFmtId="0" fontId="2" fillId="2" borderId="26" xfId="0" applyFont="1" applyFill="1" applyBorder="1" applyAlignment="1">
      <alignment horizontal="left" vertical="top" wrapText="1"/>
    </xf>
    <xf numFmtId="0" fontId="2" fillId="2" borderId="27" xfId="0" applyNumberFormat="1" applyFont="1" applyFill="1" applyBorder="1" applyAlignment="1">
      <alignment horizontal="center" vertical="top"/>
    </xf>
    <xf numFmtId="0" fontId="10" fillId="2" borderId="48" xfId="0" applyFont="1" applyFill="1" applyBorder="1" applyAlignment="1">
      <alignment horizontal="right" vertical="top"/>
    </xf>
    <xf numFmtId="0" fontId="10" fillId="2" borderId="49" xfId="0" applyFont="1" applyFill="1" applyBorder="1" applyAlignment="1">
      <alignment horizontal="right" vertical="top"/>
    </xf>
    <xf numFmtId="0" fontId="10" fillId="2" borderId="50" xfId="0" applyFont="1" applyFill="1" applyBorder="1" applyAlignment="1">
      <alignment horizontal="left" vertical="top" wrapText="1"/>
    </xf>
    <xf numFmtId="43" fontId="10" fillId="2" borderId="28" xfId="3" applyNumberFormat="1" applyFont="1" applyFill="1" applyBorder="1" applyAlignment="1">
      <alignment vertical="top"/>
    </xf>
    <xf numFmtId="43" fontId="10" fillId="2" borderId="28" xfId="1" applyFont="1" applyFill="1" applyBorder="1" applyAlignment="1">
      <alignment vertical="top"/>
    </xf>
    <xf numFmtId="0" fontId="13" fillId="2" borderId="20" xfId="0" applyFont="1" applyFill="1" applyBorder="1" applyAlignment="1">
      <alignment horizontal="right" vertical="center"/>
    </xf>
    <xf numFmtId="0" fontId="13" fillId="2" borderId="21" xfId="0" applyFont="1" applyFill="1" applyBorder="1" applyAlignment="1">
      <alignment horizontal="right"/>
    </xf>
    <xf numFmtId="0" fontId="13" fillId="2" borderId="21" xfId="0" applyFont="1" applyFill="1" applyBorder="1" applyAlignment="1">
      <alignment horizontal="right" vertical="center"/>
    </xf>
    <xf numFmtId="0" fontId="14" fillId="2" borderId="22" xfId="0" applyFont="1" applyFill="1" applyBorder="1" applyAlignment="1"/>
    <xf numFmtId="0" fontId="14" fillId="2" borderId="26" xfId="0" applyFont="1" applyFill="1" applyBorder="1" applyAlignment="1">
      <alignment vertical="top" wrapText="1"/>
    </xf>
    <xf numFmtId="0" fontId="10" fillId="2" borderId="26" xfId="0" applyFont="1" applyFill="1" applyBorder="1" applyAlignment="1">
      <alignment horizontal="justify" vertical="justify"/>
    </xf>
    <xf numFmtId="0" fontId="13" fillId="2" borderId="25" xfId="0" applyFont="1" applyFill="1" applyBorder="1" applyAlignment="1">
      <alignment horizontal="left" vertical="center"/>
    </xf>
    <xf numFmtId="0" fontId="10" fillId="2" borderId="50" xfId="0" applyFont="1" applyFill="1" applyBorder="1" applyAlignment="1">
      <alignment vertical="top" wrapText="1"/>
    </xf>
    <xf numFmtId="43" fontId="11" fillId="2" borderId="43" xfId="2" applyFont="1" applyFill="1" applyBorder="1" applyAlignment="1">
      <alignment horizontal="center" vertical="center"/>
    </xf>
    <xf numFmtId="43" fontId="11" fillId="2" borderId="27" xfId="2" applyFont="1" applyFill="1" applyBorder="1" applyAlignment="1">
      <alignment horizontal="center" vertical="center"/>
    </xf>
    <xf numFmtId="0" fontId="2" fillId="2" borderId="26" xfId="0" applyFont="1" applyFill="1" applyBorder="1" applyAlignment="1">
      <alignment horizontal="justify" vertical="justify"/>
    </xf>
    <xf numFmtId="0" fontId="10" fillId="0" borderId="26" xfId="0" applyFont="1" applyFill="1" applyBorder="1" applyAlignment="1">
      <alignment vertical="justify"/>
    </xf>
    <xf numFmtId="0" fontId="14" fillId="2" borderId="24" xfId="0" applyFont="1" applyFill="1" applyBorder="1" applyAlignment="1">
      <alignment horizontal="left" vertical="center"/>
    </xf>
    <xf numFmtId="0" fontId="10" fillId="2" borderId="27" xfId="0" applyFont="1" applyFill="1" applyBorder="1" applyAlignment="1">
      <alignment horizontal="center" vertical="top"/>
    </xf>
    <xf numFmtId="2" fontId="11" fillId="2" borderId="27" xfId="2" applyNumberFormat="1" applyFont="1" applyFill="1" applyBorder="1" applyAlignment="1">
      <alignment horizontal="center" vertical="center"/>
    </xf>
    <xf numFmtId="0" fontId="13" fillId="2" borderId="25" xfId="0" applyFont="1" applyFill="1" applyBorder="1" applyAlignment="1"/>
    <xf numFmtId="0" fontId="13" fillId="2" borderId="25" xfId="0" applyFont="1" applyFill="1" applyBorder="1" applyAlignment="1">
      <alignment vertical="center"/>
    </xf>
    <xf numFmtId="0" fontId="13" fillId="2" borderId="26" xfId="0" applyFont="1" applyFill="1" applyBorder="1" applyAlignment="1"/>
    <xf numFmtId="0" fontId="10" fillId="2" borderId="26" xfId="0" applyFont="1" applyFill="1" applyBorder="1" applyAlignment="1">
      <alignment wrapText="1"/>
    </xf>
    <xf numFmtId="0" fontId="10" fillId="2" borderId="25" xfId="0" applyFont="1" applyFill="1" applyBorder="1" applyAlignment="1">
      <alignment vertical="center" wrapText="1"/>
    </xf>
    <xf numFmtId="0" fontId="10" fillId="2" borderId="27" xfId="0" applyFont="1" applyFill="1" applyBorder="1" applyAlignment="1">
      <alignment horizontal="center"/>
    </xf>
    <xf numFmtId="2" fontId="11" fillId="2" borderId="27" xfId="0" applyNumberFormat="1" applyFont="1" applyFill="1" applyBorder="1" applyAlignment="1">
      <alignment horizontal="center"/>
    </xf>
    <xf numFmtId="0" fontId="10" fillId="2" borderId="25" xfId="0" applyFont="1" applyFill="1" applyBorder="1" applyAlignment="1">
      <alignment horizontal="left"/>
    </xf>
    <xf numFmtId="0" fontId="2" fillId="2" borderId="26" xfId="0" applyFont="1" applyFill="1" applyBorder="1" applyAlignment="1">
      <alignment wrapText="1"/>
    </xf>
    <xf numFmtId="2" fontId="11" fillId="2" borderId="27" xfId="0" applyNumberFormat="1" applyFont="1" applyFill="1" applyBorder="1" applyAlignment="1">
      <alignment horizontal="center" vertical="center"/>
    </xf>
    <xf numFmtId="0" fontId="13" fillId="2" borderId="24" xfId="0" applyFont="1" applyFill="1" applyBorder="1" applyAlignment="1">
      <alignment horizontal="left" vertical="center"/>
    </xf>
    <xf numFmtId="0" fontId="20" fillId="2" borderId="25" xfId="0" applyFont="1" applyFill="1" applyBorder="1" applyAlignment="1">
      <alignment horizontal="right" vertical="center"/>
    </xf>
    <xf numFmtId="0" fontId="13" fillId="2" borderId="24" xfId="0" applyFont="1" applyFill="1" applyBorder="1" applyAlignment="1">
      <alignment horizontal="right" vertical="center"/>
    </xf>
    <xf numFmtId="0" fontId="10" fillId="2" borderId="26" xfId="0" applyFont="1" applyFill="1" applyBorder="1" applyAlignment="1">
      <alignment horizontal="left" vertical="center" wrapText="1"/>
    </xf>
    <xf numFmtId="0" fontId="2" fillId="2" borderId="26" xfId="0" applyFont="1" applyFill="1" applyBorder="1" applyAlignment="1">
      <alignment horizontal="left" vertical="center" wrapText="1"/>
    </xf>
    <xf numFmtId="0" fontId="10" fillId="2" borderId="24" xfId="0" applyFont="1" applyFill="1" applyBorder="1" applyAlignment="1">
      <alignment horizontal="left" vertical="center"/>
    </xf>
    <xf numFmtId="0" fontId="13" fillId="2" borderId="26" xfId="0" applyFont="1" applyFill="1" applyBorder="1" applyAlignment="1">
      <alignment horizontal="left" vertical="center"/>
    </xf>
    <xf numFmtId="0" fontId="13" fillId="2" borderId="26" xfId="0" applyFont="1" applyFill="1" applyBorder="1" applyAlignment="1">
      <alignment vertical="justify"/>
    </xf>
    <xf numFmtId="0" fontId="10" fillId="2" borderId="27" xfId="0" applyFont="1" applyFill="1" applyBorder="1" applyAlignment="1">
      <alignment vertical="center"/>
    </xf>
    <xf numFmtId="43" fontId="10" fillId="2" borderId="27" xfId="1" applyFont="1" applyFill="1" applyBorder="1" applyAlignment="1">
      <alignment horizontal="center" vertical="center"/>
    </xf>
    <xf numFmtId="0" fontId="11" fillId="2" borderId="26" xfId="0" applyFont="1" applyFill="1" applyBorder="1" applyAlignment="1">
      <alignment horizontal="left"/>
    </xf>
    <xf numFmtId="0" fontId="13" fillId="2" borderId="24" xfId="0" applyFont="1" applyFill="1" applyBorder="1" applyAlignment="1">
      <alignment vertical="center"/>
    </xf>
    <xf numFmtId="0" fontId="10" fillId="2" borderId="24" xfId="0" applyFont="1" applyFill="1" applyBorder="1" applyAlignment="1">
      <alignment horizontal="left" vertical="center" wrapText="1"/>
    </xf>
    <xf numFmtId="0" fontId="10" fillId="2" borderId="25" xfId="0" applyFont="1" applyFill="1" applyBorder="1" applyAlignment="1">
      <alignment horizontal="left" vertical="center" wrapText="1"/>
    </xf>
    <xf numFmtId="0" fontId="12" fillId="2" borderId="26" xfId="0" applyFont="1" applyFill="1" applyBorder="1" applyAlignment="1">
      <alignment horizontal="left"/>
    </xf>
    <xf numFmtId="0" fontId="10" fillId="2" borderId="25" xfId="0" applyFont="1" applyFill="1" applyBorder="1" applyAlignment="1"/>
    <xf numFmtId="0" fontId="2" fillId="2" borderId="28" xfId="0" applyFont="1" applyFill="1" applyBorder="1" applyAlignment="1">
      <alignment horizontal="right"/>
    </xf>
    <xf numFmtId="0" fontId="2" fillId="2" borderId="50" xfId="0" applyFont="1" applyFill="1" applyBorder="1" applyAlignment="1">
      <alignment horizontal="left"/>
    </xf>
    <xf numFmtId="43" fontId="11" fillId="2" borderId="28" xfId="2" applyFont="1" applyFill="1" applyBorder="1" applyAlignment="1">
      <alignment horizontal="center" vertical="center"/>
    </xf>
    <xf numFmtId="0" fontId="2" fillId="0" borderId="43" xfId="0" applyFont="1" applyFill="1" applyBorder="1" applyAlignment="1">
      <alignment horizontal="right" vertical="top"/>
    </xf>
    <xf numFmtId="0" fontId="14" fillId="0" borderId="20" xfId="0" applyFont="1" applyFill="1" applyBorder="1" applyAlignment="1">
      <alignment horizontal="left" vertical="center"/>
    </xf>
    <xf numFmtId="0" fontId="13" fillId="0" borderId="21" xfId="0" applyFont="1" applyFill="1" applyBorder="1" applyAlignment="1">
      <alignment horizontal="right" vertical="center"/>
    </xf>
    <xf numFmtId="0" fontId="13" fillId="0" borderId="21" xfId="0" applyFont="1" applyFill="1" applyBorder="1" applyAlignment="1">
      <alignment horizontal="left" vertical="center"/>
    </xf>
    <xf numFmtId="0" fontId="14" fillId="0" borderId="22" xfId="0" applyFont="1" applyFill="1" applyBorder="1" applyAlignment="1">
      <alignment vertical="center"/>
    </xf>
    <xf numFmtId="0" fontId="13" fillId="0" borderId="43" xfId="0" applyFont="1" applyFill="1" applyBorder="1" applyAlignment="1">
      <alignment horizontal="center" vertical="center"/>
    </xf>
    <xf numFmtId="43" fontId="10" fillId="0" borderId="43" xfId="4" applyFont="1" applyFill="1" applyBorder="1" applyAlignment="1">
      <alignment horizontal="center" vertical="center"/>
    </xf>
    <xf numFmtId="43" fontId="10" fillId="0" borderId="43" xfId="1" applyFont="1" applyFill="1" applyBorder="1" applyAlignment="1">
      <alignment horizontal="center" vertical="center"/>
    </xf>
    <xf numFmtId="0" fontId="10" fillId="0" borderId="27" xfId="0" applyFont="1" applyFill="1" applyBorder="1" applyAlignment="1">
      <alignment vertical="top"/>
    </xf>
    <xf numFmtId="0" fontId="10" fillId="0" borderId="24" xfId="0" applyFont="1" applyFill="1" applyBorder="1" applyAlignment="1">
      <alignment horizontal="left" vertical="center"/>
    </xf>
    <xf numFmtId="0" fontId="10" fillId="0" borderId="25" xfId="0" applyFont="1" applyFill="1" applyBorder="1" applyAlignment="1">
      <alignment horizontal="right" vertical="top"/>
    </xf>
    <xf numFmtId="0" fontId="2" fillId="0" borderId="26" xfId="0" applyFont="1" applyFill="1" applyBorder="1" applyAlignment="1">
      <alignment horizontal="left" vertical="center" wrapText="1"/>
    </xf>
    <xf numFmtId="43" fontId="10" fillId="0" borderId="27" xfId="4" applyFont="1" applyFill="1" applyBorder="1" applyAlignment="1">
      <alignment horizontal="center" vertical="center"/>
    </xf>
    <xf numFmtId="43" fontId="10" fillId="0" borderId="27" xfId="1" applyFont="1" applyFill="1" applyBorder="1" applyAlignment="1">
      <alignment horizontal="center" vertical="center"/>
    </xf>
    <xf numFmtId="0" fontId="10" fillId="0" borderId="26" xfId="0" applyFont="1" applyFill="1" applyBorder="1" applyAlignment="1">
      <alignment vertical="center"/>
    </xf>
    <xf numFmtId="0" fontId="10" fillId="0" borderId="26" xfId="0" applyFont="1" applyBorder="1" applyAlignment="1">
      <alignment vertical="center" wrapText="1"/>
    </xf>
    <xf numFmtId="0" fontId="21" fillId="0" borderId="26" xfId="0" applyFont="1" applyBorder="1"/>
    <xf numFmtId="0" fontId="21" fillId="0" borderId="26" xfId="0" applyFont="1" applyBorder="1" applyAlignment="1">
      <alignment vertical="center" wrapText="1"/>
    </xf>
    <xf numFmtId="0" fontId="10" fillId="0" borderId="25" xfId="0" applyFont="1" applyFill="1" applyBorder="1" applyAlignment="1">
      <alignment horizontal="left" vertical="center"/>
    </xf>
    <xf numFmtId="0" fontId="13" fillId="0" borderId="27" xfId="0" applyFont="1" applyFill="1" applyBorder="1" applyAlignment="1">
      <alignment horizontal="right" vertical="top"/>
    </xf>
    <xf numFmtId="0" fontId="13" fillId="0" borderId="25" xfId="0" applyFont="1" applyFill="1" applyBorder="1" applyAlignment="1">
      <alignment horizontal="left" vertical="center"/>
    </xf>
    <xf numFmtId="0" fontId="14" fillId="0" borderId="26" xfId="0" applyFont="1" applyFill="1" applyBorder="1" applyAlignment="1">
      <alignment vertical="center"/>
    </xf>
    <xf numFmtId="0" fontId="10" fillId="0" borderId="27" xfId="0" applyFont="1" applyFill="1" applyBorder="1" applyAlignment="1">
      <alignment horizontal="right" vertical="top"/>
    </xf>
    <xf numFmtId="0" fontId="2" fillId="0" borderId="27" xfId="0" applyFont="1" applyFill="1" applyBorder="1" applyAlignment="1">
      <alignment horizontal="right" vertical="top"/>
    </xf>
    <xf numFmtId="0" fontId="10" fillId="0" borderId="26" xfId="0" applyFont="1" applyFill="1" applyBorder="1" applyAlignment="1">
      <alignment horizontal="justify" vertical="center" wrapText="1"/>
    </xf>
    <xf numFmtId="43" fontId="10" fillId="0" borderId="27" xfId="4" applyFont="1" applyFill="1" applyBorder="1" applyAlignment="1">
      <alignment vertical="center"/>
    </xf>
    <xf numFmtId="43" fontId="10" fillId="0" borderId="27" xfId="1" applyFont="1" applyFill="1" applyBorder="1" applyAlignment="1">
      <alignment vertical="center"/>
    </xf>
    <xf numFmtId="0" fontId="15" fillId="0" borderId="25" xfId="0" applyFont="1" applyFill="1" applyBorder="1" applyAlignment="1">
      <alignment horizontal="left" vertical="center"/>
    </xf>
    <xf numFmtId="43" fontId="10" fillId="0" borderId="27" xfId="4" applyFont="1" applyFill="1" applyBorder="1" applyAlignment="1">
      <alignment horizontal="right" vertical="center"/>
    </xf>
    <xf numFmtId="0" fontId="10" fillId="2" borderId="25" xfId="0" applyFont="1" applyFill="1" applyBorder="1" applyAlignment="1">
      <alignment horizontal="left" vertical="center"/>
    </xf>
    <xf numFmtId="0" fontId="10" fillId="2" borderId="26" xfId="0" applyFont="1" applyFill="1" applyBorder="1" applyAlignment="1">
      <alignment horizontal="justify" vertical="center" wrapText="1"/>
    </xf>
    <xf numFmtId="43" fontId="10" fillId="2" borderId="27" xfId="4" applyFont="1" applyFill="1" applyBorder="1" applyAlignment="1">
      <alignment vertical="center"/>
    </xf>
    <xf numFmtId="0" fontId="2" fillId="0" borderId="26" xfId="0" applyFont="1" applyFill="1" applyBorder="1" applyAlignment="1">
      <alignment horizontal="justify" vertical="center" wrapText="1"/>
    </xf>
    <xf numFmtId="43" fontId="2" fillId="0" borderId="27" xfId="4" applyFont="1" applyFill="1" applyBorder="1" applyAlignment="1">
      <alignment vertical="center"/>
    </xf>
    <xf numFmtId="0" fontId="10" fillId="0" borderId="49" xfId="0" applyFont="1" applyFill="1" applyBorder="1" applyAlignment="1">
      <alignment horizontal="left" vertical="center"/>
    </xf>
    <xf numFmtId="0" fontId="10" fillId="0" borderId="49" xfId="0" applyFont="1" applyFill="1" applyBorder="1" applyAlignment="1">
      <alignment horizontal="right" vertical="center"/>
    </xf>
    <xf numFmtId="0" fontId="10" fillId="0" borderId="50" xfId="0" applyFont="1" applyFill="1" applyBorder="1" applyAlignment="1">
      <alignment horizontal="justify" vertical="center" wrapText="1"/>
    </xf>
    <xf numFmtId="0" fontId="10" fillId="0" borderId="28" xfId="0" applyFont="1" applyFill="1" applyBorder="1" applyAlignment="1">
      <alignment horizontal="center" vertical="center"/>
    </xf>
    <xf numFmtId="43" fontId="10" fillId="0" borderId="28" xfId="4" applyFont="1" applyFill="1" applyBorder="1" applyAlignment="1">
      <alignment vertical="center"/>
    </xf>
    <xf numFmtId="43" fontId="10" fillId="0" borderId="28" xfId="1" applyFont="1" applyFill="1" applyBorder="1" applyAlignment="1">
      <alignment vertical="center"/>
    </xf>
    <xf numFmtId="0" fontId="10" fillId="0" borderId="28" xfId="0" applyFont="1" applyFill="1" applyBorder="1" applyAlignment="1">
      <alignment horizontal="right" vertical="top"/>
    </xf>
    <xf numFmtId="0" fontId="10" fillId="0" borderId="43" xfId="0" applyFont="1" applyFill="1" applyBorder="1" applyAlignment="1">
      <alignment horizontal="right" vertical="top"/>
    </xf>
    <xf numFmtId="0" fontId="13" fillId="0" borderId="20" xfId="0" applyFont="1" applyFill="1" applyBorder="1" applyAlignment="1">
      <alignment horizontal="left" vertical="center"/>
    </xf>
    <xf numFmtId="43" fontId="10" fillId="0" borderId="43" xfId="4" applyFont="1" applyFill="1" applyBorder="1" applyAlignment="1">
      <alignment vertical="center"/>
    </xf>
    <xf numFmtId="43" fontId="10" fillId="0" borderId="43" xfId="1" applyFont="1" applyFill="1" applyBorder="1" applyAlignment="1">
      <alignment vertical="center"/>
    </xf>
    <xf numFmtId="0" fontId="10" fillId="0" borderId="26" xfId="0" applyFont="1" applyBorder="1" applyAlignment="1">
      <alignment vertical="center"/>
    </xf>
    <xf numFmtId="43" fontId="20" fillId="0" borderId="27" xfId="4" applyFont="1" applyFill="1" applyBorder="1" applyAlignment="1">
      <alignment vertical="center"/>
    </xf>
    <xf numFmtId="43" fontId="20" fillId="0" borderId="27" xfId="1" applyFont="1" applyFill="1" applyBorder="1" applyAlignment="1">
      <alignment vertical="center"/>
    </xf>
    <xf numFmtId="0" fontId="2" fillId="0" borderId="27" xfId="0" applyFont="1" applyFill="1" applyBorder="1" applyAlignment="1">
      <alignment horizontal="right" vertical="center"/>
    </xf>
    <xf numFmtId="164" fontId="10" fillId="0" borderId="27" xfId="4" applyNumberFormat="1" applyFont="1" applyFill="1" applyBorder="1" applyAlignment="1">
      <alignment vertical="center"/>
    </xf>
    <xf numFmtId="0" fontId="10" fillId="0" borderId="26" xfId="0" applyFont="1" applyFill="1" applyBorder="1" applyAlignment="1">
      <alignment horizontal="left" vertical="top" wrapText="1"/>
    </xf>
    <xf numFmtId="0" fontId="13" fillId="0" borderId="24" xfId="0" applyFont="1" applyFill="1" applyBorder="1" applyAlignment="1">
      <alignment horizontal="left" vertical="center"/>
    </xf>
    <xf numFmtId="0" fontId="2" fillId="0" borderId="25" xfId="0" applyFont="1" applyFill="1" applyBorder="1" applyAlignment="1">
      <alignment horizontal="left" vertical="center"/>
    </xf>
    <xf numFmtId="0" fontId="11" fillId="0" borderId="27" xfId="0" applyFont="1" applyFill="1" applyBorder="1" applyAlignment="1">
      <alignment horizontal="right" vertical="top"/>
    </xf>
    <xf numFmtId="0" fontId="11" fillId="0" borderId="24" xfId="0" applyFont="1" applyFill="1" applyBorder="1" applyAlignment="1">
      <alignment horizontal="left" vertical="center"/>
    </xf>
    <xf numFmtId="0" fontId="11" fillId="0" borderId="25" xfId="0" applyFont="1" applyFill="1" applyBorder="1" applyAlignment="1">
      <alignment horizontal="right" vertical="center"/>
    </xf>
    <xf numFmtId="0" fontId="12" fillId="0" borderId="25" xfId="0" applyFont="1" applyFill="1" applyBorder="1" applyAlignment="1">
      <alignment horizontal="left" vertical="center"/>
    </xf>
    <xf numFmtId="0" fontId="11" fillId="0" borderId="26" xfId="0" applyFont="1" applyFill="1" applyBorder="1" applyAlignment="1">
      <alignment horizontal="justify" vertical="center" wrapText="1"/>
    </xf>
    <xf numFmtId="0" fontId="11" fillId="0" borderId="27" xfId="0" applyFont="1" applyFill="1" applyBorder="1" applyAlignment="1">
      <alignment horizontal="center" vertical="center"/>
    </xf>
    <xf numFmtId="43" fontId="11" fillId="0" borderId="27" xfId="4" applyFont="1" applyFill="1" applyBorder="1" applyAlignment="1">
      <alignment vertical="center"/>
    </xf>
    <xf numFmtId="0" fontId="2" fillId="0" borderId="25" xfId="0" applyFont="1" applyBorder="1" applyAlignment="1">
      <alignment horizontal="left" vertical="center"/>
    </xf>
    <xf numFmtId="0" fontId="2" fillId="0" borderId="25" xfId="0" applyFont="1" applyBorder="1" applyAlignment="1">
      <alignment horizontal="justify" vertical="center" wrapText="1"/>
    </xf>
    <xf numFmtId="43" fontId="2" fillId="0" borderId="27" xfId="1" applyFont="1" applyBorder="1" applyAlignment="1">
      <alignment vertical="center"/>
    </xf>
    <xf numFmtId="0" fontId="10" fillId="2" borderId="26" xfId="0" applyFont="1" applyFill="1" applyBorder="1" applyAlignment="1">
      <alignment horizontal="left" vertical="center"/>
    </xf>
    <xf numFmtId="0" fontId="2" fillId="0" borderId="27" xfId="0" applyFont="1" applyFill="1" applyBorder="1" applyAlignment="1">
      <alignment horizontal="center" vertical="center"/>
    </xf>
    <xf numFmtId="0" fontId="10" fillId="0" borderId="48" xfId="0" applyFont="1" applyFill="1" applyBorder="1" applyAlignment="1">
      <alignment horizontal="left" vertical="center"/>
    </xf>
    <xf numFmtId="0" fontId="22" fillId="2" borderId="43" xfId="6" applyFont="1" applyFill="1" applyBorder="1"/>
    <xf numFmtId="0" fontId="22" fillId="2" borderId="20" xfId="6" applyFont="1" applyFill="1" applyBorder="1"/>
    <xf numFmtId="0" fontId="22" fillId="2" borderId="21" xfId="6" applyFont="1" applyFill="1" applyBorder="1"/>
    <xf numFmtId="0" fontId="22" fillId="2" borderId="21" xfId="6" applyFont="1" applyFill="1" applyBorder="1" applyAlignment="1">
      <alignment horizontal="left" indent="1"/>
    </xf>
    <xf numFmtId="0" fontId="22" fillId="2" borderId="22" xfId="6" applyFont="1" applyFill="1" applyBorder="1" applyAlignment="1">
      <alignment vertical="center"/>
    </xf>
    <xf numFmtId="0" fontId="22" fillId="2" borderId="43" xfId="6" applyFont="1" applyFill="1" applyBorder="1" applyAlignment="1">
      <alignment vertical="top"/>
    </xf>
    <xf numFmtId="43" fontId="22" fillId="2" borderId="43" xfId="3" applyNumberFormat="1" applyFont="1" applyFill="1" applyBorder="1" applyAlignment="1">
      <alignment vertical="top"/>
    </xf>
    <xf numFmtId="43" fontId="22" fillId="2" borderId="43" xfId="1" applyFont="1" applyFill="1" applyBorder="1" applyAlignment="1">
      <alignment vertical="top"/>
    </xf>
    <xf numFmtId="0" fontId="19" fillId="2" borderId="24" xfId="6" applyFont="1" applyFill="1" applyBorder="1" applyAlignment="1">
      <alignment horizontal="left"/>
    </xf>
    <xf numFmtId="0" fontId="22" fillId="2" borderId="25" xfId="6" applyFont="1" applyFill="1" applyBorder="1"/>
    <xf numFmtId="0" fontId="22" fillId="2" borderId="25" xfId="6" applyFont="1" applyFill="1" applyBorder="1" applyAlignment="1">
      <alignment horizontal="left" indent="1"/>
    </xf>
    <xf numFmtId="0" fontId="22" fillId="2" borderId="26" xfId="6" applyFont="1" applyFill="1" applyBorder="1" applyAlignment="1">
      <alignment vertical="center"/>
    </xf>
    <xf numFmtId="0" fontId="22" fillId="2" borderId="27" xfId="6" applyFont="1" applyFill="1" applyBorder="1" applyAlignment="1">
      <alignment vertical="top"/>
    </xf>
    <xf numFmtId="43" fontId="22" fillId="2" borderId="27" xfId="3" applyNumberFormat="1" applyFont="1" applyFill="1" applyBorder="1" applyAlignment="1">
      <alignment vertical="top"/>
    </xf>
    <xf numFmtId="43" fontId="22" fillId="2" borderId="27" xfId="1" applyFont="1" applyFill="1" applyBorder="1" applyAlignment="1">
      <alignment vertical="top"/>
    </xf>
    <xf numFmtId="0" fontId="22" fillId="2" borderId="27" xfId="6" applyFont="1" applyFill="1" applyBorder="1"/>
    <xf numFmtId="0" fontId="22" fillId="2" borderId="24" xfId="6" applyFont="1" applyFill="1" applyBorder="1"/>
    <xf numFmtId="0" fontId="22" fillId="2" borderId="25" xfId="6" applyFont="1" applyFill="1" applyBorder="1" applyAlignment="1">
      <alignment horizontal="right" vertical="top"/>
    </xf>
    <xf numFmtId="0" fontId="22" fillId="2" borderId="25" xfId="6" applyFont="1" applyFill="1" applyBorder="1" applyAlignment="1">
      <alignment horizontal="right"/>
    </xf>
    <xf numFmtId="0" fontId="22" fillId="2" borderId="25" xfId="6" applyFont="1" applyFill="1" applyBorder="1" applyAlignment="1">
      <alignment vertical="top"/>
    </xf>
    <xf numFmtId="0" fontId="23" fillId="2" borderId="24" xfId="6" applyFont="1" applyFill="1" applyBorder="1" applyAlignment="1"/>
    <xf numFmtId="0" fontId="23" fillId="2" borderId="25" xfId="6" applyFont="1" applyFill="1" applyBorder="1" applyAlignment="1"/>
    <xf numFmtId="0" fontId="23" fillId="2" borderId="24" xfId="6" applyFont="1" applyFill="1" applyBorder="1" applyAlignment="1">
      <alignment horizontal="left" wrapText="1"/>
    </xf>
    <xf numFmtId="0" fontId="23" fillId="2" borderId="25" xfId="6" applyFont="1" applyFill="1" applyBorder="1" applyAlignment="1">
      <alignment horizontal="left" wrapText="1"/>
    </xf>
    <xf numFmtId="0" fontId="22" fillId="2" borderId="27" xfId="6" applyFont="1" applyFill="1" applyBorder="1" applyAlignment="1">
      <alignment horizontal="right" vertical="top"/>
    </xf>
    <xf numFmtId="0" fontId="16" fillId="2" borderId="24" xfId="0" applyFont="1" applyFill="1" applyBorder="1"/>
    <xf numFmtId="0" fontId="16" fillId="2" borderId="25" xfId="0" applyFont="1" applyFill="1" applyBorder="1"/>
    <xf numFmtId="0" fontId="7" fillId="2" borderId="27" xfId="6" applyNumberFormat="1" applyFont="1" applyFill="1" applyBorder="1" applyAlignment="1">
      <alignment horizontal="center" vertical="top"/>
    </xf>
    <xf numFmtId="0" fontId="22" fillId="2" borderId="28" xfId="6" applyFont="1" applyFill="1" applyBorder="1"/>
    <xf numFmtId="0" fontId="22" fillId="2" borderId="48" xfId="6" applyFont="1" applyFill="1" applyBorder="1"/>
    <xf numFmtId="0" fontId="22" fillId="2" borderId="49" xfId="6" applyFont="1" applyFill="1" applyBorder="1"/>
    <xf numFmtId="0" fontId="22" fillId="2" borderId="49" xfId="6" applyFont="1" applyFill="1" applyBorder="1" applyAlignment="1">
      <alignment horizontal="left" indent="1"/>
    </xf>
    <xf numFmtId="0" fontId="22" fillId="2" borderId="50" xfId="6" applyFont="1" applyFill="1" applyBorder="1" applyAlignment="1">
      <alignment vertical="center"/>
    </xf>
    <xf numFmtId="0" fontId="22" fillId="2" borderId="28" xfId="6" applyFont="1" applyFill="1" applyBorder="1" applyAlignment="1">
      <alignment vertical="top"/>
    </xf>
    <xf numFmtId="43" fontId="22" fillId="2" borderId="28" xfId="3" applyNumberFormat="1" applyFont="1" applyFill="1" applyBorder="1" applyAlignment="1">
      <alignment vertical="top"/>
    </xf>
    <xf numFmtId="43" fontId="22" fillId="2" borderId="28" xfId="1" applyFont="1" applyFill="1" applyBorder="1" applyAlignment="1">
      <alignment vertical="top"/>
    </xf>
    <xf numFmtId="0" fontId="6" fillId="2" borderId="27" xfId="6" applyFont="1" applyFill="1" applyBorder="1" applyAlignment="1">
      <alignment horizontal="right" vertical="top"/>
    </xf>
    <xf numFmtId="0" fontId="22" fillId="2" borderId="27" xfId="6" applyNumberFormat="1" applyFont="1" applyFill="1" applyBorder="1" applyAlignment="1">
      <alignment horizontal="center" vertical="top"/>
    </xf>
    <xf numFmtId="0" fontId="10" fillId="2" borderId="43" xfId="6" applyFont="1" applyFill="1" applyBorder="1"/>
    <xf numFmtId="0" fontId="10" fillId="2" borderId="20" xfId="6" applyFont="1" applyFill="1" applyBorder="1"/>
    <xf numFmtId="0" fontId="10" fillId="2" borderId="21" xfId="6" applyFont="1" applyFill="1" applyBorder="1"/>
    <xf numFmtId="0" fontId="10" fillId="2" borderId="22" xfId="6" applyFont="1" applyFill="1" applyBorder="1" applyAlignment="1">
      <alignment horizontal="left" indent="1"/>
    </xf>
    <xf numFmtId="0" fontId="10" fillId="2" borderId="43" xfId="6" applyFont="1" applyFill="1" applyBorder="1" applyAlignment="1">
      <alignment vertical="top"/>
    </xf>
    <xf numFmtId="43" fontId="10" fillId="2" borderId="43" xfId="3" applyNumberFormat="1" applyFont="1" applyFill="1" applyBorder="1" applyAlignment="1">
      <alignment vertical="top"/>
    </xf>
    <xf numFmtId="43" fontId="10" fillId="2" borderId="43" xfId="1" applyFont="1" applyFill="1" applyBorder="1" applyAlignment="1">
      <alignment vertical="top"/>
    </xf>
    <xf numFmtId="0" fontId="13" fillId="2" borderId="27" xfId="6" applyFont="1" applyFill="1" applyBorder="1" applyAlignment="1">
      <alignment horizontal="right" vertical="top"/>
    </xf>
    <xf numFmtId="0" fontId="13" fillId="2" borderId="24" xfId="6" applyFont="1" applyFill="1" applyBorder="1" applyAlignment="1">
      <alignment horizontal="left"/>
    </xf>
    <xf numFmtId="0" fontId="10" fillId="2" borderId="25" xfId="6" applyFont="1" applyFill="1" applyBorder="1"/>
    <xf numFmtId="0" fontId="10" fillId="2" borderId="26" xfId="6" applyFont="1" applyFill="1" applyBorder="1" applyAlignment="1">
      <alignment horizontal="left" indent="1"/>
    </xf>
    <xf numFmtId="0" fontId="10" fillId="2" borderId="27" xfId="6" applyFont="1" applyFill="1" applyBorder="1" applyAlignment="1">
      <alignment vertical="top"/>
    </xf>
    <xf numFmtId="0" fontId="10" fillId="2" borderId="27" xfId="6" applyFont="1" applyFill="1" applyBorder="1"/>
    <xf numFmtId="0" fontId="10" fillId="2" borderId="24" xfId="6" applyFont="1" applyFill="1" applyBorder="1"/>
    <xf numFmtId="0" fontId="10" fillId="2" borderId="25" xfId="6" applyFont="1" applyFill="1" applyBorder="1" applyAlignment="1">
      <alignment horizontal="right" vertical="top"/>
    </xf>
    <xf numFmtId="0" fontId="10" fillId="2" borderId="26" xfId="6" applyFont="1" applyFill="1" applyBorder="1" applyAlignment="1">
      <alignment horizontal="left" vertical="top" wrapText="1"/>
    </xf>
    <xf numFmtId="0" fontId="10" fillId="2" borderId="26" xfId="6" applyFont="1" applyFill="1" applyBorder="1" applyAlignment="1">
      <alignment vertical="top" wrapText="1"/>
    </xf>
    <xf numFmtId="0" fontId="13" fillId="2" borderId="27" xfId="6" applyFont="1" applyFill="1" applyBorder="1" applyAlignment="1">
      <alignment horizontal="right"/>
    </xf>
    <xf numFmtId="0" fontId="12" fillId="0" borderId="24" xfId="0" applyFont="1" applyBorder="1" applyAlignment="1">
      <alignment vertical="center"/>
    </xf>
    <xf numFmtId="0" fontId="2" fillId="2" borderId="27" xfId="6" applyFont="1" applyFill="1" applyBorder="1" applyAlignment="1">
      <alignment horizontal="right"/>
    </xf>
    <xf numFmtId="0" fontId="10" fillId="2" borderId="27" xfId="6" applyFont="1" applyFill="1" applyBorder="1" applyAlignment="1">
      <alignment horizontal="right"/>
    </xf>
    <xf numFmtId="0" fontId="13" fillId="2" borderId="24" xfId="6" applyFont="1" applyFill="1" applyBorder="1"/>
    <xf numFmtId="0" fontId="13" fillId="2" borderId="25" xfId="6" applyFont="1" applyFill="1" applyBorder="1"/>
    <xf numFmtId="0" fontId="10" fillId="2" borderId="27" xfId="6" applyFont="1" applyFill="1" applyBorder="1" applyAlignment="1">
      <alignment horizontal="center" vertical="top"/>
    </xf>
    <xf numFmtId="0" fontId="2" fillId="2" borderId="26" xfId="6" applyFont="1" applyFill="1" applyBorder="1" applyAlignment="1">
      <alignment horizontal="left" indent="1"/>
    </xf>
    <xf numFmtId="0" fontId="10" fillId="2" borderId="28" xfId="6" applyFont="1" applyFill="1" applyBorder="1" applyAlignment="1">
      <alignment horizontal="right"/>
    </xf>
    <xf numFmtId="0" fontId="10" fillId="2" borderId="48" xfId="6" applyFont="1" applyFill="1" applyBorder="1"/>
    <xf numFmtId="0" fontId="10" fillId="2" borderId="49" xfId="6" applyFont="1" applyFill="1" applyBorder="1"/>
    <xf numFmtId="0" fontId="13" fillId="2" borderId="43" xfId="6" applyFont="1" applyFill="1" applyBorder="1" applyAlignment="1">
      <alignment horizontal="right" vertical="top"/>
    </xf>
    <xf numFmtId="0" fontId="13" fillId="2" borderId="20" xfId="6" applyFont="1" applyFill="1" applyBorder="1" applyAlignment="1">
      <alignment horizontal="right"/>
    </xf>
    <xf numFmtId="0" fontId="13" fillId="2" borderId="21" xfId="6" applyFont="1" applyFill="1" applyBorder="1" applyAlignment="1">
      <alignment horizontal="right"/>
    </xf>
    <xf numFmtId="0" fontId="13" fillId="2" borderId="22" xfId="6" applyFont="1" applyFill="1" applyBorder="1" applyAlignment="1">
      <alignment vertical="center"/>
    </xf>
    <xf numFmtId="0" fontId="10" fillId="2" borderId="43" xfId="6" applyNumberFormat="1" applyFont="1" applyFill="1" applyBorder="1" applyAlignment="1">
      <alignment horizontal="center" vertical="top"/>
    </xf>
    <xf numFmtId="0" fontId="13" fillId="2" borderId="24" xfId="6" applyFont="1" applyFill="1" applyBorder="1" applyAlignment="1">
      <alignment horizontal="right"/>
    </xf>
    <xf numFmtId="0" fontId="13" fillId="2" borderId="25" xfId="6" applyFont="1" applyFill="1" applyBorder="1" applyAlignment="1">
      <alignment horizontal="right"/>
    </xf>
    <xf numFmtId="0" fontId="13" fillId="2" borderId="25" xfId="6" applyFont="1" applyFill="1" applyBorder="1" applyAlignment="1">
      <alignment horizontal="left"/>
    </xf>
    <xf numFmtId="0" fontId="13" fillId="2" borderId="26" xfId="6" applyFont="1" applyFill="1" applyBorder="1" applyAlignment="1">
      <alignment vertical="center"/>
    </xf>
    <xf numFmtId="0" fontId="10" fillId="2" borderId="27" xfId="6" applyNumberFormat="1" applyFont="1" applyFill="1" applyBorder="1" applyAlignment="1">
      <alignment horizontal="center" vertical="top"/>
    </xf>
    <xf numFmtId="0" fontId="2" fillId="2" borderId="27" xfId="6" applyFont="1" applyFill="1" applyBorder="1" applyAlignment="1">
      <alignment horizontal="right" vertical="top"/>
    </xf>
    <xf numFmtId="0" fontId="2" fillId="2" borderId="26" xfId="6" applyFont="1" applyFill="1" applyBorder="1" applyAlignment="1">
      <alignment vertical="center"/>
    </xf>
    <xf numFmtId="0" fontId="13" fillId="2" borderId="28" xfId="6" applyFont="1" applyFill="1" applyBorder="1" applyAlignment="1">
      <alignment horizontal="right" vertical="top"/>
    </xf>
    <xf numFmtId="0" fontId="13" fillId="2" borderId="48" xfId="6" applyFont="1" applyFill="1" applyBorder="1" applyAlignment="1">
      <alignment horizontal="right"/>
    </xf>
    <xf numFmtId="0" fontId="13" fillId="2" borderId="49" xfId="6" applyFont="1" applyFill="1" applyBorder="1" applyAlignment="1">
      <alignment horizontal="right"/>
    </xf>
    <xf numFmtId="0" fontId="13" fillId="2" borderId="50" xfId="6" applyFont="1" applyFill="1" applyBorder="1" applyAlignment="1">
      <alignment vertical="center"/>
    </xf>
    <xf numFmtId="0" fontId="10" fillId="2" borderId="28" xfId="6" applyNumberFormat="1" applyFont="1" applyFill="1" applyBorder="1" applyAlignment="1">
      <alignment horizontal="center" vertical="top"/>
    </xf>
    <xf numFmtId="0" fontId="10" fillId="2" borderId="43" xfId="6" applyFont="1" applyFill="1" applyBorder="1" applyAlignment="1">
      <alignment horizontal="right"/>
    </xf>
    <xf numFmtId="0" fontId="10" fillId="2" borderId="22" xfId="6" applyFont="1" applyFill="1" applyBorder="1"/>
    <xf numFmtId="0" fontId="14" fillId="2" borderId="24" xfId="6" applyFont="1" applyFill="1" applyBorder="1" applyAlignment="1">
      <alignment vertical="top"/>
    </xf>
    <xf numFmtId="0" fontId="14" fillId="2" borderId="26" xfId="6" applyFont="1" applyFill="1" applyBorder="1" applyAlignment="1"/>
    <xf numFmtId="0" fontId="13" fillId="2" borderId="27" xfId="6" applyNumberFormat="1" applyFont="1" applyFill="1" applyBorder="1" applyAlignment="1">
      <alignment horizontal="center" vertical="top"/>
    </xf>
    <xf numFmtId="0" fontId="14" fillId="2" borderId="24" xfId="6" applyFont="1" applyFill="1" applyBorder="1" applyAlignment="1"/>
    <xf numFmtId="0" fontId="10" fillId="2" borderId="26" xfId="6" applyFont="1" applyFill="1" applyBorder="1" applyAlignment="1">
      <alignment horizontal="left"/>
    </xf>
    <xf numFmtId="0" fontId="2" fillId="2" borderId="26" xfId="6" applyFont="1" applyFill="1" applyBorder="1" applyAlignment="1">
      <alignment horizontal="left"/>
    </xf>
    <xf numFmtId="0" fontId="10" fillId="2" borderId="27" xfId="6" applyFont="1" applyFill="1" applyBorder="1" applyAlignment="1">
      <alignment horizontal="right" vertical="top"/>
    </xf>
    <xf numFmtId="0" fontId="10" fillId="2" borderId="26" xfId="6" applyFont="1" applyFill="1" applyBorder="1"/>
    <xf numFmtId="0" fontId="10" fillId="2" borderId="50" xfId="6" applyFont="1" applyFill="1" applyBorder="1" applyAlignment="1">
      <alignment horizontal="left"/>
    </xf>
    <xf numFmtId="0" fontId="10" fillId="2" borderId="28" xfId="6" applyFont="1" applyFill="1" applyBorder="1" applyAlignment="1">
      <alignment vertical="top"/>
    </xf>
    <xf numFmtId="0" fontId="2" fillId="2" borderId="35" xfId="0" applyFont="1" applyFill="1" applyBorder="1" applyAlignment="1">
      <alignment horizontal="right" vertical="top"/>
    </xf>
    <xf numFmtId="0" fontId="10" fillId="2" borderId="51" xfId="0" applyFont="1" applyFill="1" applyBorder="1" applyAlignment="1">
      <alignment horizontal="right" vertical="center"/>
    </xf>
    <xf numFmtId="0" fontId="10" fillId="2" borderId="52" xfId="0" applyFont="1" applyFill="1" applyBorder="1" applyAlignment="1">
      <alignment horizontal="right"/>
    </xf>
    <xf numFmtId="0" fontId="10" fillId="2" borderId="52" xfId="0" applyFont="1" applyFill="1" applyBorder="1" applyAlignment="1">
      <alignment horizontal="right" vertical="center"/>
    </xf>
    <xf numFmtId="0" fontId="10" fillId="2" borderId="53" xfId="0" applyFont="1" applyFill="1" applyBorder="1" applyAlignment="1">
      <alignment horizontal="justify" vertical="top" wrapText="1"/>
    </xf>
    <xf numFmtId="0" fontId="10" fillId="2" borderId="35" xfId="0" applyFont="1" applyFill="1" applyBorder="1" applyAlignment="1">
      <alignment horizontal="center" vertical="center"/>
    </xf>
    <xf numFmtId="2" fontId="11" fillId="2" borderId="35" xfId="1" applyNumberFormat="1" applyFont="1" applyFill="1" applyBorder="1" applyAlignment="1">
      <alignment horizontal="center" vertical="center"/>
    </xf>
    <xf numFmtId="43" fontId="11" fillId="2" borderId="35" xfId="1" applyFont="1" applyFill="1" applyBorder="1" applyAlignment="1">
      <alignment horizontal="center" vertical="center"/>
    </xf>
    <xf numFmtId="43" fontId="16" fillId="0" borderId="35" xfId="0" applyNumberFormat="1" applyFont="1" applyBorder="1"/>
    <xf numFmtId="0" fontId="13" fillId="0" borderId="35" xfId="0" applyFont="1" applyFill="1" applyBorder="1" applyAlignment="1">
      <alignment horizontal="right"/>
    </xf>
    <xf numFmtId="0" fontId="10" fillId="0" borderId="51" xfId="0" applyFont="1" applyFill="1" applyBorder="1" applyAlignment="1">
      <alignment horizontal="right" vertical="center"/>
    </xf>
    <xf numFmtId="0" fontId="10" fillId="0" borderId="52" xfId="0" applyFont="1" applyFill="1" applyBorder="1" applyAlignment="1">
      <alignment horizontal="right"/>
    </xf>
    <xf numFmtId="0" fontId="10" fillId="0" borderId="52" xfId="0" applyFont="1" applyFill="1" applyBorder="1" applyAlignment="1">
      <alignment horizontal="right" vertical="center"/>
    </xf>
    <xf numFmtId="0" fontId="10" fillId="0" borderId="53" xfId="0" applyFont="1" applyFill="1" applyBorder="1" applyAlignment="1"/>
    <xf numFmtId="0" fontId="10" fillId="0" borderId="35" xfId="0" applyFont="1" applyFill="1" applyBorder="1" applyAlignment="1">
      <alignment horizontal="center" vertical="center"/>
    </xf>
    <xf numFmtId="2" fontId="11" fillId="0" borderId="35" xfId="1" applyNumberFormat="1" applyFont="1" applyFill="1" applyBorder="1" applyAlignment="1">
      <alignment horizontal="center" vertical="center"/>
    </xf>
    <xf numFmtId="43" fontId="11" fillId="0" borderId="35" xfId="1" applyFont="1" applyFill="1" applyBorder="1" applyAlignment="1">
      <alignment horizontal="center" vertical="center"/>
    </xf>
    <xf numFmtId="0" fontId="10" fillId="2" borderId="51" xfId="0" applyFont="1" applyFill="1" applyBorder="1" applyAlignment="1">
      <alignment horizontal="right"/>
    </xf>
    <xf numFmtId="0" fontId="10" fillId="2" borderId="53" xfId="0" applyFont="1" applyFill="1" applyBorder="1" applyAlignment="1"/>
    <xf numFmtId="0" fontId="10" fillId="2" borderId="35" xfId="0" applyNumberFormat="1" applyFont="1" applyFill="1" applyBorder="1" applyAlignment="1">
      <alignment horizontal="center" vertical="top"/>
    </xf>
    <xf numFmtId="43" fontId="10" fillId="2" borderId="35" xfId="3" applyNumberFormat="1" applyFont="1" applyFill="1" applyBorder="1" applyAlignment="1">
      <alignment horizontal="center" vertical="top"/>
    </xf>
    <xf numFmtId="43" fontId="10" fillId="2" borderId="35" xfId="1" applyFont="1" applyFill="1" applyBorder="1" applyAlignment="1">
      <alignment horizontal="center" vertical="top"/>
    </xf>
    <xf numFmtId="0" fontId="2" fillId="0" borderId="26" xfId="0" applyFont="1" applyBorder="1" applyAlignment="1">
      <alignment vertical="center" wrapText="1"/>
    </xf>
    <xf numFmtId="0" fontId="10" fillId="0" borderId="20" xfId="0" applyFont="1" applyFill="1" applyBorder="1" applyAlignment="1">
      <alignment horizontal="left" vertical="center"/>
    </xf>
    <xf numFmtId="0" fontId="10" fillId="0" borderId="21" xfId="0" applyFont="1" applyFill="1" applyBorder="1" applyAlignment="1">
      <alignment horizontal="left" vertical="center"/>
    </xf>
    <xf numFmtId="0" fontId="10" fillId="0" borderId="22" xfId="0" applyFont="1" applyFill="1" applyBorder="1" applyAlignment="1">
      <alignment horizontal="justify" vertical="center" wrapText="1"/>
    </xf>
    <xf numFmtId="0" fontId="10" fillId="2" borderId="35" xfId="6" applyFont="1" applyFill="1" applyBorder="1" applyAlignment="1">
      <alignment horizontal="right" vertical="top"/>
    </xf>
    <xf numFmtId="0" fontId="10" fillId="2" borderId="51" xfId="6" applyFont="1" applyFill="1" applyBorder="1"/>
    <xf numFmtId="0" fontId="10" fillId="2" borderId="52" xfId="6" applyFont="1" applyFill="1" applyBorder="1"/>
    <xf numFmtId="0" fontId="10" fillId="2" borderId="53" xfId="6" applyFont="1" applyFill="1" applyBorder="1" applyAlignment="1">
      <alignment horizontal="left"/>
    </xf>
    <xf numFmtId="0" fontId="10" fillId="2" borderId="35" xfId="6" applyFont="1" applyFill="1" applyBorder="1" applyAlignment="1">
      <alignment vertical="top"/>
    </xf>
    <xf numFmtId="43" fontId="10" fillId="2" borderId="35" xfId="1" applyFont="1" applyFill="1" applyBorder="1" applyAlignment="1">
      <alignment vertical="top"/>
    </xf>
    <xf numFmtId="0" fontId="7" fillId="2" borderId="27" xfId="6" applyFont="1" applyFill="1" applyBorder="1" applyAlignment="1">
      <alignment horizontal="right" vertical="top"/>
    </xf>
    <xf numFmtId="0" fontId="10" fillId="0" borderId="52" xfId="0" applyFont="1" applyFill="1" applyBorder="1" applyAlignment="1">
      <alignment horizontal="left" vertical="center"/>
    </xf>
    <xf numFmtId="43" fontId="11" fillId="0" borderId="0" xfId="0" applyNumberFormat="1" applyFont="1"/>
    <xf numFmtId="0" fontId="7" fillId="2" borderId="25" xfId="6" applyFont="1" applyFill="1" applyBorder="1" applyAlignment="1">
      <alignment horizontal="left" indent="1"/>
    </xf>
    <xf numFmtId="0" fontId="7" fillId="2" borderId="27" xfId="6" applyFont="1" applyFill="1" applyBorder="1" applyAlignment="1">
      <alignment vertical="top"/>
    </xf>
    <xf numFmtId="0" fontId="22" fillId="2" borderId="23" xfId="6" applyFont="1" applyFill="1" applyBorder="1"/>
    <xf numFmtId="0" fontId="22" fillId="2" borderId="54" xfId="6" applyFont="1" applyFill="1" applyBorder="1"/>
    <xf numFmtId="0" fontId="22" fillId="2" borderId="55" xfId="6" applyFont="1" applyFill="1" applyBorder="1"/>
    <xf numFmtId="0" fontId="22" fillId="2" borderId="55" xfId="6" applyFont="1" applyFill="1" applyBorder="1" applyAlignment="1">
      <alignment horizontal="left" indent="1"/>
    </xf>
    <xf numFmtId="0" fontId="22" fillId="2" borderId="56" xfId="6" applyFont="1" applyFill="1" applyBorder="1" applyAlignment="1">
      <alignment vertical="center"/>
    </xf>
    <xf numFmtId="0" fontId="22" fillId="2" borderId="23" xfId="6" applyFont="1" applyFill="1" applyBorder="1" applyAlignment="1">
      <alignment vertical="top"/>
    </xf>
    <xf numFmtId="43" fontId="22" fillId="2" borderId="23" xfId="3" applyNumberFormat="1" applyFont="1" applyFill="1" applyBorder="1" applyAlignment="1">
      <alignment vertical="top"/>
    </xf>
    <xf numFmtId="0" fontId="7" fillId="2" borderId="35" xfId="6" applyFont="1" applyFill="1" applyBorder="1" applyAlignment="1">
      <alignment horizontal="right" vertical="top"/>
    </xf>
    <xf numFmtId="0" fontId="16" fillId="2" borderId="51" xfId="0" applyFont="1" applyFill="1" applyBorder="1"/>
    <xf numFmtId="0" fontId="16" fillId="2" borderId="52" xfId="0" applyFont="1" applyFill="1" applyBorder="1"/>
    <xf numFmtId="0" fontId="22" fillId="2" borderId="52" xfId="6" applyFont="1" applyFill="1" applyBorder="1" applyAlignment="1">
      <alignment horizontal="left" vertical="top" wrapText="1"/>
    </xf>
    <xf numFmtId="0" fontId="22" fillId="2" borderId="53" xfId="6" applyFont="1" applyFill="1" applyBorder="1" applyAlignment="1">
      <alignment horizontal="left" vertical="top" wrapText="1"/>
    </xf>
    <xf numFmtId="0" fontId="7" fillId="2" borderId="35" xfId="6" applyNumberFormat="1" applyFont="1" applyFill="1" applyBorder="1" applyAlignment="1">
      <alignment horizontal="center" vertical="top"/>
    </xf>
    <xf numFmtId="43" fontId="22" fillId="2" borderId="35" xfId="3" applyNumberFormat="1" applyFont="1" applyFill="1" applyBorder="1" applyAlignment="1">
      <alignment vertical="top"/>
    </xf>
    <xf numFmtId="0" fontId="2" fillId="0" borderId="51" xfId="0" applyFont="1" applyFill="1" applyBorder="1" applyAlignment="1">
      <alignment horizontal="right" vertical="center"/>
    </xf>
    <xf numFmtId="0" fontId="2" fillId="0" borderId="52" xfId="0" applyFont="1" applyFill="1" applyBorder="1" applyAlignment="1">
      <alignment horizontal="left" vertical="center"/>
    </xf>
    <xf numFmtId="0" fontId="10" fillId="0" borderId="53" xfId="0" applyFont="1" applyFill="1" applyBorder="1" applyAlignment="1">
      <alignment wrapText="1"/>
    </xf>
    <xf numFmtId="0" fontId="2" fillId="0" borderId="42" xfId="0" applyFont="1" applyFill="1" applyBorder="1" applyAlignment="1">
      <alignment horizontal="justify" vertical="center" wrapText="1"/>
    </xf>
    <xf numFmtId="0" fontId="2" fillId="0" borderId="25" xfId="0" applyFont="1" applyFill="1" applyBorder="1" applyAlignment="1">
      <alignment horizontal="justify" vertical="center" wrapText="1"/>
    </xf>
    <xf numFmtId="0" fontId="2" fillId="0" borderId="0" xfId="0" applyFont="1"/>
    <xf numFmtId="0" fontId="2" fillId="2" borderId="35" xfId="0" applyFont="1" applyFill="1" applyBorder="1" applyAlignment="1">
      <alignment horizontal="right"/>
    </xf>
    <xf numFmtId="0" fontId="2" fillId="2" borderId="53" xfId="0" applyFont="1" applyFill="1" applyBorder="1" applyAlignment="1">
      <alignment horizontal="left"/>
    </xf>
    <xf numFmtId="43" fontId="11" fillId="2" borderId="35" xfId="2" applyFont="1" applyFill="1" applyBorder="1" applyAlignment="1">
      <alignment horizontal="center" vertical="center"/>
    </xf>
    <xf numFmtId="43" fontId="10" fillId="0" borderId="26" xfId="4" applyFont="1" applyFill="1" applyBorder="1" applyAlignment="1">
      <alignment vertical="center"/>
    </xf>
    <xf numFmtId="43" fontId="10" fillId="0" borderId="35" xfId="4" applyFont="1" applyFill="1" applyBorder="1" applyAlignment="1">
      <alignment vertical="center"/>
    </xf>
    <xf numFmtId="2" fontId="11" fillId="3" borderId="40" xfId="1" applyNumberFormat="1" applyFont="1" applyFill="1" applyBorder="1" applyAlignment="1">
      <alignment horizontal="center" vertical="center"/>
    </xf>
    <xf numFmtId="2" fontId="11" fillId="0" borderId="58" xfId="1" applyNumberFormat="1" applyFont="1" applyFill="1" applyBorder="1" applyAlignment="1">
      <alignment horizontal="center" vertical="center"/>
    </xf>
    <xf numFmtId="2" fontId="11" fillId="0" borderId="59" xfId="1" applyNumberFormat="1" applyFont="1" applyFill="1" applyBorder="1" applyAlignment="1">
      <alignment horizontal="center" vertical="center"/>
    </xf>
    <xf numFmtId="2" fontId="11" fillId="0" borderId="60" xfId="1" applyNumberFormat="1" applyFont="1" applyFill="1" applyBorder="1" applyAlignment="1">
      <alignment horizontal="center" vertical="center"/>
    </xf>
    <xf numFmtId="2" fontId="11" fillId="0" borderId="61" xfId="1" applyNumberFormat="1" applyFont="1" applyFill="1" applyBorder="1" applyAlignment="1">
      <alignment horizontal="center" vertical="center"/>
    </xf>
    <xf numFmtId="2" fontId="11" fillId="3" borderId="39" xfId="1" applyNumberFormat="1" applyFont="1" applyFill="1" applyBorder="1" applyAlignment="1">
      <alignment horizontal="center" vertical="center"/>
    </xf>
    <xf numFmtId="2" fontId="11" fillId="2" borderId="58" xfId="1" applyNumberFormat="1" applyFont="1" applyFill="1" applyBorder="1" applyAlignment="1">
      <alignment horizontal="center" vertical="center"/>
    </xf>
    <xf numFmtId="2" fontId="11" fillId="2" borderId="59" xfId="1" applyNumberFormat="1" applyFont="1" applyFill="1" applyBorder="1" applyAlignment="1">
      <alignment horizontal="center" vertical="center"/>
    </xf>
    <xf numFmtId="2" fontId="11" fillId="2" borderId="60" xfId="1" applyNumberFormat="1" applyFont="1" applyFill="1" applyBorder="1" applyAlignment="1">
      <alignment horizontal="center" vertical="center"/>
    </xf>
    <xf numFmtId="2" fontId="11" fillId="2" borderId="62" xfId="1" applyNumberFormat="1" applyFont="1" applyFill="1" applyBorder="1" applyAlignment="1">
      <alignment horizontal="center" vertical="center"/>
    </xf>
    <xf numFmtId="43" fontId="10" fillId="2" borderId="40" xfId="3" applyNumberFormat="1" applyFont="1" applyFill="1" applyBorder="1" applyAlignment="1">
      <alignment horizontal="center" vertical="top"/>
    </xf>
    <xf numFmtId="43" fontId="10" fillId="2" borderId="58" xfId="3" applyNumberFormat="1" applyFont="1" applyFill="1" applyBorder="1" applyAlignment="1">
      <alignment horizontal="center" vertical="top"/>
    </xf>
    <xf numFmtId="43" fontId="10" fillId="2" borderId="59" xfId="3" applyNumberFormat="1" applyFont="1" applyFill="1" applyBorder="1" applyAlignment="1">
      <alignment horizontal="center" vertical="top"/>
    </xf>
    <xf numFmtId="43" fontId="13" fillId="2" borderId="59" xfId="3" applyNumberFormat="1" applyFont="1" applyFill="1" applyBorder="1" applyAlignment="1">
      <alignment horizontal="center" vertical="top"/>
    </xf>
    <xf numFmtId="43" fontId="10" fillId="2" borderId="60" xfId="3" applyNumberFormat="1" applyFont="1" applyFill="1" applyBorder="1" applyAlignment="1">
      <alignment horizontal="center" vertical="top"/>
    </xf>
    <xf numFmtId="43" fontId="10" fillId="2" borderId="62" xfId="3" applyNumberFormat="1" applyFont="1" applyFill="1" applyBorder="1" applyAlignment="1">
      <alignment horizontal="center" vertical="top"/>
    </xf>
    <xf numFmtId="43" fontId="10" fillId="2" borderId="59" xfId="3" applyNumberFormat="1" applyFont="1" applyFill="1" applyBorder="1" applyAlignment="1">
      <alignment vertical="top"/>
    </xf>
    <xf numFmtId="43" fontId="10" fillId="2" borderId="62" xfId="3" applyNumberFormat="1" applyFont="1" applyFill="1" applyBorder="1" applyAlignment="1">
      <alignment vertical="top"/>
    </xf>
    <xf numFmtId="43" fontId="10" fillId="2" borderId="63" xfId="3" applyNumberFormat="1" applyFont="1" applyFill="1" applyBorder="1" applyAlignment="1">
      <alignment vertical="top"/>
    </xf>
    <xf numFmtId="43" fontId="11" fillId="2" borderId="40" xfId="1" applyFont="1" applyFill="1" applyBorder="1" applyAlignment="1">
      <alignment horizontal="center" vertical="center"/>
    </xf>
    <xf numFmtId="43" fontId="11" fillId="2" borderId="58" xfId="1" applyFont="1" applyFill="1" applyBorder="1" applyAlignment="1">
      <alignment horizontal="center" vertical="center"/>
    </xf>
    <xf numFmtId="43" fontId="11" fillId="2" borderId="59" xfId="1" applyFont="1" applyFill="1" applyBorder="1" applyAlignment="1">
      <alignment horizontal="center" vertical="center"/>
    </xf>
    <xf numFmtId="43" fontId="11" fillId="2" borderId="62" xfId="1" applyFont="1" applyFill="1" applyBorder="1" applyAlignment="1">
      <alignment horizontal="center" vertical="center"/>
    </xf>
    <xf numFmtId="43" fontId="11" fillId="2" borderId="63" xfId="1" applyFont="1" applyFill="1" applyBorder="1" applyAlignment="1">
      <alignment horizontal="center" vertical="center"/>
    </xf>
    <xf numFmtId="43" fontId="11" fillId="2" borderId="40" xfId="2" applyFont="1" applyFill="1" applyBorder="1" applyAlignment="1">
      <alignment horizontal="center" vertical="center"/>
    </xf>
    <xf numFmtId="43" fontId="11" fillId="2" borderId="58" xfId="2" applyFont="1" applyFill="1" applyBorder="1" applyAlignment="1">
      <alignment horizontal="center" vertical="center"/>
    </xf>
    <xf numFmtId="43" fontId="11" fillId="2" borderId="59" xfId="2" applyFont="1" applyFill="1" applyBorder="1" applyAlignment="1">
      <alignment horizontal="center" vertical="center"/>
    </xf>
    <xf numFmtId="2" fontId="11" fillId="2" borderId="59" xfId="2" applyNumberFormat="1" applyFont="1" applyFill="1" applyBorder="1" applyAlignment="1">
      <alignment horizontal="center" vertical="center"/>
    </xf>
    <xf numFmtId="0" fontId="10" fillId="2" borderId="59" xfId="0" applyFont="1" applyFill="1" applyBorder="1" applyAlignment="1">
      <alignment horizontal="center" vertical="top"/>
    </xf>
    <xf numFmtId="0" fontId="10" fillId="2" borderId="59" xfId="0" applyFont="1" applyFill="1" applyBorder="1" applyAlignment="1">
      <alignment horizontal="center" vertical="center"/>
    </xf>
    <xf numFmtId="43" fontId="11" fillId="2" borderId="62" xfId="2" applyFont="1" applyFill="1" applyBorder="1" applyAlignment="1">
      <alignment horizontal="center" vertical="center"/>
    </xf>
    <xf numFmtId="43" fontId="10" fillId="0" borderId="58" xfId="4" applyFont="1" applyFill="1" applyBorder="1" applyAlignment="1">
      <alignment horizontal="center" vertical="center"/>
    </xf>
    <xf numFmtId="43" fontId="10" fillId="0" borderId="59" xfId="4" applyFont="1" applyFill="1" applyBorder="1" applyAlignment="1">
      <alignment horizontal="center" vertical="center"/>
    </xf>
    <xf numFmtId="43" fontId="10" fillId="0" borderId="59" xfId="4" applyFont="1" applyFill="1" applyBorder="1" applyAlignment="1">
      <alignment vertical="center"/>
    </xf>
    <xf numFmtId="43" fontId="10" fillId="0" borderId="64" xfId="4" applyFont="1" applyFill="1" applyBorder="1" applyAlignment="1">
      <alignment vertical="center"/>
    </xf>
    <xf numFmtId="43" fontId="10" fillId="0" borderId="60" xfId="4" applyFont="1" applyFill="1" applyBorder="1" applyAlignment="1">
      <alignment vertical="center"/>
    </xf>
    <xf numFmtId="43" fontId="10" fillId="3" borderId="40" xfId="4" applyFont="1" applyFill="1" applyBorder="1" applyAlignment="1">
      <alignment vertical="center"/>
    </xf>
    <xf numFmtId="43" fontId="10" fillId="0" borderId="58" xfId="4" applyFont="1" applyFill="1" applyBorder="1" applyAlignment="1">
      <alignment vertical="center"/>
    </xf>
    <xf numFmtId="43" fontId="10" fillId="0" borderId="62" xfId="4" applyFont="1" applyFill="1" applyBorder="1" applyAlignment="1">
      <alignment vertical="center"/>
    </xf>
    <xf numFmtId="43" fontId="20" fillId="0" borderId="59" xfId="4" applyFont="1" applyFill="1" applyBorder="1" applyAlignment="1">
      <alignment vertical="center"/>
    </xf>
    <xf numFmtId="43" fontId="22" fillId="2" borderId="40" xfId="3" applyNumberFormat="1" applyFont="1" applyFill="1" applyBorder="1" applyAlignment="1">
      <alignment vertical="top"/>
    </xf>
    <xf numFmtId="43" fontId="22" fillId="2" borderId="58" xfId="3" applyNumberFormat="1" applyFont="1" applyFill="1" applyBorder="1" applyAlignment="1">
      <alignment vertical="top"/>
    </xf>
    <xf numFmtId="43" fontId="22" fillId="2" borderId="59" xfId="3" applyNumberFormat="1" applyFont="1" applyFill="1" applyBorder="1" applyAlignment="1">
      <alignment vertical="top"/>
    </xf>
    <xf numFmtId="43" fontId="22" fillId="2" borderId="62" xfId="3" applyNumberFormat="1" applyFont="1" applyFill="1" applyBorder="1" applyAlignment="1">
      <alignment vertical="top"/>
    </xf>
    <xf numFmtId="43" fontId="10" fillId="2" borderId="40" xfId="3" applyNumberFormat="1" applyFont="1" applyFill="1" applyBorder="1" applyAlignment="1">
      <alignment vertical="top"/>
    </xf>
    <xf numFmtId="43" fontId="10" fillId="2" borderId="58" xfId="3" applyNumberFormat="1" applyFont="1" applyFill="1" applyBorder="1" applyAlignment="1">
      <alignment vertical="top"/>
    </xf>
    <xf numFmtId="43" fontId="10" fillId="2" borderId="39" xfId="3" applyNumberFormat="1" applyFont="1" applyFill="1" applyBorder="1" applyAlignment="1">
      <alignment horizontal="center" vertical="top"/>
    </xf>
    <xf numFmtId="0" fontId="10" fillId="2" borderId="58" xfId="6" applyFont="1" applyFill="1" applyBorder="1" applyAlignment="1">
      <alignment vertical="top"/>
    </xf>
    <xf numFmtId="0" fontId="10" fillId="2" borderId="59" xfId="6" applyFont="1" applyFill="1" applyBorder="1" applyAlignment="1">
      <alignment vertical="top"/>
    </xf>
    <xf numFmtId="0" fontId="10" fillId="2" borderId="60" xfId="6" applyFont="1" applyFill="1" applyBorder="1" applyAlignment="1">
      <alignment vertical="top"/>
    </xf>
    <xf numFmtId="0" fontId="10" fillId="2" borderId="62" xfId="6" applyFont="1" applyFill="1" applyBorder="1" applyAlignment="1">
      <alignment vertical="top"/>
    </xf>
    <xf numFmtId="0" fontId="32" fillId="0" borderId="26" xfId="22" applyFont="1" applyFill="1" applyBorder="1" applyAlignment="1">
      <alignment wrapText="1"/>
    </xf>
    <xf numFmtId="0" fontId="30" fillId="0" borderId="26" xfId="22" applyFont="1" applyFill="1" applyBorder="1" applyAlignment="1">
      <alignment wrapText="1"/>
    </xf>
    <xf numFmtId="0" fontId="32" fillId="0" borderId="26" xfId="22" applyFont="1" applyFill="1" applyBorder="1" applyAlignment="1">
      <alignment vertical="center" wrapText="1"/>
    </xf>
    <xf numFmtId="0" fontId="30" fillId="0" borderId="26" xfId="22" applyFont="1" applyFill="1" applyBorder="1" applyAlignment="1">
      <alignment vertical="center" wrapText="1"/>
    </xf>
    <xf numFmtId="43" fontId="12" fillId="5" borderId="4" xfId="1" applyFont="1" applyFill="1" applyBorder="1" applyAlignment="1">
      <alignment horizontal="center" vertical="center"/>
    </xf>
    <xf numFmtId="43" fontId="12" fillId="5" borderId="4" xfId="0" applyNumberFormat="1" applyFont="1" applyFill="1" applyBorder="1" applyAlignment="1">
      <alignment horizontal="center" vertical="center"/>
    </xf>
    <xf numFmtId="43" fontId="11" fillId="5" borderId="4" xfId="1" applyFont="1" applyFill="1" applyBorder="1" applyAlignment="1">
      <alignment horizontal="center" vertical="center"/>
    </xf>
    <xf numFmtId="43" fontId="12" fillId="5" borderId="4" xfId="0" applyNumberFormat="1" applyFont="1" applyFill="1" applyBorder="1" applyAlignment="1">
      <alignment vertical="top"/>
    </xf>
    <xf numFmtId="43" fontId="11" fillId="5" borderId="43" xfId="1" applyFont="1" applyFill="1" applyBorder="1" applyAlignment="1">
      <alignment horizontal="center" vertical="center"/>
    </xf>
    <xf numFmtId="43" fontId="12" fillId="5" borderId="43" xfId="0" applyNumberFormat="1" applyFont="1" applyFill="1" applyBorder="1" applyAlignment="1">
      <alignment vertical="top"/>
    </xf>
    <xf numFmtId="43" fontId="11" fillId="5" borderId="27" xfId="1" applyFont="1" applyFill="1" applyBorder="1" applyAlignment="1">
      <alignment horizontal="center" vertical="center"/>
    </xf>
    <xf numFmtId="43" fontId="12" fillId="5" borderId="27" xfId="0" applyNumberFormat="1" applyFont="1" applyFill="1" applyBorder="1" applyAlignment="1">
      <alignment vertical="top"/>
    </xf>
    <xf numFmtId="43" fontId="11" fillId="5" borderId="27" xfId="0" applyNumberFormat="1" applyFont="1" applyFill="1" applyBorder="1" applyAlignment="1">
      <alignment vertical="top"/>
    </xf>
    <xf numFmtId="43" fontId="11" fillId="5" borderId="27" xfId="0" applyNumberFormat="1" applyFont="1" applyFill="1" applyBorder="1" applyAlignment="1">
      <alignment vertical="center"/>
    </xf>
    <xf numFmtId="43" fontId="16" fillId="5" borderId="27" xfId="0" applyNumberFormat="1" applyFont="1" applyFill="1" applyBorder="1"/>
    <xf numFmtId="43" fontId="11" fillId="5" borderId="35" xfId="1" applyFont="1" applyFill="1" applyBorder="1" applyAlignment="1">
      <alignment horizontal="center" vertical="center"/>
    </xf>
    <xf numFmtId="43" fontId="11" fillId="5" borderId="44" xfId="1" applyFont="1" applyFill="1" applyBorder="1" applyAlignment="1">
      <alignment horizontal="center" vertical="center"/>
    </xf>
    <xf numFmtId="43" fontId="16" fillId="5" borderId="44" xfId="0" applyNumberFormat="1" applyFont="1" applyFill="1" applyBorder="1"/>
    <xf numFmtId="43" fontId="12" fillId="5" borderId="11" xfId="0" applyNumberFormat="1" applyFont="1" applyFill="1" applyBorder="1" applyAlignment="1">
      <alignment vertical="top"/>
    </xf>
    <xf numFmtId="43" fontId="11" fillId="5" borderId="9" xfId="1" applyFont="1" applyFill="1" applyBorder="1" applyAlignment="1">
      <alignment horizontal="center" vertical="center"/>
    </xf>
    <xf numFmtId="43" fontId="12" fillId="5" borderId="9" xfId="0" applyNumberFormat="1" applyFont="1" applyFill="1" applyBorder="1" applyAlignment="1">
      <alignment vertical="top"/>
    </xf>
    <xf numFmtId="43" fontId="16" fillId="5" borderId="27" xfId="0" applyNumberFormat="1" applyFont="1" applyFill="1" applyBorder="1" applyAlignment="1">
      <alignment vertical="center"/>
    </xf>
    <xf numFmtId="43" fontId="16" fillId="5" borderId="35" xfId="0" applyNumberFormat="1" applyFont="1" applyFill="1" applyBorder="1"/>
    <xf numFmtId="43" fontId="12" fillId="5" borderId="4" xfId="1" applyFont="1" applyFill="1" applyBorder="1" applyAlignment="1">
      <alignment vertical="center"/>
    </xf>
    <xf numFmtId="0" fontId="12" fillId="5" borderId="4" xfId="0" applyFont="1" applyFill="1" applyBorder="1" applyAlignment="1">
      <alignment vertical="center"/>
    </xf>
    <xf numFmtId="43" fontId="16" fillId="5" borderId="43" xfId="0" applyNumberFormat="1" applyFont="1" applyFill="1" applyBorder="1"/>
    <xf numFmtId="43" fontId="12" fillId="5" borderId="4" xfId="0" applyNumberFormat="1" applyFont="1" applyFill="1" applyBorder="1" applyAlignment="1">
      <alignment vertical="center"/>
    </xf>
    <xf numFmtId="43" fontId="11" fillId="5" borderId="28" xfId="1" applyFont="1" applyFill="1" applyBorder="1" applyAlignment="1">
      <alignment horizontal="center" vertical="center"/>
    </xf>
    <xf numFmtId="43" fontId="16" fillId="5" borderId="28" xfId="0" applyNumberFormat="1" applyFont="1" applyFill="1" applyBorder="1"/>
    <xf numFmtId="43" fontId="10" fillId="5" borderId="4" xfId="1" applyFont="1" applyFill="1" applyBorder="1" applyAlignment="1">
      <alignment horizontal="center" vertical="top"/>
    </xf>
    <xf numFmtId="43" fontId="10" fillId="5" borderId="4" xfId="3" applyNumberFormat="1" applyFont="1" applyFill="1" applyBorder="1" applyAlignment="1">
      <alignment vertical="center"/>
    </xf>
    <xf numFmtId="43" fontId="10" fillId="5" borderId="43" xfId="1" applyFont="1" applyFill="1" applyBorder="1" applyAlignment="1">
      <alignment horizontal="center" vertical="top"/>
    </xf>
    <xf numFmtId="43" fontId="10" fillId="5" borderId="27" xfId="1" applyFont="1" applyFill="1" applyBorder="1" applyAlignment="1">
      <alignment horizontal="center" vertical="top"/>
    </xf>
    <xf numFmtId="43" fontId="13" fillId="5" borderId="27" xfId="1" applyFont="1" applyFill="1" applyBorder="1" applyAlignment="1">
      <alignment horizontal="center" vertical="top"/>
    </xf>
    <xf numFmtId="43" fontId="10" fillId="5" borderId="35" xfId="1" applyFont="1" applyFill="1" applyBorder="1" applyAlignment="1">
      <alignment horizontal="center" vertical="top"/>
    </xf>
    <xf numFmtId="43" fontId="10" fillId="5" borderId="28" xfId="1" applyFont="1" applyFill="1" applyBorder="1" applyAlignment="1">
      <alignment horizontal="center" vertical="top"/>
    </xf>
    <xf numFmtId="43" fontId="13" fillId="5" borderId="4" xfId="3" applyNumberFormat="1" applyFont="1" applyFill="1" applyBorder="1" applyAlignment="1">
      <alignment vertical="center"/>
    </xf>
    <xf numFmtId="43" fontId="20" fillId="5" borderId="4" xfId="0" applyNumberFormat="1" applyFont="1" applyFill="1" applyBorder="1" applyAlignment="1">
      <alignment vertical="center"/>
    </xf>
    <xf numFmtId="43" fontId="10" fillId="5" borderId="27" xfId="1" applyFont="1" applyFill="1" applyBorder="1" applyAlignment="1">
      <alignment vertical="top"/>
    </xf>
    <xf numFmtId="43" fontId="11" fillId="5" borderId="27" xfId="0" applyNumberFormat="1" applyFont="1" applyFill="1" applyBorder="1"/>
    <xf numFmtId="43" fontId="10" fillId="5" borderId="28" xfId="1" applyFont="1" applyFill="1" applyBorder="1" applyAlignment="1">
      <alignment vertical="top"/>
    </xf>
    <xf numFmtId="43" fontId="10" fillId="5" borderId="1" xfId="1" applyFont="1" applyFill="1" applyBorder="1" applyAlignment="1">
      <alignment vertical="top"/>
    </xf>
    <xf numFmtId="43" fontId="16" fillId="5" borderId="1" xfId="0" applyNumberFormat="1" applyFont="1" applyFill="1" applyBorder="1"/>
    <xf numFmtId="43" fontId="11" fillId="5" borderId="4" xfId="1" applyFont="1" applyFill="1" applyBorder="1" applyAlignment="1">
      <alignment vertical="center"/>
    </xf>
    <xf numFmtId="43" fontId="11" fillId="5" borderId="1" xfId="1" applyFont="1" applyFill="1" applyBorder="1" applyAlignment="1">
      <alignment horizontal="center" vertical="center"/>
    </xf>
    <xf numFmtId="43" fontId="11" fillId="5" borderId="4" xfId="2" applyFont="1" applyFill="1" applyBorder="1" applyAlignment="1">
      <alignment vertical="center"/>
    </xf>
    <xf numFmtId="43" fontId="11" fillId="5" borderId="27" xfId="1" applyFont="1" applyFill="1" applyBorder="1" applyAlignment="1">
      <alignment horizontal="center"/>
    </xf>
    <xf numFmtId="43" fontId="12" fillId="5" borderId="4" xfId="2" applyFont="1" applyFill="1" applyBorder="1" applyAlignment="1">
      <alignment vertical="center"/>
    </xf>
    <xf numFmtId="43" fontId="10" fillId="5" borderId="27" xfId="1" applyFont="1" applyFill="1" applyBorder="1" applyAlignment="1">
      <alignment horizontal="center" vertical="center"/>
    </xf>
    <xf numFmtId="43" fontId="10" fillId="5" borderId="43" xfId="1" applyFont="1" applyFill="1" applyBorder="1" applyAlignment="1">
      <alignment horizontal="center" vertical="center"/>
    </xf>
    <xf numFmtId="43" fontId="10" fillId="5" borderId="27" xfId="1" applyFont="1" applyFill="1" applyBorder="1" applyAlignment="1">
      <alignment vertical="center"/>
    </xf>
    <xf numFmtId="43" fontId="10" fillId="5" borderId="27" xfId="1" applyFont="1" applyFill="1" applyBorder="1" applyAlignment="1">
      <alignment horizontal="right" vertical="center"/>
    </xf>
    <xf numFmtId="43" fontId="2" fillId="5" borderId="27" xfId="4" applyFont="1" applyFill="1" applyBorder="1" applyAlignment="1">
      <alignment vertical="center"/>
    </xf>
    <xf numFmtId="43" fontId="2" fillId="5" borderId="26" xfId="4" applyFont="1" applyFill="1" applyBorder="1" applyAlignment="1">
      <alignment vertical="center"/>
    </xf>
    <xf numFmtId="43" fontId="10" fillId="5" borderId="4" xfId="1" applyFont="1" applyFill="1" applyBorder="1" applyAlignment="1">
      <alignment vertical="center"/>
    </xf>
    <xf numFmtId="43" fontId="10" fillId="5" borderId="4" xfId="4" applyFont="1" applyFill="1" applyBorder="1" applyAlignment="1">
      <alignment vertical="center"/>
    </xf>
    <xf numFmtId="43" fontId="10" fillId="5" borderId="43" xfId="1" applyFont="1" applyFill="1" applyBorder="1" applyAlignment="1">
      <alignment vertical="center"/>
    </xf>
    <xf numFmtId="43" fontId="10" fillId="5" borderId="28" xfId="1" applyFont="1" applyFill="1" applyBorder="1" applyAlignment="1">
      <alignment vertical="center"/>
    </xf>
    <xf numFmtId="43" fontId="20" fillId="5" borderId="27" xfId="1" applyFont="1" applyFill="1" applyBorder="1" applyAlignment="1">
      <alignment vertical="center"/>
    </xf>
    <xf numFmtId="43" fontId="11" fillId="5" borderId="27" xfId="1" applyFont="1" applyFill="1" applyBorder="1" applyAlignment="1">
      <alignment vertical="center"/>
    </xf>
    <xf numFmtId="43" fontId="11" fillId="5" borderId="27" xfId="4" applyFont="1" applyFill="1" applyBorder="1" applyAlignment="1">
      <alignment vertical="center"/>
    </xf>
    <xf numFmtId="43" fontId="2" fillId="5" borderId="27" xfId="1" applyFont="1" applyFill="1" applyBorder="1" applyAlignment="1">
      <alignment vertical="center"/>
    </xf>
    <xf numFmtId="43" fontId="13" fillId="5" borderId="4" xfId="4" applyFont="1" applyFill="1" applyBorder="1" applyAlignment="1">
      <alignment vertical="center"/>
    </xf>
    <xf numFmtId="43" fontId="22" fillId="5" borderId="4" xfId="1" applyFont="1" applyFill="1" applyBorder="1" applyAlignment="1">
      <alignment vertical="top"/>
    </xf>
    <xf numFmtId="43" fontId="19" fillId="5" borderId="4" xfId="6" applyNumberFormat="1" applyFont="1" applyFill="1" applyBorder="1" applyAlignment="1">
      <alignment vertical="top"/>
    </xf>
    <xf numFmtId="43" fontId="22" fillId="5" borderId="43" xfId="1" applyFont="1" applyFill="1" applyBorder="1" applyAlignment="1">
      <alignment vertical="top"/>
    </xf>
    <xf numFmtId="43" fontId="19" fillId="5" borderId="43" xfId="6" applyNumberFormat="1" applyFont="1" applyFill="1" applyBorder="1" applyAlignment="1">
      <alignment vertical="top"/>
    </xf>
    <xf numFmtId="43" fontId="22" fillId="5" borderId="27" xfId="1" applyFont="1" applyFill="1" applyBorder="1" applyAlignment="1">
      <alignment vertical="top"/>
    </xf>
    <xf numFmtId="43" fontId="19" fillId="5" borderId="27" xfId="6" applyNumberFormat="1" applyFont="1" applyFill="1" applyBorder="1" applyAlignment="1">
      <alignment vertical="top"/>
    </xf>
    <xf numFmtId="43" fontId="22" fillId="5" borderId="27" xfId="6" applyNumberFormat="1" applyFont="1" applyFill="1" applyBorder="1" applyAlignment="1">
      <alignment vertical="top"/>
    </xf>
    <xf numFmtId="43" fontId="22" fillId="5" borderId="35" xfId="1" applyFont="1" applyFill="1" applyBorder="1" applyAlignment="1">
      <alignment vertical="top"/>
    </xf>
    <xf numFmtId="43" fontId="22" fillId="5" borderId="35" xfId="6" applyNumberFormat="1" applyFont="1" applyFill="1" applyBorder="1" applyAlignment="1">
      <alignment vertical="top"/>
    </xf>
    <xf numFmtId="43" fontId="22" fillId="5" borderId="23" xfId="1" applyFont="1" applyFill="1" applyBorder="1" applyAlignment="1">
      <alignment vertical="top"/>
    </xf>
    <xf numFmtId="43" fontId="19" fillId="5" borderId="23" xfId="6" applyNumberFormat="1" applyFont="1" applyFill="1" applyBorder="1" applyAlignment="1">
      <alignment vertical="top"/>
    </xf>
    <xf numFmtId="43" fontId="7" fillId="5" borderId="27" xfId="6" applyNumberFormat="1" applyFont="1" applyFill="1" applyBorder="1" applyAlignment="1">
      <alignment vertical="top"/>
    </xf>
    <xf numFmtId="43" fontId="22" fillId="5" borderId="28" xfId="1" applyFont="1" applyFill="1" applyBorder="1" applyAlignment="1">
      <alignment vertical="top"/>
    </xf>
    <xf numFmtId="43" fontId="19" fillId="5" borderId="28" xfId="6" applyNumberFormat="1" applyFont="1" applyFill="1" applyBorder="1" applyAlignment="1">
      <alignment vertical="top"/>
    </xf>
    <xf numFmtId="43" fontId="10" fillId="5" borderId="4" xfId="1" applyFont="1" applyFill="1" applyBorder="1" applyAlignment="1">
      <alignment vertical="top"/>
    </xf>
    <xf numFmtId="43" fontId="10" fillId="5" borderId="43" xfId="1" applyFont="1" applyFill="1" applyBorder="1" applyAlignment="1">
      <alignment vertical="top"/>
    </xf>
    <xf numFmtId="43" fontId="2" fillId="5" borderId="27" xfId="1" applyFont="1" applyFill="1" applyBorder="1" applyAlignment="1">
      <alignment vertical="top"/>
    </xf>
    <xf numFmtId="43" fontId="13" fillId="5" borderId="8" xfId="3" applyNumberFormat="1" applyFont="1" applyFill="1" applyBorder="1" applyAlignment="1">
      <alignment vertical="center"/>
    </xf>
    <xf numFmtId="43" fontId="13" fillId="5" borderId="43" xfId="3" applyNumberFormat="1" applyFont="1" applyFill="1" applyBorder="1" applyAlignment="1">
      <alignment vertical="center"/>
    </xf>
    <xf numFmtId="43" fontId="13" fillId="5" borderId="27" xfId="3" applyNumberFormat="1" applyFont="1" applyFill="1" applyBorder="1" applyAlignment="1">
      <alignment vertical="center"/>
    </xf>
    <xf numFmtId="43" fontId="2" fillId="5" borderId="27" xfId="3" applyNumberFormat="1" applyFont="1" applyFill="1" applyBorder="1" applyAlignment="1">
      <alignment vertical="center"/>
    </xf>
    <xf numFmtId="43" fontId="13" fillId="5" borderId="28" xfId="3" applyNumberFormat="1" applyFont="1" applyFill="1" applyBorder="1" applyAlignment="1">
      <alignment vertical="center"/>
    </xf>
    <xf numFmtId="43" fontId="2" fillId="0" borderId="59" xfId="4" applyFont="1" applyBorder="1" applyAlignment="1">
      <alignment vertical="center"/>
    </xf>
    <xf numFmtId="43" fontId="10" fillId="2" borderId="0" xfId="0" applyNumberFormat="1" applyFont="1" applyFill="1"/>
    <xf numFmtId="0" fontId="2" fillId="2" borderId="26" xfId="0" applyFont="1" applyFill="1" applyBorder="1" applyAlignment="1">
      <alignment vertical="center" wrapText="1"/>
    </xf>
    <xf numFmtId="0" fontId="2" fillId="2" borderId="25" xfId="0" applyFont="1" applyFill="1" applyBorder="1" applyAlignment="1">
      <alignment horizontal="right"/>
    </xf>
    <xf numFmtId="0" fontId="2" fillId="2" borderId="24" xfId="0" applyFont="1" applyFill="1" applyBorder="1" applyAlignment="1">
      <alignment horizontal="left" vertical="center"/>
    </xf>
    <xf numFmtId="0" fontId="30" fillId="0" borderId="27" xfId="0" applyFont="1" applyBorder="1"/>
    <xf numFmtId="0" fontId="30" fillId="0" borderId="27" xfId="0" applyFont="1" applyBorder="1" applyAlignment="1">
      <alignment horizontal="center"/>
    </xf>
    <xf numFmtId="0" fontId="30" fillId="0" borderId="27" xfId="0" applyFont="1" applyBorder="1" applyAlignment="1">
      <alignment wrapText="1"/>
    </xf>
    <xf numFmtId="43" fontId="30" fillId="2" borderId="27" xfId="4" applyFont="1" applyFill="1" applyBorder="1" applyAlignment="1">
      <alignment horizontal="right"/>
    </xf>
    <xf numFmtId="43" fontId="2" fillId="2" borderId="26" xfId="3" applyFont="1" applyFill="1" applyBorder="1" applyAlignment="1">
      <alignment horizontal="center" vertical="top"/>
    </xf>
    <xf numFmtId="0" fontId="30" fillId="0" borderId="27" xfId="0" applyFont="1" applyBorder="1" applyAlignment="1">
      <alignment vertical="center" wrapText="1"/>
    </xf>
    <xf numFmtId="0" fontId="30" fillId="0" borderId="27" xfId="0" applyFont="1" applyBorder="1" applyAlignment="1">
      <alignment vertical="top" wrapText="1"/>
    </xf>
    <xf numFmtId="0" fontId="30" fillId="0" borderId="26" xfId="0" applyFont="1" applyBorder="1" applyAlignment="1">
      <alignment vertical="top" wrapText="1"/>
    </xf>
    <xf numFmtId="43" fontId="11" fillId="2" borderId="60" xfId="2" applyFont="1" applyFill="1" applyBorder="1" applyAlignment="1">
      <alignment horizontal="center" vertical="center"/>
    </xf>
    <xf numFmtId="0" fontId="2" fillId="2" borderId="24" xfId="0" applyFont="1" applyFill="1" applyBorder="1" applyAlignment="1">
      <alignment horizontal="right" vertical="center"/>
    </xf>
    <xf numFmtId="0" fontId="2" fillId="0" borderId="25" xfId="0" applyFont="1" applyFill="1" applyBorder="1" applyAlignment="1">
      <alignment horizontal="right" vertical="center"/>
    </xf>
    <xf numFmtId="0" fontId="10" fillId="2" borderId="35" xfId="0" applyFont="1" applyFill="1" applyBorder="1" applyAlignment="1">
      <alignment horizontal="right"/>
    </xf>
    <xf numFmtId="0" fontId="10" fillId="2" borderId="53" xfId="0" applyFont="1" applyFill="1" applyBorder="1" applyAlignment="1">
      <alignment horizontal="left"/>
    </xf>
    <xf numFmtId="0" fontId="30" fillId="0" borderId="26" xfId="0" applyFont="1" applyBorder="1" applyAlignment="1">
      <alignment wrapText="1"/>
    </xf>
    <xf numFmtId="0" fontId="30" fillId="0" borderId="53" xfId="0" applyFont="1" applyBorder="1" applyAlignment="1">
      <alignment wrapText="1"/>
    </xf>
    <xf numFmtId="0" fontId="30" fillId="0" borderId="35" xfId="0" applyFont="1" applyBorder="1" applyAlignment="1">
      <alignment horizontal="center"/>
    </xf>
    <xf numFmtId="43" fontId="30" fillId="2" borderId="27" xfId="1" applyFont="1" applyFill="1" applyBorder="1" applyAlignment="1">
      <alignment horizontal="right"/>
    </xf>
    <xf numFmtId="43" fontId="2" fillId="0" borderId="26" xfId="3" applyFont="1" applyFill="1" applyBorder="1" applyAlignment="1">
      <alignment horizontal="center" vertical="top"/>
    </xf>
    <xf numFmtId="43" fontId="2" fillId="2" borderId="53" xfId="3" applyFont="1" applyFill="1" applyBorder="1" applyAlignment="1">
      <alignment horizontal="center" vertical="top"/>
    </xf>
    <xf numFmtId="43" fontId="2" fillId="0" borderId="53" xfId="3" applyFont="1" applyFill="1" applyBorder="1" applyAlignment="1">
      <alignment horizontal="center" vertical="top"/>
    </xf>
    <xf numFmtId="43" fontId="11" fillId="0" borderId="27" xfId="2" applyFont="1" applyFill="1" applyBorder="1" applyAlignment="1">
      <alignment horizontal="center" vertical="center"/>
    </xf>
    <xf numFmtId="2" fontId="11" fillId="2" borderId="27" xfId="2" applyNumberFormat="1" applyFont="1" applyFill="1" applyBorder="1" applyAlignment="1">
      <alignment horizontal="right" vertical="center"/>
    </xf>
    <xf numFmtId="2" fontId="11" fillId="0" borderId="27" xfId="2" applyNumberFormat="1" applyFont="1" applyFill="1" applyBorder="1" applyAlignment="1">
      <alignment horizontal="right" vertical="center"/>
    </xf>
    <xf numFmtId="43" fontId="12" fillId="8" borderId="11" xfId="0" applyNumberFormat="1" applyFont="1" applyFill="1" applyBorder="1" applyAlignment="1">
      <alignment vertical="top"/>
    </xf>
    <xf numFmtId="43" fontId="12" fillId="7" borderId="4" xfId="1" applyFont="1" applyFill="1" applyBorder="1" applyAlignment="1">
      <alignment vertical="center"/>
    </xf>
    <xf numFmtId="43" fontId="13" fillId="7" borderId="4" xfId="3" applyNumberFormat="1" applyFont="1" applyFill="1" applyBorder="1" applyAlignment="1">
      <alignment vertical="center"/>
    </xf>
    <xf numFmtId="43" fontId="12" fillId="7" borderId="4" xfId="2" applyFont="1" applyFill="1" applyBorder="1" applyAlignment="1">
      <alignment vertical="center"/>
    </xf>
    <xf numFmtId="43" fontId="12" fillId="7" borderId="4" xfId="0" applyNumberFormat="1" applyFont="1" applyFill="1" applyBorder="1" applyAlignment="1">
      <alignment vertical="center"/>
    </xf>
    <xf numFmtId="43" fontId="13" fillId="7" borderId="4" xfId="4" applyFont="1" applyFill="1" applyBorder="1" applyAlignment="1">
      <alignment vertical="center"/>
    </xf>
    <xf numFmtId="43" fontId="19" fillId="7" borderId="4" xfId="6" applyNumberFormat="1" applyFont="1" applyFill="1" applyBorder="1" applyAlignment="1">
      <alignment vertical="top"/>
    </xf>
    <xf numFmtId="43" fontId="13" fillId="7" borderId="8" xfId="3" applyNumberFormat="1" applyFont="1" applyFill="1" applyBorder="1" applyAlignment="1">
      <alignment vertical="center"/>
    </xf>
    <xf numFmtId="2" fontId="11" fillId="0" borderId="8" xfId="1" applyNumberFormat="1" applyFont="1" applyFill="1" applyBorder="1" applyAlignment="1">
      <alignment horizontal="center" vertical="center"/>
    </xf>
    <xf numFmtId="2" fontId="11" fillId="0" borderId="22" xfId="1" applyNumberFormat="1" applyFont="1" applyFill="1" applyBorder="1" applyAlignment="1">
      <alignment horizontal="center" vertical="center"/>
    </xf>
    <xf numFmtId="2" fontId="11" fillId="0" borderId="26" xfId="1" applyNumberFormat="1" applyFont="1" applyFill="1" applyBorder="1" applyAlignment="1">
      <alignment horizontal="center" vertical="center"/>
    </xf>
    <xf numFmtId="2" fontId="11" fillId="0" borderId="53" xfId="1" applyNumberFormat="1" applyFont="1" applyFill="1" applyBorder="1" applyAlignment="1">
      <alignment horizontal="center" vertical="center"/>
    </xf>
    <xf numFmtId="2" fontId="11" fillId="0" borderId="47" xfId="1" applyNumberFormat="1" applyFont="1" applyFill="1" applyBorder="1" applyAlignment="1">
      <alignment horizontal="center" vertical="center"/>
    </xf>
    <xf numFmtId="43" fontId="12" fillId="0" borderId="11" xfId="0" applyNumberFormat="1" applyFont="1" applyFill="1" applyBorder="1" applyAlignment="1">
      <alignment vertical="top"/>
    </xf>
    <xf numFmtId="2" fontId="11" fillId="0" borderId="15" xfId="1" applyNumberFormat="1" applyFont="1" applyFill="1" applyBorder="1" applyAlignment="1">
      <alignment horizontal="center" vertical="center"/>
    </xf>
    <xf numFmtId="43" fontId="12" fillId="0" borderId="4" xfId="1" applyFont="1" applyFill="1" applyBorder="1" applyAlignment="1">
      <alignment vertical="center"/>
    </xf>
    <xf numFmtId="2" fontId="11" fillId="0" borderId="50" xfId="1" applyNumberFormat="1" applyFont="1" applyFill="1" applyBorder="1" applyAlignment="1">
      <alignment horizontal="center" vertical="center"/>
    </xf>
    <xf numFmtId="43" fontId="10" fillId="0" borderId="8" xfId="3" applyNumberFormat="1" applyFont="1" applyFill="1" applyBorder="1" applyAlignment="1">
      <alignment horizontal="center" vertical="top"/>
    </xf>
    <xf numFmtId="43" fontId="10" fillId="0" borderId="22" xfId="3" applyNumberFormat="1" applyFont="1" applyFill="1" applyBorder="1" applyAlignment="1">
      <alignment horizontal="center" vertical="top"/>
    </xf>
    <xf numFmtId="43" fontId="10" fillId="0" borderId="26" xfId="3" applyNumberFormat="1" applyFont="1" applyFill="1" applyBorder="1" applyAlignment="1">
      <alignment horizontal="center" vertical="top"/>
    </xf>
    <xf numFmtId="43" fontId="13" fillId="0" borderId="26" xfId="3" applyNumberFormat="1" applyFont="1" applyFill="1" applyBorder="1" applyAlignment="1">
      <alignment horizontal="center" vertical="top"/>
    </xf>
    <xf numFmtId="43" fontId="10" fillId="0" borderId="53" xfId="3" applyNumberFormat="1" applyFont="1" applyFill="1" applyBorder="1" applyAlignment="1">
      <alignment horizontal="center" vertical="top"/>
    </xf>
    <xf numFmtId="43" fontId="10" fillId="0" borderId="50" xfId="3" applyNumberFormat="1" applyFont="1" applyFill="1" applyBorder="1" applyAlignment="1">
      <alignment horizontal="center" vertical="top"/>
    </xf>
    <xf numFmtId="43" fontId="13" fillId="0" borderId="4" xfId="3" applyNumberFormat="1" applyFont="1" applyFill="1" applyBorder="1" applyAlignment="1">
      <alignment vertical="center"/>
    </xf>
    <xf numFmtId="43" fontId="10" fillId="0" borderId="26" xfId="3" applyNumberFormat="1" applyFont="1" applyFill="1" applyBorder="1" applyAlignment="1">
      <alignment vertical="top"/>
    </xf>
    <xf numFmtId="43" fontId="10" fillId="0" borderId="50" xfId="3" applyNumberFormat="1" applyFont="1" applyFill="1" applyBorder="1" applyAlignment="1">
      <alignment vertical="top"/>
    </xf>
    <xf numFmtId="43" fontId="10" fillId="0" borderId="7" xfId="3" applyNumberFormat="1" applyFont="1" applyFill="1" applyBorder="1" applyAlignment="1">
      <alignment vertical="top"/>
    </xf>
    <xf numFmtId="43" fontId="11" fillId="0" borderId="8" xfId="1" applyFont="1" applyFill="1" applyBorder="1" applyAlignment="1">
      <alignment horizontal="center" vertical="center"/>
    </xf>
    <xf numFmtId="43" fontId="11" fillId="0" borderId="22" xfId="1" applyFont="1" applyFill="1" applyBorder="1" applyAlignment="1">
      <alignment horizontal="center" vertical="center"/>
    </xf>
    <xf numFmtId="43" fontId="11" fillId="0" borderId="26" xfId="1" applyFont="1" applyFill="1" applyBorder="1" applyAlignment="1">
      <alignment horizontal="center" vertical="center"/>
    </xf>
    <xf numFmtId="43" fontId="11" fillId="0" borderId="50" xfId="1" applyFont="1" applyFill="1" applyBorder="1" applyAlignment="1">
      <alignment horizontal="center" vertical="center"/>
    </xf>
    <xf numFmtId="43" fontId="11" fillId="0" borderId="7" xfId="1" applyFont="1" applyFill="1" applyBorder="1" applyAlignment="1">
      <alignment horizontal="center" vertical="center"/>
    </xf>
    <xf numFmtId="43" fontId="11" fillId="0" borderId="8" xfId="2" applyFont="1" applyFill="1" applyBorder="1" applyAlignment="1">
      <alignment horizontal="center" vertical="center"/>
    </xf>
    <xf numFmtId="43" fontId="11" fillId="0" borderId="22" xfId="2" applyFont="1" applyFill="1" applyBorder="1" applyAlignment="1">
      <alignment horizontal="center" vertical="center"/>
    </xf>
    <xf numFmtId="43" fontId="11" fillId="0" borderId="26" xfId="2" applyFont="1" applyFill="1" applyBorder="1" applyAlignment="1">
      <alignment horizontal="center" vertical="center"/>
    </xf>
    <xf numFmtId="2" fontId="11" fillId="0" borderId="26" xfId="2" applyNumberFormat="1" applyFont="1" applyFill="1" applyBorder="1" applyAlignment="1">
      <alignment horizontal="center" vertical="center"/>
    </xf>
    <xf numFmtId="2" fontId="11" fillId="0" borderId="27" xfId="0" applyNumberFormat="1" applyFont="1" applyFill="1" applyBorder="1" applyAlignment="1">
      <alignment horizontal="center"/>
    </xf>
    <xf numFmtId="43" fontId="12" fillId="0" borderId="4" xfId="2" applyFont="1" applyFill="1" applyBorder="1" applyAlignment="1">
      <alignment vertical="center"/>
    </xf>
    <xf numFmtId="0" fontId="10" fillId="0" borderId="26" xfId="0" applyFont="1" applyFill="1" applyBorder="1" applyAlignment="1">
      <alignment horizontal="center" vertical="top"/>
    </xf>
    <xf numFmtId="0" fontId="10" fillId="0" borderId="26" xfId="0" applyFont="1" applyFill="1" applyBorder="1" applyAlignment="1">
      <alignment horizontal="center" vertical="center"/>
    </xf>
    <xf numFmtId="2" fontId="11" fillId="0" borderId="26" xfId="0" applyNumberFormat="1" applyFont="1" applyFill="1" applyBorder="1" applyAlignment="1">
      <alignment horizontal="center" vertical="center"/>
    </xf>
    <xf numFmtId="43" fontId="11" fillId="0" borderId="53" xfId="2" applyFont="1" applyFill="1" applyBorder="1" applyAlignment="1">
      <alignment horizontal="center" vertical="center"/>
    </xf>
    <xf numFmtId="43" fontId="11" fillId="0" borderId="50" xfId="2" applyFont="1" applyFill="1" applyBorder="1" applyAlignment="1">
      <alignment horizontal="center" vertical="center"/>
    </xf>
    <xf numFmtId="43" fontId="10" fillId="0" borderId="22" xfId="4" applyFont="1" applyFill="1" applyBorder="1" applyAlignment="1">
      <alignment horizontal="center" vertical="center"/>
    </xf>
    <xf numFmtId="43" fontId="10" fillId="0" borderId="26" xfId="4" applyFont="1" applyFill="1" applyBorder="1" applyAlignment="1">
      <alignment horizontal="center" vertical="center"/>
    </xf>
    <xf numFmtId="43" fontId="12" fillId="0" borderId="4" xfId="0" applyNumberFormat="1" applyFont="1" applyFill="1" applyBorder="1" applyAlignment="1">
      <alignment vertical="center"/>
    </xf>
    <xf numFmtId="43" fontId="10" fillId="0" borderId="26" xfId="4" applyFont="1" applyFill="1" applyBorder="1" applyAlignment="1">
      <alignment horizontal="right" vertical="center"/>
    </xf>
    <xf numFmtId="43" fontId="10" fillId="0" borderId="53" xfId="4" applyFont="1" applyFill="1" applyBorder="1" applyAlignment="1">
      <alignment vertical="center"/>
    </xf>
    <xf numFmtId="43" fontId="10" fillId="0" borderId="8" xfId="4" applyFont="1" applyFill="1" applyBorder="1" applyAlignment="1">
      <alignment vertical="center"/>
    </xf>
    <xf numFmtId="43" fontId="10" fillId="0" borderId="22" xfId="4" applyFont="1" applyFill="1" applyBorder="1" applyAlignment="1">
      <alignment vertical="center"/>
    </xf>
    <xf numFmtId="43" fontId="10" fillId="0" borderId="50" xfId="4" applyFont="1" applyFill="1" applyBorder="1" applyAlignment="1">
      <alignment vertical="center"/>
    </xf>
    <xf numFmtId="43" fontId="20" fillId="0" borderId="26" xfId="4" applyFont="1" applyFill="1" applyBorder="1" applyAlignment="1">
      <alignment vertical="center"/>
    </xf>
    <xf numFmtId="164" fontId="10" fillId="0" borderId="26" xfId="4" applyNumberFormat="1" applyFont="1" applyFill="1" applyBorder="1" applyAlignment="1">
      <alignment vertical="center"/>
    </xf>
    <xf numFmtId="43" fontId="11" fillId="0" borderId="26" xfId="4" applyFont="1" applyFill="1" applyBorder="1" applyAlignment="1">
      <alignment vertical="center"/>
    </xf>
    <xf numFmtId="43" fontId="2" fillId="0" borderId="66" xfId="4" applyFont="1" applyFill="1" applyBorder="1" applyAlignment="1">
      <alignment vertical="center"/>
    </xf>
    <xf numFmtId="43" fontId="2" fillId="0" borderId="67" xfId="4" applyFont="1" applyFill="1" applyBorder="1" applyAlignment="1">
      <alignment vertical="center"/>
    </xf>
    <xf numFmtId="43" fontId="2" fillId="0" borderId="68" xfId="4" applyFont="1" applyFill="1" applyBorder="1" applyAlignment="1">
      <alignment vertical="center"/>
    </xf>
    <xf numFmtId="43" fontId="2" fillId="0" borderId="65" xfId="4" applyFont="1" applyFill="1" applyBorder="1" applyAlignment="1">
      <alignment vertical="center"/>
    </xf>
    <xf numFmtId="43" fontId="2" fillId="0" borderId="25" xfId="4" applyFont="1" applyFill="1" applyBorder="1" applyAlignment="1">
      <alignment vertical="center"/>
    </xf>
    <xf numFmtId="43" fontId="13" fillId="0" borderId="4" xfId="4" applyFont="1" applyFill="1" applyBorder="1" applyAlignment="1">
      <alignment vertical="center"/>
    </xf>
    <xf numFmtId="43" fontId="22" fillId="0" borderId="8" xfId="3" applyNumberFormat="1" applyFont="1" applyFill="1" applyBorder="1" applyAlignment="1">
      <alignment vertical="top"/>
    </xf>
    <xf numFmtId="43" fontId="22" fillId="0" borderId="22" xfId="3" applyNumberFormat="1" applyFont="1" applyFill="1" applyBorder="1" applyAlignment="1">
      <alignment vertical="top"/>
    </xf>
    <xf numFmtId="43" fontId="22" fillId="0" borderId="26" xfId="3" applyNumberFormat="1" applyFont="1" applyFill="1" applyBorder="1" applyAlignment="1">
      <alignment vertical="top"/>
    </xf>
    <xf numFmtId="43" fontId="19" fillId="0" borderId="4" xfId="6" applyNumberFormat="1" applyFont="1" applyFill="1" applyBorder="1" applyAlignment="1">
      <alignment vertical="top"/>
    </xf>
    <xf numFmtId="43" fontId="22" fillId="0" borderId="50" xfId="3" applyNumberFormat="1" applyFont="1" applyFill="1" applyBorder="1" applyAlignment="1">
      <alignment vertical="top"/>
    </xf>
    <xf numFmtId="43" fontId="10" fillId="0" borderId="8" xfId="3" applyNumberFormat="1" applyFont="1" applyFill="1" applyBorder="1" applyAlignment="1">
      <alignment vertical="top"/>
    </xf>
    <xf numFmtId="43" fontId="10" fillId="0" borderId="22" xfId="3" applyNumberFormat="1" applyFont="1" applyFill="1" applyBorder="1" applyAlignment="1">
      <alignment vertical="top"/>
    </xf>
    <xf numFmtId="43" fontId="13" fillId="0" borderId="8" xfId="3" applyNumberFormat="1" applyFont="1" applyFill="1" applyBorder="1" applyAlignment="1">
      <alignment vertical="center"/>
    </xf>
    <xf numFmtId="43" fontId="10" fillId="0" borderId="15" xfId="3" applyNumberFormat="1" applyFont="1" applyFill="1" applyBorder="1" applyAlignment="1">
      <alignment horizontal="center" vertical="top"/>
    </xf>
    <xf numFmtId="0" fontId="10" fillId="0" borderId="22" xfId="6" applyFont="1" applyFill="1" applyBorder="1" applyAlignment="1">
      <alignment vertical="top"/>
    </xf>
    <xf numFmtId="0" fontId="10" fillId="0" borderId="26" xfId="6" applyFont="1" applyFill="1" applyBorder="1" applyAlignment="1">
      <alignment vertical="top"/>
    </xf>
    <xf numFmtId="0" fontId="10" fillId="0" borderId="53" xfId="6" applyFont="1" applyFill="1" applyBorder="1" applyAlignment="1">
      <alignment vertical="top"/>
    </xf>
    <xf numFmtId="0" fontId="10" fillId="0" borderId="50" xfId="6" applyFont="1" applyFill="1" applyBorder="1" applyAlignment="1">
      <alignment vertical="top"/>
    </xf>
    <xf numFmtId="0" fontId="11" fillId="0" borderId="1" xfId="0" applyFont="1" applyFill="1" applyBorder="1"/>
    <xf numFmtId="2" fontId="11" fillId="0" borderId="4" xfId="1" applyNumberFormat="1" applyFont="1" applyFill="1" applyBorder="1" applyAlignment="1">
      <alignment horizontal="center" vertical="center"/>
    </xf>
    <xf numFmtId="2" fontId="11" fillId="0" borderId="11" xfId="1" applyNumberFormat="1" applyFont="1" applyFill="1" applyBorder="1" applyAlignment="1">
      <alignment horizontal="center" vertical="center"/>
    </xf>
    <xf numFmtId="2" fontId="11" fillId="0" borderId="9" xfId="1" applyNumberFormat="1" applyFont="1" applyFill="1" applyBorder="1" applyAlignment="1">
      <alignment horizontal="center" vertical="center"/>
    </xf>
    <xf numFmtId="2" fontId="11" fillId="0" borderId="28" xfId="1" applyNumberFormat="1" applyFont="1" applyFill="1" applyBorder="1" applyAlignment="1">
      <alignment horizontal="center" vertical="center"/>
    </xf>
    <xf numFmtId="0" fontId="10" fillId="0" borderId="4" xfId="0" applyFont="1" applyFill="1" applyBorder="1" applyAlignment="1">
      <alignment horizontal="center" vertical="center"/>
    </xf>
    <xf numFmtId="43" fontId="10" fillId="0" borderId="4" xfId="3" applyNumberFormat="1" applyFont="1" applyFill="1" applyBorder="1" applyAlignment="1">
      <alignment horizontal="center" vertical="top"/>
    </xf>
    <xf numFmtId="43" fontId="10" fillId="0" borderId="43" xfId="3" applyNumberFormat="1" applyFont="1" applyFill="1" applyBorder="1" applyAlignment="1">
      <alignment horizontal="center" vertical="top"/>
    </xf>
    <xf numFmtId="43" fontId="10" fillId="0" borderId="27" xfId="3" applyNumberFormat="1" applyFont="1" applyFill="1" applyBorder="1" applyAlignment="1">
      <alignment horizontal="center" vertical="top"/>
    </xf>
    <xf numFmtId="43" fontId="13" fillId="0" borderId="27" xfId="3" applyNumberFormat="1" applyFont="1" applyFill="1" applyBorder="1" applyAlignment="1">
      <alignment horizontal="center" vertical="top"/>
    </xf>
    <xf numFmtId="43" fontId="10" fillId="0" borderId="35" xfId="3" applyNumberFormat="1" applyFont="1" applyFill="1" applyBorder="1" applyAlignment="1">
      <alignment horizontal="center" vertical="top"/>
    </xf>
    <xf numFmtId="43" fontId="10" fillId="0" borderId="28" xfId="3" applyNumberFormat="1" applyFont="1" applyFill="1" applyBorder="1" applyAlignment="1">
      <alignment horizontal="center" vertical="top"/>
    </xf>
    <xf numFmtId="0" fontId="10" fillId="0" borderId="4" xfId="0" applyNumberFormat="1" applyFont="1" applyFill="1" applyBorder="1" applyAlignment="1">
      <alignment horizontal="center" vertical="top"/>
    </xf>
    <xf numFmtId="43" fontId="10" fillId="0" borderId="27" xfId="3" applyNumberFormat="1" applyFont="1" applyFill="1" applyBorder="1" applyAlignment="1">
      <alignment vertical="top"/>
    </xf>
    <xf numFmtId="43" fontId="10" fillId="0" borderId="28" xfId="3" applyNumberFormat="1" applyFont="1" applyFill="1" applyBorder="1" applyAlignment="1">
      <alignment vertical="top"/>
    </xf>
    <xf numFmtId="43" fontId="10" fillId="0" borderId="1" xfId="3" applyNumberFormat="1" applyFont="1" applyFill="1" applyBorder="1" applyAlignment="1">
      <alignment vertical="top"/>
    </xf>
    <xf numFmtId="43" fontId="11" fillId="0" borderId="4" xfId="1" applyFont="1" applyFill="1" applyBorder="1" applyAlignment="1">
      <alignment horizontal="center" vertical="center"/>
    </xf>
    <xf numFmtId="43" fontId="11" fillId="0" borderId="28" xfId="1" applyFont="1" applyFill="1" applyBorder="1" applyAlignment="1">
      <alignment horizontal="center" vertical="center"/>
    </xf>
    <xf numFmtId="43" fontId="11" fillId="0" borderId="1" xfId="1" applyFont="1" applyFill="1" applyBorder="1" applyAlignment="1">
      <alignment horizontal="center" vertical="center"/>
    </xf>
    <xf numFmtId="43" fontId="11" fillId="0" borderId="4" xfId="2" applyFont="1" applyFill="1" applyBorder="1" applyAlignment="1">
      <alignment horizontal="center" vertical="center"/>
    </xf>
    <xf numFmtId="43" fontId="11" fillId="0" borderId="43" xfId="2" applyFont="1" applyFill="1" applyBorder="1" applyAlignment="1">
      <alignment horizontal="center" vertical="center"/>
    </xf>
    <xf numFmtId="2" fontId="11" fillId="0" borderId="27" xfId="2" applyNumberFormat="1" applyFont="1" applyFill="1" applyBorder="1" applyAlignment="1">
      <alignment horizontal="center" vertical="center"/>
    </xf>
    <xf numFmtId="0" fontId="11" fillId="0" borderId="4" xfId="0" applyFont="1" applyFill="1" applyBorder="1" applyAlignment="1">
      <alignment horizontal="center" vertical="top"/>
    </xf>
    <xf numFmtId="0" fontId="10" fillId="0" borderId="27" xfId="0" applyFont="1" applyFill="1" applyBorder="1" applyAlignment="1">
      <alignment horizontal="center" vertical="top"/>
    </xf>
    <xf numFmtId="2" fontId="11" fillId="0" borderId="27" xfId="0" applyNumberFormat="1" applyFont="1" applyFill="1" applyBorder="1" applyAlignment="1">
      <alignment horizontal="center" vertical="center"/>
    </xf>
    <xf numFmtId="43" fontId="11" fillId="0" borderId="35" xfId="2" applyFont="1" applyFill="1" applyBorder="1" applyAlignment="1">
      <alignment horizontal="center" vertical="center"/>
    </xf>
    <xf numFmtId="43" fontId="11" fillId="0" borderId="28" xfId="2" applyFont="1" applyFill="1" applyBorder="1" applyAlignment="1">
      <alignment horizontal="center" vertical="center"/>
    </xf>
    <xf numFmtId="43" fontId="10" fillId="0" borderId="4" xfId="4" applyFont="1" applyFill="1" applyBorder="1" applyAlignment="1">
      <alignment vertical="center"/>
    </xf>
    <xf numFmtId="0" fontId="10" fillId="0" borderId="4" xfId="0" applyFont="1" applyFill="1" applyBorder="1" applyAlignment="1">
      <alignment horizontal="center" vertical="top"/>
    </xf>
    <xf numFmtId="43" fontId="22" fillId="0" borderId="4" xfId="3" applyNumberFormat="1" applyFont="1" applyFill="1" applyBorder="1" applyAlignment="1">
      <alignment vertical="top"/>
    </xf>
    <xf numFmtId="43" fontId="22" fillId="0" borderId="43" xfId="3" applyNumberFormat="1" applyFont="1" applyFill="1" applyBorder="1" applyAlignment="1">
      <alignment vertical="top"/>
    </xf>
    <xf numFmtId="43" fontId="22" fillId="0" borderId="27" xfId="3" applyNumberFormat="1" applyFont="1" applyFill="1" applyBorder="1" applyAlignment="1">
      <alignment vertical="top"/>
    </xf>
    <xf numFmtId="43" fontId="22" fillId="0" borderId="28" xfId="3" applyNumberFormat="1" applyFont="1" applyFill="1" applyBorder="1" applyAlignment="1">
      <alignment vertical="top"/>
    </xf>
    <xf numFmtId="43" fontId="10" fillId="0" borderId="4" xfId="3" applyNumberFormat="1" applyFont="1" applyFill="1" applyBorder="1" applyAlignment="1">
      <alignment vertical="top"/>
    </xf>
    <xf numFmtId="43" fontId="10" fillId="0" borderId="43" xfId="3" applyNumberFormat="1" applyFont="1" applyFill="1" applyBorder="1" applyAlignment="1">
      <alignment vertical="top"/>
    </xf>
    <xf numFmtId="43" fontId="10" fillId="0" borderId="16" xfId="3" applyNumberFormat="1" applyFont="1" applyFill="1" applyBorder="1" applyAlignment="1">
      <alignment vertical="top"/>
    </xf>
    <xf numFmtId="43" fontId="10" fillId="0" borderId="9" xfId="3" applyNumberFormat="1" applyFont="1" applyFill="1" applyBorder="1" applyAlignment="1">
      <alignment horizontal="center" vertical="top"/>
    </xf>
    <xf numFmtId="0" fontId="10" fillId="0" borderId="43" xfId="6" applyFont="1" applyFill="1" applyBorder="1" applyAlignment="1">
      <alignment vertical="top"/>
    </xf>
    <xf numFmtId="0" fontId="10" fillId="0" borderId="27" xfId="6" applyFont="1" applyFill="1" applyBorder="1" applyAlignment="1">
      <alignment vertical="top"/>
    </xf>
    <xf numFmtId="0" fontId="10" fillId="0" borderId="35" xfId="6" applyFont="1" applyFill="1" applyBorder="1" applyAlignment="1">
      <alignment vertical="top"/>
    </xf>
    <xf numFmtId="0" fontId="10" fillId="0" borderId="28" xfId="6" applyFont="1" applyFill="1" applyBorder="1" applyAlignment="1">
      <alignment vertical="top"/>
    </xf>
    <xf numFmtId="43" fontId="12" fillId="10" borderId="4" xfId="1" applyFont="1" applyFill="1" applyBorder="1" applyAlignment="1">
      <alignment vertical="center"/>
    </xf>
    <xf numFmtId="2" fontId="10" fillId="0" borderId="0" xfId="0" applyNumberFormat="1" applyFont="1" applyAlignment="1"/>
    <xf numFmtId="43" fontId="12" fillId="0" borderId="8" xfId="1" applyFont="1" applyFill="1" applyBorder="1" applyAlignment="1">
      <alignment horizontal="center" vertical="center"/>
    </xf>
    <xf numFmtId="43" fontId="12" fillId="10" borderId="11" xfId="1" applyFont="1" applyFill="1" applyBorder="1" applyAlignment="1">
      <alignment vertical="top"/>
    </xf>
    <xf numFmtId="43" fontId="12" fillId="2" borderId="27" xfId="1" applyFont="1" applyFill="1" applyBorder="1" applyAlignment="1">
      <alignment horizontal="center" vertical="center"/>
    </xf>
    <xf numFmtId="43" fontId="13" fillId="10" borderId="4" xfId="1" applyFont="1" applyFill="1" applyBorder="1" applyAlignment="1">
      <alignment vertical="center"/>
    </xf>
    <xf numFmtId="43" fontId="10" fillId="0" borderId="35" xfId="1" applyFont="1" applyFill="1" applyBorder="1" applyAlignment="1">
      <alignment vertical="center"/>
    </xf>
    <xf numFmtId="43" fontId="19" fillId="10" borderId="4" xfId="1" applyFont="1" applyFill="1" applyBorder="1" applyAlignment="1">
      <alignment vertical="top"/>
    </xf>
    <xf numFmtId="43" fontId="13" fillId="10" borderId="8" xfId="1" applyFont="1" applyFill="1" applyBorder="1" applyAlignment="1">
      <alignment vertical="center"/>
    </xf>
    <xf numFmtId="43" fontId="13" fillId="0" borderId="0" xfId="0" applyNumberFormat="1" applyFont="1" applyAlignment="1">
      <alignment vertical="center"/>
    </xf>
    <xf numFmtId="0" fontId="13" fillId="0" borderId="0" xfId="5" applyFont="1"/>
    <xf numFmtId="0" fontId="13" fillId="0" borderId="16" xfId="5" applyFont="1" applyBorder="1"/>
    <xf numFmtId="43" fontId="6" fillId="0" borderId="23" xfId="7" applyNumberFormat="1" applyFont="1" applyBorder="1" applyAlignment="1">
      <alignment vertical="center"/>
    </xf>
    <xf numFmtId="10" fontId="6" fillId="0" borderId="23" xfId="7" applyNumberFormat="1" applyFont="1" applyBorder="1" applyAlignment="1">
      <alignment vertical="center"/>
    </xf>
    <xf numFmtId="43" fontId="6" fillId="0" borderId="43" xfId="7" applyNumberFormat="1" applyFont="1" applyBorder="1" applyAlignment="1">
      <alignment vertical="center"/>
    </xf>
    <xf numFmtId="43" fontId="13" fillId="0" borderId="0" xfId="5" applyNumberFormat="1" applyFont="1"/>
    <xf numFmtId="9" fontId="33" fillId="0" borderId="0" xfId="9" applyFont="1" applyAlignment="1">
      <alignment horizontal="center"/>
    </xf>
    <xf numFmtId="0" fontId="0" fillId="0" borderId="0" xfId="0" applyAlignment="1">
      <alignment horizontal="center"/>
    </xf>
    <xf numFmtId="0" fontId="0" fillId="0" borderId="4" xfId="0" applyBorder="1" applyAlignment="1">
      <alignment horizontal="center" vertical="center" wrapText="1"/>
    </xf>
    <xf numFmtId="0" fontId="34" fillId="0" borderId="4" xfId="0" applyFont="1" applyBorder="1"/>
    <xf numFmtId="0" fontId="0" fillId="2" borderId="4" xfId="0" applyFill="1" applyBorder="1"/>
    <xf numFmtId="43" fontId="7" fillId="0" borderId="4" xfId="1" applyFont="1" applyBorder="1" applyAlignment="1">
      <alignment horizontal="center"/>
    </xf>
    <xf numFmtId="0" fontId="0" fillId="0" borderId="69" xfId="0" applyBorder="1"/>
    <xf numFmtId="43" fontId="7" fillId="0" borderId="4" xfId="1" applyFont="1" applyBorder="1"/>
    <xf numFmtId="43" fontId="0" fillId="0" borderId="0" xfId="1" applyFont="1"/>
    <xf numFmtId="43" fontId="0" fillId="0" borderId="1" xfId="0" applyNumberFormat="1" applyBorder="1" applyAlignment="1">
      <alignment horizontal="center"/>
    </xf>
    <xf numFmtId="43" fontId="0" fillId="0" borderId="0" xfId="0" applyNumberFormat="1"/>
    <xf numFmtId="4" fontId="4" fillId="0" borderId="4" xfId="0" applyNumberFormat="1" applyFont="1" applyBorder="1" applyAlignment="1">
      <alignment horizontal="center"/>
    </xf>
    <xf numFmtId="0" fontId="0" fillId="0" borderId="4" xfId="0" applyBorder="1" applyAlignment="1">
      <alignment vertical="center"/>
    </xf>
    <xf numFmtId="0" fontId="34" fillId="0" borderId="4" xfId="0" applyFont="1" applyBorder="1" applyAlignment="1">
      <alignment vertical="center"/>
    </xf>
    <xf numFmtId="4" fontId="35" fillId="0" borderId="4" xfId="1" applyNumberFormat="1" applyFont="1" applyBorder="1" applyAlignment="1">
      <alignment horizontal="center" vertical="center"/>
    </xf>
    <xf numFmtId="0" fontId="0" fillId="0" borderId="0" xfId="0" applyAlignment="1">
      <alignment vertical="center"/>
    </xf>
    <xf numFmtId="0" fontId="28" fillId="0" borderId="4" xfId="0" applyFont="1" applyBorder="1"/>
    <xf numFmtId="4" fontId="28" fillId="0" borderId="4" xfId="1" applyNumberFormat="1" applyFont="1" applyBorder="1" applyAlignment="1">
      <alignment horizontal="center"/>
    </xf>
    <xf numFmtId="4" fontId="28" fillId="0" borderId="4" xfId="0" applyNumberFormat="1" applyFont="1" applyBorder="1" applyAlignment="1">
      <alignment horizontal="center"/>
    </xf>
    <xf numFmtId="43" fontId="10" fillId="2" borderId="26" xfId="3" applyNumberFormat="1" applyFont="1" applyFill="1" applyBorder="1" applyAlignment="1">
      <alignment horizontal="center" vertical="top"/>
    </xf>
    <xf numFmtId="43" fontId="30" fillId="2" borderId="26" xfId="1" applyFont="1" applyFill="1" applyBorder="1" applyAlignment="1">
      <alignment horizontal="right"/>
    </xf>
    <xf numFmtId="43" fontId="10" fillId="2" borderId="53" xfId="3" applyNumberFormat="1" applyFont="1" applyFill="1" applyBorder="1" applyAlignment="1">
      <alignment horizontal="center" vertical="top"/>
    </xf>
    <xf numFmtId="2" fontId="11" fillId="3" borderId="1" xfId="1" applyNumberFormat="1" applyFont="1" applyFill="1" applyBorder="1" applyAlignment="1">
      <alignment horizontal="center" vertical="center"/>
    </xf>
    <xf numFmtId="43" fontId="22" fillId="2" borderId="1" xfId="3" applyNumberFormat="1" applyFont="1" applyFill="1" applyBorder="1" applyAlignment="1">
      <alignment vertical="top"/>
    </xf>
    <xf numFmtId="0" fontId="0" fillId="0" borderId="0" xfId="0" applyAlignment="1"/>
    <xf numFmtId="0" fontId="0" fillId="0" borderId="0" xfId="0" applyBorder="1" applyAlignment="1">
      <alignment wrapText="1"/>
    </xf>
    <xf numFmtId="9" fontId="28" fillId="0" borderId="4" xfId="9" applyNumberFormat="1" applyFont="1" applyBorder="1" applyAlignment="1">
      <alignment horizontal="center"/>
    </xf>
    <xf numFmtId="43" fontId="0" fillId="0" borderId="0" xfId="0" applyNumberFormat="1" applyAlignment="1">
      <alignment horizontal="center"/>
    </xf>
    <xf numFmtId="0" fontId="14" fillId="0" borderId="42" xfId="0" applyFont="1" applyBorder="1" applyAlignment="1">
      <alignment horizontal="left" vertical="center" wrapText="1"/>
    </xf>
    <xf numFmtId="0" fontId="14" fillId="0" borderId="25" xfId="0" applyFont="1" applyFill="1" applyBorder="1" applyAlignment="1">
      <alignment horizontal="left" vertical="center" wrapText="1"/>
    </xf>
    <xf numFmtId="2" fontId="12" fillId="0" borderId="19" xfId="1" applyNumberFormat="1" applyFont="1" applyFill="1" applyBorder="1" applyAlignment="1">
      <alignment horizontal="center" vertical="center"/>
    </xf>
    <xf numFmtId="0" fontId="0" fillId="0" borderId="0" xfId="0" applyAlignment="1">
      <alignment horizontal="center"/>
    </xf>
    <xf numFmtId="0" fontId="30" fillId="0" borderId="27" xfId="22" applyFont="1" applyFill="1" applyBorder="1" applyAlignment="1">
      <alignment horizontal="center"/>
    </xf>
    <xf numFmtId="43" fontId="10" fillId="0" borderId="0" xfId="0" applyNumberFormat="1" applyFont="1" applyAlignment="1">
      <alignment vertical="center"/>
    </xf>
    <xf numFmtId="0" fontId="11" fillId="0" borderId="53" xfId="0" applyFont="1" applyFill="1" applyBorder="1" applyAlignment="1">
      <alignment horizontal="left"/>
    </xf>
    <xf numFmtId="0" fontId="13" fillId="0" borderId="0" xfId="0" applyFont="1" applyFill="1" applyAlignment="1">
      <alignment horizontal="center" vertical="center"/>
    </xf>
    <xf numFmtId="0" fontId="11" fillId="0" borderId="0" xfId="0" applyFont="1" applyFill="1"/>
    <xf numFmtId="0" fontId="10" fillId="0" borderId="0" xfId="0" applyFont="1" applyFill="1"/>
    <xf numFmtId="43" fontId="10" fillId="0" borderId="0" xfId="0" applyNumberFormat="1" applyFont="1" applyFill="1"/>
    <xf numFmtId="0" fontId="16" fillId="0" borderId="0" xfId="0" applyFont="1" applyFill="1"/>
    <xf numFmtId="0" fontId="9" fillId="3" borderId="4" xfId="0" applyFont="1" applyFill="1" applyBorder="1" applyAlignment="1">
      <alignment horizontal="right"/>
    </xf>
    <xf numFmtId="0" fontId="9" fillId="3" borderId="19" xfId="0" applyFont="1" applyFill="1" applyBorder="1" applyAlignment="1">
      <alignment horizontal="right" vertical="center"/>
    </xf>
    <xf numFmtId="0" fontId="9" fillId="3" borderId="16" xfId="0" applyFont="1" applyFill="1" applyBorder="1" applyAlignment="1">
      <alignment horizontal="right"/>
    </xf>
    <xf numFmtId="0" fontId="9" fillId="3" borderId="16" xfId="0" applyFont="1" applyFill="1" applyBorder="1" applyAlignment="1">
      <alignment horizontal="right" vertical="center"/>
    </xf>
    <xf numFmtId="0" fontId="9" fillId="3" borderId="8" xfId="0" applyFont="1" applyFill="1" applyBorder="1" applyAlignment="1">
      <alignment vertical="center"/>
    </xf>
    <xf numFmtId="0" fontId="38" fillId="3" borderId="4" xfId="0" applyFont="1" applyFill="1" applyBorder="1" applyAlignment="1">
      <alignment horizontal="center" vertical="center"/>
    </xf>
    <xf numFmtId="0" fontId="9" fillId="0" borderId="27" xfId="0" applyFont="1" applyFill="1" applyBorder="1" applyAlignment="1">
      <alignment horizontal="right"/>
    </xf>
    <xf numFmtId="0" fontId="40" fillId="0" borderId="24" xfId="0" applyFont="1" applyFill="1" applyBorder="1" applyAlignment="1">
      <alignment vertical="center"/>
    </xf>
    <xf numFmtId="0" fontId="9" fillId="0" borderId="25" xfId="0" applyFont="1" applyFill="1" applyBorder="1" applyAlignment="1">
      <alignment horizontal="right"/>
    </xf>
    <xf numFmtId="0" fontId="9" fillId="0" borderId="25" xfId="0" applyFont="1" applyFill="1" applyBorder="1" applyAlignment="1">
      <alignment horizontal="right" vertical="center"/>
    </xf>
    <xf numFmtId="0" fontId="40" fillId="0" borderId="26" xfId="0" applyFont="1" applyFill="1" applyBorder="1" applyAlignment="1"/>
    <xf numFmtId="0" fontId="9" fillId="0" borderId="27" xfId="0" applyFont="1" applyFill="1" applyBorder="1" applyAlignment="1">
      <alignment horizontal="center" vertical="center"/>
    </xf>
    <xf numFmtId="0" fontId="9" fillId="0" borderId="0" xfId="0" applyFont="1" applyFill="1" applyAlignment="1"/>
    <xf numFmtId="0" fontId="9" fillId="0" borderId="0" xfId="0" applyFont="1" applyAlignment="1"/>
    <xf numFmtId="0" fontId="40" fillId="0" borderId="24" xfId="0" applyFont="1" applyFill="1" applyBorder="1" applyAlignment="1">
      <alignment horizontal="left" vertical="center"/>
    </xf>
    <xf numFmtId="0" fontId="38" fillId="0" borderId="25" xfId="0" applyFont="1" applyFill="1" applyBorder="1" applyAlignment="1">
      <alignment horizontal="right"/>
    </xf>
    <xf numFmtId="0" fontId="38" fillId="0" borderId="25" xfId="0" applyFont="1" applyFill="1" applyBorder="1" applyAlignment="1">
      <alignment horizontal="right" vertical="center"/>
    </xf>
    <xf numFmtId="0" fontId="38" fillId="0" borderId="26" xfId="0" applyFont="1" applyFill="1" applyBorder="1" applyAlignment="1"/>
    <xf numFmtId="0" fontId="38" fillId="0" borderId="27" xfId="0" applyFont="1" applyFill="1" applyBorder="1" applyAlignment="1">
      <alignment horizontal="center" vertical="center"/>
    </xf>
    <xf numFmtId="0" fontId="38" fillId="0" borderId="0" xfId="0" applyFont="1" applyFill="1" applyAlignment="1"/>
    <xf numFmtId="0" fontId="38" fillId="0" borderId="0" xfId="0" applyFont="1" applyAlignment="1"/>
    <xf numFmtId="0" fontId="9" fillId="3" borderId="37" xfId="0" applyFont="1" applyFill="1" applyBorder="1" applyAlignment="1">
      <alignment horizontal="right"/>
    </xf>
    <xf numFmtId="0" fontId="9" fillId="3" borderId="36" xfId="0" applyFont="1" applyFill="1" applyBorder="1" applyAlignment="1">
      <alignment horizontal="left" vertical="center"/>
    </xf>
    <xf numFmtId="0" fontId="9" fillId="3" borderId="36" xfId="0" applyFont="1" applyFill="1" applyBorder="1" applyAlignment="1">
      <alignment horizontal="right"/>
    </xf>
    <xf numFmtId="0" fontId="9" fillId="3" borderId="36" xfId="0" applyFont="1" applyFill="1" applyBorder="1" applyAlignment="1">
      <alignment horizontal="right" vertical="center"/>
    </xf>
    <xf numFmtId="0" fontId="9" fillId="3" borderId="38" xfId="0" applyFont="1" applyFill="1" applyBorder="1" applyAlignment="1">
      <alignment horizontal="left" vertical="center"/>
    </xf>
    <xf numFmtId="0" fontId="9" fillId="3" borderId="11" xfId="0" applyFont="1" applyFill="1" applyBorder="1" applyAlignment="1">
      <alignment horizontal="center" vertical="center"/>
    </xf>
    <xf numFmtId="0" fontId="9" fillId="0" borderId="0" xfId="0" applyFont="1" applyFill="1" applyAlignment="1">
      <alignment vertical="center"/>
    </xf>
    <xf numFmtId="0" fontId="9" fillId="0" borderId="0" xfId="0" applyFont="1" applyAlignment="1">
      <alignment vertical="center"/>
    </xf>
    <xf numFmtId="0" fontId="9" fillId="3" borderId="9" xfId="0" applyFont="1" applyFill="1" applyBorder="1" applyAlignment="1">
      <alignment horizontal="right"/>
    </xf>
    <xf numFmtId="0" fontId="9" fillId="3" borderId="18" xfId="0" applyFont="1" applyFill="1" applyBorder="1" applyAlignment="1">
      <alignment vertical="center"/>
    </xf>
    <xf numFmtId="0" fontId="9" fillId="3" borderId="3" xfId="0" applyFont="1" applyFill="1" applyBorder="1" applyAlignment="1">
      <alignment horizontal="right"/>
    </xf>
    <xf numFmtId="0" fontId="9" fillId="3" borderId="3" xfId="0" applyFont="1" applyFill="1" applyBorder="1" applyAlignment="1">
      <alignment horizontal="right" vertical="center"/>
    </xf>
    <xf numFmtId="0" fontId="9" fillId="3" borderId="15" xfId="0" applyFont="1" applyFill="1" applyBorder="1" applyAlignment="1">
      <alignment vertical="center"/>
    </xf>
    <xf numFmtId="0" fontId="9" fillId="3" borderId="9" xfId="0" applyFont="1" applyFill="1" applyBorder="1" applyAlignment="1">
      <alignment horizontal="center" vertical="center"/>
    </xf>
    <xf numFmtId="0" fontId="38" fillId="0" borderId="0" xfId="0" applyFont="1" applyFill="1" applyAlignment="1">
      <alignment vertical="center"/>
    </xf>
    <xf numFmtId="0" fontId="38" fillId="0" borderId="0" xfId="0" applyFont="1" applyAlignment="1">
      <alignment vertical="center"/>
    </xf>
    <xf numFmtId="0" fontId="9" fillId="2" borderId="27" xfId="0" applyFont="1" applyFill="1" applyBorder="1" applyAlignment="1">
      <alignment horizontal="right"/>
    </xf>
    <xf numFmtId="0" fontId="40" fillId="2" borderId="24" xfId="0" applyFont="1" applyFill="1" applyBorder="1" applyAlignment="1">
      <alignment vertical="center"/>
    </xf>
    <xf numFmtId="0" fontId="9" fillId="2" borderId="25" xfId="0" applyFont="1" applyFill="1" applyBorder="1" applyAlignment="1">
      <alignment horizontal="right"/>
    </xf>
    <xf numFmtId="0" fontId="9" fillId="2" borderId="25" xfId="0" applyFont="1" applyFill="1" applyBorder="1" applyAlignment="1">
      <alignment horizontal="right" vertical="center"/>
    </xf>
    <xf numFmtId="0" fontId="40" fillId="2" borderId="26" xfId="0" applyFont="1" applyFill="1" applyBorder="1" applyAlignment="1"/>
    <xf numFmtId="0" fontId="9" fillId="2" borderId="27" xfId="0" applyFont="1" applyFill="1" applyBorder="1" applyAlignment="1">
      <alignment horizontal="center" vertical="center"/>
    </xf>
    <xf numFmtId="0" fontId="38" fillId="2" borderId="27" xfId="0" applyFont="1" applyFill="1" applyBorder="1" applyAlignment="1">
      <alignment horizontal="center" vertical="center"/>
    </xf>
    <xf numFmtId="0" fontId="9" fillId="3" borderId="19" xfId="0" applyFont="1" applyFill="1" applyBorder="1" applyAlignment="1">
      <alignment horizontal="right"/>
    </xf>
    <xf numFmtId="0" fontId="9" fillId="3" borderId="16" xfId="0" applyFont="1" applyFill="1" applyBorder="1" applyAlignment="1">
      <alignment vertical="center"/>
    </xf>
    <xf numFmtId="0" fontId="9" fillId="3" borderId="4" xfId="0" applyFont="1" applyFill="1" applyBorder="1" applyAlignment="1">
      <alignment horizontal="center" vertical="center"/>
    </xf>
    <xf numFmtId="43" fontId="9" fillId="0" borderId="0" xfId="0" applyNumberFormat="1" applyFont="1" applyFill="1" applyAlignment="1">
      <alignment vertical="center"/>
    </xf>
    <xf numFmtId="0" fontId="9" fillId="3" borderId="19" xfId="0" applyFont="1" applyFill="1" applyBorder="1" applyAlignment="1">
      <alignment vertical="center"/>
    </xf>
    <xf numFmtId="0" fontId="40" fillId="2" borderId="25" xfId="0" applyFont="1" applyFill="1" applyBorder="1" applyAlignment="1"/>
    <xf numFmtId="0" fontId="9" fillId="2" borderId="0" xfId="0" applyFont="1" applyFill="1" applyAlignment="1"/>
    <xf numFmtId="0" fontId="38" fillId="2" borderId="27" xfId="0" applyFont="1" applyFill="1" applyBorder="1" applyAlignment="1">
      <alignment horizontal="right"/>
    </xf>
    <xf numFmtId="0" fontId="38" fillId="2" borderId="24" xfId="0" applyFont="1" applyFill="1" applyBorder="1" applyAlignment="1">
      <alignment horizontal="right" vertical="center"/>
    </xf>
    <xf numFmtId="0" fontId="38" fillId="2" borderId="25" xfId="0" applyFont="1" applyFill="1" applyBorder="1" applyAlignment="1">
      <alignment horizontal="right"/>
    </xf>
    <xf numFmtId="0" fontId="38" fillId="2" borderId="25" xfId="0" applyFont="1" applyFill="1" applyBorder="1" applyAlignment="1">
      <alignment horizontal="right" vertical="center"/>
    </xf>
    <xf numFmtId="0" fontId="38" fillId="2" borderId="26" xfId="0" applyFont="1" applyFill="1" applyBorder="1" applyAlignment="1"/>
    <xf numFmtId="0" fontId="38" fillId="2" borderId="0" xfId="0" applyFont="1" applyFill="1" applyAlignment="1"/>
    <xf numFmtId="0" fontId="9" fillId="2" borderId="25" xfId="0" applyFont="1" applyFill="1" applyBorder="1" applyAlignment="1">
      <alignment horizontal="left"/>
    </xf>
    <xf numFmtId="0" fontId="9" fillId="2" borderId="26" xfId="0" applyFont="1" applyFill="1" applyBorder="1" applyAlignment="1">
      <alignment horizontal="left"/>
    </xf>
    <xf numFmtId="0" fontId="38" fillId="2" borderId="0" xfId="0" applyFont="1" applyFill="1" applyAlignment="1">
      <alignment vertical="center"/>
    </xf>
    <xf numFmtId="0" fontId="9" fillId="2" borderId="19" xfId="0" applyFont="1" applyFill="1" applyBorder="1" applyAlignment="1">
      <alignment horizontal="right"/>
    </xf>
    <xf numFmtId="0" fontId="9" fillId="2" borderId="16" xfId="0" applyFont="1" applyFill="1" applyBorder="1" applyAlignment="1">
      <alignment horizontal="right" vertical="center"/>
    </xf>
    <xf numFmtId="0" fontId="9" fillId="2" borderId="16" xfId="0" applyFont="1" applyFill="1" applyBorder="1" applyAlignment="1">
      <alignment horizontal="right"/>
    </xf>
    <xf numFmtId="0" fontId="9" fillId="2" borderId="8" xfId="0" applyFont="1" applyFill="1" applyBorder="1" applyAlignment="1">
      <alignment vertical="center"/>
    </xf>
    <xf numFmtId="0" fontId="38" fillId="2" borderId="4" xfId="0" applyFont="1" applyFill="1" applyBorder="1" applyAlignment="1">
      <alignment horizontal="center" vertical="center"/>
    </xf>
    <xf numFmtId="43" fontId="38" fillId="0" borderId="0" xfId="0" applyNumberFormat="1" applyFont="1" applyFill="1" applyAlignment="1">
      <alignment vertical="center"/>
    </xf>
    <xf numFmtId="0" fontId="9" fillId="2" borderId="4" xfId="0" applyFont="1" applyFill="1" applyBorder="1" applyAlignment="1">
      <alignment horizontal="right" vertical="top"/>
    </xf>
    <xf numFmtId="0" fontId="38" fillId="2" borderId="4" xfId="0" applyNumberFormat="1" applyFont="1" applyFill="1" applyBorder="1" applyAlignment="1">
      <alignment horizontal="center" vertical="top"/>
    </xf>
    <xf numFmtId="0" fontId="5" fillId="0" borderId="0" xfId="0" applyFont="1" applyFill="1"/>
    <xf numFmtId="0" fontId="5" fillId="4" borderId="0" xfId="0" applyFont="1" applyFill="1"/>
    <xf numFmtId="0" fontId="9" fillId="2" borderId="27" xfId="0" applyFont="1" applyFill="1" applyBorder="1" applyAlignment="1">
      <alignment horizontal="right" vertical="top"/>
    </xf>
    <xf numFmtId="0" fontId="40" fillId="2" borderId="24" xfId="0" applyFont="1" applyFill="1" applyBorder="1" applyAlignment="1"/>
    <xf numFmtId="0" fontId="38" fillId="2" borderId="27" xfId="0" applyNumberFormat="1" applyFont="1" applyFill="1" applyBorder="1" applyAlignment="1">
      <alignment horizontal="center" vertical="top"/>
    </xf>
    <xf numFmtId="0" fontId="9" fillId="2" borderId="27" xfId="0" applyNumberFormat="1" applyFont="1" applyFill="1" applyBorder="1" applyAlignment="1">
      <alignment horizontal="center" vertical="top"/>
    </xf>
    <xf numFmtId="0" fontId="9" fillId="2" borderId="8" xfId="0" applyFont="1" applyFill="1" applyBorder="1" applyAlignment="1">
      <alignment horizontal="left" vertical="center"/>
    </xf>
    <xf numFmtId="0" fontId="40" fillId="2" borderId="24" xfId="0" applyFont="1" applyFill="1" applyBorder="1" applyAlignment="1">
      <alignment horizontal="left" vertical="top"/>
    </xf>
    <xf numFmtId="0" fontId="38" fillId="2" borderId="25" xfId="0" applyFont="1" applyFill="1" applyBorder="1" applyAlignment="1">
      <alignment horizontal="right" vertical="top"/>
    </xf>
    <xf numFmtId="0" fontId="38" fillId="2" borderId="26" xfId="0" applyFont="1" applyFill="1" applyBorder="1" applyAlignment="1">
      <alignment horizontal="left" vertical="top" wrapText="1"/>
    </xf>
    <xf numFmtId="0" fontId="9" fillId="2" borderId="19" xfId="0" applyFont="1" applyFill="1" applyBorder="1" applyAlignment="1">
      <alignment horizontal="right" vertical="top"/>
    </xf>
    <xf numFmtId="0" fontId="9" fillId="2" borderId="4" xfId="0" applyFont="1" applyFill="1" applyBorder="1" applyAlignment="1">
      <alignment horizontal="right"/>
    </xf>
    <xf numFmtId="0" fontId="9" fillId="2" borderId="19" xfId="0" applyFont="1" applyFill="1" applyBorder="1" applyAlignment="1">
      <alignment horizontal="right" vertical="center"/>
    </xf>
    <xf numFmtId="0" fontId="40" fillId="2" borderId="24" xfId="0" applyFont="1" applyFill="1" applyBorder="1" applyAlignment="1">
      <alignment horizontal="left" vertical="center"/>
    </xf>
    <xf numFmtId="0" fontId="38" fillId="2" borderId="26" xfId="0" applyFont="1" applyFill="1" applyBorder="1" applyAlignment="1">
      <alignment vertical="justify"/>
    </xf>
    <xf numFmtId="0" fontId="38" fillId="2" borderId="27" xfId="0" applyFont="1" applyFill="1" applyBorder="1" applyAlignment="1">
      <alignment horizontal="center" vertical="top"/>
    </xf>
    <xf numFmtId="0" fontId="38" fillId="0" borderId="6" xfId="0" applyFont="1" applyFill="1" applyBorder="1" applyAlignment="1"/>
    <xf numFmtId="0" fontId="38" fillId="2" borderId="6" xfId="0" applyFont="1" applyFill="1" applyBorder="1" applyAlignment="1"/>
    <xf numFmtId="0" fontId="9" fillId="2" borderId="25" xfId="0" applyFont="1" applyFill="1" applyBorder="1" applyAlignment="1"/>
    <xf numFmtId="0" fontId="9" fillId="2" borderId="25" xfId="0" applyFont="1" applyFill="1" applyBorder="1" applyAlignment="1">
      <alignment vertical="center"/>
    </xf>
    <xf numFmtId="0" fontId="9" fillId="2" borderId="26" xfId="0" applyFont="1" applyFill="1" applyBorder="1" applyAlignment="1"/>
    <xf numFmtId="0" fontId="38" fillId="2" borderId="26" xfId="0" applyFont="1" applyFill="1" applyBorder="1" applyAlignment="1">
      <alignment horizontal="left"/>
    </xf>
    <xf numFmtId="0" fontId="9" fillId="2" borderId="24" xfId="0" applyFont="1" applyFill="1" applyBorder="1" applyAlignment="1">
      <alignment horizontal="left" vertical="center"/>
    </xf>
    <xf numFmtId="0" fontId="9" fillId="2" borderId="26" xfId="0" applyFont="1" applyFill="1" applyBorder="1" applyAlignment="1">
      <alignment vertical="justify"/>
    </xf>
    <xf numFmtId="0" fontId="38" fillId="2" borderId="25" xfId="0" applyFont="1" applyFill="1" applyBorder="1" applyAlignment="1">
      <alignment horizontal="left"/>
    </xf>
    <xf numFmtId="0" fontId="39" fillId="2" borderId="26" xfId="0" applyFont="1" applyFill="1" applyBorder="1" applyAlignment="1">
      <alignment horizontal="left"/>
    </xf>
    <xf numFmtId="0" fontId="38" fillId="2" borderId="53" xfId="0" applyFont="1" applyFill="1" applyBorder="1" applyAlignment="1">
      <alignment horizontal="left"/>
    </xf>
    <xf numFmtId="0" fontId="38" fillId="2" borderId="35" xfId="0" applyFont="1" applyFill="1" applyBorder="1" applyAlignment="1">
      <alignment horizontal="center" vertical="center"/>
    </xf>
    <xf numFmtId="0" fontId="38" fillId="0" borderId="43" xfId="0" applyFont="1" applyFill="1" applyBorder="1" applyAlignment="1">
      <alignment horizontal="right" vertical="top"/>
    </xf>
    <xf numFmtId="0" fontId="40" fillId="0" borderId="20" xfId="0" applyFont="1" applyFill="1" applyBorder="1" applyAlignment="1">
      <alignment horizontal="left" vertical="center"/>
    </xf>
    <xf numFmtId="0" fontId="9" fillId="0" borderId="21" xfId="0" applyFont="1" applyFill="1" applyBorder="1" applyAlignment="1">
      <alignment horizontal="right" vertical="center"/>
    </xf>
    <xf numFmtId="0" fontId="9" fillId="0" borderId="21" xfId="0" applyFont="1" applyFill="1" applyBorder="1" applyAlignment="1">
      <alignment horizontal="left" vertical="center"/>
    </xf>
    <xf numFmtId="0" fontId="40" fillId="0" borderId="22" xfId="0" applyFont="1" applyFill="1" applyBorder="1" applyAlignment="1">
      <alignment vertical="center"/>
    </xf>
    <xf numFmtId="0" fontId="9" fillId="0" borderId="43" xfId="0" applyFont="1" applyFill="1" applyBorder="1" applyAlignment="1">
      <alignment horizontal="center" vertical="center"/>
    </xf>
    <xf numFmtId="0" fontId="5" fillId="0" borderId="0" xfId="0" applyFont="1" applyFill="1" applyAlignment="1">
      <alignment vertical="top"/>
    </xf>
    <xf numFmtId="0" fontId="5" fillId="4" borderId="0" xfId="0" applyFont="1" applyFill="1" applyAlignment="1">
      <alignment vertical="top"/>
    </xf>
    <xf numFmtId="0" fontId="9" fillId="0" borderId="27" xfId="0" applyFont="1" applyFill="1" applyBorder="1" applyAlignment="1">
      <alignment horizontal="right" vertical="top"/>
    </xf>
    <xf numFmtId="0" fontId="9" fillId="0" borderId="25" xfId="0" applyFont="1" applyFill="1" applyBorder="1" applyAlignment="1">
      <alignment horizontal="left" vertical="center"/>
    </xf>
    <xf numFmtId="0" fontId="40" fillId="0" borderId="26" xfId="0" applyFont="1" applyFill="1" applyBorder="1" applyAlignment="1">
      <alignment vertical="center"/>
    </xf>
    <xf numFmtId="0" fontId="38" fillId="0" borderId="27" xfId="0" applyFont="1" applyFill="1" applyBorder="1" applyAlignment="1">
      <alignment horizontal="right" vertical="top"/>
    </xf>
    <xf numFmtId="0" fontId="38" fillId="0" borderId="25" xfId="0" applyFont="1" applyFill="1" applyBorder="1" applyAlignment="1">
      <alignment horizontal="left" vertical="center"/>
    </xf>
    <xf numFmtId="0" fontId="38" fillId="0" borderId="26" xfId="0" applyFont="1" applyFill="1" applyBorder="1" applyAlignment="1">
      <alignment horizontal="justify" vertical="center" wrapText="1"/>
    </xf>
    <xf numFmtId="0" fontId="38" fillId="5" borderId="0" xfId="0" applyFont="1" applyFill="1" applyAlignment="1">
      <alignment vertical="center"/>
    </xf>
    <xf numFmtId="0" fontId="38" fillId="3" borderId="4" xfId="0" applyFont="1" applyFill="1" applyBorder="1" applyAlignment="1">
      <alignment horizontal="right" vertical="top"/>
    </xf>
    <xf numFmtId="0" fontId="9" fillId="3" borderId="19" xfId="0" applyFont="1" applyFill="1" applyBorder="1" applyAlignment="1">
      <alignment horizontal="left" vertical="center"/>
    </xf>
    <xf numFmtId="0" fontId="9" fillId="3" borderId="16" xfId="0" applyFont="1" applyFill="1" applyBorder="1" applyAlignment="1">
      <alignment horizontal="left" vertical="center"/>
    </xf>
    <xf numFmtId="0" fontId="38" fillId="0" borderId="0" xfId="0" applyFont="1" applyFill="1"/>
    <xf numFmtId="0" fontId="38" fillId="0" borderId="0" xfId="0" applyFont="1"/>
    <xf numFmtId="0" fontId="9" fillId="0" borderId="24" xfId="0" applyFont="1" applyFill="1" applyBorder="1" applyAlignment="1">
      <alignment horizontal="left" vertical="center"/>
    </xf>
    <xf numFmtId="43" fontId="38" fillId="0" borderId="0" xfId="0" applyNumberFormat="1" applyFont="1" applyFill="1"/>
    <xf numFmtId="0" fontId="5" fillId="0" borderId="27" xfId="0" applyFont="1" applyFill="1" applyBorder="1" applyAlignment="1">
      <alignment horizontal="right" vertical="top"/>
    </xf>
    <xf numFmtId="0" fontId="5" fillId="0" borderId="24" xfId="0" applyFont="1" applyFill="1" applyBorder="1" applyAlignment="1">
      <alignment horizontal="left" vertical="center"/>
    </xf>
    <xf numFmtId="0" fontId="5" fillId="0" borderId="25" xfId="0" applyFont="1" applyFill="1" applyBorder="1" applyAlignment="1">
      <alignment horizontal="right" vertical="center"/>
    </xf>
    <xf numFmtId="0" fontId="39" fillId="0" borderId="25" xfId="0" applyFont="1" applyFill="1" applyBorder="1" applyAlignment="1">
      <alignment horizontal="left" vertical="center"/>
    </xf>
    <xf numFmtId="0" fontId="5" fillId="0" borderId="26" xfId="0" applyFont="1" applyFill="1" applyBorder="1" applyAlignment="1">
      <alignment horizontal="justify" vertical="center" wrapText="1"/>
    </xf>
    <xf numFmtId="0" fontId="5" fillId="0" borderId="27" xfId="0" applyFont="1" applyFill="1" applyBorder="1" applyAlignment="1">
      <alignment horizontal="center" vertical="center"/>
    </xf>
    <xf numFmtId="0" fontId="5" fillId="0" borderId="0" xfId="0" applyFont="1"/>
    <xf numFmtId="43" fontId="5" fillId="0" borderId="0" xfId="0" applyNumberFormat="1" applyFont="1" applyFill="1"/>
    <xf numFmtId="0" fontId="38" fillId="0" borderId="24" xfId="0" applyFont="1" applyFill="1" applyBorder="1" applyAlignment="1">
      <alignment horizontal="left" vertical="center"/>
    </xf>
    <xf numFmtId="43" fontId="38" fillId="0" borderId="0" xfId="1" applyFont="1" applyFill="1"/>
    <xf numFmtId="0" fontId="38" fillId="2" borderId="25" xfId="0" applyFont="1" applyFill="1" applyBorder="1" applyAlignment="1">
      <alignment horizontal="left" vertical="center"/>
    </xf>
    <xf numFmtId="0" fontId="38" fillId="2" borderId="26" xfId="0" applyFont="1" applyFill="1" applyBorder="1" applyAlignment="1">
      <alignment horizontal="justify" vertical="center" wrapText="1"/>
    </xf>
    <xf numFmtId="0" fontId="38" fillId="2" borderId="0" xfId="0" applyFont="1" applyFill="1"/>
    <xf numFmtId="0" fontId="38" fillId="2" borderId="27" xfId="0" applyFont="1" applyFill="1" applyBorder="1" applyAlignment="1">
      <alignment horizontal="right" vertical="top"/>
    </xf>
    <xf numFmtId="0" fontId="9" fillId="2" borderId="25" xfId="0" applyFont="1" applyFill="1" applyBorder="1" applyAlignment="1">
      <alignment horizontal="left" vertical="center"/>
    </xf>
    <xf numFmtId="0" fontId="9" fillId="3" borderId="19" xfId="0" applyFont="1" applyFill="1" applyBorder="1" applyAlignment="1">
      <alignment horizontal="right" vertical="top"/>
    </xf>
    <xf numFmtId="0" fontId="9" fillId="2" borderId="4" xfId="6" applyFont="1" applyFill="1" applyBorder="1" applyAlignment="1">
      <alignment horizontal="right" vertical="top"/>
    </xf>
    <xf numFmtId="0" fontId="9" fillId="2" borderId="19" xfId="6" applyFont="1" applyFill="1" applyBorder="1" applyAlignment="1">
      <alignment horizontal="right"/>
    </xf>
    <xf numFmtId="0" fontId="9" fillId="2" borderId="16" xfId="6" applyFont="1" applyFill="1" applyBorder="1" applyAlignment="1">
      <alignment horizontal="right"/>
    </xf>
    <xf numFmtId="0" fontId="9" fillId="2" borderId="16" xfId="6" applyFont="1" applyFill="1" applyBorder="1" applyAlignment="1">
      <alignment vertical="center"/>
    </xf>
    <xf numFmtId="0" fontId="9" fillId="2" borderId="8" xfId="6" applyFont="1" applyFill="1" applyBorder="1" applyAlignment="1">
      <alignment vertical="center"/>
    </xf>
    <xf numFmtId="0" fontId="38" fillId="2" borderId="4" xfId="6" applyNumberFormat="1" applyFont="1" applyFill="1" applyBorder="1" applyAlignment="1">
      <alignment horizontal="center" vertical="top"/>
    </xf>
    <xf numFmtId="0" fontId="9" fillId="2" borderId="27" xfId="6" applyFont="1" applyFill="1" applyBorder="1" applyAlignment="1">
      <alignment horizontal="right" vertical="top"/>
    </xf>
    <xf numFmtId="0" fontId="9" fillId="2" borderId="24" xfId="6" applyFont="1" applyFill="1" applyBorder="1" applyAlignment="1">
      <alignment horizontal="left"/>
    </xf>
    <xf numFmtId="0" fontId="38" fillId="2" borderId="25" xfId="6" applyFont="1" applyFill="1" applyBorder="1"/>
    <xf numFmtId="0" fontId="9" fillId="2" borderId="19" xfId="6" applyFont="1" applyFill="1" applyBorder="1" applyAlignment="1">
      <alignment horizontal="right" vertical="top"/>
    </xf>
    <xf numFmtId="0" fontId="38" fillId="2" borderId="26" xfId="6" applyFont="1" applyFill="1" applyBorder="1" applyAlignment="1">
      <alignment horizontal="left" indent="1"/>
    </xf>
    <xf numFmtId="0" fontId="9" fillId="2" borderId="27" xfId="6" applyFont="1" applyFill="1" applyBorder="1" applyAlignment="1">
      <alignment horizontal="right"/>
    </xf>
    <xf numFmtId="0" fontId="9" fillId="2" borderId="24" xfId="6" applyFont="1" applyFill="1" applyBorder="1"/>
    <xf numFmtId="0" fontId="38" fillId="2" borderId="27" xfId="6" applyFont="1" applyFill="1" applyBorder="1" applyAlignment="1">
      <alignment horizontal="right"/>
    </xf>
    <xf numFmtId="0" fontId="9" fillId="2" borderId="25" xfId="6" applyFont="1" applyFill="1" applyBorder="1"/>
    <xf numFmtId="0" fontId="38" fillId="2" borderId="27" xfId="6" applyFont="1" applyFill="1" applyBorder="1" applyAlignment="1">
      <alignment horizontal="center" vertical="top"/>
    </xf>
    <xf numFmtId="0" fontId="38" fillId="2" borderId="16" xfId="6" applyNumberFormat="1" applyFont="1" applyFill="1" applyBorder="1" applyAlignment="1">
      <alignment horizontal="center" vertical="top"/>
    </xf>
    <xf numFmtId="0" fontId="9" fillId="2" borderId="25" xfId="6" applyFont="1" applyFill="1" applyBorder="1" applyAlignment="1">
      <alignment horizontal="right"/>
    </xf>
    <xf numFmtId="0" fontId="9" fillId="2" borderId="9" xfId="6" applyFont="1" applyFill="1" applyBorder="1" applyAlignment="1">
      <alignment horizontal="right" vertical="top"/>
    </xf>
    <xf numFmtId="0" fontId="9" fillId="2" borderId="18" xfId="6" applyFont="1" applyFill="1" applyBorder="1" applyAlignment="1">
      <alignment horizontal="right"/>
    </xf>
    <xf numFmtId="0" fontId="9" fillId="2" borderId="3" xfId="6" applyFont="1" applyFill="1" applyBorder="1" applyAlignment="1">
      <alignment horizontal="right"/>
    </xf>
    <xf numFmtId="0" fontId="9" fillId="2" borderId="15" xfId="6" applyFont="1" applyFill="1" applyBorder="1" applyAlignment="1">
      <alignment vertical="center"/>
    </xf>
    <xf numFmtId="0" fontId="38" fillId="2" borderId="9" xfId="6" applyNumberFormat="1" applyFont="1" applyFill="1" applyBorder="1" applyAlignment="1">
      <alignment horizontal="center" vertical="top"/>
    </xf>
    <xf numFmtId="0" fontId="40" fillId="2" borderId="24" xfId="6" applyFont="1" applyFill="1" applyBorder="1" applyAlignment="1">
      <alignment vertical="top"/>
    </xf>
    <xf numFmtId="0" fontId="40" fillId="2" borderId="26" xfId="6" applyFont="1" applyFill="1" applyBorder="1" applyAlignment="1"/>
    <xf numFmtId="0" fontId="9" fillId="2" borderId="27" xfId="6" applyNumberFormat="1" applyFont="1" applyFill="1" applyBorder="1" applyAlignment="1">
      <alignment horizontal="center" vertical="top"/>
    </xf>
    <xf numFmtId="0" fontId="7" fillId="2" borderId="27" xfId="6" applyFont="1" applyFill="1" applyBorder="1"/>
    <xf numFmtId="0" fontId="7" fillId="2" borderId="24" xfId="6" applyFont="1" applyFill="1" applyBorder="1"/>
    <xf numFmtId="0" fontId="7" fillId="2" borderId="25" xfId="6" applyFont="1" applyFill="1" applyBorder="1"/>
    <xf numFmtId="0" fontId="7" fillId="2" borderId="25" xfId="6" applyFont="1" applyFill="1" applyBorder="1" applyAlignment="1">
      <alignment horizontal="right" vertical="top"/>
    </xf>
    <xf numFmtId="0" fontId="7" fillId="2" borderId="26" xfId="6" applyFont="1" applyFill="1" applyBorder="1" applyAlignment="1">
      <alignment horizontal="left" vertical="top" wrapText="1"/>
    </xf>
    <xf numFmtId="0" fontId="7" fillId="0" borderId="0" xfId="0" applyFont="1" applyFill="1" applyAlignment="1">
      <alignment vertical="center"/>
    </xf>
    <xf numFmtId="0" fontId="7" fillId="0" borderId="0" xfId="0" applyFont="1" applyAlignment="1">
      <alignment vertical="center"/>
    </xf>
    <xf numFmtId="0" fontId="7" fillId="2" borderId="26" xfId="6" applyFont="1" applyFill="1" applyBorder="1" applyAlignment="1">
      <alignment vertical="top" wrapText="1"/>
    </xf>
    <xf numFmtId="0" fontId="1" fillId="0" borderId="0" xfId="0" applyFont="1" applyFill="1"/>
    <xf numFmtId="0" fontId="1" fillId="4" borderId="0" xfId="0" applyFont="1" applyFill="1"/>
    <xf numFmtId="43" fontId="1" fillId="0" borderId="0" xfId="0" applyNumberFormat="1" applyFont="1" applyFill="1"/>
    <xf numFmtId="0" fontId="7" fillId="2" borderId="27" xfId="6" applyFont="1" applyFill="1" applyBorder="1" applyAlignment="1">
      <alignment horizontal="right"/>
    </xf>
    <xf numFmtId="0" fontId="7" fillId="2" borderId="26" xfId="6" applyFont="1" applyFill="1" applyBorder="1" applyAlignment="1">
      <alignment horizontal="left" indent="1"/>
    </xf>
    <xf numFmtId="0" fontId="7" fillId="2" borderId="27" xfId="6" applyFont="1" applyFill="1" applyBorder="1" applyAlignment="1">
      <alignment horizontal="center" vertical="top"/>
    </xf>
    <xf numFmtId="0" fontId="7" fillId="2" borderId="26" xfId="6" applyFont="1" applyFill="1" applyBorder="1" applyAlignment="1">
      <alignment vertical="center"/>
    </xf>
    <xf numFmtId="0" fontId="7" fillId="2" borderId="27" xfId="0" applyFont="1" applyFill="1" applyBorder="1" applyAlignment="1">
      <alignment horizontal="center" vertical="center"/>
    </xf>
    <xf numFmtId="0" fontId="7" fillId="2" borderId="26" xfId="6" applyFont="1" applyFill="1" applyBorder="1" applyAlignment="1">
      <alignment horizontal="left"/>
    </xf>
    <xf numFmtId="0" fontId="1" fillId="0" borderId="16" xfId="0" applyFont="1" applyFill="1" applyBorder="1"/>
    <xf numFmtId="0" fontId="1" fillId="4" borderId="16" xfId="0" applyFont="1" applyFill="1" applyBorder="1"/>
    <xf numFmtId="0" fontId="6" fillId="2" borderId="24" xfId="6" applyFont="1" applyFill="1" applyBorder="1" applyAlignment="1">
      <alignment horizontal="left"/>
    </xf>
    <xf numFmtId="0" fontId="7" fillId="0" borderId="27" xfId="0" applyFont="1" applyFill="1" applyBorder="1" applyAlignment="1">
      <alignment horizontal="right" vertical="top"/>
    </xf>
    <xf numFmtId="0" fontId="7" fillId="0" borderId="24" xfId="0" applyFont="1" applyFill="1" applyBorder="1" applyAlignment="1">
      <alignment horizontal="left" vertical="center"/>
    </xf>
    <xf numFmtId="0" fontId="7" fillId="0" borderId="25" xfId="0" applyFont="1" applyFill="1" applyBorder="1" applyAlignment="1">
      <alignment horizontal="right" vertical="center"/>
    </xf>
    <xf numFmtId="0" fontId="7" fillId="0" borderId="27" xfId="0" applyFont="1" applyBorder="1" applyAlignment="1">
      <alignment horizontal="center" vertical="center"/>
    </xf>
    <xf numFmtId="0" fontId="7" fillId="0" borderId="0" xfId="0" applyFont="1" applyFill="1"/>
    <xf numFmtId="43" fontId="7" fillId="0" borderId="0" xfId="0" applyNumberFormat="1" applyFont="1" applyFill="1"/>
    <xf numFmtId="0" fontId="7" fillId="0" borderId="0" xfId="0" applyFont="1"/>
    <xf numFmtId="0" fontId="7" fillId="0" borderId="25" xfId="0" applyFont="1" applyFill="1" applyBorder="1" applyAlignment="1">
      <alignment horizontal="left" vertical="center"/>
    </xf>
    <xf numFmtId="0" fontId="7" fillId="0" borderId="26" xfId="0" applyFont="1" applyFill="1" applyBorder="1" applyAlignment="1">
      <alignment horizontal="justify" vertical="center" wrapText="1"/>
    </xf>
    <xf numFmtId="0" fontId="7" fillId="0" borderId="26" xfId="0" applyFont="1" applyFill="1" applyBorder="1" applyAlignment="1">
      <alignment horizontal="left" vertical="center" wrapText="1"/>
    </xf>
    <xf numFmtId="0" fontId="7" fillId="0" borderId="27" xfId="0" applyFont="1" applyFill="1" applyBorder="1" applyAlignment="1">
      <alignment horizontal="center" vertical="center"/>
    </xf>
    <xf numFmtId="0" fontId="7" fillId="2" borderId="27" xfId="0" applyFont="1" applyFill="1" applyBorder="1" applyAlignment="1">
      <alignment horizontal="right" vertical="top"/>
    </xf>
    <xf numFmtId="0" fontId="7" fillId="2" borderId="26" xfId="0" applyFont="1" applyFill="1" applyBorder="1" applyAlignment="1">
      <alignment horizontal="left" vertical="center"/>
    </xf>
    <xf numFmtId="0" fontId="7" fillId="2" borderId="24" xfId="0" applyFont="1" applyFill="1" applyBorder="1" applyAlignment="1">
      <alignment horizontal="left" vertical="center"/>
    </xf>
    <xf numFmtId="0" fontId="7" fillId="2" borderId="25" xfId="0" applyFont="1" applyFill="1" applyBorder="1" applyAlignment="1">
      <alignment horizontal="right" vertical="center"/>
    </xf>
    <xf numFmtId="0" fontId="7" fillId="2" borderId="25" xfId="0" applyFont="1" applyFill="1" applyBorder="1" applyAlignment="1">
      <alignment horizontal="left" vertical="center"/>
    </xf>
    <xf numFmtId="0" fontId="7" fillId="2" borderId="0" xfId="0" applyFont="1" applyFill="1"/>
    <xf numFmtId="0" fontId="7" fillId="0" borderId="42" xfId="0" applyFont="1" applyBorder="1" applyAlignment="1">
      <alignment horizontal="justify" vertical="center" wrapText="1"/>
    </xf>
    <xf numFmtId="0" fontId="7" fillId="0" borderId="42" xfId="0" applyFont="1" applyFill="1" applyBorder="1" applyAlignment="1">
      <alignment horizontal="justify" vertical="center" wrapText="1"/>
    </xf>
    <xf numFmtId="0" fontId="1" fillId="0" borderId="0" xfId="0" applyFont="1"/>
    <xf numFmtId="0" fontId="1" fillId="0" borderId="41" xfId="0" applyFont="1" applyBorder="1" applyAlignment="1">
      <alignment horizontal="right" vertical="center"/>
    </xf>
    <xf numFmtId="0" fontId="1" fillId="0" borderId="27" xfId="0" applyFont="1" applyBorder="1" applyAlignment="1">
      <alignment horizontal="center" vertical="center"/>
    </xf>
    <xf numFmtId="0" fontId="7" fillId="0" borderId="26" xfId="0" applyFont="1" applyFill="1" applyBorder="1" applyAlignment="1">
      <alignment horizontal="left" vertical="top" wrapText="1"/>
    </xf>
    <xf numFmtId="0" fontId="7" fillId="0" borderId="27" xfId="0" applyFont="1" applyFill="1" applyBorder="1" applyAlignment="1">
      <alignment horizontal="right" vertical="center"/>
    </xf>
    <xf numFmtId="0" fontId="7" fillId="0" borderId="27" xfId="0" applyFont="1" applyFill="1" applyBorder="1" applyAlignment="1">
      <alignment vertical="top"/>
    </xf>
    <xf numFmtId="0" fontId="7" fillId="0" borderId="25" xfId="0" applyFont="1" applyFill="1" applyBorder="1" applyAlignment="1">
      <alignment horizontal="right" vertical="top"/>
    </xf>
    <xf numFmtId="0" fontId="6" fillId="0" borderId="0" xfId="0" applyFont="1" applyFill="1"/>
    <xf numFmtId="0" fontId="6" fillId="0" borderId="0" xfId="0" applyFont="1"/>
    <xf numFmtId="0" fontId="7" fillId="0" borderId="26" xfId="0" applyFont="1" applyBorder="1" applyAlignment="1">
      <alignment vertical="center" wrapText="1"/>
    </xf>
    <xf numFmtId="0" fontId="7" fillId="0" borderId="26" xfId="0" applyFont="1" applyBorder="1" applyAlignment="1">
      <alignment vertical="center"/>
    </xf>
    <xf numFmtId="0" fontId="7" fillId="0" borderId="25" xfId="0" applyFont="1" applyFill="1" applyBorder="1" applyAlignment="1">
      <alignment horizontal="justify" vertical="center" wrapText="1"/>
    </xf>
    <xf numFmtId="0" fontId="0" fillId="0" borderId="0" xfId="0" applyFont="1" applyFill="1"/>
    <xf numFmtId="0" fontId="0" fillId="4" borderId="0" xfId="0" applyFont="1" applyFill="1"/>
    <xf numFmtId="0" fontId="7" fillId="0" borderId="26" xfId="0" applyFont="1" applyFill="1" applyBorder="1" applyAlignment="1">
      <alignment vertical="center"/>
    </xf>
    <xf numFmtId="0" fontId="43" fillId="0" borderId="26" xfId="0" applyFont="1" applyBorder="1"/>
    <xf numFmtId="0" fontId="43" fillId="0" borderId="26" xfId="0" applyFont="1" applyBorder="1" applyAlignment="1">
      <alignment vertical="center" wrapText="1"/>
    </xf>
    <xf numFmtId="0" fontId="7" fillId="2" borderId="51" xfId="0" applyFont="1" applyFill="1" applyBorder="1" applyAlignment="1">
      <alignment horizontal="right" vertical="center"/>
    </xf>
    <xf numFmtId="0" fontId="7" fillId="2" borderId="52" xfId="0" applyFont="1" applyFill="1" applyBorder="1" applyAlignment="1">
      <alignment horizontal="right"/>
    </xf>
    <xf numFmtId="0" fontId="7" fillId="2" borderId="52" xfId="0" applyFont="1" applyFill="1" applyBorder="1" applyAlignment="1">
      <alignment horizontal="right" vertical="center"/>
    </xf>
    <xf numFmtId="0" fontId="7" fillId="2" borderId="53" xfId="0" applyFont="1" applyFill="1" applyBorder="1" applyAlignment="1">
      <alignment horizontal="left"/>
    </xf>
    <xf numFmtId="0" fontId="7" fillId="0" borderId="0" xfId="0" applyFont="1" applyFill="1" applyBorder="1" applyAlignment="1"/>
    <xf numFmtId="0" fontId="7" fillId="2" borderId="27" xfId="0" applyFont="1" applyFill="1" applyBorder="1" applyAlignment="1">
      <alignment horizontal="right"/>
    </xf>
    <xf numFmtId="0" fontId="6" fillId="2" borderId="24" xfId="0" applyFont="1" applyFill="1" applyBorder="1" applyAlignment="1">
      <alignment horizontal="left" vertical="center"/>
    </xf>
    <xf numFmtId="0" fontId="6" fillId="2" borderId="25" xfId="0" applyFont="1" applyFill="1" applyBorder="1" applyAlignment="1">
      <alignment horizontal="left"/>
    </xf>
    <xf numFmtId="0" fontId="6" fillId="2" borderId="25" xfId="0" applyFont="1" applyFill="1" applyBorder="1" applyAlignment="1">
      <alignment horizontal="left" vertical="center"/>
    </xf>
    <xf numFmtId="0" fontId="7" fillId="2" borderId="26" xfId="0" applyFont="1" applyFill="1" applyBorder="1" applyAlignment="1">
      <alignment horizontal="left"/>
    </xf>
    <xf numFmtId="0" fontId="7" fillId="0" borderId="6" xfId="0" applyFont="1" applyFill="1" applyBorder="1" applyAlignment="1"/>
    <xf numFmtId="0" fontId="7" fillId="2" borderId="24" xfId="0" applyFont="1" applyFill="1" applyBorder="1" applyAlignment="1">
      <alignment horizontal="right" vertical="center"/>
    </xf>
    <xf numFmtId="0" fontId="7" fillId="2" borderId="25" xfId="0" applyFont="1" applyFill="1" applyBorder="1" applyAlignment="1"/>
    <xf numFmtId="0" fontId="6" fillId="2" borderId="25" xfId="0" applyFont="1" applyFill="1" applyBorder="1" applyAlignment="1">
      <alignment horizontal="right" vertical="center"/>
    </xf>
    <xf numFmtId="0" fontId="0" fillId="2" borderId="26" xfId="0" applyFont="1" applyFill="1" applyBorder="1" applyAlignment="1">
      <alignment horizontal="left"/>
    </xf>
    <xf numFmtId="0" fontId="7" fillId="2" borderId="25" xfId="0" applyFont="1" applyFill="1" applyBorder="1" applyAlignment="1">
      <alignment horizontal="right"/>
    </xf>
    <xf numFmtId="0" fontId="7" fillId="2" borderId="25" xfId="0" applyFont="1" applyFill="1" applyBorder="1" applyAlignment="1">
      <alignment horizontal="right" vertical="top"/>
    </xf>
    <xf numFmtId="0" fontId="7" fillId="2" borderId="26" xfId="0" applyFont="1" applyFill="1" applyBorder="1" applyAlignment="1">
      <alignment vertical="top" wrapText="1"/>
    </xf>
    <xf numFmtId="0" fontId="7" fillId="2" borderId="0" xfId="0" applyFont="1" applyFill="1" applyAlignment="1">
      <alignment vertical="center"/>
    </xf>
    <xf numFmtId="0" fontId="7" fillId="2" borderId="25" xfId="0" applyFont="1" applyFill="1" applyBorder="1" applyAlignment="1">
      <alignment horizontal="left"/>
    </xf>
    <xf numFmtId="0" fontId="7" fillId="2" borderId="26" xfId="0" applyFont="1" applyFill="1" applyBorder="1" applyAlignment="1"/>
    <xf numFmtId="0" fontId="6" fillId="2" borderId="27" xfId="0" applyFont="1" applyFill="1" applyBorder="1" applyAlignment="1">
      <alignment horizontal="right"/>
    </xf>
    <xf numFmtId="0" fontId="7" fillId="2" borderId="26" xfId="0" applyFont="1" applyFill="1" applyBorder="1" applyAlignment="1">
      <alignment horizontal="justify" vertical="justify"/>
    </xf>
    <xf numFmtId="0" fontId="7" fillId="0" borderId="0" xfId="0" applyFont="1" applyFill="1" applyAlignment="1"/>
    <xf numFmtId="0" fontId="7" fillId="0" borderId="0" xfId="0" applyFont="1" applyAlignment="1"/>
    <xf numFmtId="0" fontId="7" fillId="2" borderId="0" xfId="0" applyFont="1" applyFill="1" applyAlignment="1"/>
    <xf numFmtId="0" fontId="7" fillId="2" borderId="26" xfId="0" applyFont="1" applyFill="1" applyBorder="1" applyAlignment="1">
      <alignment vertical="center" wrapText="1"/>
    </xf>
    <xf numFmtId="0" fontId="42" fillId="2" borderId="24" xfId="0" applyFont="1" applyFill="1" applyBorder="1" applyAlignment="1">
      <alignment horizontal="left" vertical="center"/>
    </xf>
    <xf numFmtId="43" fontId="7" fillId="0" borderId="0" xfId="0" applyNumberFormat="1" applyFont="1" applyFill="1" applyAlignment="1"/>
    <xf numFmtId="0" fontId="7" fillId="2" borderId="26" xfId="0" applyFont="1" applyFill="1" applyBorder="1" applyAlignment="1">
      <alignment horizontal="left" vertical="center" wrapText="1"/>
    </xf>
    <xf numFmtId="0" fontId="7" fillId="2" borderId="26" xfId="0" applyFont="1" applyFill="1" applyBorder="1" applyAlignment="1">
      <alignment wrapText="1"/>
    </xf>
    <xf numFmtId="0" fontId="7" fillId="0" borderId="0" xfId="0" applyFont="1" applyFill="1" applyAlignment="1">
      <alignment vertical="top"/>
    </xf>
    <xf numFmtId="0" fontId="7" fillId="2" borderId="0" xfId="0" applyFont="1" applyFill="1" applyAlignment="1">
      <alignment vertical="top"/>
    </xf>
    <xf numFmtId="0" fontId="7" fillId="2" borderId="24" xfId="0" applyFont="1" applyFill="1" applyBorder="1" applyAlignment="1">
      <alignment vertical="center" wrapText="1"/>
    </xf>
    <xf numFmtId="0" fontId="7" fillId="2" borderId="25" xfId="0" applyFont="1" applyFill="1" applyBorder="1" applyAlignment="1">
      <alignment vertical="center" wrapText="1"/>
    </xf>
    <xf numFmtId="0" fontId="7" fillId="2" borderId="27" xfId="0" applyFont="1" applyFill="1" applyBorder="1" applyAlignment="1">
      <alignment horizontal="center"/>
    </xf>
    <xf numFmtId="0" fontId="7" fillId="2" borderId="6" xfId="0" applyFont="1" applyFill="1" applyBorder="1" applyAlignment="1"/>
    <xf numFmtId="0" fontId="7" fillId="0" borderId="0" xfId="0" applyFont="1" applyAlignment="1">
      <alignment vertical="top"/>
    </xf>
    <xf numFmtId="0" fontId="27" fillId="2" borderId="25" xfId="0" applyFont="1" applyFill="1" applyBorder="1" applyAlignment="1">
      <alignment horizontal="right" vertical="center"/>
    </xf>
    <xf numFmtId="0" fontId="7" fillId="2" borderId="24" xfId="0" applyFont="1" applyFill="1" applyBorder="1" applyAlignment="1">
      <alignment horizontal="right"/>
    </xf>
    <xf numFmtId="0" fontId="0" fillId="2" borderId="25" xfId="0" applyFont="1" applyFill="1" applyBorder="1"/>
    <xf numFmtId="0" fontId="7" fillId="2" borderId="27" xfId="0" applyNumberFormat="1" applyFont="1" applyFill="1" applyBorder="1" applyAlignment="1">
      <alignment horizontal="center" vertical="top"/>
    </xf>
    <xf numFmtId="0" fontId="7" fillId="0" borderId="26" xfId="0" applyFont="1" applyFill="1" applyBorder="1" applyAlignment="1">
      <alignment vertical="justify"/>
    </xf>
    <xf numFmtId="0" fontId="7" fillId="2" borderId="24" xfId="0" applyFont="1" applyFill="1" applyBorder="1" applyAlignment="1">
      <alignment horizontal="right" vertical="top"/>
    </xf>
    <xf numFmtId="0" fontId="7" fillId="2" borderId="26" xfId="0" applyFont="1" applyFill="1" applyBorder="1" applyAlignment="1">
      <alignment horizontal="left" vertical="top" wrapText="1"/>
    </xf>
    <xf numFmtId="43" fontId="0" fillId="0" borderId="0" xfId="0" applyNumberFormat="1" applyFont="1" applyFill="1"/>
    <xf numFmtId="0" fontId="7" fillId="2" borderId="26" xfId="0" applyFont="1" applyFill="1" applyBorder="1" applyAlignment="1">
      <alignment vertical="justify"/>
    </xf>
    <xf numFmtId="0" fontId="7" fillId="2" borderId="26" xfId="0" applyFont="1" applyFill="1" applyBorder="1" applyAlignment="1">
      <alignment vertical="top"/>
    </xf>
    <xf numFmtId="0" fontId="42" fillId="2" borderId="24" xfId="0" applyFont="1" applyFill="1" applyBorder="1" applyAlignment="1"/>
    <xf numFmtId="0" fontId="6" fillId="2" borderId="25" xfId="0" applyFont="1" applyFill="1" applyBorder="1" applyAlignment="1">
      <alignment horizontal="right"/>
    </xf>
    <xf numFmtId="0" fontId="6" fillId="2" borderId="27" xfId="0" applyNumberFormat="1" applyFont="1" applyFill="1" applyBorder="1" applyAlignment="1">
      <alignment horizontal="center" vertical="top"/>
    </xf>
    <xf numFmtId="0" fontId="0" fillId="0" borderId="0" xfId="0" applyFont="1" applyFill="1" applyAlignment="1">
      <alignment vertical="top"/>
    </xf>
    <xf numFmtId="0" fontId="0" fillId="4" borderId="0" xfId="0" applyFont="1" applyFill="1" applyAlignment="1">
      <alignment vertical="top"/>
    </xf>
    <xf numFmtId="0" fontId="7" fillId="2" borderId="27" xfId="0" applyFont="1" applyFill="1" applyBorder="1" applyAlignment="1"/>
    <xf numFmtId="0" fontId="7" fillId="2" borderId="26" xfId="0" applyFont="1" applyFill="1" applyBorder="1" applyAlignment="1">
      <alignment horizontal="justify" vertical="top" wrapText="1"/>
    </xf>
    <xf numFmtId="0" fontId="7" fillId="0" borderId="26" xfId="0" applyFont="1" applyFill="1" applyBorder="1" applyAlignment="1">
      <alignment horizontal="left"/>
    </xf>
    <xf numFmtId="0" fontId="7" fillId="0" borderId="24" xfId="0" applyFont="1" applyFill="1" applyBorder="1" applyAlignment="1">
      <alignment horizontal="right" vertical="center"/>
    </xf>
    <xf numFmtId="0" fontId="44" fillId="0" borderId="27" xfId="22" applyFont="1" applyFill="1" applyBorder="1" applyAlignment="1">
      <alignment horizontal="center"/>
    </xf>
    <xf numFmtId="0" fontId="7" fillId="2" borderId="26" xfId="0" applyFont="1" applyFill="1" applyBorder="1" applyAlignment="1">
      <alignment vertical="center"/>
    </xf>
    <xf numFmtId="0" fontId="6" fillId="0" borderId="35" xfId="0" applyFont="1" applyFill="1" applyBorder="1" applyAlignment="1">
      <alignment horizontal="right"/>
    </xf>
    <xf numFmtId="0" fontId="7" fillId="0" borderId="51" xfId="0" applyFont="1" applyFill="1" applyBorder="1" applyAlignment="1">
      <alignment horizontal="right" vertical="center"/>
    </xf>
    <xf numFmtId="0" fontId="7" fillId="0" borderId="53" xfId="0" applyFont="1" applyFill="1" applyBorder="1" applyAlignment="1">
      <alignment wrapText="1"/>
    </xf>
    <xf numFmtId="0" fontId="7" fillId="0" borderId="35" xfId="0" applyFont="1" applyFill="1" applyBorder="1" applyAlignment="1">
      <alignment horizontal="center" vertical="center"/>
    </xf>
    <xf numFmtId="0" fontId="6" fillId="0" borderId="27" xfId="0" applyFont="1" applyFill="1" applyBorder="1" applyAlignment="1">
      <alignment horizontal="right"/>
    </xf>
    <xf numFmtId="0" fontId="7" fillId="0" borderId="25" xfId="0" applyFont="1" applyFill="1" applyBorder="1" applyAlignment="1">
      <alignment horizontal="right"/>
    </xf>
    <xf numFmtId="0" fontId="7" fillId="0" borderId="26" xfId="0" applyFont="1" applyFill="1" applyBorder="1" applyAlignment="1"/>
    <xf numFmtId="0" fontId="23" fillId="0" borderId="26" xfId="0" applyFont="1" applyFill="1" applyBorder="1" applyAlignment="1"/>
    <xf numFmtId="0" fontId="44" fillId="0" borderId="26" xfId="22" applyFont="1" applyFill="1" applyBorder="1" applyAlignment="1">
      <alignment wrapText="1"/>
    </xf>
    <xf numFmtId="0" fontId="44" fillId="0" borderId="26" xfId="22" applyFont="1" applyFill="1" applyBorder="1" applyAlignment="1">
      <alignment vertical="center" wrapText="1"/>
    </xf>
    <xf numFmtId="0" fontId="9" fillId="0" borderId="9" xfId="0" applyFont="1" applyFill="1" applyBorder="1" applyAlignment="1">
      <alignment horizontal="right" vertical="center"/>
    </xf>
    <xf numFmtId="0" fontId="9" fillId="0" borderId="18" xfId="0" applyFont="1" applyFill="1" applyBorder="1" applyAlignment="1">
      <alignment horizontal="right" vertical="center"/>
    </xf>
    <xf numFmtId="0" fontId="9" fillId="0" borderId="3" xfId="0" applyFont="1" applyFill="1" applyBorder="1" applyAlignment="1">
      <alignment horizontal="right" vertical="center"/>
    </xf>
    <xf numFmtId="0" fontId="9" fillId="0" borderId="15" xfId="0" applyFont="1" applyFill="1" applyBorder="1" applyAlignment="1">
      <alignment vertical="center"/>
    </xf>
    <xf numFmtId="0" fontId="9" fillId="0" borderId="9" xfId="0" applyFont="1" applyFill="1" applyBorder="1" applyAlignment="1">
      <alignment horizontal="center" vertical="center"/>
    </xf>
    <xf numFmtId="43" fontId="7" fillId="0" borderId="52" xfId="1" applyFont="1" applyFill="1" applyBorder="1" applyAlignment="1">
      <alignment horizontal="left" vertical="center"/>
    </xf>
    <xf numFmtId="0" fontId="10" fillId="2" borderId="43" xfId="6" applyFont="1" applyFill="1" applyBorder="1" applyAlignment="1">
      <alignment horizontal="center" vertical="top"/>
    </xf>
    <xf numFmtId="0" fontId="10" fillId="2" borderId="28" xfId="6" applyFont="1" applyFill="1" applyBorder="1" applyAlignment="1">
      <alignment horizontal="center" vertical="top"/>
    </xf>
    <xf numFmtId="0" fontId="11" fillId="0" borderId="1" xfId="0" applyFont="1" applyBorder="1" applyAlignment="1">
      <alignment horizontal="center"/>
    </xf>
    <xf numFmtId="0" fontId="40" fillId="2" borderId="25" xfId="0" applyFont="1" applyFill="1" applyBorder="1" applyAlignment="1">
      <alignment vertical="center"/>
    </xf>
    <xf numFmtId="0" fontId="38" fillId="2" borderId="27" xfId="0" applyFont="1" applyFill="1" applyBorder="1" applyAlignment="1">
      <alignment horizontal="center"/>
    </xf>
    <xf numFmtId="0" fontId="22" fillId="2" borderId="43" xfId="6" applyFont="1" applyFill="1" applyBorder="1" applyAlignment="1">
      <alignment horizontal="center" vertical="top"/>
    </xf>
    <xf numFmtId="0" fontId="22" fillId="2" borderId="23" xfId="6" applyFont="1" applyFill="1" applyBorder="1" applyAlignment="1">
      <alignment horizontal="center" vertical="top"/>
    </xf>
    <xf numFmtId="4" fontId="12" fillId="0" borderId="0" xfId="0" applyNumberFormat="1" applyFont="1" applyFill="1" applyBorder="1" applyAlignment="1">
      <alignment vertical="top"/>
    </xf>
    <xf numFmtId="4" fontId="39" fillId="0" borderId="9" xfId="0" applyNumberFormat="1" applyFont="1" applyFill="1" applyBorder="1" applyAlignment="1">
      <alignment horizontal="center" vertical="center"/>
    </xf>
    <xf numFmtId="4" fontId="39" fillId="0" borderId="4" xfId="0" applyNumberFormat="1" applyFont="1" applyFill="1" applyBorder="1" applyAlignment="1">
      <alignment vertical="top"/>
    </xf>
    <xf numFmtId="4" fontId="12" fillId="0" borderId="43" xfId="0" applyNumberFormat="1" applyFont="1" applyFill="1" applyBorder="1" applyAlignment="1">
      <alignment vertical="top"/>
    </xf>
    <xf numFmtId="4" fontId="12" fillId="0" borderId="27" xfId="0" applyNumberFormat="1" applyFont="1" applyFill="1" applyBorder="1" applyAlignment="1">
      <alignment vertical="top"/>
    </xf>
    <xf numFmtId="4" fontId="39" fillId="0" borderId="27" xfId="0" applyNumberFormat="1" applyFont="1" applyFill="1" applyBorder="1" applyAlignment="1">
      <alignment vertical="top"/>
    </xf>
    <xf numFmtId="4" fontId="4" fillId="0" borderId="27" xfId="0" applyNumberFormat="1" applyFont="1" applyFill="1" applyBorder="1" applyAlignment="1">
      <alignment vertical="top"/>
    </xf>
    <xf numFmtId="4" fontId="0" fillId="0" borderId="27" xfId="1" applyNumberFormat="1" applyFont="1" applyFill="1" applyBorder="1" applyAlignment="1">
      <alignment horizontal="center" vertical="center"/>
    </xf>
    <xf numFmtId="4" fontId="11" fillId="0" borderId="27" xfId="0" applyNumberFormat="1" applyFont="1" applyFill="1" applyBorder="1" applyAlignment="1">
      <alignment vertical="top"/>
    </xf>
    <xf numFmtId="4" fontId="0" fillId="0" borderId="27" xfId="0" applyNumberFormat="1" applyFont="1" applyFill="1" applyBorder="1" applyAlignment="1">
      <alignment vertical="center"/>
    </xf>
    <xf numFmtId="4" fontId="0" fillId="0" borderId="27" xfId="0" applyNumberFormat="1" applyFont="1" applyFill="1" applyBorder="1"/>
    <xf numFmtId="4" fontId="16" fillId="0" borderId="27" xfId="0" applyNumberFormat="1" applyFont="1" applyFill="1" applyBorder="1"/>
    <xf numFmtId="4" fontId="5" fillId="0" borderId="27" xfId="0" applyNumberFormat="1" applyFont="1" applyFill="1" applyBorder="1"/>
    <xf numFmtId="4" fontId="11" fillId="0" borderId="35" xfId="1" applyNumberFormat="1" applyFont="1" applyFill="1" applyBorder="1" applyAlignment="1">
      <alignment horizontal="center" vertical="center"/>
    </xf>
    <xf numFmtId="4" fontId="0" fillId="0" borderId="35" xfId="1" applyNumberFormat="1" applyFont="1" applyFill="1" applyBorder="1" applyAlignment="1">
      <alignment horizontal="center" vertical="center"/>
    </xf>
    <xf numFmtId="4" fontId="16" fillId="0" borderId="44" xfId="0" applyNumberFormat="1" applyFont="1" applyFill="1" applyBorder="1"/>
    <xf numFmtId="4" fontId="39" fillId="0" borderId="11" xfId="0" applyNumberFormat="1" applyFont="1" applyFill="1" applyBorder="1" applyAlignment="1">
      <alignment vertical="top"/>
    </xf>
    <xf numFmtId="4" fontId="39" fillId="0" borderId="9" xfId="0" applyNumberFormat="1" applyFont="1" applyFill="1" applyBorder="1" applyAlignment="1">
      <alignment vertical="top"/>
    </xf>
    <xf numFmtId="4" fontId="16" fillId="0" borderId="35" xfId="0" applyNumberFormat="1" applyFont="1" applyFill="1" applyBorder="1"/>
    <xf numFmtId="4" fontId="39" fillId="0" borderId="4" xfId="1" applyNumberFormat="1" applyFont="1" applyFill="1" applyBorder="1" applyAlignment="1">
      <alignment vertical="center"/>
    </xf>
    <xf numFmtId="4" fontId="39" fillId="0" borderId="4" xfId="0" applyNumberFormat="1" applyFont="1" applyFill="1" applyBorder="1" applyAlignment="1">
      <alignment vertical="center"/>
    </xf>
    <xf numFmtId="4" fontId="16" fillId="0" borderId="43" xfId="0" applyNumberFormat="1" applyFont="1" applyFill="1" applyBorder="1"/>
    <xf numFmtId="4" fontId="16" fillId="0" borderId="28" xfId="0" applyNumberFormat="1" applyFont="1" applyFill="1" applyBorder="1"/>
    <xf numFmtId="4" fontId="38" fillId="0" borderId="4" xfId="3" applyNumberFormat="1" applyFont="1" applyFill="1" applyBorder="1" applyAlignment="1">
      <alignment vertical="center"/>
    </xf>
    <xf numFmtId="4" fontId="9" fillId="0" borderId="4" xfId="3" applyNumberFormat="1" applyFont="1" applyFill="1" applyBorder="1" applyAlignment="1">
      <alignment vertical="center"/>
    </xf>
    <xf numFmtId="4" fontId="41" fillId="0" borderId="4" xfId="0" applyNumberFormat="1" applyFont="1" applyFill="1" applyBorder="1" applyAlignment="1">
      <alignment vertical="center"/>
    </xf>
    <xf numFmtId="4" fontId="11" fillId="0" borderId="27" xfId="0" applyNumberFormat="1" applyFont="1" applyFill="1" applyBorder="1"/>
    <xf numFmtId="4" fontId="16" fillId="0" borderId="1" xfId="0" applyNumberFormat="1" applyFont="1" applyFill="1" applyBorder="1"/>
    <xf numFmtId="4" fontId="5" fillId="0" borderId="4" xfId="2" applyNumberFormat="1" applyFont="1" applyFill="1" applyBorder="1" applyAlignment="1">
      <alignment vertical="center"/>
    </xf>
    <xf numFmtId="4" fontId="39" fillId="0" borderId="4" xfId="2" applyNumberFormat="1" applyFont="1" applyFill="1" applyBorder="1" applyAlignment="1">
      <alignment vertical="center"/>
    </xf>
    <xf numFmtId="4" fontId="5" fillId="0" borderId="43" xfId="0" applyNumberFormat="1" applyFont="1" applyFill="1" applyBorder="1"/>
    <xf numFmtId="4" fontId="38" fillId="0" borderId="4" xfId="4" applyNumberFormat="1" applyFont="1" applyFill="1" applyBorder="1" applyAlignment="1">
      <alignment vertical="center"/>
    </xf>
    <xf numFmtId="4" fontId="1" fillId="0" borderId="27" xfId="0" applyNumberFormat="1" applyFont="1" applyFill="1" applyBorder="1"/>
    <xf numFmtId="4" fontId="1" fillId="0" borderId="27" xfId="0" applyNumberFormat="1" applyFont="1" applyFill="1" applyBorder="1" applyAlignment="1">
      <alignment vertical="center"/>
    </xf>
    <xf numFmtId="4" fontId="9" fillId="0" borderId="4" xfId="4" applyNumberFormat="1" applyFont="1" applyFill="1" applyBorder="1" applyAlignment="1">
      <alignment vertical="center"/>
    </xf>
    <xf numFmtId="4" fontId="9" fillId="0" borderId="4" xfId="6" applyNumberFormat="1" applyFont="1" applyFill="1" applyBorder="1" applyAlignment="1">
      <alignment vertical="top"/>
    </xf>
    <xf numFmtId="4" fontId="19" fillId="0" borderId="43" xfId="6" applyNumberFormat="1" applyFont="1" applyFill="1" applyBorder="1" applyAlignment="1">
      <alignment vertical="top"/>
    </xf>
    <xf numFmtId="4" fontId="7" fillId="0" borderId="27" xfId="6" applyNumberFormat="1" applyFont="1" applyFill="1" applyBorder="1" applyAlignment="1">
      <alignment vertical="top"/>
    </xf>
    <xf numFmtId="4" fontId="22" fillId="0" borderId="35" xfId="6" applyNumberFormat="1" applyFont="1" applyFill="1" applyBorder="1" applyAlignment="1">
      <alignment vertical="top"/>
    </xf>
    <xf numFmtId="4" fontId="19" fillId="0" borderId="23" xfId="6" applyNumberFormat="1" applyFont="1" applyFill="1" applyBorder="1" applyAlignment="1">
      <alignment vertical="top"/>
    </xf>
    <xf numFmtId="4" fontId="9" fillId="0" borderId="8" xfId="3" applyNumberFormat="1" applyFont="1" applyFill="1" applyBorder="1" applyAlignment="1">
      <alignment vertical="center"/>
    </xf>
    <xf numFmtId="4" fontId="38" fillId="0" borderId="9" xfId="3" applyNumberFormat="1" applyFont="1" applyFill="1" applyBorder="1" applyAlignment="1">
      <alignment vertical="center"/>
    </xf>
    <xf numFmtId="4" fontId="11" fillId="0" borderId="1" xfId="0" applyNumberFormat="1" applyFont="1" applyFill="1" applyBorder="1"/>
    <xf numFmtId="4" fontId="11" fillId="0" borderId="0" xfId="1" applyNumberFormat="1" applyFont="1" applyFill="1" applyBorder="1" applyAlignment="1">
      <alignment horizontal="center" vertical="center"/>
    </xf>
    <xf numFmtId="4" fontId="39" fillId="0" borderId="9" xfId="1" applyNumberFormat="1" applyFont="1" applyFill="1" applyBorder="1" applyAlignment="1">
      <alignment horizontal="center" vertical="center"/>
    </xf>
    <xf numFmtId="4" fontId="5" fillId="0" borderId="4" xfId="1" applyNumberFormat="1" applyFont="1" applyFill="1" applyBorder="1" applyAlignment="1">
      <alignment horizontal="center" vertical="center"/>
    </xf>
    <xf numFmtId="4" fontId="11" fillId="0" borderId="43" xfId="1" applyNumberFormat="1" applyFont="1" applyFill="1" applyBorder="1" applyAlignment="1">
      <alignment horizontal="center" vertical="center"/>
    </xf>
    <xf numFmtId="4" fontId="11" fillId="0" borderId="27" xfId="1" applyNumberFormat="1" applyFont="1" applyFill="1" applyBorder="1" applyAlignment="1">
      <alignment horizontal="center" vertical="center"/>
    </xf>
    <xf numFmtId="4" fontId="5" fillId="0" borderId="27" xfId="1" applyNumberFormat="1" applyFont="1" applyFill="1" applyBorder="1" applyAlignment="1">
      <alignment horizontal="center" vertical="center"/>
    </xf>
    <xf numFmtId="4" fontId="11" fillId="0" borderId="44" xfId="1" applyNumberFormat="1" applyFont="1" applyFill="1" applyBorder="1" applyAlignment="1">
      <alignment horizontal="center" vertical="center"/>
    </xf>
    <xf numFmtId="4" fontId="5" fillId="0" borderId="9" xfId="1" applyNumberFormat="1" applyFont="1" applyFill="1" applyBorder="1" applyAlignment="1">
      <alignment horizontal="center" vertical="center"/>
    </xf>
    <xf numFmtId="4" fontId="5" fillId="0" borderId="35" xfId="1" applyNumberFormat="1" applyFont="1" applyFill="1" applyBorder="1" applyAlignment="1">
      <alignment horizontal="center" vertical="center"/>
    </xf>
    <xf numFmtId="4" fontId="11" fillId="0" borderId="28" xfId="1" applyNumberFormat="1" applyFont="1" applyFill="1" applyBorder="1" applyAlignment="1">
      <alignment horizontal="center" vertical="center"/>
    </xf>
    <xf numFmtId="4" fontId="38" fillId="0" borderId="4" xfId="1" applyNumberFormat="1" applyFont="1" applyFill="1" applyBorder="1" applyAlignment="1">
      <alignment horizontal="center" vertical="top"/>
    </xf>
    <xf numFmtId="4" fontId="10" fillId="0" borderId="43" xfId="1" applyNumberFormat="1" applyFont="1" applyFill="1" applyBorder="1" applyAlignment="1">
      <alignment horizontal="center" vertical="top"/>
    </xf>
    <xf numFmtId="4" fontId="38" fillId="0" borderId="27" xfId="1" applyNumberFormat="1" applyFont="1" applyFill="1" applyBorder="1" applyAlignment="1">
      <alignment horizontal="center" vertical="top"/>
    </xf>
    <xf numFmtId="4" fontId="6" fillId="0" borderId="27" xfId="1" applyNumberFormat="1" applyFont="1" applyFill="1" applyBorder="1" applyAlignment="1">
      <alignment horizontal="center" vertical="top"/>
    </xf>
    <xf numFmtId="4" fontId="10" fillId="0" borderId="27" xfId="1" applyNumberFormat="1" applyFont="1" applyFill="1" applyBorder="1" applyAlignment="1">
      <alignment horizontal="center" vertical="top"/>
    </xf>
    <xf numFmtId="4" fontId="9" fillId="0" borderId="27" xfId="1" applyNumberFormat="1" applyFont="1" applyFill="1" applyBorder="1" applyAlignment="1">
      <alignment horizontal="center" vertical="top"/>
    </xf>
    <xf numFmtId="4" fontId="7" fillId="0" borderId="27" xfId="1" applyNumberFormat="1" applyFont="1" applyFill="1" applyBorder="1" applyAlignment="1">
      <alignment horizontal="center" vertical="top"/>
    </xf>
    <xf numFmtId="4" fontId="10" fillId="0" borderId="35" xfId="1" applyNumberFormat="1" applyFont="1" applyFill="1" applyBorder="1" applyAlignment="1">
      <alignment horizontal="center" vertical="top"/>
    </xf>
    <xf numFmtId="4" fontId="10" fillId="0" borderId="28" xfId="1" applyNumberFormat="1" applyFont="1" applyFill="1" applyBorder="1" applyAlignment="1">
      <alignment horizontal="center" vertical="top"/>
    </xf>
    <xf numFmtId="4" fontId="13" fillId="0" borderId="27" xfId="1" applyNumberFormat="1" applyFont="1" applyFill="1" applyBorder="1" applyAlignment="1">
      <alignment horizontal="center" vertical="top"/>
    </xf>
    <xf numFmtId="4" fontId="38" fillId="0" borderId="27" xfId="1" applyNumberFormat="1" applyFont="1" applyFill="1" applyBorder="1" applyAlignment="1">
      <alignment vertical="top"/>
    </xf>
    <xf numFmtId="4" fontId="7" fillId="0" borderId="27" xfId="1" applyNumberFormat="1" applyFont="1" applyFill="1" applyBorder="1" applyAlignment="1">
      <alignment vertical="top"/>
    </xf>
    <xf numFmtId="4" fontId="10" fillId="0" borderId="27" xfId="1" applyNumberFormat="1" applyFont="1" applyFill="1" applyBorder="1" applyAlignment="1">
      <alignment vertical="top"/>
    </xf>
    <xf numFmtId="4" fontId="10" fillId="0" borderId="28" xfId="1" applyNumberFormat="1" applyFont="1" applyFill="1" applyBorder="1" applyAlignment="1">
      <alignment vertical="top"/>
    </xf>
    <xf numFmtId="4" fontId="10" fillId="0" borderId="1" xfId="1" applyNumberFormat="1" applyFont="1" applyFill="1" applyBorder="1" applyAlignment="1">
      <alignment vertical="top"/>
    </xf>
    <xf numFmtId="4" fontId="0" fillId="0" borderId="27" xfId="1" applyNumberFormat="1" applyFont="1" applyFill="1" applyBorder="1" applyAlignment="1">
      <alignment horizontal="center"/>
    </xf>
    <xf numFmtId="4" fontId="7" fillId="0" borderId="27" xfId="1" applyNumberFormat="1" applyFont="1" applyFill="1" applyBorder="1" applyAlignment="1">
      <alignment horizontal="center" vertical="center"/>
    </xf>
    <xf numFmtId="4" fontId="38" fillId="0" borderId="43" xfId="1" applyNumberFormat="1" applyFont="1" applyFill="1" applyBorder="1" applyAlignment="1">
      <alignment horizontal="center" vertical="center"/>
    </xf>
    <xf numFmtId="4" fontId="10" fillId="0" borderId="27" xfId="1" applyNumberFormat="1" applyFont="1" applyFill="1" applyBorder="1" applyAlignment="1">
      <alignment horizontal="center" vertical="center"/>
    </xf>
    <xf numFmtId="4" fontId="38" fillId="0" borderId="27" xfId="1" applyNumberFormat="1" applyFont="1" applyFill="1" applyBorder="1" applyAlignment="1">
      <alignment horizontal="center" vertical="center"/>
    </xf>
    <xf numFmtId="4" fontId="7" fillId="0" borderId="27" xfId="1" applyNumberFormat="1" applyFont="1" applyFill="1" applyBorder="1" applyAlignment="1">
      <alignment vertical="center"/>
    </xf>
    <xf numFmtId="4" fontId="10" fillId="0" borderId="27" xfId="1" applyNumberFormat="1" applyFont="1" applyFill="1" applyBorder="1" applyAlignment="1">
      <alignment vertical="center"/>
    </xf>
    <xf numFmtId="4" fontId="38" fillId="0" borderId="27" xfId="1" applyNumberFormat="1" applyFont="1" applyFill="1" applyBorder="1" applyAlignment="1">
      <alignment vertical="center"/>
    </xf>
    <xf numFmtId="4" fontId="10" fillId="0" borderId="27" xfId="1" applyNumberFormat="1" applyFont="1" applyFill="1" applyBorder="1" applyAlignment="1">
      <alignment horizontal="right" vertical="center"/>
    </xf>
    <xf numFmtId="4" fontId="7" fillId="0" borderId="27" xfId="4" applyNumberFormat="1" applyFont="1" applyFill="1" applyBorder="1" applyAlignment="1">
      <alignment vertical="center"/>
    </xf>
    <xf numFmtId="4" fontId="7" fillId="0" borderId="26" xfId="4" applyNumberFormat="1" applyFont="1" applyFill="1" applyBorder="1" applyAlignment="1">
      <alignment vertical="center"/>
    </xf>
    <xf numFmtId="4" fontId="38" fillId="0" borderId="4" xfId="1" applyNumberFormat="1" applyFont="1" applyFill="1" applyBorder="1" applyAlignment="1">
      <alignment vertical="center"/>
    </xf>
    <xf numFmtId="4" fontId="10" fillId="0" borderId="43" xfId="1" applyNumberFormat="1" applyFont="1" applyFill="1" applyBorder="1" applyAlignment="1">
      <alignment vertical="center"/>
    </xf>
    <xf numFmtId="4" fontId="10" fillId="0" borderId="28" xfId="1" applyNumberFormat="1" applyFont="1" applyFill="1" applyBorder="1" applyAlignment="1">
      <alignment vertical="center"/>
    </xf>
    <xf numFmtId="4" fontId="41" fillId="0" borderId="27" xfId="1" applyNumberFormat="1" applyFont="1" applyFill="1" applyBorder="1" applyAlignment="1">
      <alignment vertical="center"/>
    </xf>
    <xf numFmtId="4" fontId="27" fillId="0" borderId="27" xfId="1" applyNumberFormat="1" applyFont="1" applyFill="1" applyBorder="1" applyAlignment="1">
      <alignment vertical="center"/>
    </xf>
    <xf numFmtId="4" fontId="5" fillId="0" borderId="27" xfId="1" applyNumberFormat="1" applyFont="1" applyFill="1" applyBorder="1" applyAlignment="1">
      <alignment vertical="center"/>
    </xf>
    <xf numFmtId="4" fontId="11" fillId="0" borderId="27" xfId="1" applyNumberFormat="1" applyFont="1" applyFill="1" applyBorder="1" applyAlignment="1">
      <alignment vertical="center"/>
    </xf>
    <xf numFmtId="4" fontId="38" fillId="0" borderId="4" xfId="1" applyNumberFormat="1" applyFont="1" applyFill="1" applyBorder="1" applyAlignment="1">
      <alignment vertical="top"/>
    </xf>
    <xf numFmtId="4" fontId="22" fillId="0" borderId="43" xfId="1" applyNumberFormat="1" applyFont="1" applyFill="1" applyBorder="1" applyAlignment="1">
      <alignment vertical="top"/>
    </xf>
    <xf numFmtId="4" fontId="22" fillId="0" borderId="35" xfId="1" applyNumberFormat="1" applyFont="1" applyFill="1" applyBorder="1" applyAlignment="1">
      <alignment vertical="top"/>
    </xf>
    <xf numFmtId="4" fontId="22" fillId="0" borderId="23" xfId="1" applyNumberFormat="1" applyFont="1" applyFill="1" applyBorder="1" applyAlignment="1">
      <alignment vertical="top"/>
    </xf>
    <xf numFmtId="4" fontId="10" fillId="0" borderId="43" xfId="1" applyNumberFormat="1" applyFont="1" applyFill="1" applyBorder="1" applyAlignment="1">
      <alignment vertical="top"/>
    </xf>
    <xf numFmtId="4" fontId="38" fillId="0" borderId="9" xfId="1" applyNumberFormat="1" applyFont="1" applyFill="1" applyBorder="1" applyAlignment="1">
      <alignment horizontal="center" vertical="top"/>
    </xf>
    <xf numFmtId="4" fontId="11" fillId="0" borderId="1" xfId="1" applyNumberFormat="1" applyFont="1" applyFill="1" applyBorder="1"/>
    <xf numFmtId="4" fontId="5" fillId="3" borderId="4" xfId="1" applyNumberFormat="1" applyFont="1" applyFill="1" applyBorder="1" applyAlignment="1">
      <alignment horizontal="center" vertical="center"/>
    </xf>
    <xf numFmtId="4" fontId="5" fillId="3" borderId="11" xfId="1" applyNumberFormat="1" applyFont="1" applyFill="1" applyBorder="1" applyAlignment="1">
      <alignment horizontal="center" vertical="center"/>
    </xf>
    <xf numFmtId="4" fontId="5" fillId="3" borderId="9" xfId="1" applyNumberFormat="1" applyFont="1" applyFill="1" applyBorder="1" applyAlignment="1">
      <alignment horizontal="center" vertical="center"/>
    </xf>
    <xf numFmtId="4" fontId="11" fillId="2" borderId="43" xfId="1" applyNumberFormat="1" applyFont="1" applyFill="1" applyBorder="1" applyAlignment="1">
      <alignment horizontal="center" vertical="center"/>
    </xf>
    <xf numFmtId="4" fontId="5" fillId="2" borderId="27" xfId="1" applyNumberFormat="1" applyFont="1" applyFill="1" applyBorder="1" applyAlignment="1">
      <alignment horizontal="center" vertical="center"/>
    </xf>
    <xf numFmtId="4" fontId="0" fillId="2" borderId="27" xfId="1" applyNumberFormat="1" applyFont="1" applyFill="1" applyBorder="1" applyAlignment="1">
      <alignment horizontal="center" vertical="center"/>
    </xf>
    <xf numFmtId="4" fontId="11" fillId="2" borderId="27" xfId="1" applyNumberFormat="1" applyFont="1" applyFill="1" applyBorder="1" applyAlignment="1">
      <alignment horizontal="center" vertical="center"/>
    </xf>
    <xf numFmtId="4" fontId="11" fillId="2" borderId="35" xfId="1" applyNumberFormat="1" applyFont="1" applyFill="1" applyBorder="1" applyAlignment="1">
      <alignment horizontal="center" vertical="center"/>
    </xf>
    <xf numFmtId="4" fontId="38" fillId="2" borderId="4" xfId="3" applyNumberFormat="1" applyFont="1" applyFill="1" applyBorder="1" applyAlignment="1">
      <alignment horizontal="center" vertical="top"/>
    </xf>
    <xf numFmtId="4" fontId="10" fillId="2" borderId="43" xfId="3" applyNumberFormat="1" applyFont="1" applyFill="1" applyBorder="1" applyAlignment="1">
      <alignment horizontal="center" vertical="top"/>
    </xf>
    <xf numFmtId="4" fontId="38" fillId="2" borderId="27" xfId="3" applyNumberFormat="1" applyFont="1" applyFill="1" applyBorder="1" applyAlignment="1">
      <alignment horizontal="center" vertical="top"/>
    </xf>
    <xf numFmtId="4" fontId="6" fillId="2" borderId="27" xfId="3" applyNumberFormat="1" applyFont="1" applyFill="1" applyBorder="1" applyAlignment="1">
      <alignment horizontal="center" vertical="top"/>
    </xf>
    <xf numFmtId="4" fontId="10" fillId="2" borderId="27" xfId="3" applyNumberFormat="1" applyFont="1" applyFill="1" applyBorder="1" applyAlignment="1">
      <alignment horizontal="center" vertical="top"/>
    </xf>
    <xf numFmtId="4" fontId="9" fillId="2" borderId="27" xfId="3" applyNumberFormat="1" applyFont="1" applyFill="1" applyBorder="1" applyAlignment="1">
      <alignment horizontal="center" vertical="top"/>
    </xf>
    <xf numFmtId="4" fontId="7" fillId="2" borderId="27" xfId="3" applyNumberFormat="1" applyFont="1" applyFill="1" applyBorder="1" applyAlignment="1">
      <alignment horizontal="center" vertical="top"/>
    </xf>
    <xf numFmtId="4" fontId="10" fillId="2" borderId="35" xfId="3" applyNumberFormat="1" applyFont="1" applyFill="1" applyBorder="1" applyAlignment="1">
      <alignment horizontal="center" vertical="top"/>
    </xf>
    <xf numFmtId="4" fontId="10" fillId="2" borderId="28" xfId="3" applyNumberFormat="1" applyFont="1" applyFill="1" applyBorder="1" applyAlignment="1">
      <alignment horizontal="center" vertical="top"/>
    </xf>
    <xf numFmtId="4" fontId="38" fillId="2" borderId="4" xfId="0" applyNumberFormat="1" applyFont="1" applyFill="1" applyBorder="1" applyAlignment="1">
      <alignment horizontal="center" vertical="top"/>
    </xf>
    <xf numFmtId="4" fontId="13" fillId="2" borderId="27" xfId="3" applyNumberFormat="1" applyFont="1" applyFill="1" applyBorder="1" applyAlignment="1">
      <alignment horizontal="center" vertical="top"/>
    </xf>
    <xf numFmtId="4" fontId="10" fillId="2" borderId="1" xfId="3" applyNumberFormat="1" applyFont="1" applyFill="1" applyBorder="1" applyAlignment="1">
      <alignment horizontal="center" vertical="top"/>
    </xf>
    <xf numFmtId="4" fontId="5" fillId="2" borderId="4" xfId="2" applyNumberFormat="1" applyFont="1" applyFill="1" applyBorder="1" applyAlignment="1">
      <alignment horizontal="center" vertical="center"/>
    </xf>
    <xf numFmtId="4" fontId="11" fillId="2" borderId="43" xfId="2" applyNumberFormat="1" applyFont="1" applyFill="1" applyBorder="1" applyAlignment="1">
      <alignment horizontal="center" vertical="center"/>
    </xf>
    <xf numFmtId="4" fontId="5" fillId="2" borderId="27" xfId="2" applyNumberFormat="1" applyFont="1" applyFill="1" applyBorder="1" applyAlignment="1">
      <alignment horizontal="center" vertical="center"/>
    </xf>
    <xf numFmtId="4" fontId="0" fillId="2" borderId="27" xfId="2" applyNumberFormat="1" applyFont="1" applyFill="1" applyBorder="1" applyAlignment="1">
      <alignment horizontal="center" vertical="center"/>
    </xf>
    <xf numFmtId="4" fontId="11" fillId="2" borderId="27" xfId="2" applyNumberFormat="1" applyFont="1" applyFill="1" applyBorder="1" applyAlignment="1">
      <alignment horizontal="center" vertical="center"/>
    </xf>
    <xf numFmtId="4" fontId="7" fillId="2" borderId="26" xfId="3" applyNumberFormat="1" applyFont="1" applyFill="1" applyBorder="1" applyAlignment="1">
      <alignment horizontal="center" vertical="top"/>
    </xf>
    <xf numFmtId="4" fontId="0" fillId="2" borderId="27" xfId="0" applyNumberFormat="1" applyFont="1" applyFill="1" applyBorder="1" applyAlignment="1">
      <alignment horizontal="center"/>
    </xf>
    <xf numFmtId="4" fontId="0" fillId="2" borderId="27" xfId="0" applyNumberFormat="1" applyFont="1" applyFill="1" applyBorder="1" applyAlignment="1">
      <alignment horizontal="center" vertical="center"/>
    </xf>
    <xf numFmtId="4" fontId="5" fillId="2" borderId="4" xfId="0" applyNumberFormat="1" applyFont="1" applyFill="1" applyBorder="1" applyAlignment="1">
      <alignment horizontal="center" vertical="top"/>
    </xf>
    <xf numFmtId="4" fontId="38" fillId="2" borderId="27" xfId="0" applyNumberFormat="1" applyFont="1" applyFill="1" applyBorder="1" applyAlignment="1">
      <alignment horizontal="center" vertical="top"/>
    </xf>
    <xf numFmtId="4" fontId="7" fillId="2" borderId="27" xfId="0" applyNumberFormat="1" applyFont="1" applyFill="1" applyBorder="1" applyAlignment="1">
      <alignment horizontal="center" vertical="center"/>
    </xf>
    <xf numFmtId="4" fontId="11" fillId="2" borderId="35" xfId="2" applyNumberFormat="1" applyFont="1" applyFill="1" applyBorder="1" applyAlignment="1">
      <alignment horizontal="center" vertical="center"/>
    </xf>
    <xf numFmtId="4" fontId="5" fillId="2" borderId="35" xfId="2" applyNumberFormat="1" applyFont="1" applyFill="1" applyBorder="1" applyAlignment="1">
      <alignment horizontal="center" vertical="center"/>
    </xf>
    <xf numFmtId="4" fontId="0" fillId="2" borderId="35" xfId="2" applyNumberFormat="1" applyFont="1" applyFill="1" applyBorder="1" applyAlignment="1">
      <alignment horizontal="center" vertical="center"/>
    </xf>
    <xf numFmtId="4" fontId="11" fillId="2" borderId="28" xfId="2" applyNumberFormat="1" applyFont="1" applyFill="1" applyBorder="1" applyAlignment="1">
      <alignment horizontal="center" vertical="center"/>
    </xf>
    <xf numFmtId="4" fontId="38" fillId="0" borderId="43" xfId="4" applyNumberFormat="1" applyFont="1" applyFill="1" applyBorder="1" applyAlignment="1">
      <alignment horizontal="center" vertical="center"/>
    </xf>
    <xf numFmtId="4" fontId="7" fillId="0" borderId="27" xfId="4" applyNumberFormat="1" applyFont="1" applyFill="1" applyBorder="1" applyAlignment="1">
      <alignment horizontal="center" vertical="center"/>
    </xf>
    <xf numFmtId="4" fontId="10" fillId="0" borderId="27" xfId="4" applyNumberFormat="1" applyFont="1" applyFill="1" applyBorder="1" applyAlignment="1">
      <alignment horizontal="center" vertical="center"/>
    </xf>
    <xf numFmtId="4" fontId="38" fillId="0" borderId="27" xfId="4" applyNumberFormat="1" applyFont="1" applyFill="1" applyBorder="1" applyAlignment="1">
      <alignment horizontal="center" vertical="center"/>
    </xf>
    <xf numFmtId="4" fontId="10" fillId="0" borderId="28" xfId="4" applyNumberFormat="1" applyFont="1" applyFill="1" applyBorder="1" applyAlignment="1">
      <alignment horizontal="center" vertical="center"/>
    </xf>
    <xf numFmtId="4" fontId="38" fillId="3" borderId="4" xfId="4" applyNumberFormat="1" applyFont="1" applyFill="1" applyBorder="1" applyAlignment="1">
      <alignment horizontal="center" vertical="center"/>
    </xf>
    <xf numFmtId="4" fontId="10" fillId="0" borderId="43" xfId="4" applyNumberFormat="1" applyFont="1" applyFill="1" applyBorder="1" applyAlignment="1">
      <alignment horizontal="center" vertical="center"/>
    </xf>
    <xf numFmtId="4" fontId="41" fillId="0" borderId="27" xfId="4" applyNumberFormat="1" applyFont="1" applyFill="1" applyBorder="1" applyAlignment="1">
      <alignment horizontal="center" vertical="center"/>
    </xf>
    <xf numFmtId="4" fontId="27" fillId="0" borderId="27" xfId="4" applyNumberFormat="1" applyFont="1" applyFill="1" applyBorder="1" applyAlignment="1">
      <alignment horizontal="center" vertical="center"/>
    </xf>
    <xf numFmtId="4" fontId="5" fillId="0" borderId="27" xfId="4" applyNumberFormat="1" applyFont="1" applyFill="1" applyBorder="1" applyAlignment="1">
      <alignment horizontal="center" vertical="center"/>
    </xf>
    <xf numFmtId="4" fontId="11" fillId="0" borderId="27" xfId="4" applyNumberFormat="1" applyFont="1" applyFill="1" applyBorder="1" applyAlignment="1">
      <alignment horizontal="center" vertical="center"/>
    </xf>
    <xf numFmtId="4" fontId="38" fillId="2" borderId="27" xfId="4" applyNumberFormat="1" applyFont="1" applyFill="1" applyBorder="1" applyAlignment="1">
      <alignment horizontal="center" vertical="center"/>
    </xf>
    <xf numFmtId="4" fontId="7" fillId="2" borderId="27" xfId="4" applyNumberFormat="1" applyFont="1" applyFill="1" applyBorder="1" applyAlignment="1">
      <alignment horizontal="center" vertical="center"/>
    </xf>
    <xf numFmtId="4" fontId="38" fillId="3" borderId="4" xfId="0" applyNumberFormat="1" applyFont="1" applyFill="1" applyBorder="1" applyAlignment="1">
      <alignment horizontal="center" vertical="top"/>
    </xf>
    <xf numFmtId="4" fontId="22" fillId="2" borderId="43" xfId="3" applyNumberFormat="1" applyFont="1" applyFill="1" applyBorder="1" applyAlignment="1">
      <alignment horizontal="center" vertical="top"/>
    </xf>
    <xf numFmtId="4" fontId="22" fillId="2" borderId="35" xfId="3" applyNumberFormat="1" applyFont="1" applyFill="1" applyBorder="1" applyAlignment="1">
      <alignment horizontal="center" vertical="top"/>
    </xf>
    <xf numFmtId="4" fontId="22" fillId="2" borderId="23" xfId="3" applyNumberFormat="1" applyFont="1" applyFill="1" applyBorder="1" applyAlignment="1">
      <alignment horizontal="center" vertical="top"/>
    </xf>
    <xf numFmtId="4" fontId="38" fillId="2" borderId="16" xfId="3" applyNumberFormat="1" applyFont="1" applyFill="1" applyBorder="1" applyAlignment="1">
      <alignment horizontal="center" vertical="top"/>
    </xf>
    <xf numFmtId="4" fontId="38" fillId="2" borderId="9" xfId="3" applyNumberFormat="1" applyFont="1" applyFill="1" applyBorder="1" applyAlignment="1">
      <alignment horizontal="center" vertical="top"/>
    </xf>
    <xf numFmtId="4" fontId="10" fillId="2" borderId="43" xfId="6" applyNumberFormat="1" applyFont="1" applyFill="1" applyBorder="1" applyAlignment="1">
      <alignment horizontal="center" vertical="top"/>
    </xf>
    <xf numFmtId="4" fontId="7" fillId="2" borderId="27" xfId="6" applyNumberFormat="1" applyFont="1" applyFill="1" applyBorder="1" applyAlignment="1">
      <alignment horizontal="center" vertical="top"/>
    </xf>
    <xf numFmtId="4" fontId="10" fillId="2" borderId="28" xfId="6" applyNumberFormat="1" applyFont="1" applyFill="1" applyBorder="1" applyAlignment="1">
      <alignment horizontal="center" vertical="top"/>
    </xf>
    <xf numFmtId="4" fontId="11" fillId="0" borderId="1" xfId="0" applyNumberFormat="1" applyFont="1" applyBorder="1" applyAlignment="1">
      <alignment horizontal="center"/>
    </xf>
    <xf numFmtId="43" fontId="7" fillId="0" borderId="0" xfId="1" applyFont="1" applyFill="1" applyAlignment="1"/>
    <xf numFmtId="0" fontId="0" fillId="0" borderId="42" xfId="0" applyFont="1" applyBorder="1" applyAlignment="1">
      <alignment horizontal="justify" vertical="center" wrapText="1"/>
    </xf>
    <xf numFmtId="0" fontId="0" fillId="0" borderId="41" xfId="0" applyFont="1" applyBorder="1" applyAlignment="1">
      <alignment horizontal="right" vertical="center"/>
    </xf>
    <xf numFmtId="0" fontId="7" fillId="0" borderId="25" xfId="0" applyFont="1" applyBorder="1" applyAlignment="1">
      <alignment horizontal="left" vertical="center"/>
    </xf>
    <xf numFmtId="0" fontId="9" fillId="2" borderId="27" xfId="6" applyFont="1" applyFill="1" applyBorder="1" applyAlignment="1">
      <alignment horizontal="center" vertical="top"/>
    </xf>
    <xf numFmtId="4" fontId="7" fillId="2" borderId="25" xfId="4" applyNumberFormat="1" applyFont="1" applyFill="1" applyBorder="1" applyAlignment="1">
      <alignment horizontal="center" vertical="center"/>
    </xf>
    <xf numFmtId="43" fontId="1" fillId="0" borderId="0" xfId="1" applyFont="1" applyFill="1"/>
    <xf numFmtId="43" fontId="10" fillId="0" borderId="0" xfId="0" applyNumberFormat="1" applyFont="1" applyFill="1" applyAlignment="1"/>
    <xf numFmtId="0" fontId="38" fillId="2" borderId="27" xfId="6" applyFont="1" applyFill="1" applyBorder="1" applyAlignment="1">
      <alignment horizontal="right" vertical="top"/>
    </xf>
    <xf numFmtId="0" fontId="13" fillId="2" borderId="41" xfId="0" applyFont="1" applyFill="1" applyBorder="1" applyAlignment="1">
      <alignment horizontal="right"/>
    </xf>
    <xf numFmtId="0" fontId="13" fillId="2" borderId="41" xfId="0" applyFont="1" applyFill="1" applyBorder="1" applyAlignment="1">
      <alignment horizontal="right" vertical="center"/>
    </xf>
    <xf numFmtId="0" fontId="14" fillId="2" borderId="42" xfId="0" applyFont="1" applyFill="1" applyBorder="1"/>
    <xf numFmtId="0" fontId="13" fillId="2" borderId="27" xfId="0" applyFont="1" applyFill="1" applyBorder="1"/>
    <xf numFmtId="43" fontId="2" fillId="0" borderId="27" xfId="0" applyNumberFormat="1" applyFont="1" applyBorder="1" applyAlignment="1">
      <alignment horizontal="right" vertical="top"/>
    </xf>
    <xf numFmtId="43" fontId="12" fillId="0" borderId="27" xfId="2" applyFont="1" applyFill="1" applyBorder="1" applyAlignment="1">
      <alignment vertical="center"/>
    </xf>
    <xf numFmtId="0" fontId="2" fillId="2" borderId="70" xfId="0" applyFont="1" applyFill="1" applyBorder="1" applyAlignment="1">
      <alignment horizontal="right" vertical="center"/>
    </xf>
    <xf numFmtId="0" fontId="2" fillId="2" borderId="41" xfId="0" applyFont="1" applyFill="1" applyBorder="1" applyAlignment="1">
      <alignment horizontal="right"/>
    </xf>
    <xf numFmtId="0" fontId="2" fillId="2" borderId="41" xfId="0" applyFont="1" applyFill="1" applyBorder="1" applyAlignment="1">
      <alignment horizontal="right" vertical="top"/>
    </xf>
    <xf numFmtId="0" fontId="2" fillId="2" borderId="27" xfId="0" applyFont="1" applyFill="1" applyBorder="1" applyAlignment="1">
      <alignment vertical="center"/>
    </xf>
    <xf numFmtId="43" fontId="11" fillId="0" borderId="27" xfId="2" applyFont="1" applyFill="1" applyBorder="1" applyAlignment="1">
      <alignment vertical="center"/>
    </xf>
    <xf numFmtId="0" fontId="14" fillId="2" borderId="25" xfId="0" applyFont="1" applyFill="1" applyBorder="1" applyAlignment="1">
      <alignment horizontal="left" vertical="center"/>
    </xf>
    <xf numFmtId="0" fontId="2" fillId="2" borderId="25" xfId="0" applyFont="1" applyFill="1" applyBorder="1" applyAlignment="1">
      <alignment vertical="justify"/>
    </xf>
    <xf numFmtId="0" fontId="2" fillId="2" borderId="27" xfId="0" applyFont="1" applyFill="1" applyBorder="1" applyAlignment="1">
      <alignment horizontal="center" vertical="top"/>
    </xf>
    <xf numFmtId="43" fontId="2" fillId="0" borderId="27" xfId="2" applyFont="1" applyFill="1" applyBorder="1" applyAlignment="1">
      <alignment horizontal="right" vertical="center"/>
    </xf>
    <xf numFmtId="0" fontId="2" fillId="2" borderId="25" xfId="0" applyFont="1" applyFill="1" applyBorder="1"/>
    <xf numFmtId="0" fontId="2" fillId="0" borderId="26" xfId="0" applyFont="1" applyBorder="1" applyAlignment="1">
      <alignment wrapText="1"/>
    </xf>
    <xf numFmtId="0" fontId="15" fillId="0" borderId="26" xfId="0" applyFont="1" applyBorder="1"/>
    <xf numFmtId="0" fontId="2" fillId="0" borderId="25" xfId="0" applyFont="1" applyBorder="1" applyAlignment="1">
      <alignment wrapText="1"/>
    </xf>
    <xf numFmtId="0" fontId="14" fillId="0" borderId="25" xfId="0" applyFont="1" applyBorder="1" applyAlignment="1">
      <alignment horizontal="left" wrapText="1"/>
    </xf>
    <xf numFmtId="4" fontId="7" fillId="2" borderId="27" xfId="4" applyNumberFormat="1" applyFont="1" applyFill="1" applyBorder="1" applyAlignment="1">
      <alignment horizontal="center"/>
    </xf>
    <xf numFmtId="4" fontId="7" fillId="0" borderId="27" xfId="1" applyNumberFormat="1" applyFont="1" applyFill="1" applyBorder="1" applyAlignment="1"/>
    <xf numFmtId="0" fontId="7" fillId="2" borderId="27" xfId="0" applyFont="1" applyFill="1" applyBorder="1" applyAlignment="1">
      <alignment horizontal="center" vertical="top"/>
    </xf>
    <xf numFmtId="4" fontId="0" fillId="0" borderId="27" xfId="0" applyNumberFormat="1" applyBorder="1"/>
    <xf numFmtId="0" fontId="40" fillId="2" borderId="51" xfId="0" applyFont="1" applyFill="1" applyBorder="1" applyAlignment="1">
      <alignment horizontal="left" vertical="top"/>
    </xf>
    <xf numFmtId="0" fontId="7" fillId="2" borderId="52" xfId="0" applyFont="1" applyFill="1" applyBorder="1" applyAlignment="1">
      <alignment horizontal="right" vertical="top"/>
    </xf>
    <xf numFmtId="0" fontId="7" fillId="2" borderId="53" xfId="0" applyFont="1" applyFill="1" applyBorder="1" applyAlignment="1">
      <alignment horizontal="left" vertical="top" wrapText="1"/>
    </xf>
    <xf numFmtId="0" fontId="7" fillId="2" borderId="35" xfId="0" applyFont="1" applyFill="1" applyBorder="1" applyAlignment="1">
      <alignment horizontal="center"/>
    </xf>
    <xf numFmtId="4" fontId="7" fillId="2" borderId="35" xfId="3" applyNumberFormat="1" applyFont="1" applyFill="1" applyBorder="1" applyAlignment="1">
      <alignment horizontal="center"/>
    </xf>
    <xf numFmtId="4" fontId="7" fillId="0" borderId="35" xfId="1" applyNumberFormat="1" applyFont="1" applyFill="1" applyBorder="1" applyAlignment="1"/>
    <xf numFmtId="4" fontId="0" fillId="0" borderId="35" xfId="0" applyNumberFormat="1" applyBorder="1"/>
    <xf numFmtId="0" fontId="22" fillId="2" borderId="1" xfId="6" applyFont="1" applyFill="1" applyBorder="1"/>
    <xf numFmtId="0" fontId="2" fillId="0" borderId="51" xfId="0" applyFont="1" applyFill="1" applyBorder="1" applyAlignment="1">
      <alignment horizontal="left" vertical="center"/>
    </xf>
    <xf numFmtId="43" fontId="7" fillId="0" borderId="0" xfId="1" applyFont="1" applyFill="1" applyAlignment="1">
      <alignment vertical="center"/>
    </xf>
    <xf numFmtId="0" fontId="11" fillId="0" borderId="13" xfId="0" applyFont="1" applyBorder="1"/>
    <xf numFmtId="4" fontId="11" fillId="0" borderId="2" xfId="0" applyNumberFormat="1" applyFont="1" applyFill="1" applyBorder="1"/>
    <xf numFmtId="4" fontId="11" fillId="0" borderId="13" xfId="0" applyNumberFormat="1" applyFont="1" applyFill="1" applyBorder="1"/>
    <xf numFmtId="4" fontId="11" fillId="0" borderId="0" xfId="0" applyNumberFormat="1" applyFont="1" applyFill="1" applyBorder="1"/>
    <xf numFmtId="0" fontId="11" fillId="0" borderId="13" xfId="0" applyFont="1" applyBorder="1" applyAlignment="1">
      <alignment horizontal="center"/>
    </xf>
    <xf numFmtId="4" fontId="11" fillId="0" borderId="13" xfId="0" applyNumberFormat="1" applyFont="1" applyBorder="1" applyAlignment="1">
      <alignment horizontal="center"/>
    </xf>
    <xf numFmtId="4" fontId="11" fillId="0" borderId="13" xfId="1" applyNumberFormat="1" applyFont="1" applyFill="1" applyBorder="1"/>
    <xf numFmtId="0" fontId="11" fillId="0" borderId="0" xfId="0" applyFont="1" applyBorder="1" applyAlignment="1">
      <alignment horizontal="center"/>
    </xf>
    <xf numFmtId="4" fontId="11" fillId="0" borderId="0" xfId="0" applyNumberFormat="1" applyFont="1" applyBorder="1" applyAlignment="1">
      <alignment horizontal="center"/>
    </xf>
    <xf numFmtId="4" fontId="11" fillId="0" borderId="0" xfId="1" applyNumberFormat="1" applyFont="1" applyFill="1" applyBorder="1"/>
    <xf numFmtId="0" fontId="40" fillId="0" borderId="25" xfId="0" applyFont="1" applyFill="1" applyBorder="1" applyAlignment="1">
      <alignment horizontal="left" vertical="center" wrapText="1"/>
    </xf>
    <xf numFmtId="0" fontId="40" fillId="0" borderId="26" xfId="0" applyFont="1" applyFill="1" applyBorder="1" applyAlignment="1">
      <alignment horizontal="left" vertical="center" wrapText="1"/>
    </xf>
    <xf numFmtId="0" fontId="0" fillId="0" borderId="0" xfId="0" applyFont="1" applyFill="1" applyAlignment="1">
      <alignment horizontal="center" vertical="top"/>
    </xf>
    <xf numFmtId="0" fontId="24" fillId="0" borderId="0" xfId="0" applyFont="1" applyFill="1" applyBorder="1" applyAlignment="1">
      <alignment horizontal="center"/>
    </xf>
    <xf numFmtId="0" fontId="24" fillId="0" borderId="3" xfId="0" applyFont="1" applyFill="1" applyBorder="1" applyAlignment="1">
      <alignment horizontal="center"/>
    </xf>
    <xf numFmtId="4" fontId="17" fillId="0" borderId="35" xfId="0" applyNumberFormat="1" applyFont="1" applyFill="1" applyBorder="1" applyAlignment="1">
      <alignment vertical="center"/>
    </xf>
    <xf numFmtId="4" fontId="17" fillId="0" borderId="23" xfId="0" applyNumberFormat="1" applyFont="1" applyFill="1" applyBorder="1" applyAlignment="1">
      <alignment vertical="center"/>
    </xf>
    <xf numFmtId="0" fontId="0" fillId="0" borderId="0" xfId="0" applyAlignment="1">
      <alignment horizontal="center"/>
    </xf>
    <xf numFmtId="0" fontId="13" fillId="0" borderId="14" xfId="5" applyFont="1" applyBorder="1" applyAlignment="1">
      <alignment horizontal="center" vertical="center"/>
    </xf>
    <xf numFmtId="0" fontId="13" fillId="0" borderId="15" xfId="5" applyFont="1" applyBorder="1" applyAlignment="1">
      <alignment horizontal="center" vertical="center"/>
    </xf>
    <xf numFmtId="0" fontId="4" fillId="0" borderId="28" xfId="5" applyFont="1" applyBorder="1" applyAlignment="1">
      <alignment horizontal="center" vertical="center" wrapText="1"/>
    </xf>
    <xf numFmtId="0" fontId="8" fillId="0" borderId="35" xfId="5" applyFont="1" applyBorder="1" applyAlignment="1">
      <alignment horizontal="center" vertical="center" wrapText="1"/>
    </xf>
    <xf numFmtId="0" fontId="4" fillId="0" borderId="35" xfId="5" applyFont="1" applyBorder="1" applyAlignment="1">
      <alignment horizontal="center" vertical="center" wrapText="1"/>
    </xf>
    <xf numFmtId="0" fontId="25" fillId="0" borderId="10" xfId="5" applyFont="1" applyFill="1" applyBorder="1" applyAlignment="1">
      <alignment horizontal="center" vertical="center" wrapText="1"/>
    </xf>
    <xf numFmtId="0" fontId="25" fillId="0" borderId="11" xfId="5" applyFont="1" applyFill="1" applyBorder="1" applyAlignment="1">
      <alignment horizontal="center" vertical="center" wrapText="1"/>
    </xf>
    <xf numFmtId="0" fontId="0" fillId="9" borderId="2" xfId="0" applyFill="1" applyBorder="1" applyAlignment="1">
      <alignment horizontal="center"/>
    </xf>
    <xf numFmtId="0" fontId="0" fillId="9" borderId="0" xfId="0" applyFill="1" applyBorder="1" applyAlignment="1">
      <alignment horizontal="center"/>
    </xf>
    <xf numFmtId="0" fontId="13" fillId="0" borderId="12" xfId="5" applyFont="1" applyBorder="1" applyAlignment="1">
      <alignment horizontal="center" vertical="center"/>
    </xf>
    <xf numFmtId="0" fontId="13" fillId="0" borderId="9" xfId="5" applyFont="1" applyBorder="1" applyAlignment="1">
      <alignment horizontal="center" vertical="center"/>
    </xf>
    <xf numFmtId="0" fontId="22" fillId="2" borderId="25" xfId="6" applyFont="1" applyFill="1" applyBorder="1" applyAlignment="1">
      <alignment horizontal="left" vertical="top" wrapText="1"/>
    </xf>
    <xf numFmtId="0" fontId="22" fillId="2" borderId="26" xfId="6" applyFont="1" applyFill="1" applyBorder="1" applyAlignment="1">
      <alignment horizontal="left" vertical="top" wrapText="1"/>
    </xf>
    <xf numFmtId="0" fontId="4" fillId="0" borderId="17" xfId="5" applyFont="1" applyBorder="1" applyAlignment="1">
      <alignment horizontal="center" vertical="center"/>
    </xf>
    <xf numFmtId="0" fontId="4" fillId="0" borderId="13" xfId="5" applyFont="1" applyBorder="1" applyAlignment="1">
      <alignment horizontal="center" vertical="center"/>
    </xf>
    <xf numFmtId="0" fontId="4" fillId="0" borderId="14" xfId="5" applyFont="1" applyBorder="1" applyAlignment="1">
      <alignment horizontal="center" vertical="center"/>
    </xf>
    <xf numFmtId="0" fontId="4" fillId="0" borderId="18" xfId="5" applyFont="1" applyBorder="1" applyAlignment="1">
      <alignment horizontal="center" vertical="center"/>
    </xf>
    <xf numFmtId="0" fontId="4" fillId="0" borderId="3" xfId="5" applyFont="1" applyBorder="1" applyAlignment="1">
      <alignment horizontal="center" vertical="center"/>
    </xf>
    <xf numFmtId="0" fontId="4" fillId="0" borderId="15" xfId="5" applyFont="1" applyBorder="1" applyAlignment="1">
      <alignment horizontal="center" vertical="center"/>
    </xf>
    <xf numFmtId="0" fontId="4" fillId="0" borderId="12" xfId="5" applyFont="1" applyBorder="1" applyAlignment="1">
      <alignment horizontal="center" vertical="center"/>
    </xf>
    <xf numFmtId="0" fontId="4" fillId="0" borderId="1" xfId="5" applyFont="1" applyBorder="1" applyAlignment="1">
      <alignment horizontal="center" vertical="center"/>
    </xf>
    <xf numFmtId="0" fontId="4" fillId="0" borderId="12" xfId="5" applyFont="1" applyBorder="1" applyAlignment="1">
      <alignment horizontal="center" vertical="center" wrapText="1"/>
    </xf>
    <xf numFmtId="0" fontId="4" fillId="0" borderId="9" xfId="5" applyFont="1" applyBorder="1" applyAlignment="1">
      <alignment horizontal="center" vertical="center" wrapText="1"/>
    </xf>
    <xf numFmtId="0" fontId="4" fillId="0" borderId="9" xfId="5" applyFont="1" applyBorder="1" applyAlignment="1">
      <alignment horizontal="center" vertical="center"/>
    </xf>
    <xf numFmtId="0" fontId="14" fillId="0" borderId="42" xfId="0" applyFont="1" applyBorder="1" applyAlignment="1">
      <alignment horizontal="left" vertical="center" wrapText="1"/>
    </xf>
    <xf numFmtId="0" fontId="14" fillId="0" borderId="25" xfId="0" applyFont="1" applyBorder="1" applyAlignment="1">
      <alignment horizontal="left" vertical="center" wrapText="1"/>
    </xf>
    <xf numFmtId="43" fontId="17" fillId="5" borderId="27" xfId="0" applyNumberFormat="1" applyFont="1" applyFill="1" applyBorder="1" applyAlignment="1">
      <alignment vertical="center"/>
    </xf>
    <xf numFmtId="0" fontId="14" fillId="2" borderId="24" xfId="0" applyFont="1" applyFill="1" applyBorder="1" applyAlignment="1">
      <alignment horizontal="center" vertical="center"/>
    </xf>
    <xf numFmtId="0" fontId="14" fillId="2" borderId="25" xfId="0" applyFont="1" applyFill="1" applyBorder="1" applyAlignment="1">
      <alignment horizontal="center" vertical="center"/>
    </xf>
    <xf numFmtId="0" fontId="14" fillId="0" borderId="25" xfId="0" applyFont="1" applyFill="1" applyBorder="1" applyAlignment="1">
      <alignment horizontal="left" vertical="center" wrapText="1"/>
    </xf>
    <xf numFmtId="0" fontId="14" fillId="0" borderId="26" xfId="0" applyFont="1" applyFill="1" applyBorder="1" applyAlignment="1">
      <alignment horizontal="left" vertical="center" wrapText="1"/>
    </xf>
    <xf numFmtId="0" fontId="13" fillId="0" borderId="2" xfId="0" applyFont="1" applyFill="1" applyBorder="1" applyAlignment="1">
      <alignment horizontal="center"/>
    </xf>
    <xf numFmtId="0" fontId="13" fillId="0" borderId="0" xfId="0" applyFont="1" applyFill="1" applyBorder="1" applyAlignment="1">
      <alignment horizontal="center"/>
    </xf>
    <xf numFmtId="0" fontId="13" fillId="0" borderId="7" xfId="0" applyFont="1" applyFill="1" applyBorder="1" applyAlignment="1">
      <alignment horizontal="center"/>
    </xf>
    <xf numFmtId="0" fontId="2" fillId="0" borderId="18" xfId="0" applyFont="1" applyFill="1" applyBorder="1" applyAlignment="1">
      <alignment horizontal="left"/>
    </xf>
    <xf numFmtId="0" fontId="10" fillId="0" borderId="3" xfId="0" applyFont="1" applyFill="1" applyBorder="1" applyAlignment="1">
      <alignment horizontal="left"/>
    </xf>
    <xf numFmtId="43" fontId="12" fillId="0" borderId="3" xfId="1" applyFont="1" applyFill="1" applyBorder="1" applyAlignment="1">
      <alignment horizontal="center" vertical="center"/>
    </xf>
    <xf numFmtId="43" fontId="12" fillId="0" borderId="15" xfId="1" applyFont="1" applyFill="1" applyBorder="1" applyAlignment="1">
      <alignment horizontal="center" vertical="center"/>
    </xf>
    <xf numFmtId="2" fontId="12" fillId="0" borderId="19" xfId="1" applyNumberFormat="1" applyFont="1" applyFill="1" applyBorder="1" applyAlignment="1">
      <alignment horizontal="center" vertical="center"/>
    </xf>
    <xf numFmtId="2" fontId="12" fillId="0" borderId="57" xfId="1" applyNumberFormat="1" applyFont="1" applyFill="1" applyBorder="1" applyAlignment="1">
      <alignment horizontal="center" vertical="center"/>
    </xf>
    <xf numFmtId="2" fontId="12" fillId="0" borderId="16" xfId="1" applyNumberFormat="1" applyFont="1" applyFill="1" applyBorder="1" applyAlignment="1">
      <alignment horizontal="center" vertical="center"/>
    </xf>
    <xf numFmtId="2" fontId="12" fillId="0" borderId="8" xfId="1" applyNumberFormat="1" applyFont="1" applyFill="1" applyBorder="1" applyAlignment="1">
      <alignment horizontal="center" vertical="center"/>
    </xf>
  </cellXfs>
  <cellStyles count="24">
    <cellStyle name="Comma" xfId="1" builtinId="3"/>
    <cellStyle name="Comma 11" xfId="4" xr:uid="{00000000-0005-0000-0000-000001000000}"/>
    <cellStyle name="Comma 16" xfId="10" xr:uid="{A53100BA-BA57-48CC-BAE8-2FCEFE4EDBAE}"/>
    <cellStyle name="Comma 17" xfId="11" xr:uid="{9E77DEDD-EDBF-4E72-AED5-98FFF1E341C0}"/>
    <cellStyle name="Comma 18" xfId="13" xr:uid="{FD6F4572-8D9C-4446-891C-5D0D58C1FB65}"/>
    <cellStyle name="Comma 19" xfId="12" xr:uid="{BE347E06-F78E-4A8B-A3FD-DD9AEA8AEA6B}"/>
    <cellStyle name="Comma 2" xfId="23" xr:uid="{910B2C5F-DDE4-4BE3-89BA-DF91A958041F}"/>
    <cellStyle name="Comma 2 2 2" xfId="3" xr:uid="{00000000-0005-0000-0000-000002000000}"/>
    <cellStyle name="Comma 20" xfId="17" xr:uid="{4DCCFA22-3EBC-4432-B7A9-66B7BE7D190E}"/>
    <cellStyle name="Comma 21" xfId="14" xr:uid="{5A5E8956-5CB6-4ED0-A54C-33CF81C3F725}"/>
    <cellStyle name="Comma 22" xfId="15" xr:uid="{CF11E717-88F2-4634-8834-ACE8A8F3252B}"/>
    <cellStyle name="Comma 23" xfId="16" xr:uid="{5C561420-E838-46BD-8392-C181F14BC6F5}"/>
    <cellStyle name="Comma 24" xfId="20" xr:uid="{4D508F85-E68A-473E-9683-F80DC196B8ED}"/>
    <cellStyle name="Comma 25" xfId="19" xr:uid="{B1204A20-5BDD-43BD-B589-7C2EC59D0FE0}"/>
    <cellStyle name="Comma 26" xfId="18" xr:uid="{B8B849AE-F35C-487D-A093-592F0067929B}"/>
    <cellStyle name="Comma 27" xfId="21" xr:uid="{CEC0ADCF-5D8C-4C17-8C12-A6DE9CAEFEC8}"/>
    <cellStyle name="Comma 3 2" xfId="2" xr:uid="{00000000-0005-0000-0000-000003000000}"/>
    <cellStyle name="Normal" xfId="0" builtinId="0"/>
    <cellStyle name="Normal 10" xfId="5" xr:uid="{00000000-0005-0000-0000-000005000000}"/>
    <cellStyle name="Normal 13" xfId="6" xr:uid="{00000000-0005-0000-0000-000006000000}"/>
    <cellStyle name="Normal 2" xfId="22" xr:uid="{AD35959F-A7DB-4F20-A3AE-DD8BB4AD7C4D}"/>
    <cellStyle name="Normal 4" xfId="8" xr:uid="{00000000-0005-0000-0000-000007000000}"/>
    <cellStyle name="Percent" xfId="9" builtinId="5"/>
    <cellStyle name="Percent 2" xfId="7"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BUDGET</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113026117777242"/>
          <c:y val="0.11038044161762882"/>
          <c:w val="0.83443302950204068"/>
          <c:h val="0.6686487014169159"/>
        </c:manualLayout>
      </c:layout>
      <c:barChart>
        <c:barDir val="col"/>
        <c:grouping val="clustered"/>
        <c:varyColors val="0"/>
        <c:ser>
          <c:idx val="0"/>
          <c:order val="0"/>
          <c:spPr>
            <a:solidFill>
              <a:srgbClr val="C00000"/>
            </a:soli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Budget!$B$5:$B$22</c:f>
              <c:strCache>
                <c:ptCount val="18"/>
                <c:pt idx="0">
                  <c:v>ACCOMADATION</c:v>
                </c:pt>
                <c:pt idx="1">
                  <c:v>ADMINISTRATIVE</c:v>
                </c:pt>
                <c:pt idx="2">
                  <c:v>DIESEL FUEL</c:v>
                </c:pt>
                <c:pt idx="3">
                  <c:v>REPAIR &amp; MAINTENACE</c:v>
                </c:pt>
                <c:pt idx="4">
                  <c:v>FOOD SUPPLIES</c:v>
                </c:pt>
                <c:pt idx="5">
                  <c:v>MOBILISATION</c:v>
                </c:pt>
                <c:pt idx="6">
                  <c:v>DEPRECIATION</c:v>
                </c:pt>
                <c:pt idx="7">
                  <c:v>SITE VISITS</c:v>
                </c:pt>
                <c:pt idx="8">
                  <c:v>STAFF COST</c:v>
                </c:pt>
                <c:pt idx="10">
                  <c:v>MATERIALS TRPT</c:v>
                </c:pt>
                <c:pt idx="13">
                  <c:v>MATERIALS</c:v>
                </c:pt>
                <c:pt idx="15">
                  <c:v>SUBCONTRACT</c:v>
                </c:pt>
                <c:pt idx="17">
                  <c:v>TOTAL</c:v>
                </c:pt>
              </c:strCache>
            </c:strRef>
          </c:cat>
          <c:val>
            <c:numRef>
              <c:f>Budget!$C$5:$C$22</c:f>
              <c:numCache>
                <c:formatCode>_(* #,##0.00_);_(* \(#,##0.00\);_(* "-"??_);_(@_)</c:formatCode>
                <c:ptCount val="18"/>
                <c:pt idx="0">
                  <c:v>76500</c:v>
                </c:pt>
                <c:pt idx="1">
                  <c:v>67500</c:v>
                </c:pt>
                <c:pt idx="2">
                  <c:v>244292.60750781247</c:v>
                </c:pt>
                <c:pt idx="3">
                  <c:v>97717.043003125</c:v>
                </c:pt>
                <c:pt idx="4">
                  <c:v>66300</c:v>
                </c:pt>
                <c:pt idx="7">
                  <c:v>134100</c:v>
                </c:pt>
                <c:pt idx="8">
                  <c:v>360000</c:v>
                </c:pt>
                <c:pt idx="10">
                  <c:v>534555.20675000013</c:v>
                </c:pt>
                <c:pt idx="13">
                  <c:v>10691104.135000002</c:v>
                </c:pt>
                <c:pt idx="15">
                  <c:v>3852843.4098374997</c:v>
                </c:pt>
                <c:pt idx="17" formatCode="#,##0.00">
                  <c:v>16124912.402098438</c:v>
                </c:pt>
              </c:numCache>
            </c:numRef>
          </c:val>
          <c:extLst>
            <c:ext xmlns:c16="http://schemas.microsoft.com/office/drawing/2014/chart" uri="{C3380CC4-5D6E-409C-BE32-E72D297353CC}">
              <c16:uniqueId val="{00000000-308C-479E-85BD-F853E6A2C78E}"/>
            </c:ext>
          </c:extLst>
        </c:ser>
        <c:dLbls>
          <c:dLblPos val="outEnd"/>
          <c:showLegendKey val="0"/>
          <c:showVal val="1"/>
          <c:showCatName val="0"/>
          <c:showSerName val="0"/>
          <c:showPercent val="0"/>
          <c:showBubbleSize val="0"/>
        </c:dLbls>
        <c:gapWidth val="100"/>
        <c:overlap val="-24"/>
        <c:axId val="929452288"/>
        <c:axId val="829764240"/>
      </c:barChart>
      <c:catAx>
        <c:axId val="929452288"/>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29764240"/>
        <c:crosses val="autoZero"/>
        <c:auto val="1"/>
        <c:lblAlgn val="ctr"/>
        <c:lblOffset val="100"/>
        <c:noMultiLvlLbl val="0"/>
      </c:catAx>
      <c:valAx>
        <c:axId val="829764240"/>
        <c:scaling>
          <c:orientation val="minMax"/>
        </c:scaling>
        <c:delete val="0"/>
        <c:axPos val="l"/>
        <c:majorGridlines>
          <c:spPr>
            <a:ln w="9525" cap="flat" cmpd="sng" algn="ctr">
              <a:solidFill>
                <a:schemeClr val="tx1">
                  <a:lumMod val="15000"/>
                  <a:lumOff val="85000"/>
                </a:schemeClr>
              </a:solidFill>
              <a:round/>
            </a:ln>
            <a:effectLst/>
          </c:spPr>
        </c:majorGridlines>
        <c:numFmt formatCode="_(* #,##0.00_);_(* \(#,##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2945228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BUDGET</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113026117777242"/>
          <c:y val="0.11038044161762882"/>
          <c:w val="0.83443302950204068"/>
          <c:h val="0.6686487014169159"/>
        </c:manualLayout>
      </c:layout>
      <c:barChart>
        <c:barDir val="col"/>
        <c:grouping val="clustered"/>
        <c:varyColors val="0"/>
        <c:ser>
          <c:idx val="0"/>
          <c:order val="0"/>
          <c:spPr>
            <a:solidFill>
              <a:srgbClr val="C00000"/>
            </a:soli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Budget!$B$5:$B$22</c:f>
              <c:strCache>
                <c:ptCount val="18"/>
                <c:pt idx="0">
                  <c:v>ACCOMADATION</c:v>
                </c:pt>
                <c:pt idx="1">
                  <c:v>ADMINISTRATIVE</c:v>
                </c:pt>
                <c:pt idx="2">
                  <c:v>DIESEL FUEL</c:v>
                </c:pt>
                <c:pt idx="3">
                  <c:v>REPAIR &amp; MAINTENACE</c:v>
                </c:pt>
                <c:pt idx="4">
                  <c:v>FOOD SUPPLIES</c:v>
                </c:pt>
                <c:pt idx="5">
                  <c:v>MOBILISATION</c:v>
                </c:pt>
                <c:pt idx="6">
                  <c:v>DEPRECIATION</c:v>
                </c:pt>
                <c:pt idx="7">
                  <c:v>SITE VISITS</c:v>
                </c:pt>
                <c:pt idx="8">
                  <c:v>STAFF COST</c:v>
                </c:pt>
                <c:pt idx="10">
                  <c:v>MATERIALS TRPT</c:v>
                </c:pt>
                <c:pt idx="13">
                  <c:v>MATERIALS</c:v>
                </c:pt>
                <c:pt idx="15">
                  <c:v>SUBCONTRACT</c:v>
                </c:pt>
                <c:pt idx="17">
                  <c:v>TOTAL</c:v>
                </c:pt>
              </c:strCache>
            </c:strRef>
          </c:cat>
          <c:val>
            <c:numRef>
              <c:f>Budget!$C$5:$C$22</c:f>
              <c:numCache>
                <c:formatCode>_(* #,##0.00_);_(* \(#,##0.00\);_(* "-"??_);_(@_)</c:formatCode>
                <c:ptCount val="18"/>
                <c:pt idx="0">
                  <c:v>76500</c:v>
                </c:pt>
                <c:pt idx="1">
                  <c:v>67500</c:v>
                </c:pt>
                <c:pt idx="2">
                  <c:v>244292.60750781247</c:v>
                </c:pt>
                <c:pt idx="3">
                  <c:v>97717.043003125</c:v>
                </c:pt>
                <c:pt idx="4">
                  <c:v>66300</c:v>
                </c:pt>
                <c:pt idx="7">
                  <c:v>134100</c:v>
                </c:pt>
                <c:pt idx="8">
                  <c:v>360000</c:v>
                </c:pt>
                <c:pt idx="10">
                  <c:v>534555.20675000013</c:v>
                </c:pt>
                <c:pt idx="13">
                  <c:v>10691104.135000002</c:v>
                </c:pt>
                <c:pt idx="15">
                  <c:v>3852843.4098374997</c:v>
                </c:pt>
                <c:pt idx="17" formatCode="#,##0.00">
                  <c:v>16124912.402098438</c:v>
                </c:pt>
              </c:numCache>
            </c:numRef>
          </c:val>
          <c:extLst>
            <c:ext xmlns:c16="http://schemas.microsoft.com/office/drawing/2014/chart" uri="{C3380CC4-5D6E-409C-BE32-E72D297353CC}">
              <c16:uniqueId val="{00000000-6E61-4E4F-82E3-86358DB4D162}"/>
            </c:ext>
          </c:extLst>
        </c:ser>
        <c:dLbls>
          <c:dLblPos val="outEnd"/>
          <c:showLegendKey val="0"/>
          <c:showVal val="1"/>
          <c:showCatName val="0"/>
          <c:showSerName val="0"/>
          <c:showPercent val="0"/>
          <c:showBubbleSize val="0"/>
        </c:dLbls>
        <c:gapWidth val="100"/>
        <c:overlap val="-24"/>
        <c:axId val="929452288"/>
        <c:axId val="829764240"/>
      </c:barChart>
      <c:catAx>
        <c:axId val="929452288"/>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29764240"/>
        <c:crosses val="autoZero"/>
        <c:auto val="1"/>
        <c:lblAlgn val="ctr"/>
        <c:lblOffset val="100"/>
        <c:noMultiLvlLbl val="0"/>
      </c:catAx>
      <c:valAx>
        <c:axId val="829764240"/>
        <c:scaling>
          <c:orientation val="minMax"/>
        </c:scaling>
        <c:delete val="0"/>
        <c:axPos val="l"/>
        <c:majorGridlines>
          <c:spPr>
            <a:ln w="9525" cap="flat" cmpd="sng" algn="ctr">
              <a:solidFill>
                <a:schemeClr val="tx1">
                  <a:lumMod val="15000"/>
                  <a:lumOff val="85000"/>
                </a:schemeClr>
              </a:solidFill>
              <a:round/>
            </a:ln>
            <a:effectLst/>
          </c:spPr>
        </c:majorGridlines>
        <c:numFmt formatCode="_(* #,##0.00_);_(* \(#,##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2945228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orientation="landscape"/>
  </c:printSettings>
</c:chartSpace>
</file>

<file path=xl/charts/colors1.xml><?xml version="1.0" encoding="utf-8"?>
<cs:colorStyle xmlns:cs="http://schemas.microsoft.com/office/drawing/2012/chartStyle" xmlns:a="http://schemas.openxmlformats.org/drawingml/2006/main" meth="withinLinear" id="15">
  <a:schemeClr val="accent2"/>
</cs:colorStyle>
</file>

<file path=xl/charts/colors2.xml><?xml version="1.0" encoding="utf-8"?>
<cs:colorStyle xmlns:cs="http://schemas.microsoft.com/office/drawing/2012/chartStyle" xmlns:a="http://schemas.openxmlformats.org/drawingml/2006/main" meth="withinLinear" id="15">
  <a:schemeClr val="accent2"/>
</cs:colorStyle>
</file>

<file path=xl/charts/style1.xml><?xml version="1.0" encoding="utf-8"?>
<cs:chartStyle xmlns:cs="http://schemas.microsoft.com/office/drawing/2012/chartStyle" xmlns:a="http://schemas.openxmlformats.org/drawingml/2006/main" id="340">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2.xml><?xml version="1.0" encoding="utf-8"?>
<cs:chartStyle xmlns:cs="http://schemas.microsoft.com/office/drawing/2012/chartStyle" xmlns:a="http://schemas.openxmlformats.org/drawingml/2006/main" id="340">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369</xdr:row>
      <xdr:rowOff>0</xdr:rowOff>
    </xdr:from>
    <xdr:to>
      <xdr:col>5</xdr:col>
      <xdr:colOff>76200</xdr:colOff>
      <xdr:row>369</xdr:row>
      <xdr:rowOff>185008</xdr:rowOff>
    </xdr:to>
    <xdr:sp macro="" textlink="">
      <xdr:nvSpPr>
        <xdr:cNvPr id="2" name="Text Box 4">
          <a:extLst>
            <a:ext uri="{FF2B5EF4-FFF2-40B4-BE49-F238E27FC236}">
              <a16:creationId xmlns:a16="http://schemas.microsoft.com/office/drawing/2014/main" id="{49188770-2A91-47AC-BB4E-422A36A7D0DC}"/>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3" name="Text Box 5">
          <a:extLst>
            <a:ext uri="{FF2B5EF4-FFF2-40B4-BE49-F238E27FC236}">
              <a16:creationId xmlns:a16="http://schemas.microsoft.com/office/drawing/2014/main" id="{23BE6292-5A2D-40B1-8685-A7FBD138B214}"/>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4" name="Text Box 9">
          <a:extLst>
            <a:ext uri="{FF2B5EF4-FFF2-40B4-BE49-F238E27FC236}">
              <a16:creationId xmlns:a16="http://schemas.microsoft.com/office/drawing/2014/main" id="{57F411E5-6A1D-4A47-97C6-EB364D1C5932}"/>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5" name="Text Box 10">
          <a:extLst>
            <a:ext uri="{FF2B5EF4-FFF2-40B4-BE49-F238E27FC236}">
              <a16:creationId xmlns:a16="http://schemas.microsoft.com/office/drawing/2014/main" id="{F716B71C-02C6-4E6B-B08A-4AFC431796CF}"/>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6" name="Text Box 4">
          <a:extLst>
            <a:ext uri="{FF2B5EF4-FFF2-40B4-BE49-F238E27FC236}">
              <a16:creationId xmlns:a16="http://schemas.microsoft.com/office/drawing/2014/main" id="{D2C0C77F-6BE2-4B1D-8137-8E8EC654C162}"/>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7" name="Text Box 5">
          <a:extLst>
            <a:ext uri="{FF2B5EF4-FFF2-40B4-BE49-F238E27FC236}">
              <a16:creationId xmlns:a16="http://schemas.microsoft.com/office/drawing/2014/main" id="{4A782DEB-365E-4DD1-A351-9EA02F39741B}"/>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8" name="Text Box 9">
          <a:extLst>
            <a:ext uri="{FF2B5EF4-FFF2-40B4-BE49-F238E27FC236}">
              <a16:creationId xmlns:a16="http://schemas.microsoft.com/office/drawing/2014/main" id="{33198C8F-459C-439E-B387-9EBEAE9174A8}"/>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9" name="Text Box 4">
          <a:extLst>
            <a:ext uri="{FF2B5EF4-FFF2-40B4-BE49-F238E27FC236}">
              <a16:creationId xmlns:a16="http://schemas.microsoft.com/office/drawing/2014/main" id="{B2B9EFF4-2A27-4AE9-9733-501B97430B6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10" name="Text Box 5">
          <a:extLst>
            <a:ext uri="{FF2B5EF4-FFF2-40B4-BE49-F238E27FC236}">
              <a16:creationId xmlns:a16="http://schemas.microsoft.com/office/drawing/2014/main" id="{85A876F6-8BE6-4C60-AB26-81F669D4AB1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11" name="Text Box 9">
          <a:extLst>
            <a:ext uri="{FF2B5EF4-FFF2-40B4-BE49-F238E27FC236}">
              <a16:creationId xmlns:a16="http://schemas.microsoft.com/office/drawing/2014/main" id="{3E979B33-27B4-4A0B-BA85-40F1213F049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12" name="Text Box 10">
          <a:extLst>
            <a:ext uri="{FF2B5EF4-FFF2-40B4-BE49-F238E27FC236}">
              <a16:creationId xmlns:a16="http://schemas.microsoft.com/office/drawing/2014/main" id="{0D6779E1-A32B-4469-9B85-D51C723DA29D}"/>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13" name="Text Box 4">
          <a:extLst>
            <a:ext uri="{FF2B5EF4-FFF2-40B4-BE49-F238E27FC236}">
              <a16:creationId xmlns:a16="http://schemas.microsoft.com/office/drawing/2014/main" id="{D59AA838-693A-4F64-987D-D2C96F51656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14" name="Text Box 5">
          <a:extLst>
            <a:ext uri="{FF2B5EF4-FFF2-40B4-BE49-F238E27FC236}">
              <a16:creationId xmlns:a16="http://schemas.microsoft.com/office/drawing/2014/main" id="{4815DDB0-0F72-4061-A1EE-CFB88A1F859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15" name="Text Box 9">
          <a:extLst>
            <a:ext uri="{FF2B5EF4-FFF2-40B4-BE49-F238E27FC236}">
              <a16:creationId xmlns:a16="http://schemas.microsoft.com/office/drawing/2014/main" id="{C3182EB1-01F1-43A3-8AFB-6E47363983D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16" name="Text Box 4">
          <a:extLst>
            <a:ext uri="{FF2B5EF4-FFF2-40B4-BE49-F238E27FC236}">
              <a16:creationId xmlns:a16="http://schemas.microsoft.com/office/drawing/2014/main" id="{EC7EB41C-B4DA-48DF-BFF8-6EDFC4CC338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17" name="Text Box 5">
          <a:extLst>
            <a:ext uri="{FF2B5EF4-FFF2-40B4-BE49-F238E27FC236}">
              <a16:creationId xmlns:a16="http://schemas.microsoft.com/office/drawing/2014/main" id="{0A4DA04C-D964-4A0B-975A-7E74275DCB5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18" name="Text Box 9">
          <a:extLst>
            <a:ext uri="{FF2B5EF4-FFF2-40B4-BE49-F238E27FC236}">
              <a16:creationId xmlns:a16="http://schemas.microsoft.com/office/drawing/2014/main" id="{68ADBE40-DF8E-4DEC-9BFF-C7804060217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19" name="Text Box 4">
          <a:extLst>
            <a:ext uri="{FF2B5EF4-FFF2-40B4-BE49-F238E27FC236}">
              <a16:creationId xmlns:a16="http://schemas.microsoft.com/office/drawing/2014/main" id="{070D94F9-06B8-48C1-B1DC-4FFF3B654997}"/>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20" name="Text Box 4">
          <a:extLst>
            <a:ext uri="{FF2B5EF4-FFF2-40B4-BE49-F238E27FC236}">
              <a16:creationId xmlns:a16="http://schemas.microsoft.com/office/drawing/2014/main" id="{F6D9E6BF-ED51-4B07-ABA3-11B7EC3FBF37}"/>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21" name="Text Box 4">
          <a:extLst>
            <a:ext uri="{FF2B5EF4-FFF2-40B4-BE49-F238E27FC236}">
              <a16:creationId xmlns:a16="http://schemas.microsoft.com/office/drawing/2014/main" id="{A2D7F8AE-4996-41CC-B19A-7537FDBACCF1}"/>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22" name="Text Box 5">
          <a:extLst>
            <a:ext uri="{FF2B5EF4-FFF2-40B4-BE49-F238E27FC236}">
              <a16:creationId xmlns:a16="http://schemas.microsoft.com/office/drawing/2014/main" id="{40A1A47B-C02E-4AEB-9B34-0BE350CC35CD}"/>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23" name="Text Box 9">
          <a:extLst>
            <a:ext uri="{FF2B5EF4-FFF2-40B4-BE49-F238E27FC236}">
              <a16:creationId xmlns:a16="http://schemas.microsoft.com/office/drawing/2014/main" id="{CE45A447-4902-42D0-9C4C-133088D985F3}"/>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24" name="Text Box 10">
          <a:extLst>
            <a:ext uri="{FF2B5EF4-FFF2-40B4-BE49-F238E27FC236}">
              <a16:creationId xmlns:a16="http://schemas.microsoft.com/office/drawing/2014/main" id="{B2276131-3E20-438A-B9B6-1E2861745155}"/>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25" name="Text Box 4">
          <a:extLst>
            <a:ext uri="{FF2B5EF4-FFF2-40B4-BE49-F238E27FC236}">
              <a16:creationId xmlns:a16="http://schemas.microsoft.com/office/drawing/2014/main" id="{BCB415EA-20CD-4A34-9579-427F84DE3D32}"/>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26" name="Text Box 5">
          <a:extLst>
            <a:ext uri="{FF2B5EF4-FFF2-40B4-BE49-F238E27FC236}">
              <a16:creationId xmlns:a16="http://schemas.microsoft.com/office/drawing/2014/main" id="{E9A88E4A-06CB-4B17-8F5E-A82459FF5841}"/>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27" name="Text Box 9">
          <a:extLst>
            <a:ext uri="{FF2B5EF4-FFF2-40B4-BE49-F238E27FC236}">
              <a16:creationId xmlns:a16="http://schemas.microsoft.com/office/drawing/2014/main" id="{FB7A0C1E-64B0-45E2-8541-A7C774D43653}"/>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28" name="Text Box 10">
          <a:extLst>
            <a:ext uri="{FF2B5EF4-FFF2-40B4-BE49-F238E27FC236}">
              <a16:creationId xmlns:a16="http://schemas.microsoft.com/office/drawing/2014/main" id="{21FD6188-6BD4-43EE-B81E-BC8904E34AA7}"/>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29" name="Text Box 4">
          <a:extLst>
            <a:ext uri="{FF2B5EF4-FFF2-40B4-BE49-F238E27FC236}">
              <a16:creationId xmlns:a16="http://schemas.microsoft.com/office/drawing/2014/main" id="{6B723F80-730C-4D3D-B81E-6F68169FF2FE}"/>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30" name="Text Box 5">
          <a:extLst>
            <a:ext uri="{FF2B5EF4-FFF2-40B4-BE49-F238E27FC236}">
              <a16:creationId xmlns:a16="http://schemas.microsoft.com/office/drawing/2014/main" id="{F4D725D6-AF4C-4AD7-928B-58959C064313}"/>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31" name="Text Box 9">
          <a:extLst>
            <a:ext uri="{FF2B5EF4-FFF2-40B4-BE49-F238E27FC236}">
              <a16:creationId xmlns:a16="http://schemas.microsoft.com/office/drawing/2014/main" id="{A7AFB61D-315D-4640-957F-8C865DB1E276}"/>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32" name="Text Box 10">
          <a:extLst>
            <a:ext uri="{FF2B5EF4-FFF2-40B4-BE49-F238E27FC236}">
              <a16:creationId xmlns:a16="http://schemas.microsoft.com/office/drawing/2014/main" id="{955ED6A6-34D1-4D3C-80FA-515F99BD7A35}"/>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33" name="Text Box 4">
          <a:extLst>
            <a:ext uri="{FF2B5EF4-FFF2-40B4-BE49-F238E27FC236}">
              <a16:creationId xmlns:a16="http://schemas.microsoft.com/office/drawing/2014/main" id="{BF82BC5B-BEE3-4A7A-BAD7-28D1BD66C6AC}"/>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34" name="Text Box 5">
          <a:extLst>
            <a:ext uri="{FF2B5EF4-FFF2-40B4-BE49-F238E27FC236}">
              <a16:creationId xmlns:a16="http://schemas.microsoft.com/office/drawing/2014/main" id="{927BBA5A-098D-4BF1-A406-3DE7D333EA94}"/>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35" name="Text Box 9">
          <a:extLst>
            <a:ext uri="{FF2B5EF4-FFF2-40B4-BE49-F238E27FC236}">
              <a16:creationId xmlns:a16="http://schemas.microsoft.com/office/drawing/2014/main" id="{00AFD61D-D3DD-46C9-AF50-2CA0B9EB77EE}"/>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36" name="Text Box 10">
          <a:extLst>
            <a:ext uri="{FF2B5EF4-FFF2-40B4-BE49-F238E27FC236}">
              <a16:creationId xmlns:a16="http://schemas.microsoft.com/office/drawing/2014/main" id="{81FE597F-D7E4-4708-91CF-EC6FD8B436D2}"/>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37" name="Text Box 4">
          <a:extLst>
            <a:ext uri="{FF2B5EF4-FFF2-40B4-BE49-F238E27FC236}">
              <a16:creationId xmlns:a16="http://schemas.microsoft.com/office/drawing/2014/main" id="{D3EE4FF0-A719-415B-A88E-47D4B5235EA7}"/>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38" name="Text Box 5">
          <a:extLst>
            <a:ext uri="{FF2B5EF4-FFF2-40B4-BE49-F238E27FC236}">
              <a16:creationId xmlns:a16="http://schemas.microsoft.com/office/drawing/2014/main" id="{82D12B47-A1F2-4DCA-B877-E46DFB4DE28E}"/>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39" name="Text Box 9">
          <a:extLst>
            <a:ext uri="{FF2B5EF4-FFF2-40B4-BE49-F238E27FC236}">
              <a16:creationId xmlns:a16="http://schemas.microsoft.com/office/drawing/2014/main" id="{9F672C02-0295-474B-9377-642FB3BDE926}"/>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40" name="Text Box 10">
          <a:extLst>
            <a:ext uri="{FF2B5EF4-FFF2-40B4-BE49-F238E27FC236}">
              <a16:creationId xmlns:a16="http://schemas.microsoft.com/office/drawing/2014/main" id="{A207698E-A74B-43F9-8F0A-5905CFBA2CC0}"/>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41" name="Text Box 4">
          <a:extLst>
            <a:ext uri="{FF2B5EF4-FFF2-40B4-BE49-F238E27FC236}">
              <a16:creationId xmlns:a16="http://schemas.microsoft.com/office/drawing/2014/main" id="{DFA3B088-A5BF-4A27-AF55-DF6B1D1BE7A2}"/>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42" name="Text Box 5">
          <a:extLst>
            <a:ext uri="{FF2B5EF4-FFF2-40B4-BE49-F238E27FC236}">
              <a16:creationId xmlns:a16="http://schemas.microsoft.com/office/drawing/2014/main" id="{BB7AFF14-C065-4349-957D-580F160129C4}"/>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43" name="Text Box 9">
          <a:extLst>
            <a:ext uri="{FF2B5EF4-FFF2-40B4-BE49-F238E27FC236}">
              <a16:creationId xmlns:a16="http://schemas.microsoft.com/office/drawing/2014/main" id="{9E4BA734-F2BE-4AAF-B073-67E10D59B76D}"/>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44" name="Text Box 10">
          <a:extLst>
            <a:ext uri="{FF2B5EF4-FFF2-40B4-BE49-F238E27FC236}">
              <a16:creationId xmlns:a16="http://schemas.microsoft.com/office/drawing/2014/main" id="{1C1F1884-3D5E-4BAC-A8B1-5A999B7EC95A}"/>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45" name="Text Box 4">
          <a:extLst>
            <a:ext uri="{FF2B5EF4-FFF2-40B4-BE49-F238E27FC236}">
              <a16:creationId xmlns:a16="http://schemas.microsoft.com/office/drawing/2014/main" id="{B66B604C-9B32-4E67-BD12-A9187CD7E8D5}"/>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46" name="Text Box 5">
          <a:extLst>
            <a:ext uri="{FF2B5EF4-FFF2-40B4-BE49-F238E27FC236}">
              <a16:creationId xmlns:a16="http://schemas.microsoft.com/office/drawing/2014/main" id="{9BBBE8B0-89E0-4A9A-967B-6F07A492D85A}"/>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47" name="Text Box 9">
          <a:extLst>
            <a:ext uri="{FF2B5EF4-FFF2-40B4-BE49-F238E27FC236}">
              <a16:creationId xmlns:a16="http://schemas.microsoft.com/office/drawing/2014/main" id="{EFB6C9E5-67AE-4747-9173-F33511401E15}"/>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48" name="Text Box 10">
          <a:extLst>
            <a:ext uri="{FF2B5EF4-FFF2-40B4-BE49-F238E27FC236}">
              <a16:creationId xmlns:a16="http://schemas.microsoft.com/office/drawing/2014/main" id="{F9B41901-0E41-4A1B-AFB1-8020969FFDC5}"/>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49" name="Text Box 4">
          <a:extLst>
            <a:ext uri="{FF2B5EF4-FFF2-40B4-BE49-F238E27FC236}">
              <a16:creationId xmlns:a16="http://schemas.microsoft.com/office/drawing/2014/main" id="{804C2A0E-663C-48F5-A1C4-87638E458D5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50" name="Text Box 5">
          <a:extLst>
            <a:ext uri="{FF2B5EF4-FFF2-40B4-BE49-F238E27FC236}">
              <a16:creationId xmlns:a16="http://schemas.microsoft.com/office/drawing/2014/main" id="{A9799A85-F427-4A25-849D-AC9013354FE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51" name="Text Box 9">
          <a:extLst>
            <a:ext uri="{FF2B5EF4-FFF2-40B4-BE49-F238E27FC236}">
              <a16:creationId xmlns:a16="http://schemas.microsoft.com/office/drawing/2014/main" id="{0B523758-7430-421F-AFAF-C941AE7C441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52" name="Text Box 10">
          <a:extLst>
            <a:ext uri="{FF2B5EF4-FFF2-40B4-BE49-F238E27FC236}">
              <a16:creationId xmlns:a16="http://schemas.microsoft.com/office/drawing/2014/main" id="{FD06C42F-BAB9-436E-A289-A36D799AB63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53" name="Text Box 4">
          <a:extLst>
            <a:ext uri="{FF2B5EF4-FFF2-40B4-BE49-F238E27FC236}">
              <a16:creationId xmlns:a16="http://schemas.microsoft.com/office/drawing/2014/main" id="{3DC230E7-0262-4EF1-A1BA-1FAE56D1756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54" name="Text Box 5">
          <a:extLst>
            <a:ext uri="{FF2B5EF4-FFF2-40B4-BE49-F238E27FC236}">
              <a16:creationId xmlns:a16="http://schemas.microsoft.com/office/drawing/2014/main" id="{7D8F6CA4-E13C-4845-87C2-2AA88818F897}"/>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55" name="Text Box 9">
          <a:extLst>
            <a:ext uri="{FF2B5EF4-FFF2-40B4-BE49-F238E27FC236}">
              <a16:creationId xmlns:a16="http://schemas.microsoft.com/office/drawing/2014/main" id="{7C6F596F-33FC-46FB-8EBA-041554363CC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56" name="Text Box 10">
          <a:extLst>
            <a:ext uri="{FF2B5EF4-FFF2-40B4-BE49-F238E27FC236}">
              <a16:creationId xmlns:a16="http://schemas.microsoft.com/office/drawing/2014/main" id="{042140A4-0F68-4E7D-BD31-017B494D8F1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57" name="Text Box 4">
          <a:extLst>
            <a:ext uri="{FF2B5EF4-FFF2-40B4-BE49-F238E27FC236}">
              <a16:creationId xmlns:a16="http://schemas.microsoft.com/office/drawing/2014/main" id="{27AD26D1-C725-4D76-A18D-016CF26AB2D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58" name="Text Box 5">
          <a:extLst>
            <a:ext uri="{FF2B5EF4-FFF2-40B4-BE49-F238E27FC236}">
              <a16:creationId xmlns:a16="http://schemas.microsoft.com/office/drawing/2014/main" id="{51689871-8696-4E56-BCA8-DC52791AD79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59" name="Text Box 9">
          <a:extLst>
            <a:ext uri="{FF2B5EF4-FFF2-40B4-BE49-F238E27FC236}">
              <a16:creationId xmlns:a16="http://schemas.microsoft.com/office/drawing/2014/main" id="{86EE5180-4C5C-43B7-A73B-B8652D65B23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60" name="Text Box 10">
          <a:extLst>
            <a:ext uri="{FF2B5EF4-FFF2-40B4-BE49-F238E27FC236}">
              <a16:creationId xmlns:a16="http://schemas.microsoft.com/office/drawing/2014/main" id="{34282306-82F6-4073-8197-012FB616AA89}"/>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61" name="Text Box 4">
          <a:extLst>
            <a:ext uri="{FF2B5EF4-FFF2-40B4-BE49-F238E27FC236}">
              <a16:creationId xmlns:a16="http://schemas.microsoft.com/office/drawing/2014/main" id="{E7C96724-105E-4360-80E9-8E5D8F2B6C09}"/>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62" name="Text Box 5">
          <a:extLst>
            <a:ext uri="{FF2B5EF4-FFF2-40B4-BE49-F238E27FC236}">
              <a16:creationId xmlns:a16="http://schemas.microsoft.com/office/drawing/2014/main" id="{F7A346FD-12D6-420E-BAC4-606F7B093D8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63" name="Text Box 9">
          <a:extLst>
            <a:ext uri="{FF2B5EF4-FFF2-40B4-BE49-F238E27FC236}">
              <a16:creationId xmlns:a16="http://schemas.microsoft.com/office/drawing/2014/main" id="{6D7507A4-F4B8-44ED-A950-09DE66E961A9}"/>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64" name="Text Box 10">
          <a:extLst>
            <a:ext uri="{FF2B5EF4-FFF2-40B4-BE49-F238E27FC236}">
              <a16:creationId xmlns:a16="http://schemas.microsoft.com/office/drawing/2014/main" id="{C23AE718-CD53-45D7-AFC8-D61CC710C73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65" name="Text Box 4">
          <a:extLst>
            <a:ext uri="{FF2B5EF4-FFF2-40B4-BE49-F238E27FC236}">
              <a16:creationId xmlns:a16="http://schemas.microsoft.com/office/drawing/2014/main" id="{24681E7E-D80F-4CAD-9D51-D9DD7872290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66" name="Text Box 5">
          <a:extLst>
            <a:ext uri="{FF2B5EF4-FFF2-40B4-BE49-F238E27FC236}">
              <a16:creationId xmlns:a16="http://schemas.microsoft.com/office/drawing/2014/main" id="{9E8B211D-2165-4BC2-847B-8F9CA2E743C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67" name="Text Box 9">
          <a:extLst>
            <a:ext uri="{FF2B5EF4-FFF2-40B4-BE49-F238E27FC236}">
              <a16:creationId xmlns:a16="http://schemas.microsoft.com/office/drawing/2014/main" id="{C7E803DE-E219-41DE-A703-682EC31FAEB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68" name="Text Box 10">
          <a:extLst>
            <a:ext uri="{FF2B5EF4-FFF2-40B4-BE49-F238E27FC236}">
              <a16:creationId xmlns:a16="http://schemas.microsoft.com/office/drawing/2014/main" id="{EA0ADC0E-D7EA-493C-A1E3-4F3A45414C5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69" name="Text Box 4">
          <a:extLst>
            <a:ext uri="{FF2B5EF4-FFF2-40B4-BE49-F238E27FC236}">
              <a16:creationId xmlns:a16="http://schemas.microsoft.com/office/drawing/2014/main" id="{59CE8F0A-F804-43C6-8265-9A545F795BDF}"/>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70" name="Text Box 5">
          <a:extLst>
            <a:ext uri="{FF2B5EF4-FFF2-40B4-BE49-F238E27FC236}">
              <a16:creationId xmlns:a16="http://schemas.microsoft.com/office/drawing/2014/main" id="{1F10F55D-B193-40A0-BE03-6C699BA7F29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71" name="Text Box 9">
          <a:extLst>
            <a:ext uri="{FF2B5EF4-FFF2-40B4-BE49-F238E27FC236}">
              <a16:creationId xmlns:a16="http://schemas.microsoft.com/office/drawing/2014/main" id="{41E53D69-34FF-4059-943B-1F249D1A91E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72" name="Text Box 10">
          <a:extLst>
            <a:ext uri="{FF2B5EF4-FFF2-40B4-BE49-F238E27FC236}">
              <a16:creationId xmlns:a16="http://schemas.microsoft.com/office/drawing/2014/main" id="{B2A2BAF5-ED5B-4945-96EB-338B6CEC347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73" name="Text Box 4">
          <a:extLst>
            <a:ext uri="{FF2B5EF4-FFF2-40B4-BE49-F238E27FC236}">
              <a16:creationId xmlns:a16="http://schemas.microsoft.com/office/drawing/2014/main" id="{F52288E6-575D-4540-BEB1-F20520E429F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74" name="Text Box 5">
          <a:extLst>
            <a:ext uri="{FF2B5EF4-FFF2-40B4-BE49-F238E27FC236}">
              <a16:creationId xmlns:a16="http://schemas.microsoft.com/office/drawing/2014/main" id="{3EA43BD5-36BA-46C3-AA51-7E86ABBB98D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75" name="Text Box 9">
          <a:extLst>
            <a:ext uri="{FF2B5EF4-FFF2-40B4-BE49-F238E27FC236}">
              <a16:creationId xmlns:a16="http://schemas.microsoft.com/office/drawing/2014/main" id="{A09C5BDE-B5AB-4DD9-B651-12205661F16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76" name="Text Box 10">
          <a:extLst>
            <a:ext uri="{FF2B5EF4-FFF2-40B4-BE49-F238E27FC236}">
              <a16:creationId xmlns:a16="http://schemas.microsoft.com/office/drawing/2014/main" id="{DAB1218A-2AC1-4B21-A635-7362A74FF04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77" name="Text Box 4">
          <a:extLst>
            <a:ext uri="{FF2B5EF4-FFF2-40B4-BE49-F238E27FC236}">
              <a16:creationId xmlns:a16="http://schemas.microsoft.com/office/drawing/2014/main" id="{FF8F1DD2-F035-4C53-9E68-8645FDA0630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78" name="Text Box 5">
          <a:extLst>
            <a:ext uri="{FF2B5EF4-FFF2-40B4-BE49-F238E27FC236}">
              <a16:creationId xmlns:a16="http://schemas.microsoft.com/office/drawing/2014/main" id="{C648F00E-9AB3-4537-98C9-E618579A1BC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79" name="Text Box 9">
          <a:extLst>
            <a:ext uri="{FF2B5EF4-FFF2-40B4-BE49-F238E27FC236}">
              <a16:creationId xmlns:a16="http://schemas.microsoft.com/office/drawing/2014/main" id="{864305D5-01DF-4A5D-A860-EB536DA9119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80" name="Text Box 10">
          <a:extLst>
            <a:ext uri="{FF2B5EF4-FFF2-40B4-BE49-F238E27FC236}">
              <a16:creationId xmlns:a16="http://schemas.microsoft.com/office/drawing/2014/main" id="{687F53AA-56A1-447A-93F1-3E13C4919B4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81" name="Text Box 4">
          <a:extLst>
            <a:ext uri="{FF2B5EF4-FFF2-40B4-BE49-F238E27FC236}">
              <a16:creationId xmlns:a16="http://schemas.microsoft.com/office/drawing/2014/main" id="{DD8E7756-3F8E-42D4-8B2D-527A960602DF}"/>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82" name="Text Box 5">
          <a:extLst>
            <a:ext uri="{FF2B5EF4-FFF2-40B4-BE49-F238E27FC236}">
              <a16:creationId xmlns:a16="http://schemas.microsoft.com/office/drawing/2014/main" id="{991E2F73-0091-4072-9DAE-B46E17DB9D6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83" name="Text Box 9">
          <a:extLst>
            <a:ext uri="{FF2B5EF4-FFF2-40B4-BE49-F238E27FC236}">
              <a16:creationId xmlns:a16="http://schemas.microsoft.com/office/drawing/2014/main" id="{EFBD4881-A14A-4E27-8019-47E2BA85941E}"/>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84" name="Text Box 10">
          <a:extLst>
            <a:ext uri="{FF2B5EF4-FFF2-40B4-BE49-F238E27FC236}">
              <a16:creationId xmlns:a16="http://schemas.microsoft.com/office/drawing/2014/main" id="{BE845EDF-290C-4FCA-A8C5-AF630F8B773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85" name="Text Box 4">
          <a:extLst>
            <a:ext uri="{FF2B5EF4-FFF2-40B4-BE49-F238E27FC236}">
              <a16:creationId xmlns:a16="http://schemas.microsoft.com/office/drawing/2014/main" id="{77371E6F-01E0-4916-B88B-1D907E818D9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86" name="Text Box 5">
          <a:extLst>
            <a:ext uri="{FF2B5EF4-FFF2-40B4-BE49-F238E27FC236}">
              <a16:creationId xmlns:a16="http://schemas.microsoft.com/office/drawing/2014/main" id="{C8A59DF1-602C-4895-8A3A-44A0A5842CF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87" name="Text Box 9">
          <a:extLst>
            <a:ext uri="{FF2B5EF4-FFF2-40B4-BE49-F238E27FC236}">
              <a16:creationId xmlns:a16="http://schemas.microsoft.com/office/drawing/2014/main" id="{34D0602C-2EAB-44C2-B93D-47EFB7A6610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88" name="Text Box 10">
          <a:extLst>
            <a:ext uri="{FF2B5EF4-FFF2-40B4-BE49-F238E27FC236}">
              <a16:creationId xmlns:a16="http://schemas.microsoft.com/office/drawing/2014/main" id="{9A6C22C1-544E-48E0-82E7-6BDEBF6ABFA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148166</xdr:rowOff>
    </xdr:to>
    <xdr:sp macro="" textlink="">
      <xdr:nvSpPr>
        <xdr:cNvPr id="89" name="Text Box 4">
          <a:extLst>
            <a:ext uri="{FF2B5EF4-FFF2-40B4-BE49-F238E27FC236}">
              <a16:creationId xmlns:a16="http://schemas.microsoft.com/office/drawing/2014/main" id="{E2CCFB19-4C61-40B2-9446-E73488A0CF46}"/>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148166</xdr:rowOff>
    </xdr:to>
    <xdr:sp macro="" textlink="">
      <xdr:nvSpPr>
        <xdr:cNvPr id="90" name="Text Box 5">
          <a:extLst>
            <a:ext uri="{FF2B5EF4-FFF2-40B4-BE49-F238E27FC236}">
              <a16:creationId xmlns:a16="http://schemas.microsoft.com/office/drawing/2014/main" id="{6F845D67-48DF-47C9-B70F-93BD2F9961C2}"/>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148166</xdr:rowOff>
    </xdr:to>
    <xdr:sp macro="" textlink="">
      <xdr:nvSpPr>
        <xdr:cNvPr id="91" name="Text Box 9">
          <a:extLst>
            <a:ext uri="{FF2B5EF4-FFF2-40B4-BE49-F238E27FC236}">
              <a16:creationId xmlns:a16="http://schemas.microsoft.com/office/drawing/2014/main" id="{ED18592F-F66D-4EBF-B6EC-7A809EB35EB4}"/>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148166</xdr:rowOff>
    </xdr:to>
    <xdr:sp macro="" textlink="">
      <xdr:nvSpPr>
        <xdr:cNvPr id="92" name="Text Box 10">
          <a:extLst>
            <a:ext uri="{FF2B5EF4-FFF2-40B4-BE49-F238E27FC236}">
              <a16:creationId xmlns:a16="http://schemas.microsoft.com/office/drawing/2014/main" id="{FA53D4DE-7B6E-4A9F-9F8C-C8FEAC9C3A40}"/>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185009</xdr:rowOff>
    </xdr:to>
    <xdr:sp macro="" textlink="">
      <xdr:nvSpPr>
        <xdr:cNvPr id="93" name="Text Box 4">
          <a:extLst>
            <a:ext uri="{FF2B5EF4-FFF2-40B4-BE49-F238E27FC236}">
              <a16:creationId xmlns:a16="http://schemas.microsoft.com/office/drawing/2014/main" id="{86C9BD68-0EB2-4A01-B105-5C39AB277EDF}"/>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185009</xdr:rowOff>
    </xdr:to>
    <xdr:sp macro="" textlink="">
      <xdr:nvSpPr>
        <xdr:cNvPr id="94" name="Text Box 5">
          <a:extLst>
            <a:ext uri="{FF2B5EF4-FFF2-40B4-BE49-F238E27FC236}">
              <a16:creationId xmlns:a16="http://schemas.microsoft.com/office/drawing/2014/main" id="{758C58F1-7330-4446-82FE-16F249CF8F49}"/>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185009</xdr:rowOff>
    </xdr:to>
    <xdr:sp macro="" textlink="">
      <xdr:nvSpPr>
        <xdr:cNvPr id="95" name="Text Box 9">
          <a:extLst>
            <a:ext uri="{FF2B5EF4-FFF2-40B4-BE49-F238E27FC236}">
              <a16:creationId xmlns:a16="http://schemas.microsoft.com/office/drawing/2014/main" id="{9A233ACA-94C6-4A05-AB65-214AEFAB74E3}"/>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185009</xdr:rowOff>
    </xdr:to>
    <xdr:sp macro="" textlink="">
      <xdr:nvSpPr>
        <xdr:cNvPr id="96" name="Text Box 10">
          <a:extLst>
            <a:ext uri="{FF2B5EF4-FFF2-40B4-BE49-F238E27FC236}">
              <a16:creationId xmlns:a16="http://schemas.microsoft.com/office/drawing/2014/main" id="{B6E1BEAE-A626-4905-B266-D71734B3EB17}"/>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97" name="Text Box 4">
          <a:extLst>
            <a:ext uri="{FF2B5EF4-FFF2-40B4-BE49-F238E27FC236}">
              <a16:creationId xmlns:a16="http://schemas.microsoft.com/office/drawing/2014/main" id="{48C3368E-303B-4F59-9D39-64A09C9F259C}"/>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98" name="Text Box 5">
          <a:extLst>
            <a:ext uri="{FF2B5EF4-FFF2-40B4-BE49-F238E27FC236}">
              <a16:creationId xmlns:a16="http://schemas.microsoft.com/office/drawing/2014/main" id="{2E10CCF8-FF6E-4587-A873-4D7BC2F6989B}"/>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99" name="Text Box 9">
          <a:extLst>
            <a:ext uri="{FF2B5EF4-FFF2-40B4-BE49-F238E27FC236}">
              <a16:creationId xmlns:a16="http://schemas.microsoft.com/office/drawing/2014/main" id="{829EF689-DF5E-4615-8B73-BE27DD0D5D48}"/>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100" name="Text Box 10">
          <a:extLst>
            <a:ext uri="{FF2B5EF4-FFF2-40B4-BE49-F238E27FC236}">
              <a16:creationId xmlns:a16="http://schemas.microsoft.com/office/drawing/2014/main" id="{7F337E08-D519-4A03-A270-0246D9F032D9}"/>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01" name="Text Box 4">
          <a:extLst>
            <a:ext uri="{FF2B5EF4-FFF2-40B4-BE49-F238E27FC236}">
              <a16:creationId xmlns:a16="http://schemas.microsoft.com/office/drawing/2014/main" id="{370B1B72-4ACA-4FDA-B393-B150E22304D9}"/>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02" name="Text Box 5">
          <a:extLst>
            <a:ext uri="{FF2B5EF4-FFF2-40B4-BE49-F238E27FC236}">
              <a16:creationId xmlns:a16="http://schemas.microsoft.com/office/drawing/2014/main" id="{3E10D7D2-85CA-4042-86F5-A58360B68DE6}"/>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03" name="Text Box 9">
          <a:extLst>
            <a:ext uri="{FF2B5EF4-FFF2-40B4-BE49-F238E27FC236}">
              <a16:creationId xmlns:a16="http://schemas.microsoft.com/office/drawing/2014/main" id="{7CE8F20E-714B-4F94-9AB8-A77FE63A97E8}"/>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04" name="Text Box 10">
          <a:extLst>
            <a:ext uri="{FF2B5EF4-FFF2-40B4-BE49-F238E27FC236}">
              <a16:creationId xmlns:a16="http://schemas.microsoft.com/office/drawing/2014/main" id="{C71AE1F0-FE02-4196-993F-9C1136DCBB97}"/>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05" name="Text Box 4">
          <a:extLst>
            <a:ext uri="{FF2B5EF4-FFF2-40B4-BE49-F238E27FC236}">
              <a16:creationId xmlns:a16="http://schemas.microsoft.com/office/drawing/2014/main" id="{52CDAC9C-205C-4646-B37F-1536A9E128D5}"/>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06" name="Text Box 5">
          <a:extLst>
            <a:ext uri="{FF2B5EF4-FFF2-40B4-BE49-F238E27FC236}">
              <a16:creationId xmlns:a16="http://schemas.microsoft.com/office/drawing/2014/main" id="{A26339F9-5413-4BA6-A0BF-03E1C865E5DB}"/>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07" name="Text Box 9">
          <a:extLst>
            <a:ext uri="{FF2B5EF4-FFF2-40B4-BE49-F238E27FC236}">
              <a16:creationId xmlns:a16="http://schemas.microsoft.com/office/drawing/2014/main" id="{8C043637-904B-4746-ADBF-0372509CC325}"/>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08" name="Text Box 10">
          <a:extLst>
            <a:ext uri="{FF2B5EF4-FFF2-40B4-BE49-F238E27FC236}">
              <a16:creationId xmlns:a16="http://schemas.microsoft.com/office/drawing/2014/main" id="{C37DFDE2-B333-4375-A262-552A5A931332}"/>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185009</xdr:rowOff>
    </xdr:to>
    <xdr:sp macro="" textlink="">
      <xdr:nvSpPr>
        <xdr:cNvPr id="109" name="Text Box 4">
          <a:extLst>
            <a:ext uri="{FF2B5EF4-FFF2-40B4-BE49-F238E27FC236}">
              <a16:creationId xmlns:a16="http://schemas.microsoft.com/office/drawing/2014/main" id="{F5DCC06C-8532-4A6F-B071-FABBB5CFC0D3}"/>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185009</xdr:rowOff>
    </xdr:to>
    <xdr:sp macro="" textlink="">
      <xdr:nvSpPr>
        <xdr:cNvPr id="110" name="Text Box 5">
          <a:extLst>
            <a:ext uri="{FF2B5EF4-FFF2-40B4-BE49-F238E27FC236}">
              <a16:creationId xmlns:a16="http://schemas.microsoft.com/office/drawing/2014/main" id="{CB610DC1-A3C9-4E07-94E0-30549939499D}"/>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185009</xdr:rowOff>
    </xdr:to>
    <xdr:sp macro="" textlink="">
      <xdr:nvSpPr>
        <xdr:cNvPr id="111" name="Text Box 9">
          <a:extLst>
            <a:ext uri="{FF2B5EF4-FFF2-40B4-BE49-F238E27FC236}">
              <a16:creationId xmlns:a16="http://schemas.microsoft.com/office/drawing/2014/main" id="{8B4ACE07-077D-4F0E-B954-9DF716986C18}"/>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185009</xdr:rowOff>
    </xdr:to>
    <xdr:sp macro="" textlink="">
      <xdr:nvSpPr>
        <xdr:cNvPr id="112" name="Text Box 10">
          <a:extLst>
            <a:ext uri="{FF2B5EF4-FFF2-40B4-BE49-F238E27FC236}">
              <a16:creationId xmlns:a16="http://schemas.microsoft.com/office/drawing/2014/main" id="{CBD65369-66D7-4F91-9A51-DC092F272363}"/>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13" name="Text Box 4">
          <a:extLst>
            <a:ext uri="{FF2B5EF4-FFF2-40B4-BE49-F238E27FC236}">
              <a16:creationId xmlns:a16="http://schemas.microsoft.com/office/drawing/2014/main" id="{66BE63A6-378C-470B-B993-F8A14D935375}"/>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14" name="Text Box 5">
          <a:extLst>
            <a:ext uri="{FF2B5EF4-FFF2-40B4-BE49-F238E27FC236}">
              <a16:creationId xmlns:a16="http://schemas.microsoft.com/office/drawing/2014/main" id="{E0ECB74C-46B4-405C-87CD-D4CB7776A95B}"/>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15" name="Text Box 9">
          <a:extLst>
            <a:ext uri="{FF2B5EF4-FFF2-40B4-BE49-F238E27FC236}">
              <a16:creationId xmlns:a16="http://schemas.microsoft.com/office/drawing/2014/main" id="{0369E521-4E85-4A18-B980-1A0ABD4A6A6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16" name="Text Box 10">
          <a:extLst>
            <a:ext uri="{FF2B5EF4-FFF2-40B4-BE49-F238E27FC236}">
              <a16:creationId xmlns:a16="http://schemas.microsoft.com/office/drawing/2014/main" id="{136E8A11-6F78-487B-A9D5-B8F1C82F402C}"/>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17" name="Text Box 4">
          <a:extLst>
            <a:ext uri="{FF2B5EF4-FFF2-40B4-BE49-F238E27FC236}">
              <a16:creationId xmlns:a16="http://schemas.microsoft.com/office/drawing/2014/main" id="{1C087390-7695-40DD-8D5B-AE246B3DFC08}"/>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18" name="Text Box 5">
          <a:extLst>
            <a:ext uri="{FF2B5EF4-FFF2-40B4-BE49-F238E27FC236}">
              <a16:creationId xmlns:a16="http://schemas.microsoft.com/office/drawing/2014/main" id="{BA38AE97-39CB-49C1-88E2-A16A21E32AC5}"/>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19" name="Text Box 9">
          <a:extLst>
            <a:ext uri="{FF2B5EF4-FFF2-40B4-BE49-F238E27FC236}">
              <a16:creationId xmlns:a16="http://schemas.microsoft.com/office/drawing/2014/main" id="{7BA21E91-97BD-459E-AF2B-12D00C4DEFD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20" name="Text Box 10">
          <a:extLst>
            <a:ext uri="{FF2B5EF4-FFF2-40B4-BE49-F238E27FC236}">
              <a16:creationId xmlns:a16="http://schemas.microsoft.com/office/drawing/2014/main" id="{F1E53BA2-66ED-4A20-850F-DEA6F877161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21" name="Text Box 4">
          <a:extLst>
            <a:ext uri="{FF2B5EF4-FFF2-40B4-BE49-F238E27FC236}">
              <a16:creationId xmlns:a16="http://schemas.microsoft.com/office/drawing/2014/main" id="{90A2973D-54AF-4C13-A14A-842CEA438B4C}"/>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22" name="Text Box 5">
          <a:extLst>
            <a:ext uri="{FF2B5EF4-FFF2-40B4-BE49-F238E27FC236}">
              <a16:creationId xmlns:a16="http://schemas.microsoft.com/office/drawing/2014/main" id="{BEB89478-558D-48B3-9885-2DF72006065E}"/>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23" name="Text Box 9">
          <a:extLst>
            <a:ext uri="{FF2B5EF4-FFF2-40B4-BE49-F238E27FC236}">
              <a16:creationId xmlns:a16="http://schemas.microsoft.com/office/drawing/2014/main" id="{D0B7BD71-28C0-4B3D-976B-289B79DEB6B7}"/>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24" name="Text Box 4">
          <a:extLst>
            <a:ext uri="{FF2B5EF4-FFF2-40B4-BE49-F238E27FC236}">
              <a16:creationId xmlns:a16="http://schemas.microsoft.com/office/drawing/2014/main" id="{1E46209E-C18D-46C1-838A-D709EFEB557A}"/>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25" name="Text Box 5">
          <a:extLst>
            <a:ext uri="{FF2B5EF4-FFF2-40B4-BE49-F238E27FC236}">
              <a16:creationId xmlns:a16="http://schemas.microsoft.com/office/drawing/2014/main" id="{810D6913-F975-49BD-BF46-29860E289607}"/>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26" name="Text Box 9">
          <a:extLst>
            <a:ext uri="{FF2B5EF4-FFF2-40B4-BE49-F238E27FC236}">
              <a16:creationId xmlns:a16="http://schemas.microsoft.com/office/drawing/2014/main" id="{32B32A14-8453-4F65-A5D8-DA86E47960B0}"/>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27" name="Text Box 4">
          <a:extLst>
            <a:ext uri="{FF2B5EF4-FFF2-40B4-BE49-F238E27FC236}">
              <a16:creationId xmlns:a16="http://schemas.microsoft.com/office/drawing/2014/main" id="{C30E3637-29B5-4E8C-9B70-06837762C9BC}"/>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28" name="Text Box 4">
          <a:extLst>
            <a:ext uri="{FF2B5EF4-FFF2-40B4-BE49-F238E27FC236}">
              <a16:creationId xmlns:a16="http://schemas.microsoft.com/office/drawing/2014/main" id="{DD6BB6E3-3F1A-4A60-BFD9-889F25D667D2}"/>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152403</xdr:rowOff>
    </xdr:to>
    <xdr:sp macro="" textlink="">
      <xdr:nvSpPr>
        <xdr:cNvPr id="129" name="Text Box 4">
          <a:extLst>
            <a:ext uri="{FF2B5EF4-FFF2-40B4-BE49-F238E27FC236}">
              <a16:creationId xmlns:a16="http://schemas.microsoft.com/office/drawing/2014/main" id="{14A8A894-FE67-4EF2-8F6B-2C1CC2BF2F0D}"/>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152403</xdr:rowOff>
    </xdr:to>
    <xdr:sp macro="" textlink="">
      <xdr:nvSpPr>
        <xdr:cNvPr id="130" name="Text Box 5">
          <a:extLst>
            <a:ext uri="{FF2B5EF4-FFF2-40B4-BE49-F238E27FC236}">
              <a16:creationId xmlns:a16="http://schemas.microsoft.com/office/drawing/2014/main" id="{3813F2BD-053A-4810-A737-327A3C4E84BE}"/>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152403</xdr:rowOff>
    </xdr:to>
    <xdr:sp macro="" textlink="">
      <xdr:nvSpPr>
        <xdr:cNvPr id="131" name="Text Box 9">
          <a:extLst>
            <a:ext uri="{FF2B5EF4-FFF2-40B4-BE49-F238E27FC236}">
              <a16:creationId xmlns:a16="http://schemas.microsoft.com/office/drawing/2014/main" id="{BDE74ED8-2DD8-4C36-AE80-69ED1D4967C8}"/>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152403</xdr:rowOff>
    </xdr:to>
    <xdr:sp macro="" textlink="">
      <xdr:nvSpPr>
        <xdr:cNvPr id="132" name="Text Box 10">
          <a:extLst>
            <a:ext uri="{FF2B5EF4-FFF2-40B4-BE49-F238E27FC236}">
              <a16:creationId xmlns:a16="http://schemas.microsoft.com/office/drawing/2014/main" id="{EC2B4B92-A785-4700-A528-99EF52B01BB6}"/>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152403</xdr:rowOff>
    </xdr:to>
    <xdr:sp macro="" textlink="">
      <xdr:nvSpPr>
        <xdr:cNvPr id="133" name="Text Box 4">
          <a:extLst>
            <a:ext uri="{FF2B5EF4-FFF2-40B4-BE49-F238E27FC236}">
              <a16:creationId xmlns:a16="http://schemas.microsoft.com/office/drawing/2014/main" id="{0EC95AE0-9EA4-429D-83DD-4F21A58C6A09}"/>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152403</xdr:rowOff>
    </xdr:to>
    <xdr:sp macro="" textlink="">
      <xdr:nvSpPr>
        <xdr:cNvPr id="134" name="Text Box 5">
          <a:extLst>
            <a:ext uri="{FF2B5EF4-FFF2-40B4-BE49-F238E27FC236}">
              <a16:creationId xmlns:a16="http://schemas.microsoft.com/office/drawing/2014/main" id="{474E6AA2-4907-49E7-82F5-4EB53919B77F}"/>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152403</xdr:rowOff>
    </xdr:to>
    <xdr:sp macro="" textlink="">
      <xdr:nvSpPr>
        <xdr:cNvPr id="135" name="Text Box 9">
          <a:extLst>
            <a:ext uri="{FF2B5EF4-FFF2-40B4-BE49-F238E27FC236}">
              <a16:creationId xmlns:a16="http://schemas.microsoft.com/office/drawing/2014/main" id="{99A6D8F7-4365-4702-B767-146B42023430}"/>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152403</xdr:rowOff>
    </xdr:to>
    <xdr:sp macro="" textlink="">
      <xdr:nvSpPr>
        <xdr:cNvPr id="136" name="Text Box 10">
          <a:extLst>
            <a:ext uri="{FF2B5EF4-FFF2-40B4-BE49-F238E27FC236}">
              <a16:creationId xmlns:a16="http://schemas.microsoft.com/office/drawing/2014/main" id="{89BDAF71-24FB-43DE-9757-C64C1615DCA5}"/>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339</xdr:row>
      <xdr:rowOff>42238</xdr:rowOff>
    </xdr:to>
    <xdr:sp macro="" textlink="">
      <xdr:nvSpPr>
        <xdr:cNvPr id="137" name="Text Box 4">
          <a:extLst>
            <a:ext uri="{FF2B5EF4-FFF2-40B4-BE49-F238E27FC236}">
              <a16:creationId xmlns:a16="http://schemas.microsoft.com/office/drawing/2014/main" id="{FA867F04-2048-4F33-834D-DC86AA7A3F57}"/>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339</xdr:row>
      <xdr:rowOff>42238</xdr:rowOff>
    </xdr:to>
    <xdr:sp macro="" textlink="">
      <xdr:nvSpPr>
        <xdr:cNvPr id="138" name="Text Box 5">
          <a:extLst>
            <a:ext uri="{FF2B5EF4-FFF2-40B4-BE49-F238E27FC236}">
              <a16:creationId xmlns:a16="http://schemas.microsoft.com/office/drawing/2014/main" id="{15C2536B-F8E4-4FB6-8353-19668A1AD86F}"/>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339</xdr:row>
      <xdr:rowOff>42238</xdr:rowOff>
    </xdr:to>
    <xdr:sp macro="" textlink="">
      <xdr:nvSpPr>
        <xdr:cNvPr id="139" name="Text Box 9">
          <a:extLst>
            <a:ext uri="{FF2B5EF4-FFF2-40B4-BE49-F238E27FC236}">
              <a16:creationId xmlns:a16="http://schemas.microsoft.com/office/drawing/2014/main" id="{CA07B162-040B-4470-9DFE-BF934B2E35D3}"/>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339</xdr:row>
      <xdr:rowOff>42238</xdr:rowOff>
    </xdr:to>
    <xdr:sp macro="" textlink="">
      <xdr:nvSpPr>
        <xdr:cNvPr id="140" name="Text Box 10">
          <a:extLst>
            <a:ext uri="{FF2B5EF4-FFF2-40B4-BE49-F238E27FC236}">
              <a16:creationId xmlns:a16="http://schemas.microsoft.com/office/drawing/2014/main" id="{EFE68965-D1FD-4EC3-88BD-236CE5F18237}"/>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339</xdr:row>
      <xdr:rowOff>42238</xdr:rowOff>
    </xdr:to>
    <xdr:sp macro="" textlink="">
      <xdr:nvSpPr>
        <xdr:cNvPr id="141" name="Text Box 4">
          <a:extLst>
            <a:ext uri="{FF2B5EF4-FFF2-40B4-BE49-F238E27FC236}">
              <a16:creationId xmlns:a16="http://schemas.microsoft.com/office/drawing/2014/main" id="{54077956-AFAC-4A6E-BCBF-A880EC6DF14F}"/>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339</xdr:row>
      <xdr:rowOff>42238</xdr:rowOff>
    </xdr:to>
    <xdr:sp macro="" textlink="">
      <xdr:nvSpPr>
        <xdr:cNvPr id="142" name="Text Box 5">
          <a:extLst>
            <a:ext uri="{FF2B5EF4-FFF2-40B4-BE49-F238E27FC236}">
              <a16:creationId xmlns:a16="http://schemas.microsoft.com/office/drawing/2014/main" id="{6A2F08B8-0A17-4984-AF60-E61C1B7EFD65}"/>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339</xdr:row>
      <xdr:rowOff>42238</xdr:rowOff>
    </xdr:to>
    <xdr:sp macro="" textlink="">
      <xdr:nvSpPr>
        <xdr:cNvPr id="143" name="Text Box 9">
          <a:extLst>
            <a:ext uri="{FF2B5EF4-FFF2-40B4-BE49-F238E27FC236}">
              <a16:creationId xmlns:a16="http://schemas.microsoft.com/office/drawing/2014/main" id="{1DE99DA5-C635-4910-8749-2BD2A147565B}"/>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339</xdr:row>
      <xdr:rowOff>42238</xdr:rowOff>
    </xdr:to>
    <xdr:sp macro="" textlink="">
      <xdr:nvSpPr>
        <xdr:cNvPr id="144" name="Text Box 10">
          <a:extLst>
            <a:ext uri="{FF2B5EF4-FFF2-40B4-BE49-F238E27FC236}">
              <a16:creationId xmlns:a16="http://schemas.microsoft.com/office/drawing/2014/main" id="{A5BFC22F-6F41-49CE-92EF-086A91B9D68A}"/>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45" name="Text Box 4">
          <a:extLst>
            <a:ext uri="{FF2B5EF4-FFF2-40B4-BE49-F238E27FC236}">
              <a16:creationId xmlns:a16="http://schemas.microsoft.com/office/drawing/2014/main" id="{3DF1F8FD-22A3-434C-B407-E0B2A034FFD6}"/>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46" name="Text Box 5">
          <a:extLst>
            <a:ext uri="{FF2B5EF4-FFF2-40B4-BE49-F238E27FC236}">
              <a16:creationId xmlns:a16="http://schemas.microsoft.com/office/drawing/2014/main" id="{86BFFC4E-CEEB-464A-A328-BD399D7FBE68}"/>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47" name="Text Box 9">
          <a:extLst>
            <a:ext uri="{FF2B5EF4-FFF2-40B4-BE49-F238E27FC236}">
              <a16:creationId xmlns:a16="http://schemas.microsoft.com/office/drawing/2014/main" id="{5E501B55-9F04-4D92-ABBE-14B69E2F8D01}"/>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48" name="Text Box 10">
          <a:extLst>
            <a:ext uri="{FF2B5EF4-FFF2-40B4-BE49-F238E27FC236}">
              <a16:creationId xmlns:a16="http://schemas.microsoft.com/office/drawing/2014/main" id="{C2925EC3-153C-4D86-BA7C-F3AC7F7B992D}"/>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49" name="Text Box 4">
          <a:extLst>
            <a:ext uri="{FF2B5EF4-FFF2-40B4-BE49-F238E27FC236}">
              <a16:creationId xmlns:a16="http://schemas.microsoft.com/office/drawing/2014/main" id="{65B47E9D-6A8E-4557-9344-C5FB439F8271}"/>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50" name="Text Box 5">
          <a:extLst>
            <a:ext uri="{FF2B5EF4-FFF2-40B4-BE49-F238E27FC236}">
              <a16:creationId xmlns:a16="http://schemas.microsoft.com/office/drawing/2014/main" id="{2C37402E-2658-4736-9394-922AD61648E1}"/>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51" name="Text Box 9">
          <a:extLst>
            <a:ext uri="{FF2B5EF4-FFF2-40B4-BE49-F238E27FC236}">
              <a16:creationId xmlns:a16="http://schemas.microsoft.com/office/drawing/2014/main" id="{F723E363-77F8-448C-841A-81924B54011B}"/>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52" name="Text Box 10">
          <a:extLst>
            <a:ext uri="{FF2B5EF4-FFF2-40B4-BE49-F238E27FC236}">
              <a16:creationId xmlns:a16="http://schemas.microsoft.com/office/drawing/2014/main" id="{E69BD55F-F1D9-450D-A31C-06D40273C548}"/>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53" name="Text Box 4">
          <a:extLst>
            <a:ext uri="{FF2B5EF4-FFF2-40B4-BE49-F238E27FC236}">
              <a16:creationId xmlns:a16="http://schemas.microsoft.com/office/drawing/2014/main" id="{578A445F-6428-48B1-95AF-6C1D117C8FCF}"/>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54" name="Text Box 5">
          <a:extLst>
            <a:ext uri="{FF2B5EF4-FFF2-40B4-BE49-F238E27FC236}">
              <a16:creationId xmlns:a16="http://schemas.microsoft.com/office/drawing/2014/main" id="{CA2928C3-4D3D-4FB3-B501-C34A50FBE45D}"/>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55" name="Text Box 9">
          <a:extLst>
            <a:ext uri="{FF2B5EF4-FFF2-40B4-BE49-F238E27FC236}">
              <a16:creationId xmlns:a16="http://schemas.microsoft.com/office/drawing/2014/main" id="{D99E197D-761E-42A2-B960-C114FB0406CB}"/>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56" name="Text Box 10">
          <a:extLst>
            <a:ext uri="{FF2B5EF4-FFF2-40B4-BE49-F238E27FC236}">
              <a16:creationId xmlns:a16="http://schemas.microsoft.com/office/drawing/2014/main" id="{A31797DA-7132-419A-885E-C7506911A40F}"/>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57" name="Text Box 4">
          <a:extLst>
            <a:ext uri="{FF2B5EF4-FFF2-40B4-BE49-F238E27FC236}">
              <a16:creationId xmlns:a16="http://schemas.microsoft.com/office/drawing/2014/main" id="{9D7B774E-F426-4CD9-9AD3-FCD7F6DE5C5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58" name="Text Box 5">
          <a:extLst>
            <a:ext uri="{FF2B5EF4-FFF2-40B4-BE49-F238E27FC236}">
              <a16:creationId xmlns:a16="http://schemas.microsoft.com/office/drawing/2014/main" id="{8A3BF0A3-C88F-4BB2-8836-1DA00FDC860E}"/>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59" name="Text Box 9">
          <a:extLst>
            <a:ext uri="{FF2B5EF4-FFF2-40B4-BE49-F238E27FC236}">
              <a16:creationId xmlns:a16="http://schemas.microsoft.com/office/drawing/2014/main" id="{1B87D541-71D5-4CF0-BF79-D57238D05FE4}"/>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60" name="Text Box 10">
          <a:extLst>
            <a:ext uri="{FF2B5EF4-FFF2-40B4-BE49-F238E27FC236}">
              <a16:creationId xmlns:a16="http://schemas.microsoft.com/office/drawing/2014/main" id="{AF57FFA5-9CE6-4455-B351-3702B351D3C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61" name="Text Box 4">
          <a:extLst>
            <a:ext uri="{FF2B5EF4-FFF2-40B4-BE49-F238E27FC236}">
              <a16:creationId xmlns:a16="http://schemas.microsoft.com/office/drawing/2014/main" id="{8E6A360D-11C3-4BF1-A1D6-CBF73F9ED79B}"/>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62" name="Text Box 5">
          <a:extLst>
            <a:ext uri="{FF2B5EF4-FFF2-40B4-BE49-F238E27FC236}">
              <a16:creationId xmlns:a16="http://schemas.microsoft.com/office/drawing/2014/main" id="{764B1EDA-3ECE-4F71-B15E-FEE7CFF6BE32}"/>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63" name="Text Box 9">
          <a:extLst>
            <a:ext uri="{FF2B5EF4-FFF2-40B4-BE49-F238E27FC236}">
              <a16:creationId xmlns:a16="http://schemas.microsoft.com/office/drawing/2014/main" id="{8BD16457-7FD8-494A-8B7B-6C9BC593CA39}"/>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64" name="Text Box 10">
          <a:extLst>
            <a:ext uri="{FF2B5EF4-FFF2-40B4-BE49-F238E27FC236}">
              <a16:creationId xmlns:a16="http://schemas.microsoft.com/office/drawing/2014/main" id="{64E292D9-059A-4850-94FD-0A5123B83C30}"/>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65" name="Text Box 4">
          <a:extLst>
            <a:ext uri="{FF2B5EF4-FFF2-40B4-BE49-F238E27FC236}">
              <a16:creationId xmlns:a16="http://schemas.microsoft.com/office/drawing/2014/main" id="{161CF7A2-BF5E-4015-9B97-9A0E38F82642}"/>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66" name="Text Box 5">
          <a:extLst>
            <a:ext uri="{FF2B5EF4-FFF2-40B4-BE49-F238E27FC236}">
              <a16:creationId xmlns:a16="http://schemas.microsoft.com/office/drawing/2014/main" id="{DBA9148F-A472-484D-AC9C-9E40E61BDF07}"/>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67" name="Text Box 9">
          <a:extLst>
            <a:ext uri="{FF2B5EF4-FFF2-40B4-BE49-F238E27FC236}">
              <a16:creationId xmlns:a16="http://schemas.microsoft.com/office/drawing/2014/main" id="{24DF8461-3D38-4551-BE80-3480CD411494}"/>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68" name="Text Box 10">
          <a:extLst>
            <a:ext uri="{FF2B5EF4-FFF2-40B4-BE49-F238E27FC236}">
              <a16:creationId xmlns:a16="http://schemas.microsoft.com/office/drawing/2014/main" id="{9D965B89-08C0-432D-B89E-928651817AC2}"/>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69" name="Text Box 4">
          <a:extLst>
            <a:ext uri="{FF2B5EF4-FFF2-40B4-BE49-F238E27FC236}">
              <a16:creationId xmlns:a16="http://schemas.microsoft.com/office/drawing/2014/main" id="{AA977825-4AE9-49CD-94C9-09B1782A9157}"/>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70" name="Text Box 5">
          <a:extLst>
            <a:ext uri="{FF2B5EF4-FFF2-40B4-BE49-F238E27FC236}">
              <a16:creationId xmlns:a16="http://schemas.microsoft.com/office/drawing/2014/main" id="{62F8BAD2-FE08-43CE-82C7-36526E50C16E}"/>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71" name="Text Box 9">
          <a:extLst>
            <a:ext uri="{FF2B5EF4-FFF2-40B4-BE49-F238E27FC236}">
              <a16:creationId xmlns:a16="http://schemas.microsoft.com/office/drawing/2014/main" id="{56F62EE5-FC07-4601-A2C2-C0932CBCC54D}"/>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72" name="Text Box 10">
          <a:extLst>
            <a:ext uri="{FF2B5EF4-FFF2-40B4-BE49-F238E27FC236}">
              <a16:creationId xmlns:a16="http://schemas.microsoft.com/office/drawing/2014/main" id="{E21C5C93-10DC-4503-B821-C7334092D9D1}"/>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73" name="Text Box 4">
          <a:extLst>
            <a:ext uri="{FF2B5EF4-FFF2-40B4-BE49-F238E27FC236}">
              <a16:creationId xmlns:a16="http://schemas.microsoft.com/office/drawing/2014/main" id="{5E3EAEB9-970A-4206-8068-C4924E120064}"/>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74" name="Text Box 5">
          <a:extLst>
            <a:ext uri="{FF2B5EF4-FFF2-40B4-BE49-F238E27FC236}">
              <a16:creationId xmlns:a16="http://schemas.microsoft.com/office/drawing/2014/main" id="{1AE5D176-A1F0-4997-B337-8298AAA8E564}"/>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75" name="Text Box 9">
          <a:extLst>
            <a:ext uri="{FF2B5EF4-FFF2-40B4-BE49-F238E27FC236}">
              <a16:creationId xmlns:a16="http://schemas.microsoft.com/office/drawing/2014/main" id="{198389D4-459B-4648-8860-AD784CDCA940}"/>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76" name="Text Box 10">
          <a:extLst>
            <a:ext uri="{FF2B5EF4-FFF2-40B4-BE49-F238E27FC236}">
              <a16:creationId xmlns:a16="http://schemas.microsoft.com/office/drawing/2014/main" id="{47A2575F-3AA9-43E8-82EF-59A45608C4D6}"/>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77" name="Text Box 4">
          <a:extLst>
            <a:ext uri="{FF2B5EF4-FFF2-40B4-BE49-F238E27FC236}">
              <a16:creationId xmlns:a16="http://schemas.microsoft.com/office/drawing/2014/main" id="{F797DC33-8D42-447D-9076-96F9A29B33F2}"/>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78" name="Text Box 5">
          <a:extLst>
            <a:ext uri="{FF2B5EF4-FFF2-40B4-BE49-F238E27FC236}">
              <a16:creationId xmlns:a16="http://schemas.microsoft.com/office/drawing/2014/main" id="{0DC60E37-DAAB-46C9-9871-86F9F2F6E228}"/>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79" name="Text Box 9">
          <a:extLst>
            <a:ext uri="{FF2B5EF4-FFF2-40B4-BE49-F238E27FC236}">
              <a16:creationId xmlns:a16="http://schemas.microsoft.com/office/drawing/2014/main" id="{D038FB25-D78F-4EA4-B5EA-92E31B2FE55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80" name="Text Box 10">
          <a:extLst>
            <a:ext uri="{FF2B5EF4-FFF2-40B4-BE49-F238E27FC236}">
              <a16:creationId xmlns:a16="http://schemas.microsoft.com/office/drawing/2014/main" id="{595738DF-530E-4458-8DA8-BAC1B006F62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81" name="Text Box 4">
          <a:extLst>
            <a:ext uri="{FF2B5EF4-FFF2-40B4-BE49-F238E27FC236}">
              <a16:creationId xmlns:a16="http://schemas.microsoft.com/office/drawing/2014/main" id="{C9F5CA0B-5848-49B3-94D5-F36078AFFE12}"/>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82" name="Text Box 5">
          <a:extLst>
            <a:ext uri="{FF2B5EF4-FFF2-40B4-BE49-F238E27FC236}">
              <a16:creationId xmlns:a16="http://schemas.microsoft.com/office/drawing/2014/main" id="{45606656-36F9-4E2D-BAFB-4FC6F2D05EF0}"/>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83" name="Text Box 9">
          <a:extLst>
            <a:ext uri="{FF2B5EF4-FFF2-40B4-BE49-F238E27FC236}">
              <a16:creationId xmlns:a16="http://schemas.microsoft.com/office/drawing/2014/main" id="{4A3D413F-6D57-4EBC-AC54-CDAE9FB61C85}"/>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84" name="Text Box 10">
          <a:extLst>
            <a:ext uri="{FF2B5EF4-FFF2-40B4-BE49-F238E27FC236}">
              <a16:creationId xmlns:a16="http://schemas.microsoft.com/office/drawing/2014/main" id="{B078D2DC-8BEC-4FA8-85B8-E5ABD0CABA26}"/>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85" name="Text Box 4">
          <a:extLst>
            <a:ext uri="{FF2B5EF4-FFF2-40B4-BE49-F238E27FC236}">
              <a16:creationId xmlns:a16="http://schemas.microsoft.com/office/drawing/2014/main" id="{39FDC3FD-04AF-4932-B293-EF170AFF655A}"/>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86" name="Text Box 5">
          <a:extLst>
            <a:ext uri="{FF2B5EF4-FFF2-40B4-BE49-F238E27FC236}">
              <a16:creationId xmlns:a16="http://schemas.microsoft.com/office/drawing/2014/main" id="{A1A6BE84-45A4-46C8-A777-464A6EA72411}"/>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87" name="Text Box 9">
          <a:extLst>
            <a:ext uri="{FF2B5EF4-FFF2-40B4-BE49-F238E27FC236}">
              <a16:creationId xmlns:a16="http://schemas.microsoft.com/office/drawing/2014/main" id="{786F4659-CB56-4332-8C2A-BF83790570A9}"/>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88" name="Text Box 10">
          <a:extLst>
            <a:ext uri="{FF2B5EF4-FFF2-40B4-BE49-F238E27FC236}">
              <a16:creationId xmlns:a16="http://schemas.microsoft.com/office/drawing/2014/main" id="{79F2A217-F942-4423-975C-1AF5D99B825D}"/>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152400</xdr:rowOff>
    </xdr:to>
    <xdr:sp macro="" textlink="">
      <xdr:nvSpPr>
        <xdr:cNvPr id="189" name="Text Box 4">
          <a:extLst>
            <a:ext uri="{FF2B5EF4-FFF2-40B4-BE49-F238E27FC236}">
              <a16:creationId xmlns:a16="http://schemas.microsoft.com/office/drawing/2014/main" id="{D07561A3-D1F2-4EDD-975D-260F84424D17}"/>
            </a:ext>
          </a:extLst>
        </xdr:cNvPr>
        <xdr:cNvSpPr txBox="1">
          <a:spLocks noChangeArrowheads="1"/>
        </xdr:cNvSpPr>
      </xdr:nvSpPr>
      <xdr:spPr bwMode="auto">
        <a:xfrm>
          <a:off x="5724525" y="109118400"/>
          <a:ext cx="76200" cy="152400"/>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152400</xdr:rowOff>
    </xdr:to>
    <xdr:sp macro="" textlink="">
      <xdr:nvSpPr>
        <xdr:cNvPr id="190" name="Text Box 5">
          <a:extLst>
            <a:ext uri="{FF2B5EF4-FFF2-40B4-BE49-F238E27FC236}">
              <a16:creationId xmlns:a16="http://schemas.microsoft.com/office/drawing/2014/main" id="{39875EC2-0E53-4CF5-8BFC-315F8719268A}"/>
            </a:ext>
          </a:extLst>
        </xdr:cNvPr>
        <xdr:cNvSpPr txBox="1">
          <a:spLocks noChangeArrowheads="1"/>
        </xdr:cNvSpPr>
      </xdr:nvSpPr>
      <xdr:spPr bwMode="auto">
        <a:xfrm>
          <a:off x="5724525" y="109118400"/>
          <a:ext cx="76200" cy="152400"/>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152400</xdr:rowOff>
    </xdr:to>
    <xdr:sp macro="" textlink="">
      <xdr:nvSpPr>
        <xdr:cNvPr id="191" name="Text Box 9">
          <a:extLst>
            <a:ext uri="{FF2B5EF4-FFF2-40B4-BE49-F238E27FC236}">
              <a16:creationId xmlns:a16="http://schemas.microsoft.com/office/drawing/2014/main" id="{6F86324E-DCA6-475B-9DF5-EA0CC39B8AED}"/>
            </a:ext>
          </a:extLst>
        </xdr:cNvPr>
        <xdr:cNvSpPr txBox="1">
          <a:spLocks noChangeArrowheads="1"/>
        </xdr:cNvSpPr>
      </xdr:nvSpPr>
      <xdr:spPr bwMode="auto">
        <a:xfrm>
          <a:off x="5724525" y="109118400"/>
          <a:ext cx="76200" cy="152400"/>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152400</xdr:rowOff>
    </xdr:to>
    <xdr:sp macro="" textlink="">
      <xdr:nvSpPr>
        <xdr:cNvPr id="192" name="Text Box 10">
          <a:extLst>
            <a:ext uri="{FF2B5EF4-FFF2-40B4-BE49-F238E27FC236}">
              <a16:creationId xmlns:a16="http://schemas.microsoft.com/office/drawing/2014/main" id="{FEB796B5-2900-4729-92E8-36431092CA60}"/>
            </a:ext>
          </a:extLst>
        </xdr:cNvPr>
        <xdr:cNvSpPr txBox="1">
          <a:spLocks noChangeArrowheads="1"/>
        </xdr:cNvSpPr>
      </xdr:nvSpPr>
      <xdr:spPr bwMode="auto">
        <a:xfrm>
          <a:off x="5724525" y="109118400"/>
          <a:ext cx="76200" cy="152400"/>
        </a:xfrm>
        <a:prstGeom prst="rect">
          <a:avLst/>
        </a:prstGeom>
        <a:noFill/>
        <a:ln w="9525">
          <a:noFill/>
          <a:miter lim="800000"/>
          <a:headEnd/>
          <a:tailEnd/>
        </a:ln>
      </xdr:spPr>
    </xdr:sp>
    <xdr:clientData/>
  </xdr:twoCellAnchor>
  <xdr:oneCellAnchor>
    <xdr:from>
      <xdr:col>5</xdr:col>
      <xdr:colOff>0</xdr:colOff>
      <xdr:row>337</xdr:row>
      <xdr:rowOff>0</xdr:rowOff>
    </xdr:from>
    <xdr:ext cx="76200" cy="148167"/>
    <xdr:sp macro="" textlink="">
      <xdr:nvSpPr>
        <xdr:cNvPr id="193" name="Text Box 4">
          <a:extLst>
            <a:ext uri="{FF2B5EF4-FFF2-40B4-BE49-F238E27FC236}">
              <a16:creationId xmlns:a16="http://schemas.microsoft.com/office/drawing/2014/main" id="{55AC8E18-F490-40DC-BDD0-54F3FB39FE3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94" name="Text Box 5">
          <a:extLst>
            <a:ext uri="{FF2B5EF4-FFF2-40B4-BE49-F238E27FC236}">
              <a16:creationId xmlns:a16="http://schemas.microsoft.com/office/drawing/2014/main" id="{0D88DE6D-782E-4B43-8908-3247250F82D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95" name="Text Box 9">
          <a:extLst>
            <a:ext uri="{FF2B5EF4-FFF2-40B4-BE49-F238E27FC236}">
              <a16:creationId xmlns:a16="http://schemas.microsoft.com/office/drawing/2014/main" id="{EF7710B4-7473-419A-B992-F27C8DBE0C4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96" name="Text Box 10">
          <a:extLst>
            <a:ext uri="{FF2B5EF4-FFF2-40B4-BE49-F238E27FC236}">
              <a16:creationId xmlns:a16="http://schemas.microsoft.com/office/drawing/2014/main" id="{6671133D-1542-43B7-878A-9A8201C998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97" name="Text Box 4">
          <a:extLst>
            <a:ext uri="{FF2B5EF4-FFF2-40B4-BE49-F238E27FC236}">
              <a16:creationId xmlns:a16="http://schemas.microsoft.com/office/drawing/2014/main" id="{800BB73B-0241-42EC-896F-749EE85D8F8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98" name="Text Box 5">
          <a:extLst>
            <a:ext uri="{FF2B5EF4-FFF2-40B4-BE49-F238E27FC236}">
              <a16:creationId xmlns:a16="http://schemas.microsoft.com/office/drawing/2014/main" id="{88CEC08E-DE2F-49FC-9625-12893040D3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99" name="Text Box 9">
          <a:extLst>
            <a:ext uri="{FF2B5EF4-FFF2-40B4-BE49-F238E27FC236}">
              <a16:creationId xmlns:a16="http://schemas.microsoft.com/office/drawing/2014/main" id="{EEA9D0F7-6BDF-4F42-85FC-53AB034052F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00" name="Text Box 10">
          <a:extLst>
            <a:ext uri="{FF2B5EF4-FFF2-40B4-BE49-F238E27FC236}">
              <a16:creationId xmlns:a16="http://schemas.microsoft.com/office/drawing/2014/main" id="{76717336-6BFE-41EA-A8C2-B7AAF641F26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01" name="Text Box 4">
          <a:extLst>
            <a:ext uri="{FF2B5EF4-FFF2-40B4-BE49-F238E27FC236}">
              <a16:creationId xmlns:a16="http://schemas.microsoft.com/office/drawing/2014/main" id="{F9454141-0DEA-490D-81D4-28CDAF563BC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02" name="Text Box 5">
          <a:extLst>
            <a:ext uri="{FF2B5EF4-FFF2-40B4-BE49-F238E27FC236}">
              <a16:creationId xmlns:a16="http://schemas.microsoft.com/office/drawing/2014/main" id="{D1B045BD-BE6A-4F52-BB0C-2A086404AD8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03" name="Text Box 9">
          <a:extLst>
            <a:ext uri="{FF2B5EF4-FFF2-40B4-BE49-F238E27FC236}">
              <a16:creationId xmlns:a16="http://schemas.microsoft.com/office/drawing/2014/main" id="{4F2211A3-497B-4777-9000-4CA231314AE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04" name="Text Box 4">
          <a:extLst>
            <a:ext uri="{FF2B5EF4-FFF2-40B4-BE49-F238E27FC236}">
              <a16:creationId xmlns:a16="http://schemas.microsoft.com/office/drawing/2014/main" id="{17DD2D49-73B8-4B1C-B623-00A4ED5AB72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05" name="Text Box 5">
          <a:extLst>
            <a:ext uri="{FF2B5EF4-FFF2-40B4-BE49-F238E27FC236}">
              <a16:creationId xmlns:a16="http://schemas.microsoft.com/office/drawing/2014/main" id="{28C4116B-9525-4CA7-A43F-F51173D1E89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06" name="Text Box 9">
          <a:extLst>
            <a:ext uri="{FF2B5EF4-FFF2-40B4-BE49-F238E27FC236}">
              <a16:creationId xmlns:a16="http://schemas.microsoft.com/office/drawing/2014/main" id="{0634F2FD-E673-40C2-8E89-6F72E5EB8BE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07" name="Text Box 4">
          <a:extLst>
            <a:ext uri="{FF2B5EF4-FFF2-40B4-BE49-F238E27FC236}">
              <a16:creationId xmlns:a16="http://schemas.microsoft.com/office/drawing/2014/main" id="{65D689BF-0A14-45B9-BD81-4CBBF29F3CB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08" name="Text Box 4">
          <a:extLst>
            <a:ext uri="{FF2B5EF4-FFF2-40B4-BE49-F238E27FC236}">
              <a16:creationId xmlns:a16="http://schemas.microsoft.com/office/drawing/2014/main" id="{E196A548-D4DB-4508-84FB-BD1C561B219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209" name="Text Box 4">
          <a:extLst>
            <a:ext uri="{FF2B5EF4-FFF2-40B4-BE49-F238E27FC236}">
              <a16:creationId xmlns:a16="http://schemas.microsoft.com/office/drawing/2014/main" id="{4E4F508B-F588-45DC-9232-774732D1C0A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210" name="Text Box 5">
          <a:extLst>
            <a:ext uri="{FF2B5EF4-FFF2-40B4-BE49-F238E27FC236}">
              <a16:creationId xmlns:a16="http://schemas.microsoft.com/office/drawing/2014/main" id="{02FF3B5B-E37F-4993-A31D-07695B42042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211" name="Text Box 9">
          <a:extLst>
            <a:ext uri="{FF2B5EF4-FFF2-40B4-BE49-F238E27FC236}">
              <a16:creationId xmlns:a16="http://schemas.microsoft.com/office/drawing/2014/main" id="{F79335A2-352A-4859-893D-012898CD9A6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212" name="Text Box 10">
          <a:extLst>
            <a:ext uri="{FF2B5EF4-FFF2-40B4-BE49-F238E27FC236}">
              <a16:creationId xmlns:a16="http://schemas.microsoft.com/office/drawing/2014/main" id="{001E9BF3-FD11-4C9B-9866-CEBA3F5A337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213" name="Text Box 4">
          <a:extLst>
            <a:ext uri="{FF2B5EF4-FFF2-40B4-BE49-F238E27FC236}">
              <a16:creationId xmlns:a16="http://schemas.microsoft.com/office/drawing/2014/main" id="{2C1FB333-D45B-41C3-B943-EA03E0065E3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214" name="Text Box 5">
          <a:extLst>
            <a:ext uri="{FF2B5EF4-FFF2-40B4-BE49-F238E27FC236}">
              <a16:creationId xmlns:a16="http://schemas.microsoft.com/office/drawing/2014/main" id="{EB5F8B17-C7CA-4F66-86D1-173532BB42D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215" name="Text Box 9">
          <a:extLst>
            <a:ext uri="{FF2B5EF4-FFF2-40B4-BE49-F238E27FC236}">
              <a16:creationId xmlns:a16="http://schemas.microsoft.com/office/drawing/2014/main" id="{57806D73-7F19-4189-8855-3ED8455C60F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216" name="Text Box 10">
          <a:extLst>
            <a:ext uri="{FF2B5EF4-FFF2-40B4-BE49-F238E27FC236}">
              <a16:creationId xmlns:a16="http://schemas.microsoft.com/office/drawing/2014/main" id="{9464D021-376D-4130-9654-76ED1BE95E0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17" name="Text Box 4">
          <a:extLst>
            <a:ext uri="{FF2B5EF4-FFF2-40B4-BE49-F238E27FC236}">
              <a16:creationId xmlns:a16="http://schemas.microsoft.com/office/drawing/2014/main" id="{67965F96-167C-427C-A134-3F0AFE7A832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18" name="Text Box 5">
          <a:extLst>
            <a:ext uri="{FF2B5EF4-FFF2-40B4-BE49-F238E27FC236}">
              <a16:creationId xmlns:a16="http://schemas.microsoft.com/office/drawing/2014/main" id="{5A088300-A0EB-4FAF-B9BE-3FB1CBD3CE4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19" name="Text Box 9">
          <a:extLst>
            <a:ext uri="{FF2B5EF4-FFF2-40B4-BE49-F238E27FC236}">
              <a16:creationId xmlns:a16="http://schemas.microsoft.com/office/drawing/2014/main" id="{65F79421-DF38-4BB3-B600-4D2E1D26828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20" name="Text Box 10">
          <a:extLst>
            <a:ext uri="{FF2B5EF4-FFF2-40B4-BE49-F238E27FC236}">
              <a16:creationId xmlns:a16="http://schemas.microsoft.com/office/drawing/2014/main" id="{2DDAC3D2-CE0F-4878-AA01-13E82B64424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21" name="Text Box 4">
          <a:extLst>
            <a:ext uri="{FF2B5EF4-FFF2-40B4-BE49-F238E27FC236}">
              <a16:creationId xmlns:a16="http://schemas.microsoft.com/office/drawing/2014/main" id="{2C134CCB-1E70-4A07-A8EF-2E25A3252D7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22" name="Text Box 5">
          <a:extLst>
            <a:ext uri="{FF2B5EF4-FFF2-40B4-BE49-F238E27FC236}">
              <a16:creationId xmlns:a16="http://schemas.microsoft.com/office/drawing/2014/main" id="{0B71FD58-1E76-4F61-A087-E0688E8DC04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23" name="Text Box 9">
          <a:extLst>
            <a:ext uri="{FF2B5EF4-FFF2-40B4-BE49-F238E27FC236}">
              <a16:creationId xmlns:a16="http://schemas.microsoft.com/office/drawing/2014/main" id="{13496FF9-3EF9-4DA6-BF88-DDDEC5E1452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24" name="Text Box 10">
          <a:extLst>
            <a:ext uri="{FF2B5EF4-FFF2-40B4-BE49-F238E27FC236}">
              <a16:creationId xmlns:a16="http://schemas.microsoft.com/office/drawing/2014/main" id="{87D7D36B-0E6E-4B01-AA4D-3CE05551F49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25" name="Text Box 4">
          <a:extLst>
            <a:ext uri="{FF2B5EF4-FFF2-40B4-BE49-F238E27FC236}">
              <a16:creationId xmlns:a16="http://schemas.microsoft.com/office/drawing/2014/main" id="{5120BED5-020E-4853-81B8-D4C18DC6048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26" name="Text Box 5">
          <a:extLst>
            <a:ext uri="{FF2B5EF4-FFF2-40B4-BE49-F238E27FC236}">
              <a16:creationId xmlns:a16="http://schemas.microsoft.com/office/drawing/2014/main" id="{1609880C-30C6-499A-B647-A1A7D8C1C9E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27" name="Text Box 9">
          <a:extLst>
            <a:ext uri="{FF2B5EF4-FFF2-40B4-BE49-F238E27FC236}">
              <a16:creationId xmlns:a16="http://schemas.microsoft.com/office/drawing/2014/main" id="{EA06F9C7-341F-47F9-972A-2312C362D59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28" name="Text Box 10">
          <a:extLst>
            <a:ext uri="{FF2B5EF4-FFF2-40B4-BE49-F238E27FC236}">
              <a16:creationId xmlns:a16="http://schemas.microsoft.com/office/drawing/2014/main" id="{252E427C-92D7-424C-A6E2-EAAF586887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29" name="Text Box 4">
          <a:extLst>
            <a:ext uri="{FF2B5EF4-FFF2-40B4-BE49-F238E27FC236}">
              <a16:creationId xmlns:a16="http://schemas.microsoft.com/office/drawing/2014/main" id="{68CA7FE2-9C84-4590-991B-09542269DA9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30" name="Text Box 5">
          <a:extLst>
            <a:ext uri="{FF2B5EF4-FFF2-40B4-BE49-F238E27FC236}">
              <a16:creationId xmlns:a16="http://schemas.microsoft.com/office/drawing/2014/main" id="{7DFACFFC-DF10-496F-8056-9AC271EEC60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31" name="Text Box 9">
          <a:extLst>
            <a:ext uri="{FF2B5EF4-FFF2-40B4-BE49-F238E27FC236}">
              <a16:creationId xmlns:a16="http://schemas.microsoft.com/office/drawing/2014/main" id="{D14B0AA1-01B6-4260-B870-F270B6A2430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32" name="Text Box 10">
          <a:extLst>
            <a:ext uri="{FF2B5EF4-FFF2-40B4-BE49-F238E27FC236}">
              <a16:creationId xmlns:a16="http://schemas.microsoft.com/office/drawing/2014/main" id="{50E058FB-BE61-4824-806D-4A1EA201378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33" name="Text Box 4">
          <a:extLst>
            <a:ext uri="{FF2B5EF4-FFF2-40B4-BE49-F238E27FC236}">
              <a16:creationId xmlns:a16="http://schemas.microsoft.com/office/drawing/2014/main" id="{0C0D8BB4-ED90-43E7-98E5-D4499986CEC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34" name="Text Box 5">
          <a:extLst>
            <a:ext uri="{FF2B5EF4-FFF2-40B4-BE49-F238E27FC236}">
              <a16:creationId xmlns:a16="http://schemas.microsoft.com/office/drawing/2014/main" id="{7E1B62C1-F63F-4FCD-B975-DF4594E43DB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35" name="Text Box 9">
          <a:extLst>
            <a:ext uri="{FF2B5EF4-FFF2-40B4-BE49-F238E27FC236}">
              <a16:creationId xmlns:a16="http://schemas.microsoft.com/office/drawing/2014/main" id="{D2511677-1556-4D72-A5D6-D6244F93E1E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36" name="Text Box 10">
          <a:extLst>
            <a:ext uri="{FF2B5EF4-FFF2-40B4-BE49-F238E27FC236}">
              <a16:creationId xmlns:a16="http://schemas.microsoft.com/office/drawing/2014/main" id="{4899917F-6AF1-4315-8378-2B0CBF2367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37" name="Text Box 4">
          <a:extLst>
            <a:ext uri="{FF2B5EF4-FFF2-40B4-BE49-F238E27FC236}">
              <a16:creationId xmlns:a16="http://schemas.microsoft.com/office/drawing/2014/main" id="{7BD8AACD-A3E5-4B70-9E57-F077BDAFFA5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38" name="Text Box 5">
          <a:extLst>
            <a:ext uri="{FF2B5EF4-FFF2-40B4-BE49-F238E27FC236}">
              <a16:creationId xmlns:a16="http://schemas.microsoft.com/office/drawing/2014/main" id="{1ADB6130-3F66-4F71-9E87-BEDC0C9B586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39" name="Text Box 9">
          <a:extLst>
            <a:ext uri="{FF2B5EF4-FFF2-40B4-BE49-F238E27FC236}">
              <a16:creationId xmlns:a16="http://schemas.microsoft.com/office/drawing/2014/main" id="{ECE502B3-87B5-430D-9166-A9913E7F488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40" name="Text Box 10">
          <a:extLst>
            <a:ext uri="{FF2B5EF4-FFF2-40B4-BE49-F238E27FC236}">
              <a16:creationId xmlns:a16="http://schemas.microsoft.com/office/drawing/2014/main" id="{097F352A-2F28-43D3-91D5-D080E1806A9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41" name="Text Box 4">
          <a:extLst>
            <a:ext uri="{FF2B5EF4-FFF2-40B4-BE49-F238E27FC236}">
              <a16:creationId xmlns:a16="http://schemas.microsoft.com/office/drawing/2014/main" id="{6B576BC9-BEC8-40D4-9E27-733586858A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42" name="Text Box 5">
          <a:extLst>
            <a:ext uri="{FF2B5EF4-FFF2-40B4-BE49-F238E27FC236}">
              <a16:creationId xmlns:a16="http://schemas.microsoft.com/office/drawing/2014/main" id="{167B337E-914C-4D18-9709-11BD0C48F1D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43" name="Text Box 9">
          <a:extLst>
            <a:ext uri="{FF2B5EF4-FFF2-40B4-BE49-F238E27FC236}">
              <a16:creationId xmlns:a16="http://schemas.microsoft.com/office/drawing/2014/main" id="{4C7ABE39-78A2-454D-8097-C9D860A153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44" name="Text Box 10">
          <a:extLst>
            <a:ext uri="{FF2B5EF4-FFF2-40B4-BE49-F238E27FC236}">
              <a16:creationId xmlns:a16="http://schemas.microsoft.com/office/drawing/2014/main" id="{4637DF3A-B169-4B60-9720-73249AB63A6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45" name="Text Box 4">
          <a:extLst>
            <a:ext uri="{FF2B5EF4-FFF2-40B4-BE49-F238E27FC236}">
              <a16:creationId xmlns:a16="http://schemas.microsoft.com/office/drawing/2014/main" id="{F6FAFC9A-3BB4-47AC-847C-90D75860FC9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46" name="Text Box 5">
          <a:extLst>
            <a:ext uri="{FF2B5EF4-FFF2-40B4-BE49-F238E27FC236}">
              <a16:creationId xmlns:a16="http://schemas.microsoft.com/office/drawing/2014/main" id="{B5F69C8C-A0E4-4594-8184-C118370C401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47" name="Text Box 9">
          <a:extLst>
            <a:ext uri="{FF2B5EF4-FFF2-40B4-BE49-F238E27FC236}">
              <a16:creationId xmlns:a16="http://schemas.microsoft.com/office/drawing/2014/main" id="{DA98A37B-F41C-46B3-997A-24249EE490C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48" name="Text Box 10">
          <a:extLst>
            <a:ext uri="{FF2B5EF4-FFF2-40B4-BE49-F238E27FC236}">
              <a16:creationId xmlns:a16="http://schemas.microsoft.com/office/drawing/2014/main" id="{B58BB207-27F6-482C-9210-78BAC6B0BAC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49" name="Text Box 4">
          <a:extLst>
            <a:ext uri="{FF2B5EF4-FFF2-40B4-BE49-F238E27FC236}">
              <a16:creationId xmlns:a16="http://schemas.microsoft.com/office/drawing/2014/main" id="{7E014E40-786A-4229-A525-949A2B06F55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50" name="Text Box 5">
          <a:extLst>
            <a:ext uri="{FF2B5EF4-FFF2-40B4-BE49-F238E27FC236}">
              <a16:creationId xmlns:a16="http://schemas.microsoft.com/office/drawing/2014/main" id="{87059FEC-9B19-42F1-9B76-48C9F118C9B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51" name="Text Box 9">
          <a:extLst>
            <a:ext uri="{FF2B5EF4-FFF2-40B4-BE49-F238E27FC236}">
              <a16:creationId xmlns:a16="http://schemas.microsoft.com/office/drawing/2014/main" id="{8F82CB2D-1A2B-49E5-99BC-8781876151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52" name="Text Box 10">
          <a:extLst>
            <a:ext uri="{FF2B5EF4-FFF2-40B4-BE49-F238E27FC236}">
              <a16:creationId xmlns:a16="http://schemas.microsoft.com/office/drawing/2014/main" id="{AE656AF4-4C0F-4C11-B4FE-D54B82B4C03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53" name="Text Box 4">
          <a:extLst>
            <a:ext uri="{FF2B5EF4-FFF2-40B4-BE49-F238E27FC236}">
              <a16:creationId xmlns:a16="http://schemas.microsoft.com/office/drawing/2014/main" id="{EBDD49AC-639A-4245-94F3-CAB6EEE5114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54" name="Text Box 5">
          <a:extLst>
            <a:ext uri="{FF2B5EF4-FFF2-40B4-BE49-F238E27FC236}">
              <a16:creationId xmlns:a16="http://schemas.microsoft.com/office/drawing/2014/main" id="{3B03D7AB-4C02-4A35-B1D5-D034E6B5880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55" name="Text Box 9">
          <a:extLst>
            <a:ext uri="{FF2B5EF4-FFF2-40B4-BE49-F238E27FC236}">
              <a16:creationId xmlns:a16="http://schemas.microsoft.com/office/drawing/2014/main" id="{2F4A9EF3-BDF7-4A3C-A961-76A585345F1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56" name="Text Box 10">
          <a:extLst>
            <a:ext uri="{FF2B5EF4-FFF2-40B4-BE49-F238E27FC236}">
              <a16:creationId xmlns:a16="http://schemas.microsoft.com/office/drawing/2014/main" id="{992C39AC-FF9E-4AF1-9DB0-AF5BA59F030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57" name="Text Box 4">
          <a:extLst>
            <a:ext uri="{FF2B5EF4-FFF2-40B4-BE49-F238E27FC236}">
              <a16:creationId xmlns:a16="http://schemas.microsoft.com/office/drawing/2014/main" id="{9574D51C-8469-41E2-BDFA-B89476C0043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58" name="Text Box 5">
          <a:extLst>
            <a:ext uri="{FF2B5EF4-FFF2-40B4-BE49-F238E27FC236}">
              <a16:creationId xmlns:a16="http://schemas.microsoft.com/office/drawing/2014/main" id="{897AB9B9-675A-472C-ADFA-9B1392F4CB2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59" name="Text Box 9">
          <a:extLst>
            <a:ext uri="{FF2B5EF4-FFF2-40B4-BE49-F238E27FC236}">
              <a16:creationId xmlns:a16="http://schemas.microsoft.com/office/drawing/2014/main" id="{25BF113E-ED32-4F09-9BCE-8FA62AB6619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60" name="Text Box 10">
          <a:extLst>
            <a:ext uri="{FF2B5EF4-FFF2-40B4-BE49-F238E27FC236}">
              <a16:creationId xmlns:a16="http://schemas.microsoft.com/office/drawing/2014/main" id="{99DD479D-75CE-4BD3-BE72-51CF532EBB3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261" name="Text Box 4">
          <a:extLst>
            <a:ext uri="{FF2B5EF4-FFF2-40B4-BE49-F238E27FC236}">
              <a16:creationId xmlns:a16="http://schemas.microsoft.com/office/drawing/2014/main" id="{9FCD0C2B-14A9-4014-AEB0-E595BAADD349}"/>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262" name="Text Box 5">
          <a:extLst>
            <a:ext uri="{FF2B5EF4-FFF2-40B4-BE49-F238E27FC236}">
              <a16:creationId xmlns:a16="http://schemas.microsoft.com/office/drawing/2014/main" id="{9A11A296-9F26-4589-A03B-C96D6D8BD8C1}"/>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263" name="Text Box 9">
          <a:extLst>
            <a:ext uri="{FF2B5EF4-FFF2-40B4-BE49-F238E27FC236}">
              <a16:creationId xmlns:a16="http://schemas.microsoft.com/office/drawing/2014/main" id="{98009807-0128-494E-8ECC-C9C31002D3D5}"/>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264" name="Text Box 10">
          <a:extLst>
            <a:ext uri="{FF2B5EF4-FFF2-40B4-BE49-F238E27FC236}">
              <a16:creationId xmlns:a16="http://schemas.microsoft.com/office/drawing/2014/main" id="{CE5D726B-E874-4316-95FB-04DA34248F90}"/>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265" name="Text Box 4">
          <a:extLst>
            <a:ext uri="{FF2B5EF4-FFF2-40B4-BE49-F238E27FC236}">
              <a16:creationId xmlns:a16="http://schemas.microsoft.com/office/drawing/2014/main" id="{F5F7A721-54BE-42E1-8EAA-B37E065C190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266" name="Text Box 5">
          <a:extLst>
            <a:ext uri="{FF2B5EF4-FFF2-40B4-BE49-F238E27FC236}">
              <a16:creationId xmlns:a16="http://schemas.microsoft.com/office/drawing/2014/main" id="{448D3F02-FDF0-459D-AC69-0E2236F648E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267" name="Text Box 9">
          <a:extLst>
            <a:ext uri="{FF2B5EF4-FFF2-40B4-BE49-F238E27FC236}">
              <a16:creationId xmlns:a16="http://schemas.microsoft.com/office/drawing/2014/main" id="{B424B48A-AA7A-4385-95C3-034CCD1ACFF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268" name="Text Box 10">
          <a:extLst>
            <a:ext uri="{FF2B5EF4-FFF2-40B4-BE49-F238E27FC236}">
              <a16:creationId xmlns:a16="http://schemas.microsoft.com/office/drawing/2014/main" id="{98FA7CDF-F3D3-4B73-8638-D4B697123BB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269" name="Text Box 4">
          <a:extLst>
            <a:ext uri="{FF2B5EF4-FFF2-40B4-BE49-F238E27FC236}">
              <a16:creationId xmlns:a16="http://schemas.microsoft.com/office/drawing/2014/main" id="{9A0E4274-3566-4D86-A37E-17B9D6488BF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270" name="Text Box 5">
          <a:extLst>
            <a:ext uri="{FF2B5EF4-FFF2-40B4-BE49-F238E27FC236}">
              <a16:creationId xmlns:a16="http://schemas.microsoft.com/office/drawing/2014/main" id="{2D5EA6C0-B538-4E5E-BED3-74E984D8BD6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271" name="Text Box 9">
          <a:extLst>
            <a:ext uri="{FF2B5EF4-FFF2-40B4-BE49-F238E27FC236}">
              <a16:creationId xmlns:a16="http://schemas.microsoft.com/office/drawing/2014/main" id="{4879FAA8-E0F5-4792-BA64-FE520B79363F}"/>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272" name="Text Box 10">
          <a:extLst>
            <a:ext uri="{FF2B5EF4-FFF2-40B4-BE49-F238E27FC236}">
              <a16:creationId xmlns:a16="http://schemas.microsoft.com/office/drawing/2014/main" id="{230847A8-4DB8-4968-92F7-8B52D18CECF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273" name="Text Box 4">
          <a:extLst>
            <a:ext uri="{FF2B5EF4-FFF2-40B4-BE49-F238E27FC236}">
              <a16:creationId xmlns:a16="http://schemas.microsoft.com/office/drawing/2014/main" id="{B4759BB6-3DC8-4073-A834-5982FD89135C}"/>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274" name="Text Box 5">
          <a:extLst>
            <a:ext uri="{FF2B5EF4-FFF2-40B4-BE49-F238E27FC236}">
              <a16:creationId xmlns:a16="http://schemas.microsoft.com/office/drawing/2014/main" id="{E8EA85EB-AA70-494C-B2D6-371EEB6D74D9}"/>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275" name="Text Box 9">
          <a:extLst>
            <a:ext uri="{FF2B5EF4-FFF2-40B4-BE49-F238E27FC236}">
              <a16:creationId xmlns:a16="http://schemas.microsoft.com/office/drawing/2014/main" id="{C2945BA2-0772-4B35-B2AA-5B15A9E166AA}"/>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276" name="Text Box 10">
          <a:extLst>
            <a:ext uri="{FF2B5EF4-FFF2-40B4-BE49-F238E27FC236}">
              <a16:creationId xmlns:a16="http://schemas.microsoft.com/office/drawing/2014/main" id="{2A4A491B-AB4E-4A30-9BB1-E89494616B80}"/>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277" name="Text Box 4">
          <a:extLst>
            <a:ext uri="{FF2B5EF4-FFF2-40B4-BE49-F238E27FC236}">
              <a16:creationId xmlns:a16="http://schemas.microsoft.com/office/drawing/2014/main" id="{C3088487-B5C0-4683-96E9-6640CF925862}"/>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278" name="Text Box 5">
          <a:extLst>
            <a:ext uri="{FF2B5EF4-FFF2-40B4-BE49-F238E27FC236}">
              <a16:creationId xmlns:a16="http://schemas.microsoft.com/office/drawing/2014/main" id="{EC57E80A-738D-465A-83C0-E48EFF169043}"/>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279" name="Text Box 9">
          <a:extLst>
            <a:ext uri="{FF2B5EF4-FFF2-40B4-BE49-F238E27FC236}">
              <a16:creationId xmlns:a16="http://schemas.microsoft.com/office/drawing/2014/main" id="{4E397873-F34C-4553-9432-D321F281C8BC}"/>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280" name="Text Box 10">
          <a:extLst>
            <a:ext uri="{FF2B5EF4-FFF2-40B4-BE49-F238E27FC236}">
              <a16:creationId xmlns:a16="http://schemas.microsoft.com/office/drawing/2014/main" id="{07271E88-9A4F-42EE-A7A3-16A635D57C37}"/>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81" name="Text Box 4">
          <a:extLst>
            <a:ext uri="{FF2B5EF4-FFF2-40B4-BE49-F238E27FC236}">
              <a16:creationId xmlns:a16="http://schemas.microsoft.com/office/drawing/2014/main" id="{7A942837-2232-46B5-A91D-3D80A28E56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82" name="Text Box 5">
          <a:extLst>
            <a:ext uri="{FF2B5EF4-FFF2-40B4-BE49-F238E27FC236}">
              <a16:creationId xmlns:a16="http://schemas.microsoft.com/office/drawing/2014/main" id="{F896D6E3-831B-49F3-83A1-3040C31C336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83" name="Text Box 9">
          <a:extLst>
            <a:ext uri="{FF2B5EF4-FFF2-40B4-BE49-F238E27FC236}">
              <a16:creationId xmlns:a16="http://schemas.microsoft.com/office/drawing/2014/main" id="{117A376E-9B20-46AD-BAC1-5B5B1B85D88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84" name="Text Box 10">
          <a:extLst>
            <a:ext uri="{FF2B5EF4-FFF2-40B4-BE49-F238E27FC236}">
              <a16:creationId xmlns:a16="http://schemas.microsoft.com/office/drawing/2014/main" id="{F5612B2C-C42A-415D-B5C6-78F0BB29DFD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85" name="Text Box 4">
          <a:extLst>
            <a:ext uri="{FF2B5EF4-FFF2-40B4-BE49-F238E27FC236}">
              <a16:creationId xmlns:a16="http://schemas.microsoft.com/office/drawing/2014/main" id="{23239B97-6405-4349-9116-D7B4162AEE0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86" name="Text Box 5">
          <a:extLst>
            <a:ext uri="{FF2B5EF4-FFF2-40B4-BE49-F238E27FC236}">
              <a16:creationId xmlns:a16="http://schemas.microsoft.com/office/drawing/2014/main" id="{ABEFF78E-250B-4F75-B0A5-80D09B1EA31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87" name="Text Box 9">
          <a:extLst>
            <a:ext uri="{FF2B5EF4-FFF2-40B4-BE49-F238E27FC236}">
              <a16:creationId xmlns:a16="http://schemas.microsoft.com/office/drawing/2014/main" id="{5D46E2F1-FE79-4EFE-9EDE-5929046101C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88" name="Text Box 10">
          <a:extLst>
            <a:ext uri="{FF2B5EF4-FFF2-40B4-BE49-F238E27FC236}">
              <a16:creationId xmlns:a16="http://schemas.microsoft.com/office/drawing/2014/main" id="{9E588832-D65B-4413-AA80-B2CC4425370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89" name="Text Box 4">
          <a:extLst>
            <a:ext uri="{FF2B5EF4-FFF2-40B4-BE49-F238E27FC236}">
              <a16:creationId xmlns:a16="http://schemas.microsoft.com/office/drawing/2014/main" id="{B4095CA7-D841-46C2-88FA-3D064CAE40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90" name="Text Box 5">
          <a:extLst>
            <a:ext uri="{FF2B5EF4-FFF2-40B4-BE49-F238E27FC236}">
              <a16:creationId xmlns:a16="http://schemas.microsoft.com/office/drawing/2014/main" id="{6A85B17B-BF8D-4F2F-B14F-64377DB9AD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91" name="Text Box 9">
          <a:extLst>
            <a:ext uri="{FF2B5EF4-FFF2-40B4-BE49-F238E27FC236}">
              <a16:creationId xmlns:a16="http://schemas.microsoft.com/office/drawing/2014/main" id="{8EAD901F-B660-4CC5-AD56-021FDF8448C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92" name="Text Box 4">
          <a:extLst>
            <a:ext uri="{FF2B5EF4-FFF2-40B4-BE49-F238E27FC236}">
              <a16:creationId xmlns:a16="http://schemas.microsoft.com/office/drawing/2014/main" id="{3F944B2F-DA14-4CC5-B77E-7F1B21E73CC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93" name="Text Box 5">
          <a:extLst>
            <a:ext uri="{FF2B5EF4-FFF2-40B4-BE49-F238E27FC236}">
              <a16:creationId xmlns:a16="http://schemas.microsoft.com/office/drawing/2014/main" id="{27407542-C449-40C4-828D-BE30F09070A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94" name="Text Box 9">
          <a:extLst>
            <a:ext uri="{FF2B5EF4-FFF2-40B4-BE49-F238E27FC236}">
              <a16:creationId xmlns:a16="http://schemas.microsoft.com/office/drawing/2014/main" id="{3A342940-7976-4797-BFB6-D5A3054B053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95" name="Text Box 4">
          <a:extLst>
            <a:ext uri="{FF2B5EF4-FFF2-40B4-BE49-F238E27FC236}">
              <a16:creationId xmlns:a16="http://schemas.microsoft.com/office/drawing/2014/main" id="{DBE20E15-F75E-40F1-85A2-D74279FCD2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96" name="Text Box 4">
          <a:extLst>
            <a:ext uri="{FF2B5EF4-FFF2-40B4-BE49-F238E27FC236}">
              <a16:creationId xmlns:a16="http://schemas.microsoft.com/office/drawing/2014/main" id="{8A7DEF0A-E611-4112-99F7-398FF68385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297" name="Text Box 4">
          <a:extLst>
            <a:ext uri="{FF2B5EF4-FFF2-40B4-BE49-F238E27FC236}">
              <a16:creationId xmlns:a16="http://schemas.microsoft.com/office/drawing/2014/main" id="{B63EE11A-4934-4E97-BD97-CE80E6863C7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298" name="Text Box 5">
          <a:extLst>
            <a:ext uri="{FF2B5EF4-FFF2-40B4-BE49-F238E27FC236}">
              <a16:creationId xmlns:a16="http://schemas.microsoft.com/office/drawing/2014/main" id="{3AC35173-701B-4466-91C4-0BBF0668C89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299" name="Text Box 9">
          <a:extLst>
            <a:ext uri="{FF2B5EF4-FFF2-40B4-BE49-F238E27FC236}">
              <a16:creationId xmlns:a16="http://schemas.microsoft.com/office/drawing/2014/main" id="{5BE11FCC-AC93-4167-B644-4DDB9F9D3AF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00" name="Text Box 10">
          <a:extLst>
            <a:ext uri="{FF2B5EF4-FFF2-40B4-BE49-F238E27FC236}">
              <a16:creationId xmlns:a16="http://schemas.microsoft.com/office/drawing/2014/main" id="{984F2BAC-8EA2-43CA-8A04-AD3F73C0352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01" name="Text Box 4">
          <a:extLst>
            <a:ext uri="{FF2B5EF4-FFF2-40B4-BE49-F238E27FC236}">
              <a16:creationId xmlns:a16="http://schemas.microsoft.com/office/drawing/2014/main" id="{07CD4A0C-26C3-4874-B09C-52026C9206F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02" name="Text Box 5">
          <a:extLst>
            <a:ext uri="{FF2B5EF4-FFF2-40B4-BE49-F238E27FC236}">
              <a16:creationId xmlns:a16="http://schemas.microsoft.com/office/drawing/2014/main" id="{94028FD9-FEB3-4033-8E9F-701EDAB951E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03" name="Text Box 9">
          <a:extLst>
            <a:ext uri="{FF2B5EF4-FFF2-40B4-BE49-F238E27FC236}">
              <a16:creationId xmlns:a16="http://schemas.microsoft.com/office/drawing/2014/main" id="{8C1F48AF-4A3D-456F-B806-460399C5859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04" name="Text Box 10">
          <a:extLst>
            <a:ext uri="{FF2B5EF4-FFF2-40B4-BE49-F238E27FC236}">
              <a16:creationId xmlns:a16="http://schemas.microsoft.com/office/drawing/2014/main" id="{EBF91F6A-E50F-4F3D-AA45-3CE52FB8A02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05" name="Text Box 4">
          <a:extLst>
            <a:ext uri="{FF2B5EF4-FFF2-40B4-BE49-F238E27FC236}">
              <a16:creationId xmlns:a16="http://schemas.microsoft.com/office/drawing/2014/main" id="{0E852080-EADE-4A6E-A284-78F70433538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06" name="Text Box 5">
          <a:extLst>
            <a:ext uri="{FF2B5EF4-FFF2-40B4-BE49-F238E27FC236}">
              <a16:creationId xmlns:a16="http://schemas.microsoft.com/office/drawing/2014/main" id="{2B081E98-22F8-4927-A47E-40EFDCB4E06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07" name="Text Box 9">
          <a:extLst>
            <a:ext uri="{FF2B5EF4-FFF2-40B4-BE49-F238E27FC236}">
              <a16:creationId xmlns:a16="http://schemas.microsoft.com/office/drawing/2014/main" id="{3EA520B0-9A46-4FAC-9DD1-D4892950687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08" name="Text Box 10">
          <a:extLst>
            <a:ext uri="{FF2B5EF4-FFF2-40B4-BE49-F238E27FC236}">
              <a16:creationId xmlns:a16="http://schemas.microsoft.com/office/drawing/2014/main" id="{E62FE6C0-55A6-4904-A9D4-2E9249DD2C7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09" name="Text Box 4">
          <a:extLst>
            <a:ext uri="{FF2B5EF4-FFF2-40B4-BE49-F238E27FC236}">
              <a16:creationId xmlns:a16="http://schemas.microsoft.com/office/drawing/2014/main" id="{B1C06F33-DBCE-42E5-9FD3-696D47F76DA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10" name="Text Box 5">
          <a:extLst>
            <a:ext uri="{FF2B5EF4-FFF2-40B4-BE49-F238E27FC236}">
              <a16:creationId xmlns:a16="http://schemas.microsoft.com/office/drawing/2014/main" id="{F7CC322A-7DBA-45B7-8854-BC91800E863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11" name="Text Box 9">
          <a:extLst>
            <a:ext uri="{FF2B5EF4-FFF2-40B4-BE49-F238E27FC236}">
              <a16:creationId xmlns:a16="http://schemas.microsoft.com/office/drawing/2014/main" id="{FF2E7B22-6838-4281-96B4-A46A28020C1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12" name="Text Box 10">
          <a:extLst>
            <a:ext uri="{FF2B5EF4-FFF2-40B4-BE49-F238E27FC236}">
              <a16:creationId xmlns:a16="http://schemas.microsoft.com/office/drawing/2014/main" id="{955F4A82-9B46-4EA2-A3BA-F0253012F1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13" name="Text Box 4">
          <a:extLst>
            <a:ext uri="{FF2B5EF4-FFF2-40B4-BE49-F238E27FC236}">
              <a16:creationId xmlns:a16="http://schemas.microsoft.com/office/drawing/2014/main" id="{7492F00E-A1C3-480A-970A-0D146C97C4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14" name="Text Box 5">
          <a:extLst>
            <a:ext uri="{FF2B5EF4-FFF2-40B4-BE49-F238E27FC236}">
              <a16:creationId xmlns:a16="http://schemas.microsoft.com/office/drawing/2014/main" id="{399F38B0-9C77-48AA-87CA-3659D1975D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15" name="Text Box 9">
          <a:extLst>
            <a:ext uri="{FF2B5EF4-FFF2-40B4-BE49-F238E27FC236}">
              <a16:creationId xmlns:a16="http://schemas.microsoft.com/office/drawing/2014/main" id="{2DCFFF39-70DC-4849-8748-B473FB255F2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16" name="Text Box 10">
          <a:extLst>
            <a:ext uri="{FF2B5EF4-FFF2-40B4-BE49-F238E27FC236}">
              <a16:creationId xmlns:a16="http://schemas.microsoft.com/office/drawing/2014/main" id="{B3D6EC5A-2A11-4A5F-BED4-11CAE5EF9BE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17" name="Text Box 4">
          <a:extLst>
            <a:ext uri="{FF2B5EF4-FFF2-40B4-BE49-F238E27FC236}">
              <a16:creationId xmlns:a16="http://schemas.microsoft.com/office/drawing/2014/main" id="{4E4C3864-A23E-43B8-ABEB-7A377B0BF0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18" name="Text Box 5">
          <a:extLst>
            <a:ext uri="{FF2B5EF4-FFF2-40B4-BE49-F238E27FC236}">
              <a16:creationId xmlns:a16="http://schemas.microsoft.com/office/drawing/2014/main" id="{1A07FA97-AD38-451D-81B2-A2E67A621C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19" name="Text Box 9">
          <a:extLst>
            <a:ext uri="{FF2B5EF4-FFF2-40B4-BE49-F238E27FC236}">
              <a16:creationId xmlns:a16="http://schemas.microsoft.com/office/drawing/2014/main" id="{1B346D41-6E51-43CF-8EDC-119F91695EF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20" name="Text Box 10">
          <a:extLst>
            <a:ext uri="{FF2B5EF4-FFF2-40B4-BE49-F238E27FC236}">
              <a16:creationId xmlns:a16="http://schemas.microsoft.com/office/drawing/2014/main" id="{40878B04-6424-416B-9B4E-5A33E662A1E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21" name="Text Box 4">
          <a:extLst>
            <a:ext uri="{FF2B5EF4-FFF2-40B4-BE49-F238E27FC236}">
              <a16:creationId xmlns:a16="http://schemas.microsoft.com/office/drawing/2014/main" id="{8B507A6D-64CB-47B9-ADCA-C0873CBEC1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22" name="Text Box 5">
          <a:extLst>
            <a:ext uri="{FF2B5EF4-FFF2-40B4-BE49-F238E27FC236}">
              <a16:creationId xmlns:a16="http://schemas.microsoft.com/office/drawing/2014/main" id="{24459363-D3FC-4DC8-82C2-719F254F0AB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23" name="Text Box 9">
          <a:extLst>
            <a:ext uri="{FF2B5EF4-FFF2-40B4-BE49-F238E27FC236}">
              <a16:creationId xmlns:a16="http://schemas.microsoft.com/office/drawing/2014/main" id="{570CBF7C-0EEA-4C3E-9D2B-0B99D976C4E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24" name="Text Box 10">
          <a:extLst>
            <a:ext uri="{FF2B5EF4-FFF2-40B4-BE49-F238E27FC236}">
              <a16:creationId xmlns:a16="http://schemas.microsoft.com/office/drawing/2014/main" id="{000D6F56-4BB7-487B-8F03-EE1C121B014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25" name="Text Box 4">
          <a:extLst>
            <a:ext uri="{FF2B5EF4-FFF2-40B4-BE49-F238E27FC236}">
              <a16:creationId xmlns:a16="http://schemas.microsoft.com/office/drawing/2014/main" id="{69A59832-D60E-404F-862B-871B7BAA3C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26" name="Text Box 5">
          <a:extLst>
            <a:ext uri="{FF2B5EF4-FFF2-40B4-BE49-F238E27FC236}">
              <a16:creationId xmlns:a16="http://schemas.microsoft.com/office/drawing/2014/main" id="{C6EF4EB4-C7ED-4BF8-A927-AE8DA22B05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27" name="Text Box 9">
          <a:extLst>
            <a:ext uri="{FF2B5EF4-FFF2-40B4-BE49-F238E27FC236}">
              <a16:creationId xmlns:a16="http://schemas.microsoft.com/office/drawing/2014/main" id="{6B0DE79B-C84F-4578-9B37-128420285CC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28" name="Text Box 10">
          <a:extLst>
            <a:ext uri="{FF2B5EF4-FFF2-40B4-BE49-F238E27FC236}">
              <a16:creationId xmlns:a16="http://schemas.microsoft.com/office/drawing/2014/main" id="{4845B70E-9C10-4A12-AE99-09DFD7DCC36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29" name="Text Box 4">
          <a:extLst>
            <a:ext uri="{FF2B5EF4-FFF2-40B4-BE49-F238E27FC236}">
              <a16:creationId xmlns:a16="http://schemas.microsoft.com/office/drawing/2014/main" id="{968BC2AE-003A-45CF-B537-285D76ECA15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30" name="Text Box 5">
          <a:extLst>
            <a:ext uri="{FF2B5EF4-FFF2-40B4-BE49-F238E27FC236}">
              <a16:creationId xmlns:a16="http://schemas.microsoft.com/office/drawing/2014/main" id="{A374DA17-0F9E-43D2-A7AD-949C0E8C77E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31" name="Text Box 9">
          <a:extLst>
            <a:ext uri="{FF2B5EF4-FFF2-40B4-BE49-F238E27FC236}">
              <a16:creationId xmlns:a16="http://schemas.microsoft.com/office/drawing/2014/main" id="{0B120DAD-559E-4543-9203-FE6BF2E67CB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32" name="Text Box 10">
          <a:extLst>
            <a:ext uri="{FF2B5EF4-FFF2-40B4-BE49-F238E27FC236}">
              <a16:creationId xmlns:a16="http://schemas.microsoft.com/office/drawing/2014/main" id="{FD3F4F37-C1DC-448B-AD08-7263311075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33" name="Text Box 4">
          <a:extLst>
            <a:ext uri="{FF2B5EF4-FFF2-40B4-BE49-F238E27FC236}">
              <a16:creationId xmlns:a16="http://schemas.microsoft.com/office/drawing/2014/main" id="{1B118A91-9B63-4266-9B1C-7C8F8FD7531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34" name="Text Box 5">
          <a:extLst>
            <a:ext uri="{FF2B5EF4-FFF2-40B4-BE49-F238E27FC236}">
              <a16:creationId xmlns:a16="http://schemas.microsoft.com/office/drawing/2014/main" id="{6C592C92-FF9D-4DF8-89E7-F3538382762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35" name="Text Box 9">
          <a:extLst>
            <a:ext uri="{FF2B5EF4-FFF2-40B4-BE49-F238E27FC236}">
              <a16:creationId xmlns:a16="http://schemas.microsoft.com/office/drawing/2014/main" id="{1AB762D5-310E-4D62-9B83-C786E065306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36" name="Text Box 10">
          <a:extLst>
            <a:ext uri="{FF2B5EF4-FFF2-40B4-BE49-F238E27FC236}">
              <a16:creationId xmlns:a16="http://schemas.microsoft.com/office/drawing/2014/main" id="{55697B35-DF65-42C4-9AF9-B4AC35EA82F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37" name="Text Box 4">
          <a:extLst>
            <a:ext uri="{FF2B5EF4-FFF2-40B4-BE49-F238E27FC236}">
              <a16:creationId xmlns:a16="http://schemas.microsoft.com/office/drawing/2014/main" id="{B5110F47-9134-4E52-BB76-07E70561C18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38" name="Text Box 5">
          <a:extLst>
            <a:ext uri="{FF2B5EF4-FFF2-40B4-BE49-F238E27FC236}">
              <a16:creationId xmlns:a16="http://schemas.microsoft.com/office/drawing/2014/main" id="{C7BBC126-B44B-43E3-ADA1-BE18604203A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39" name="Text Box 9">
          <a:extLst>
            <a:ext uri="{FF2B5EF4-FFF2-40B4-BE49-F238E27FC236}">
              <a16:creationId xmlns:a16="http://schemas.microsoft.com/office/drawing/2014/main" id="{C19D0309-3F5E-4E95-A4C9-9D02E376398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40" name="Text Box 10">
          <a:extLst>
            <a:ext uri="{FF2B5EF4-FFF2-40B4-BE49-F238E27FC236}">
              <a16:creationId xmlns:a16="http://schemas.microsoft.com/office/drawing/2014/main" id="{FD036B1B-4A18-4CA4-826A-FB5F6E218A4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41" name="Text Box 4">
          <a:extLst>
            <a:ext uri="{FF2B5EF4-FFF2-40B4-BE49-F238E27FC236}">
              <a16:creationId xmlns:a16="http://schemas.microsoft.com/office/drawing/2014/main" id="{32DC42EC-0069-43CE-9BE2-944DD6FA0DE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42" name="Text Box 5">
          <a:extLst>
            <a:ext uri="{FF2B5EF4-FFF2-40B4-BE49-F238E27FC236}">
              <a16:creationId xmlns:a16="http://schemas.microsoft.com/office/drawing/2014/main" id="{9139809A-8D71-4E13-AD48-CA9E4021BF2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43" name="Text Box 9">
          <a:extLst>
            <a:ext uri="{FF2B5EF4-FFF2-40B4-BE49-F238E27FC236}">
              <a16:creationId xmlns:a16="http://schemas.microsoft.com/office/drawing/2014/main" id="{8FFA3CD8-0441-42F4-9A3A-5E378DD2BB1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44" name="Text Box 10">
          <a:extLst>
            <a:ext uri="{FF2B5EF4-FFF2-40B4-BE49-F238E27FC236}">
              <a16:creationId xmlns:a16="http://schemas.microsoft.com/office/drawing/2014/main" id="{600357CB-249B-439C-8DAF-D9B706B606A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45" name="Text Box 4">
          <a:extLst>
            <a:ext uri="{FF2B5EF4-FFF2-40B4-BE49-F238E27FC236}">
              <a16:creationId xmlns:a16="http://schemas.microsoft.com/office/drawing/2014/main" id="{2BA3F13A-0D55-47CE-9C32-7C94CAECB9A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46" name="Text Box 5">
          <a:extLst>
            <a:ext uri="{FF2B5EF4-FFF2-40B4-BE49-F238E27FC236}">
              <a16:creationId xmlns:a16="http://schemas.microsoft.com/office/drawing/2014/main" id="{7D998FBF-32B9-4B73-B450-A018583106B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47" name="Text Box 9">
          <a:extLst>
            <a:ext uri="{FF2B5EF4-FFF2-40B4-BE49-F238E27FC236}">
              <a16:creationId xmlns:a16="http://schemas.microsoft.com/office/drawing/2014/main" id="{2A7D3660-1C61-41C1-B411-F9C7A810AA3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48" name="Text Box 10">
          <a:extLst>
            <a:ext uri="{FF2B5EF4-FFF2-40B4-BE49-F238E27FC236}">
              <a16:creationId xmlns:a16="http://schemas.microsoft.com/office/drawing/2014/main" id="{EBDBEEC8-16ED-4F3B-A8D0-66DF09F0AF8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349" name="Text Box 4">
          <a:extLst>
            <a:ext uri="{FF2B5EF4-FFF2-40B4-BE49-F238E27FC236}">
              <a16:creationId xmlns:a16="http://schemas.microsoft.com/office/drawing/2014/main" id="{12C65A57-2F49-473C-A495-6E0ECA5AF478}"/>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350" name="Text Box 5">
          <a:extLst>
            <a:ext uri="{FF2B5EF4-FFF2-40B4-BE49-F238E27FC236}">
              <a16:creationId xmlns:a16="http://schemas.microsoft.com/office/drawing/2014/main" id="{45E19602-A03C-4D49-9CA1-584DA7CAD82A}"/>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351" name="Text Box 9">
          <a:extLst>
            <a:ext uri="{FF2B5EF4-FFF2-40B4-BE49-F238E27FC236}">
              <a16:creationId xmlns:a16="http://schemas.microsoft.com/office/drawing/2014/main" id="{59886EA0-D584-41B4-AC78-4E931C46241A}"/>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352" name="Text Box 10">
          <a:extLst>
            <a:ext uri="{FF2B5EF4-FFF2-40B4-BE49-F238E27FC236}">
              <a16:creationId xmlns:a16="http://schemas.microsoft.com/office/drawing/2014/main" id="{BFC33291-2311-43BA-85CF-1A49B123610A}"/>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53" name="Text Box 4">
          <a:extLst>
            <a:ext uri="{FF2B5EF4-FFF2-40B4-BE49-F238E27FC236}">
              <a16:creationId xmlns:a16="http://schemas.microsoft.com/office/drawing/2014/main" id="{3203B59E-DC9D-4B30-A548-FD5C4DE3B51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54" name="Text Box 5">
          <a:extLst>
            <a:ext uri="{FF2B5EF4-FFF2-40B4-BE49-F238E27FC236}">
              <a16:creationId xmlns:a16="http://schemas.microsoft.com/office/drawing/2014/main" id="{34598A76-9A81-41C7-9FEF-B6F3052BAA2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55" name="Text Box 9">
          <a:extLst>
            <a:ext uri="{FF2B5EF4-FFF2-40B4-BE49-F238E27FC236}">
              <a16:creationId xmlns:a16="http://schemas.microsoft.com/office/drawing/2014/main" id="{D64C12E6-E69A-49E3-A86A-81B4741F53F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56" name="Text Box 10">
          <a:extLst>
            <a:ext uri="{FF2B5EF4-FFF2-40B4-BE49-F238E27FC236}">
              <a16:creationId xmlns:a16="http://schemas.microsoft.com/office/drawing/2014/main" id="{60842449-08E4-400C-BDDA-3AB3FD744BD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57" name="Text Box 4">
          <a:extLst>
            <a:ext uri="{FF2B5EF4-FFF2-40B4-BE49-F238E27FC236}">
              <a16:creationId xmlns:a16="http://schemas.microsoft.com/office/drawing/2014/main" id="{23018271-AF1A-4B20-AD9E-63B03F506B0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58" name="Text Box 5">
          <a:extLst>
            <a:ext uri="{FF2B5EF4-FFF2-40B4-BE49-F238E27FC236}">
              <a16:creationId xmlns:a16="http://schemas.microsoft.com/office/drawing/2014/main" id="{2BF12BE5-5535-4E83-B9B4-58E7D14C526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59" name="Text Box 9">
          <a:extLst>
            <a:ext uri="{FF2B5EF4-FFF2-40B4-BE49-F238E27FC236}">
              <a16:creationId xmlns:a16="http://schemas.microsoft.com/office/drawing/2014/main" id="{FCEF5E66-E2D1-44F1-A1E7-7940A0893CC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60" name="Text Box 10">
          <a:extLst>
            <a:ext uri="{FF2B5EF4-FFF2-40B4-BE49-F238E27FC236}">
              <a16:creationId xmlns:a16="http://schemas.microsoft.com/office/drawing/2014/main" id="{CF1264D8-C699-421E-B9A1-4AC92703501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61" name="Text Box 4">
          <a:extLst>
            <a:ext uri="{FF2B5EF4-FFF2-40B4-BE49-F238E27FC236}">
              <a16:creationId xmlns:a16="http://schemas.microsoft.com/office/drawing/2014/main" id="{D715B7C0-4581-4BB4-8CB5-83246C6C6D0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62" name="Text Box 5">
          <a:extLst>
            <a:ext uri="{FF2B5EF4-FFF2-40B4-BE49-F238E27FC236}">
              <a16:creationId xmlns:a16="http://schemas.microsoft.com/office/drawing/2014/main" id="{93549855-B3F3-4DEA-BA85-D29D1CBC52B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63" name="Text Box 9">
          <a:extLst>
            <a:ext uri="{FF2B5EF4-FFF2-40B4-BE49-F238E27FC236}">
              <a16:creationId xmlns:a16="http://schemas.microsoft.com/office/drawing/2014/main" id="{648BC56B-5660-4D19-8CEF-E9ED9B7BF2E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64" name="Text Box 10">
          <a:extLst>
            <a:ext uri="{FF2B5EF4-FFF2-40B4-BE49-F238E27FC236}">
              <a16:creationId xmlns:a16="http://schemas.microsoft.com/office/drawing/2014/main" id="{18A37434-A4DD-4AD5-881D-A15FBD54830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65" name="Text Box 4">
          <a:extLst>
            <a:ext uri="{FF2B5EF4-FFF2-40B4-BE49-F238E27FC236}">
              <a16:creationId xmlns:a16="http://schemas.microsoft.com/office/drawing/2014/main" id="{C6A2550B-F60F-45E3-ACC5-69BB0E2B7BB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66" name="Text Box 5">
          <a:extLst>
            <a:ext uri="{FF2B5EF4-FFF2-40B4-BE49-F238E27FC236}">
              <a16:creationId xmlns:a16="http://schemas.microsoft.com/office/drawing/2014/main" id="{AECA37B3-C671-4558-94CA-1F68D55F3CE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67" name="Text Box 9">
          <a:extLst>
            <a:ext uri="{FF2B5EF4-FFF2-40B4-BE49-F238E27FC236}">
              <a16:creationId xmlns:a16="http://schemas.microsoft.com/office/drawing/2014/main" id="{33E10659-285A-42E7-9EA6-98EFEB8542B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68" name="Text Box 10">
          <a:extLst>
            <a:ext uri="{FF2B5EF4-FFF2-40B4-BE49-F238E27FC236}">
              <a16:creationId xmlns:a16="http://schemas.microsoft.com/office/drawing/2014/main" id="{A46B0946-D946-4C89-B99A-D1DAE37B518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369" name="Text Box 4">
          <a:extLst>
            <a:ext uri="{FF2B5EF4-FFF2-40B4-BE49-F238E27FC236}">
              <a16:creationId xmlns:a16="http://schemas.microsoft.com/office/drawing/2014/main" id="{DCC1FAF8-1D1D-4062-9564-4F492FF6D842}"/>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370" name="Text Box 5">
          <a:extLst>
            <a:ext uri="{FF2B5EF4-FFF2-40B4-BE49-F238E27FC236}">
              <a16:creationId xmlns:a16="http://schemas.microsoft.com/office/drawing/2014/main" id="{05EB2E91-4578-4795-A382-13E9F96702E4}"/>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371" name="Text Box 9">
          <a:extLst>
            <a:ext uri="{FF2B5EF4-FFF2-40B4-BE49-F238E27FC236}">
              <a16:creationId xmlns:a16="http://schemas.microsoft.com/office/drawing/2014/main" id="{A1A496C5-96CE-4CB0-BABA-52105C94A65C}"/>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372" name="Text Box 10">
          <a:extLst>
            <a:ext uri="{FF2B5EF4-FFF2-40B4-BE49-F238E27FC236}">
              <a16:creationId xmlns:a16="http://schemas.microsoft.com/office/drawing/2014/main" id="{91B23FE2-2AA1-4C48-8055-0577A0357862}"/>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373" name="Text Box 4">
          <a:extLst>
            <a:ext uri="{FF2B5EF4-FFF2-40B4-BE49-F238E27FC236}">
              <a16:creationId xmlns:a16="http://schemas.microsoft.com/office/drawing/2014/main" id="{B907B6C2-A811-414D-98AF-EFEBE22FC8E2}"/>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374" name="Text Box 5">
          <a:extLst>
            <a:ext uri="{FF2B5EF4-FFF2-40B4-BE49-F238E27FC236}">
              <a16:creationId xmlns:a16="http://schemas.microsoft.com/office/drawing/2014/main" id="{42B30FBD-C39B-455B-A8FF-5307B92BB015}"/>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375" name="Text Box 9">
          <a:extLst>
            <a:ext uri="{FF2B5EF4-FFF2-40B4-BE49-F238E27FC236}">
              <a16:creationId xmlns:a16="http://schemas.microsoft.com/office/drawing/2014/main" id="{54883EAA-0532-4517-AA19-BBDCD4DFC0CB}"/>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376" name="Text Box 10">
          <a:extLst>
            <a:ext uri="{FF2B5EF4-FFF2-40B4-BE49-F238E27FC236}">
              <a16:creationId xmlns:a16="http://schemas.microsoft.com/office/drawing/2014/main" id="{A2C4CAF0-F2D3-4B9A-BB20-D5617EB66C19}"/>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77" name="Text Box 4">
          <a:extLst>
            <a:ext uri="{FF2B5EF4-FFF2-40B4-BE49-F238E27FC236}">
              <a16:creationId xmlns:a16="http://schemas.microsoft.com/office/drawing/2014/main" id="{25133358-BCB3-4D3A-A943-96CF0EF42D0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78" name="Text Box 5">
          <a:extLst>
            <a:ext uri="{FF2B5EF4-FFF2-40B4-BE49-F238E27FC236}">
              <a16:creationId xmlns:a16="http://schemas.microsoft.com/office/drawing/2014/main" id="{99AE5747-2431-4DB7-8AF2-435F95BFDEB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79" name="Text Box 9">
          <a:extLst>
            <a:ext uri="{FF2B5EF4-FFF2-40B4-BE49-F238E27FC236}">
              <a16:creationId xmlns:a16="http://schemas.microsoft.com/office/drawing/2014/main" id="{8FF350DB-A8D9-4B4C-A45F-CE848CCCF40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80" name="Text Box 10">
          <a:extLst>
            <a:ext uri="{FF2B5EF4-FFF2-40B4-BE49-F238E27FC236}">
              <a16:creationId xmlns:a16="http://schemas.microsoft.com/office/drawing/2014/main" id="{C1490E15-1460-4D67-84B5-DC317EA7BE9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81" name="Text Box 4">
          <a:extLst>
            <a:ext uri="{FF2B5EF4-FFF2-40B4-BE49-F238E27FC236}">
              <a16:creationId xmlns:a16="http://schemas.microsoft.com/office/drawing/2014/main" id="{6B588787-B8EA-4F89-A48C-E693524971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82" name="Text Box 5">
          <a:extLst>
            <a:ext uri="{FF2B5EF4-FFF2-40B4-BE49-F238E27FC236}">
              <a16:creationId xmlns:a16="http://schemas.microsoft.com/office/drawing/2014/main" id="{A3484132-2469-441E-A04E-2238DCF3A6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83" name="Text Box 9">
          <a:extLst>
            <a:ext uri="{FF2B5EF4-FFF2-40B4-BE49-F238E27FC236}">
              <a16:creationId xmlns:a16="http://schemas.microsoft.com/office/drawing/2014/main" id="{AE7D4814-9B88-4539-B410-A82F6BC1A19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84" name="Text Box 10">
          <a:extLst>
            <a:ext uri="{FF2B5EF4-FFF2-40B4-BE49-F238E27FC236}">
              <a16:creationId xmlns:a16="http://schemas.microsoft.com/office/drawing/2014/main" id="{C838E674-0E74-42C3-A2C3-D128EB7251A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85" name="Text Box 4">
          <a:extLst>
            <a:ext uri="{FF2B5EF4-FFF2-40B4-BE49-F238E27FC236}">
              <a16:creationId xmlns:a16="http://schemas.microsoft.com/office/drawing/2014/main" id="{872DDE75-DE98-4345-9C4A-A897D1F03FF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86" name="Text Box 5">
          <a:extLst>
            <a:ext uri="{FF2B5EF4-FFF2-40B4-BE49-F238E27FC236}">
              <a16:creationId xmlns:a16="http://schemas.microsoft.com/office/drawing/2014/main" id="{2CEC637D-B6B5-433B-9412-99013E02C02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87" name="Text Box 9">
          <a:extLst>
            <a:ext uri="{FF2B5EF4-FFF2-40B4-BE49-F238E27FC236}">
              <a16:creationId xmlns:a16="http://schemas.microsoft.com/office/drawing/2014/main" id="{EEFCC72D-028C-4D84-A9EB-38BA9DA2FC4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88" name="Text Box 4">
          <a:extLst>
            <a:ext uri="{FF2B5EF4-FFF2-40B4-BE49-F238E27FC236}">
              <a16:creationId xmlns:a16="http://schemas.microsoft.com/office/drawing/2014/main" id="{F49CF033-82DF-46F3-A2BB-C11232C6723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89" name="Text Box 5">
          <a:extLst>
            <a:ext uri="{FF2B5EF4-FFF2-40B4-BE49-F238E27FC236}">
              <a16:creationId xmlns:a16="http://schemas.microsoft.com/office/drawing/2014/main" id="{47D0BC3C-D681-4C4F-82C6-F7A661EE6C7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90" name="Text Box 9">
          <a:extLst>
            <a:ext uri="{FF2B5EF4-FFF2-40B4-BE49-F238E27FC236}">
              <a16:creationId xmlns:a16="http://schemas.microsoft.com/office/drawing/2014/main" id="{F1793BA1-18D2-4822-98F2-30EA3EA3C30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91" name="Text Box 4">
          <a:extLst>
            <a:ext uri="{FF2B5EF4-FFF2-40B4-BE49-F238E27FC236}">
              <a16:creationId xmlns:a16="http://schemas.microsoft.com/office/drawing/2014/main" id="{BB9F610F-73AE-4440-A495-92B40C6C875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92" name="Text Box 4">
          <a:extLst>
            <a:ext uri="{FF2B5EF4-FFF2-40B4-BE49-F238E27FC236}">
              <a16:creationId xmlns:a16="http://schemas.microsoft.com/office/drawing/2014/main" id="{EEA2A7AD-1873-44DA-916E-FFDD20BC373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93" name="Text Box 4">
          <a:extLst>
            <a:ext uri="{FF2B5EF4-FFF2-40B4-BE49-F238E27FC236}">
              <a16:creationId xmlns:a16="http://schemas.microsoft.com/office/drawing/2014/main" id="{D3D6586D-7213-42FD-B055-BC379397352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94" name="Text Box 5">
          <a:extLst>
            <a:ext uri="{FF2B5EF4-FFF2-40B4-BE49-F238E27FC236}">
              <a16:creationId xmlns:a16="http://schemas.microsoft.com/office/drawing/2014/main" id="{3CC3ABDC-7639-4FA8-B00C-BF8726EBD84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95" name="Text Box 9">
          <a:extLst>
            <a:ext uri="{FF2B5EF4-FFF2-40B4-BE49-F238E27FC236}">
              <a16:creationId xmlns:a16="http://schemas.microsoft.com/office/drawing/2014/main" id="{9B27A444-24B2-41C8-9642-4CD54D1BD33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96" name="Text Box 10">
          <a:extLst>
            <a:ext uri="{FF2B5EF4-FFF2-40B4-BE49-F238E27FC236}">
              <a16:creationId xmlns:a16="http://schemas.microsoft.com/office/drawing/2014/main" id="{8642D1D5-A80E-4C86-A3E1-6956781B05B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97" name="Text Box 4">
          <a:extLst>
            <a:ext uri="{FF2B5EF4-FFF2-40B4-BE49-F238E27FC236}">
              <a16:creationId xmlns:a16="http://schemas.microsoft.com/office/drawing/2014/main" id="{369ED601-0EBD-443A-B6C0-114E09EA8A5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98" name="Text Box 5">
          <a:extLst>
            <a:ext uri="{FF2B5EF4-FFF2-40B4-BE49-F238E27FC236}">
              <a16:creationId xmlns:a16="http://schemas.microsoft.com/office/drawing/2014/main" id="{45D08078-521F-4573-B4AB-FCE355A492C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99" name="Text Box 9">
          <a:extLst>
            <a:ext uri="{FF2B5EF4-FFF2-40B4-BE49-F238E27FC236}">
              <a16:creationId xmlns:a16="http://schemas.microsoft.com/office/drawing/2014/main" id="{01C8E527-5CD6-481D-B828-392BBD271635}"/>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00" name="Text Box 10">
          <a:extLst>
            <a:ext uri="{FF2B5EF4-FFF2-40B4-BE49-F238E27FC236}">
              <a16:creationId xmlns:a16="http://schemas.microsoft.com/office/drawing/2014/main" id="{A74840D9-0FA2-46D4-BA58-06455DCCE6D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01" name="Text Box 4">
          <a:extLst>
            <a:ext uri="{FF2B5EF4-FFF2-40B4-BE49-F238E27FC236}">
              <a16:creationId xmlns:a16="http://schemas.microsoft.com/office/drawing/2014/main" id="{B31AE7BF-E48F-4A15-BDBC-5972039E013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02" name="Text Box 5">
          <a:extLst>
            <a:ext uri="{FF2B5EF4-FFF2-40B4-BE49-F238E27FC236}">
              <a16:creationId xmlns:a16="http://schemas.microsoft.com/office/drawing/2014/main" id="{12406FC0-1EB8-47D3-9B29-E634AC02B0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03" name="Text Box 9">
          <a:extLst>
            <a:ext uri="{FF2B5EF4-FFF2-40B4-BE49-F238E27FC236}">
              <a16:creationId xmlns:a16="http://schemas.microsoft.com/office/drawing/2014/main" id="{1D823463-9B1F-4706-B5EA-DDC72168EAD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04" name="Text Box 10">
          <a:extLst>
            <a:ext uri="{FF2B5EF4-FFF2-40B4-BE49-F238E27FC236}">
              <a16:creationId xmlns:a16="http://schemas.microsoft.com/office/drawing/2014/main" id="{08200369-EE46-4D53-B999-BF411F8A3BE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05" name="Text Box 4">
          <a:extLst>
            <a:ext uri="{FF2B5EF4-FFF2-40B4-BE49-F238E27FC236}">
              <a16:creationId xmlns:a16="http://schemas.microsoft.com/office/drawing/2014/main" id="{79A9A391-7325-4EE8-AB26-9A756737F36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06" name="Text Box 5">
          <a:extLst>
            <a:ext uri="{FF2B5EF4-FFF2-40B4-BE49-F238E27FC236}">
              <a16:creationId xmlns:a16="http://schemas.microsoft.com/office/drawing/2014/main" id="{0ED64197-879A-4726-B3E6-1AD628E587E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07" name="Text Box 9">
          <a:extLst>
            <a:ext uri="{FF2B5EF4-FFF2-40B4-BE49-F238E27FC236}">
              <a16:creationId xmlns:a16="http://schemas.microsoft.com/office/drawing/2014/main" id="{2488EBE1-9381-49B6-AE02-AEEC8294875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08" name="Text Box 10">
          <a:extLst>
            <a:ext uri="{FF2B5EF4-FFF2-40B4-BE49-F238E27FC236}">
              <a16:creationId xmlns:a16="http://schemas.microsoft.com/office/drawing/2014/main" id="{DDEC3F72-9813-44E6-A994-923857A4F19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09" name="Text Box 4">
          <a:extLst>
            <a:ext uri="{FF2B5EF4-FFF2-40B4-BE49-F238E27FC236}">
              <a16:creationId xmlns:a16="http://schemas.microsoft.com/office/drawing/2014/main" id="{FEEBAB29-B99E-496F-BA9E-5734B4C7BE6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10" name="Text Box 5">
          <a:extLst>
            <a:ext uri="{FF2B5EF4-FFF2-40B4-BE49-F238E27FC236}">
              <a16:creationId xmlns:a16="http://schemas.microsoft.com/office/drawing/2014/main" id="{8F204AFE-E6F4-43B5-9F3B-E7D6094911E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11" name="Text Box 9">
          <a:extLst>
            <a:ext uri="{FF2B5EF4-FFF2-40B4-BE49-F238E27FC236}">
              <a16:creationId xmlns:a16="http://schemas.microsoft.com/office/drawing/2014/main" id="{61E564E3-1278-4527-898E-63200BD4698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12" name="Text Box 10">
          <a:extLst>
            <a:ext uri="{FF2B5EF4-FFF2-40B4-BE49-F238E27FC236}">
              <a16:creationId xmlns:a16="http://schemas.microsoft.com/office/drawing/2014/main" id="{853570D9-007A-4E30-BD0A-B9CD2C4EF5E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13" name="Text Box 4">
          <a:extLst>
            <a:ext uri="{FF2B5EF4-FFF2-40B4-BE49-F238E27FC236}">
              <a16:creationId xmlns:a16="http://schemas.microsoft.com/office/drawing/2014/main" id="{1BFC9028-C8C3-4042-8107-B693C625669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14" name="Text Box 5">
          <a:extLst>
            <a:ext uri="{FF2B5EF4-FFF2-40B4-BE49-F238E27FC236}">
              <a16:creationId xmlns:a16="http://schemas.microsoft.com/office/drawing/2014/main" id="{7ABD47A5-B99E-48BA-80E2-A8EA43B8AD5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15" name="Text Box 9">
          <a:extLst>
            <a:ext uri="{FF2B5EF4-FFF2-40B4-BE49-F238E27FC236}">
              <a16:creationId xmlns:a16="http://schemas.microsoft.com/office/drawing/2014/main" id="{4757ADE7-9E2C-42C8-B354-EA459BE4F13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16" name="Text Box 10">
          <a:extLst>
            <a:ext uri="{FF2B5EF4-FFF2-40B4-BE49-F238E27FC236}">
              <a16:creationId xmlns:a16="http://schemas.microsoft.com/office/drawing/2014/main" id="{801377DD-8C0D-442F-9C34-0E61C0D7473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17" name="Text Box 4">
          <a:extLst>
            <a:ext uri="{FF2B5EF4-FFF2-40B4-BE49-F238E27FC236}">
              <a16:creationId xmlns:a16="http://schemas.microsoft.com/office/drawing/2014/main" id="{F9D526C8-3CC8-4CD0-9239-CEE574B5403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18" name="Text Box 5">
          <a:extLst>
            <a:ext uri="{FF2B5EF4-FFF2-40B4-BE49-F238E27FC236}">
              <a16:creationId xmlns:a16="http://schemas.microsoft.com/office/drawing/2014/main" id="{05701BBB-7327-4AAF-87FF-2A1A240AFE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19" name="Text Box 9">
          <a:extLst>
            <a:ext uri="{FF2B5EF4-FFF2-40B4-BE49-F238E27FC236}">
              <a16:creationId xmlns:a16="http://schemas.microsoft.com/office/drawing/2014/main" id="{2C91980A-C991-4910-A1D2-3A53865CEB2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20" name="Text Box 10">
          <a:extLst>
            <a:ext uri="{FF2B5EF4-FFF2-40B4-BE49-F238E27FC236}">
              <a16:creationId xmlns:a16="http://schemas.microsoft.com/office/drawing/2014/main" id="{52F785CF-EEBD-40AD-BF4A-455C4CB470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21" name="Text Box 4">
          <a:extLst>
            <a:ext uri="{FF2B5EF4-FFF2-40B4-BE49-F238E27FC236}">
              <a16:creationId xmlns:a16="http://schemas.microsoft.com/office/drawing/2014/main" id="{74231B34-9A8C-4148-ACAA-027998CABF6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22" name="Text Box 5">
          <a:extLst>
            <a:ext uri="{FF2B5EF4-FFF2-40B4-BE49-F238E27FC236}">
              <a16:creationId xmlns:a16="http://schemas.microsoft.com/office/drawing/2014/main" id="{37CD44BC-2BDF-4511-8260-F767DCE912C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23" name="Text Box 9">
          <a:extLst>
            <a:ext uri="{FF2B5EF4-FFF2-40B4-BE49-F238E27FC236}">
              <a16:creationId xmlns:a16="http://schemas.microsoft.com/office/drawing/2014/main" id="{558050A8-1BEB-4FE3-9BF5-3C4350F8EE2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24" name="Text Box 10">
          <a:extLst>
            <a:ext uri="{FF2B5EF4-FFF2-40B4-BE49-F238E27FC236}">
              <a16:creationId xmlns:a16="http://schemas.microsoft.com/office/drawing/2014/main" id="{0E392D2E-B949-406D-910D-ED29554A97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25" name="Text Box 4">
          <a:extLst>
            <a:ext uri="{FF2B5EF4-FFF2-40B4-BE49-F238E27FC236}">
              <a16:creationId xmlns:a16="http://schemas.microsoft.com/office/drawing/2014/main" id="{92E517DF-ACBD-4BBD-8416-5E3E0F1B055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26" name="Text Box 5">
          <a:extLst>
            <a:ext uri="{FF2B5EF4-FFF2-40B4-BE49-F238E27FC236}">
              <a16:creationId xmlns:a16="http://schemas.microsoft.com/office/drawing/2014/main" id="{8B45FC9F-FF07-4D0D-B560-D1122E0CC1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27" name="Text Box 9">
          <a:extLst>
            <a:ext uri="{FF2B5EF4-FFF2-40B4-BE49-F238E27FC236}">
              <a16:creationId xmlns:a16="http://schemas.microsoft.com/office/drawing/2014/main" id="{94658E71-B878-44C5-BD6D-159545C0775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28" name="Text Box 10">
          <a:extLst>
            <a:ext uri="{FF2B5EF4-FFF2-40B4-BE49-F238E27FC236}">
              <a16:creationId xmlns:a16="http://schemas.microsoft.com/office/drawing/2014/main" id="{5336126E-59CE-4E32-AC7D-CF345DD961F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29" name="Text Box 4">
          <a:extLst>
            <a:ext uri="{FF2B5EF4-FFF2-40B4-BE49-F238E27FC236}">
              <a16:creationId xmlns:a16="http://schemas.microsoft.com/office/drawing/2014/main" id="{1AC8BE8A-92E6-45E8-84DB-CD1557467B6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30" name="Text Box 5">
          <a:extLst>
            <a:ext uri="{FF2B5EF4-FFF2-40B4-BE49-F238E27FC236}">
              <a16:creationId xmlns:a16="http://schemas.microsoft.com/office/drawing/2014/main" id="{0A853738-DCB0-45E9-BA01-1DDC743C111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31" name="Text Box 9">
          <a:extLst>
            <a:ext uri="{FF2B5EF4-FFF2-40B4-BE49-F238E27FC236}">
              <a16:creationId xmlns:a16="http://schemas.microsoft.com/office/drawing/2014/main" id="{386C9F4C-F9E7-4159-9975-15359D94085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32" name="Text Box 10">
          <a:extLst>
            <a:ext uri="{FF2B5EF4-FFF2-40B4-BE49-F238E27FC236}">
              <a16:creationId xmlns:a16="http://schemas.microsoft.com/office/drawing/2014/main" id="{36952557-EB4C-4CF5-9A94-0702DD16808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33" name="Text Box 4">
          <a:extLst>
            <a:ext uri="{FF2B5EF4-FFF2-40B4-BE49-F238E27FC236}">
              <a16:creationId xmlns:a16="http://schemas.microsoft.com/office/drawing/2014/main" id="{0C5E20C6-8B77-4461-9943-798518F269E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34" name="Text Box 5">
          <a:extLst>
            <a:ext uri="{FF2B5EF4-FFF2-40B4-BE49-F238E27FC236}">
              <a16:creationId xmlns:a16="http://schemas.microsoft.com/office/drawing/2014/main" id="{29A1D829-8893-472A-AC4D-595B9C4BD30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35" name="Text Box 9">
          <a:extLst>
            <a:ext uri="{FF2B5EF4-FFF2-40B4-BE49-F238E27FC236}">
              <a16:creationId xmlns:a16="http://schemas.microsoft.com/office/drawing/2014/main" id="{13076402-00FA-4551-9F3D-8A11CE53DDB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36" name="Text Box 10">
          <a:extLst>
            <a:ext uri="{FF2B5EF4-FFF2-40B4-BE49-F238E27FC236}">
              <a16:creationId xmlns:a16="http://schemas.microsoft.com/office/drawing/2014/main" id="{BB56487D-83C4-47C3-A5FB-0F7854D90EF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37" name="Text Box 4">
          <a:extLst>
            <a:ext uri="{FF2B5EF4-FFF2-40B4-BE49-F238E27FC236}">
              <a16:creationId xmlns:a16="http://schemas.microsoft.com/office/drawing/2014/main" id="{AF6E0053-FDBF-4349-9AFD-88CFB0183DF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38" name="Text Box 5">
          <a:extLst>
            <a:ext uri="{FF2B5EF4-FFF2-40B4-BE49-F238E27FC236}">
              <a16:creationId xmlns:a16="http://schemas.microsoft.com/office/drawing/2014/main" id="{31DE80B7-0F47-426A-B6BD-B5EF749C7AE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39" name="Text Box 9">
          <a:extLst>
            <a:ext uri="{FF2B5EF4-FFF2-40B4-BE49-F238E27FC236}">
              <a16:creationId xmlns:a16="http://schemas.microsoft.com/office/drawing/2014/main" id="{EB910A62-41E7-4727-846D-BE3BED75CA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40" name="Text Box 10">
          <a:extLst>
            <a:ext uri="{FF2B5EF4-FFF2-40B4-BE49-F238E27FC236}">
              <a16:creationId xmlns:a16="http://schemas.microsoft.com/office/drawing/2014/main" id="{971E2B78-0C45-433D-8A8B-5E8AA87AFE6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41" name="Text Box 4">
          <a:extLst>
            <a:ext uri="{FF2B5EF4-FFF2-40B4-BE49-F238E27FC236}">
              <a16:creationId xmlns:a16="http://schemas.microsoft.com/office/drawing/2014/main" id="{CF52929A-C720-4108-9B1D-5B8D68F770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42" name="Text Box 5">
          <a:extLst>
            <a:ext uri="{FF2B5EF4-FFF2-40B4-BE49-F238E27FC236}">
              <a16:creationId xmlns:a16="http://schemas.microsoft.com/office/drawing/2014/main" id="{14087405-C38C-414B-893F-C0749FF73D5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43" name="Text Box 9">
          <a:extLst>
            <a:ext uri="{FF2B5EF4-FFF2-40B4-BE49-F238E27FC236}">
              <a16:creationId xmlns:a16="http://schemas.microsoft.com/office/drawing/2014/main" id="{AE5B4D24-3DE9-4EA2-8230-19FEB2B0628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44" name="Text Box 10">
          <a:extLst>
            <a:ext uri="{FF2B5EF4-FFF2-40B4-BE49-F238E27FC236}">
              <a16:creationId xmlns:a16="http://schemas.microsoft.com/office/drawing/2014/main" id="{DC4E8636-3BE2-4142-812B-50D994C944E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445" name="Text Box 4">
          <a:extLst>
            <a:ext uri="{FF2B5EF4-FFF2-40B4-BE49-F238E27FC236}">
              <a16:creationId xmlns:a16="http://schemas.microsoft.com/office/drawing/2014/main" id="{3AA2D7E8-E5AA-4D94-BEA8-DE932F5D4280}"/>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446" name="Text Box 5">
          <a:extLst>
            <a:ext uri="{FF2B5EF4-FFF2-40B4-BE49-F238E27FC236}">
              <a16:creationId xmlns:a16="http://schemas.microsoft.com/office/drawing/2014/main" id="{C89D8FE4-8433-45B3-B216-B7EBA9730958}"/>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447" name="Text Box 9">
          <a:extLst>
            <a:ext uri="{FF2B5EF4-FFF2-40B4-BE49-F238E27FC236}">
              <a16:creationId xmlns:a16="http://schemas.microsoft.com/office/drawing/2014/main" id="{34A17F36-570A-4607-8309-3B459CE6B715}"/>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448" name="Text Box 10">
          <a:extLst>
            <a:ext uri="{FF2B5EF4-FFF2-40B4-BE49-F238E27FC236}">
              <a16:creationId xmlns:a16="http://schemas.microsoft.com/office/drawing/2014/main" id="{294B5B3F-70EB-4F13-87FB-01C7AB28068C}"/>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49" name="Text Box 4">
          <a:extLst>
            <a:ext uri="{FF2B5EF4-FFF2-40B4-BE49-F238E27FC236}">
              <a16:creationId xmlns:a16="http://schemas.microsoft.com/office/drawing/2014/main" id="{B676EA6B-2CC2-4C48-894D-99B1E73DFA4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50" name="Text Box 5">
          <a:extLst>
            <a:ext uri="{FF2B5EF4-FFF2-40B4-BE49-F238E27FC236}">
              <a16:creationId xmlns:a16="http://schemas.microsoft.com/office/drawing/2014/main" id="{86BAB970-CEC0-482F-9059-BF2C4CAC950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51" name="Text Box 9">
          <a:extLst>
            <a:ext uri="{FF2B5EF4-FFF2-40B4-BE49-F238E27FC236}">
              <a16:creationId xmlns:a16="http://schemas.microsoft.com/office/drawing/2014/main" id="{A3177C0F-46E5-45BF-AEF5-35C15AE437F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52" name="Text Box 10">
          <a:extLst>
            <a:ext uri="{FF2B5EF4-FFF2-40B4-BE49-F238E27FC236}">
              <a16:creationId xmlns:a16="http://schemas.microsoft.com/office/drawing/2014/main" id="{ED039FFB-BC6C-4E7B-AD51-1E020022FB1F}"/>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53" name="Text Box 4">
          <a:extLst>
            <a:ext uri="{FF2B5EF4-FFF2-40B4-BE49-F238E27FC236}">
              <a16:creationId xmlns:a16="http://schemas.microsoft.com/office/drawing/2014/main" id="{A0D1B5F8-AF04-4712-A5AB-B70CFB6F387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54" name="Text Box 5">
          <a:extLst>
            <a:ext uri="{FF2B5EF4-FFF2-40B4-BE49-F238E27FC236}">
              <a16:creationId xmlns:a16="http://schemas.microsoft.com/office/drawing/2014/main" id="{50642C3E-A336-4BD4-B267-7B0888CA323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55" name="Text Box 9">
          <a:extLst>
            <a:ext uri="{FF2B5EF4-FFF2-40B4-BE49-F238E27FC236}">
              <a16:creationId xmlns:a16="http://schemas.microsoft.com/office/drawing/2014/main" id="{099A7032-1128-4F2C-A2C3-C47B4FB79DC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56" name="Text Box 10">
          <a:extLst>
            <a:ext uri="{FF2B5EF4-FFF2-40B4-BE49-F238E27FC236}">
              <a16:creationId xmlns:a16="http://schemas.microsoft.com/office/drawing/2014/main" id="{A69893F5-EDE5-4FFB-9A4C-7E9492A7626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57" name="Text Box 4">
          <a:extLst>
            <a:ext uri="{FF2B5EF4-FFF2-40B4-BE49-F238E27FC236}">
              <a16:creationId xmlns:a16="http://schemas.microsoft.com/office/drawing/2014/main" id="{62A8B2D2-CC7C-4870-9FB5-299C21B9CAAD}"/>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58" name="Text Box 5">
          <a:extLst>
            <a:ext uri="{FF2B5EF4-FFF2-40B4-BE49-F238E27FC236}">
              <a16:creationId xmlns:a16="http://schemas.microsoft.com/office/drawing/2014/main" id="{26CCC053-2FAB-4B7B-827E-E010B004C88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59" name="Text Box 9">
          <a:extLst>
            <a:ext uri="{FF2B5EF4-FFF2-40B4-BE49-F238E27FC236}">
              <a16:creationId xmlns:a16="http://schemas.microsoft.com/office/drawing/2014/main" id="{5174E685-300E-4729-A28A-FCFA854CE1B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60" name="Text Box 10">
          <a:extLst>
            <a:ext uri="{FF2B5EF4-FFF2-40B4-BE49-F238E27FC236}">
              <a16:creationId xmlns:a16="http://schemas.microsoft.com/office/drawing/2014/main" id="{B2820AE5-EF5F-43D6-BFD3-A61A13F8E02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61" name="Text Box 4">
          <a:extLst>
            <a:ext uri="{FF2B5EF4-FFF2-40B4-BE49-F238E27FC236}">
              <a16:creationId xmlns:a16="http://schemas.microsoft.com/office/drawing/2014/main" id="{C7ACAD50-95AF-4830-B173-AA905C13F23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62" name="Text Box 5">
          <a:extLst>
            <a:ext uri="{FF2B5EF4-FFF2-40B4-BE49-F238E27FC236}">
              <a16:creationId xmlns:a16="http://schemas.microsoft.com/office/drawing/2014/main" id="{ECC6FCFC-2D6A-4B51-B6E1-8D00294CD50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63" name="Text Box 9">
          <a:extLst>
            <a:ext uri="{FF2B5EF4-FFF2-40B4-BE49-F238E27FC236}">
              <a16:creationId xmlns:a16="http://schemas.microsoft.com/office/drawing/2014/main" id="{FC8B2D57-36D7-4121-B9FD-FD195C2D5B6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64" name="Text Box 10">
          <a:extLst>
            <a:ext uri="{FF2B5EF4-FFF2-40B4-BE49-F238E27FC236}">
              <a16:creationId xmlns:a16="http://schemas.microsoft.com/office/drawing/2014/main" id="{2256075D-2579-42A0-B802-DEECE6E3C96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65" name="Text Box 4">
          <a:extLst>
            <a:ext uri="{FF2B5EF4-FFF2-40B4-BE49-F238E27FC236}">
              <a16:creationId xmlns:a16="http://schemas.microsoft.com/office/drawing/2014/main" id="{D0B5546B-406C-46CD-BFC6-21328907C8D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66" name="Text Box 5">
          <a:extLst>
            <a:ext uri="{FF2B5EF4-FFF2-40B4-BE49-F238E27FC236}">
              <a16:creationId xmlns:a16="http://schemas.microsoft.com/office/drawing/2014/main" id="{E6FA91A4-80A2-411B-988C-982EFC70CB7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67" name="Text Box 9">
          <a:extLst>
            <a:ext uri="{FF2B5EF4-FFF2-40B4-BE49-F238E27FC236}">
              <a16:creationId xmlns:a16="http://schemas.microsoft.com/office/drawing/2014/main" id="{F9B300A1-C41B-49D6-A7DA-4581DD94D19F}"/>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68" name="Text Box 10">
          <a:extLst>
            <a:ext uri="{FF2B5EF4-FFF2-40B4-BE49-F238E27FC236}">
              <a16:creationId xmlns:a16="http://schemas.microsoft.com/office/drawing/2014/main" id="{42F2E7A6-11D0-4673-BAD7-A0CA5CAB433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69" name="Text Box 4">
          <a:extLst>
            <a:ext uri="{FF2B5EF4-FFF2-40B4-BE49-F238E27FC236}">
              <a16:creationId xmlns:a16="http://schemas.microsoft.com/office/drawing/2014/main" id="{8CF3B449-6B7A-4592-A519-FE4B8F13322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70" name="Text Box 5">
          <a:extLst>
            <a:ext uri="{FF2B5EF4-FFF2-40B4-BE49-F238E27FC236}">
              <a16:creationId xmlns:a16="http://schemas.microsoft.com/office/drawing/2014/main" id="{0A9C8508-C1E7-4580-8ED3-BE3A0979E83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71" name="Text Box 9">
          <a:extLst>
            <a:ext uri="{FF2B5EF4-FFF2-40B4-BE49-F238E27FC236}">
              <a16:creationId xmlns:a16="http://schemas.microsoft.com/office/drawing/2014/main" id="{5752A077-3304-4022-90A8-1FDD42FE3DF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72" name="Text Box 10">
          <a:extLst>
            <a:ext uri="{FF2B5EF4-FFF2-40B4-BE49-F238E27FC236}">
              <a16:creationId xmlns:a16="http://schemas.microsoft.com/office/drawing/2014/main" id="{25931ACD-9817-4269-A161-5401D2EF3F1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473" name="Text Box 4">
          <a:extLst>
            <a:ext uri="{FF2B5EF4-FFF2-40B4-BE49-F238E27FC236}">
              <a16:creationId xmlns:a16="http://schemas.microsoft.com/office/drawing/2014/main" id="{144D3227-3C9E-43BB-8EE7-47F18F525DFA}"/>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474" name="Text Box 5">
          <a:extLst>
            <a:ext uri="{FF2B5EF4-FFF2-40B4-BE49-F238E27FC236}">
              <a16:creationId xmlns:a16="http://schemas.microsoft.com/office/drawing/2014/main" id="{1DCBDDC0-A740-4BB4-A7A6-DE1D7722DF75}"/>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475" name="Text Box 9">
          <a:extLst>
            <a:ext uri="{FF2B5EF4-FFF2-40B4-BE49-F238E27FC236}">
              <a16:creationId xmlns:a16="http://schemas.microsoft.com/office/drawing/2014/main" id="{759A0C1A-1B11-46FE-942A-8E7A9E2F54BD}"/>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476" name="Text Box 10">
          <a:extLst>
            <a:ext uri="{FF2B5EF4-FFF2-40B4-BE49-F238E27FC236}">
              <a16:creationId xmlns:a16="http://schemas.microsoft.com/office/drawing/2014/main" id="{74E44CDA-C2FA-4362-9E31-0A6CE2D95686}"/>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477" name="Text Box 4">
          <a:extLst>
            <a:ext uri="{FF2B5EF4-FFF2-40B4-BE49-F238E27FC236}">
              <a16:creationId xmlns:a16="http://schemas.microsoft.com/office/drawing/2014/main" id="{60AF9B26-FBAB-4686-8501-DE07672B936F}"/>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478" name="Text Box 5">
          <a:extLst>
            <a:ext uri="{FF2B5EF4-FFF2-40B4-BE49-F238E27FC236}">
              <a16:creationId xmlns:a16="http://schemas.microsoft.com/office/drawing/2014/main" id="{60674B7E-6571-4925-BF70-5074F2E53F30}"/>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479" name="Text Box 9">
          <a:extLst>
            <a:ext uri="{FF2B5EF4-FFF2-40B4-BE49-F238E27FC236}">
              <a16:creationId xmlns:a16="http://schemas.microsoft.com/office/drawing/2014/main" id="{D4E9E345-1D53-4CB3-B56A-35A4218BDC4E}"/>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480" name="Text Box 10">
          <a:extLst>
            <a:ext uri="{FF2B5EF4-FFF2-40B4-BE49-F238E27FC236}">
              <a16:creationId xmlns:a16="http://schemas.microsoft.com/office/drawing/2014/main" id="{54B56B27-6354-4F70-9F94-385D9CB818DB}"/>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81" name="Text Box 4">
          <a:extLst>
            <a:ext uri="{FF2B5EF4-FFF2-40B4-BE49-F238E27FC236}">
              <a16:creationId xmlns:a16="http://schemas.microsoft.com/office/drawing/2014/main" id="{BE2D20EA-A9E4-4545-85EA-F630C1CAA3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82" name="Text Box 5">
          <a:extLst>
            <a:ext uri="{FF2B5EF4-FFF2-40B4-BE49-F238E27FC236}">
              <a16:creationId xmlns:a16="http://schemas.microsoft.com/office/drawing/2014/main" id="{FCD5B4DB-5C28-4649-A298-F52CA001073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83" name="Text Box 9">
          <a:extLst>
            <a:ext uri="{FF2B5EF4-FFF2-40B4-BE49-F238E27FC236}">
              <a16:creationId xmlns:a16="http://schemas.microsoft.com/office/drawing/2014/main" id="{AD6C47EA-E8D6-4EB4-A223-F03D9AEE0BB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84" name="Text Box 10">
          <a:extLst>
            <a:ext uri="{FF2B5EF4-FFF2-40B4-BE49-F238E27FC236}">
              <a16:creationId xmlns:a16="http://schemas.microsoft.com/office/drawing/2014/main" id="{DAEDABBC-51E0-4BA1-974A-661AE3B451A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85" name="Text Box 4">
          <a:extLst>
            <a:ext uri="{FF2B5EF4-FFF2-40B4-BE49-F238E27FC236}">
              <a16:creationId xmlns:a16="http://schemas.microsoft.com/office/drawing/2014/main" id="{5F8C522D-92E0-4CA5-B479-2F2BCCDB9BB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86" name="Text Box 5">
          <a:extLst>
            <a:ext uri="{FF2B5EF4-FFF2-40B4-BE49-F238E27FC236}">
              <a16:creationId xmlns:a16="http://schemas.microsoft.com/office/drawing/2014/main" id="{496F4410-CDA6-4E20-BB07-A83494B82BF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87" name="Text Box 9">
          <a:extLst>
            <a:ext uri="{FF2B5EF4-FFF2-40B4-BE49-F238E27FC236}">
              <a16:creationId xmlns:a16="http://schemas.microsoft.com/office/drawing/2014/main" id="{5F4B5CB3-E8B6-4865-BCB0-6D479D42739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88" name="Text Box 10">
          <a:extLst>
            <a:ext uri="{FF2B5EF4-FFF2-40B4-BE49-F238E27FC236}">
              <a16:creationId xmlns:a16="http://schemas.microsoft.com/office/drawing/2014/main" id="{11F48746-75B4-405E-9C63-3D156D5A903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89" name="Text Box 4">
          <a:extLst>
            <a:ext uri="{FF2B5EF4-FFF2-40B4-BE49-F238E27FC236}">
              <a16:creationId xmlns:a16="http://schemas.microsoft.com/office/drawing/2014/main" id="{F05CAB0B-6AB5-407D-9F95-D4411093C27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90" name="Text Box 5">
          <a:extLst>
            <a:ext uri="{FF2B5EF4-FFF2-40B4-BE49-F238E27FC236}">
              <a16:creationId xmlns:a16="http://schemas.microsoft.com/office/drawing/2014/main" id="{90E7A543-BE11-47EC-81BB-126185F2F19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91" name="Text Box 9">
          <a:extLst>
            <a:ext uri="{FF2B5EF4-FFF2-40B4-BE49-F238E27FC236}">
              <a16:creationId xmlns:a16="http://schemas.microsoft.com/office/drawing/2014/main" id="{446D5BE6-F3D1-44C0-9A02-0D17BDA3B7B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92" name="Text Box 4">
          <a:extLst>
            <a:ext uri="{FF2B5EF4-FFF2-40B4-BE49-F238E27FC236}">
              <a16:creationId xmlns:a16="http://schemas.microsoft.com/office/drawing/2014/main" id="{24EBBA6E-012A-4019-A8A2-7E99B1707B7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93" name="Text Box 5">
          <a:extLst>
            <a:ext uri="{FF2B5EF4-FFF2-40B4-BE49-F238E27FC236}">
              <a16:creationId xmlns:a16="http://schemas.microsoft.com/office/drawing/2014/main" id="{F6DD381D-BB93-49EF-8627-E0715A6A0E9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94" name="Text Box 9">
          <a:extLst>
            <a:ext uri="{FF2B5EF4-FFF2-40B4-BE49-F238E27FC236}">
              <a16:creationId xmlns:a16="http://schemas.microsoft.com/office/drawing/2014/main" id="{E8B26B8B-A3B3-4B75-BD7D-D4B186E872C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95" name="Text Box 4">
          <a:extLst>
            <a:ext uri="{FF2B5EF4-FFF2-40B4-BE49-F238E27FC236}">
              <a16:creationId xmlns:a16="http://schemas.microsoft.com/office/drawing/2014/main" id="{D97702C1-F557-4E00-890A-D6FF82C638F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96" name="Text Box 4">
          <a:extLst>
            <a:ext uri="{FF2B5EF4-FFF2-40B4-BE49-F238E27FC236}">
              <a16:creationId xmlns:a16="http://schemas.microsoft.com/office/drawing/2014/main" id="{78C3BD7A-ABC9-4AB6-BB6C-A734022F420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97" name="Text Box 4">
          <a:extLst>
            <a:ext uri="{FF2B5EF4-FFF2-40B4-BE49-F238E27FC236}">
              <a16:creationId xmlns:a16="http://schemas.microsoft.com/office/drawing/2014/main" id="{A053D843-4E53-4AE9-A1B2-BF00AD2766F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98" name="Text Box 5">
          <a:extLst>
            <a:ext uri="{FF2B5EF4-FFF2-40B4-BE49-F238E27FC236}">
              <a16:creationId xmlns:a16="http://schemas.microsoft.com/office/drawing/2014/main" id="{61C93FB7-A1BE-4FA6-A087-6359B4708DC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99" name="Text Box 9">
          <a:extLst>
            <a:ext uri="{FF2B5EF4-FFF2-40B4-BE49-F238E27FC236}">
              <a16:creationId xmlns:a16="http://schemas.microsoft.com/office/drawing/2014/main" id="{CC307DF0-DE28-4A56-88C4-EE4F1D519FA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500" name="Text Box 10">
          <a:extLst>
            <a:ext uri="{FF2B5EF4-FFF2-40B4-BE49-F238E27FC236}">
              <a16:creationId xmlns:a16="http://schemas.microsoft.com/office/drawing/2014/main" id="{DFD73CF8-86AF-4428-90BD-5FD9E398F7E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501" name="Text Box 4">
          <a:extLst>
            <a:ext uri="{FF2B5EF4-FFF2-40B4-BE49-F238E27FC236}">
              <a16:creationId xmlns:a16="http://schemas.microsoft.com/office/drawing/2014/main" id="{4433E7B9-6E7A-40CE-9993-F665590E309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502" name="Text Box 5">
          <a:extLst>
            <a:ext uri="{FF2B5EF4-FFF2-40B4-BE49-F238E27FC236}">
              <a16:creationId xmlns:a16="http://schemas.microsoft.com/office/drawing/2014/main" id="{6684449C-8D3E-4F17-8213-B8815CA4D91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503" name="Text Box 9">
          <a:extLst>
            <a:ext uri="{FF2B5EF4-FFF2-40B4-BE49-F238E27FC236}">
              <a16:creationId xmlns:a16="http://schemas.microsoft.com/office/drawing/2014/main" id="{42317AB3-5EB8-4948-8EA0-22D5234DFD0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504" name="Text Box 10">
          <a:extLst>
            <a:ext uri="{FF2B5EF4-FFF2-40B4-BE49-F238E27FC236}">
              <a16:creationId xmlns:a16="http://schemas.microsoft.com/office/drawing/2014/main" id="{6EB34800-D92C-42F8-9821-A7A7EBE26B6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05" name="Text Box 4">
          <a:extLst>
            <a:ext uri="{FF2B5EF4-FFF2-40B4-BE49-F238E27FC236}">
              <a16:creationId xmlns:a16="http://schemas.microsoft.com/office/drawing/2014/main" id="{1FE1A7DD-C542-489C-BD94-36052C4E034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06" name="Text Box 5">
          <a:extLst>
            <a:ext uri="{FF2B5EF4-FFF2-40B4-BE49-F238E27FC236}">
              <a16:creationId xmlns:a16="http://schemas.microsoft.com/office/drawing/2014/main" id="{A42C9E48-3141-40F8-89E0-B3CB7A8C84F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07" name="Text Box 9">
          <a:extLst>
            <a:ext uri="{FF2B5EF4-FFF2-40B4-BE49-F238E27FC236}">
              <a16:creationId xmlns:a16="http://schemas.microsoft.com/office/drawing/2014/main" id="{BE12E265-2BC1-4E93-86B7-E187C9324C0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08" name="Text Box 10">
          <a:extLst>
            <a:ext uri="{FF2B5EF4-FFF2-40B4-BE49-F238E27FC236}">
              <a16:creationId xmlns:a16="http://schemas.microsoft.com/office/drawing/2014/main" id="{CF5A8C16-3277-4AC1-BFB4-0E235636DB3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09" name="Text Box 4">
          <a:extLst>
            <a:ext uri="{FF2B5EF4-FFF2-40B4-BE49-F238E27FC236}">
              <a16:creationId xmlns:a16="http://schemas.microsoft.com/office/drawing/2014/main" id="{7EBB4E9F-2AEE-4C5F-9ED4-A572CB1AA6D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10" name="Text Box 5">
          <a:extLst>
            <a:ext uri="{FF2B5EF4-FFF2-40B4-BE49-F238E27FC236}">
              <a16:creationId xmlns:a16="http://schemas.microsoft.com/office/drawing/2014/main" id="{AFB6FE73-D9F4-4056-9970-802CE21E53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11" name="Text Box 9">
          <a:extLst>
            <a:ext uri="{FF2B5EF4-FFF2-40B4-BE49-F238E27FC236}">
              <a16:creationId xmlns:a16="http://schemas.microsoft.com/office/drawing/2014/main" id="{2EB1E092-E231-45EE-B2C9-79A9F9ABCD2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12" name="Text Box 10">
          <a:extLst>
            <a:ext uri="{FF2B5EF4-FFF2-40B4-BE49-F238E27FC236}">
              <a16:creationId xmlns:a16="http://schemas.microsoft.com/office/drawing/2014/main" id="{8B60284D-2377-461E-A6F1-1BD232EC878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13" name="Text Box 4">
          <a:extLst>
            <a:ext uri="{FF2B5EF4-FFF2-40B4-BE49-F238E27FC236}">
              <a16:creationId xmlns:a16="http://schemas.microsoft.com/office/drawing/2014/main" id="{98C14F0E-3BF9-4965-8D19-34B09DB5917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14" name="Text Box 5">
          <a:extLst>
            <a:ext uri="{FF2B5EF4-FFF2-40B4-BE49-F238E27FC236}">
              <a16:creationId xmlns:a16="http://schemas.microsoft.com/office/drawing/2014/main" id="{9A70B352-FD4C-409F-8BA2-2A6319F1771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15" name="Text Box 9">
          <a:extLst>
            <a:ext uri="{FF2B5EF4-FFF2-40B4-BE49-F238E27FC236}">
              <a16:creationId xmlns:a16="http://schemas.microsoft.com/office/drawing/2014/main" id="{9C4D25F1-84E6-4FB2-AACE-210CE1FF9D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16" name="Text Box 10">
          <a:extLst>
            <a:ext uri="{FF2B5EF4-FFF2-40B4-BE49-F238E27FC236}">
              <a16:creationId xmlns:a16="http://schemas.microsoft.com/office/drawing/2014/main" id="{193AF146-9B1E-4CE9-A6A8-71D988FF72B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17" name="Text Box 4">
          <a:extLst>
            <a:ext uri="{FF2B5EF4-FFF2-40B4-BE49-F238E27FC236}">
              <a16:creationId xmlns:a16="http://schemas.microsoft.com/office/drawing/2014/main" id="{56412157-7E5D-4302-80B1-EE24EAA68BB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18" name="Text Box 5">
          <a:extLst>
            <a:ext uri="{FF2B5EF4-FFF2-40B4-BE49-F238E27FC236}">
              <a16:creationId xmlns:a16="http://schemas.microsoft.com/office/drawing/2014/main" id="{73513C9C-854F-499C-B914-2FF450F7402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19" name="Text Box 9">
          <a:extLst>
            <a:ext uri="{FF2B5EF4-FFF2-40B4-BE49-F238E27FC236}">
              <a16:creationId xmlns:a16="http://schemas.microsoft.com/office/drawing/2014/main" id="{F15D9ECD-C456-49F5-994C-5F2AC74944B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20" name="Text Box 10">
          <a:extLst>
            <a:ext uri="{FF2B5EF4-FFF2-40B4-BE49-F238E27FC236}">
              <a16:creationId xmlns:a16="http://schemas.microsoft.com/office/drawing/2014/main" id="{ACF26B15-1C84-4E1C-BD88-71F54942D07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21" name="Text Box 4">
          <a:extLst>
            <a:ext uri="{FF2B5EF4-FFF2-40B4-BE49-F238E27FC236}">
              <a16:creationId xmlns:a16="http://schemas.microsoft.com/office/drawing/2014/main" id="{F805B200-76BE-46E0-AF14-857E2A996FE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22" name="Text Box 5">
          <a:extLst>
            <a:ext uri="{FF2B5EF4-FFF2-40B4-BE49-F238E27FC236}">
              <a16:creationId xmlns:a16="http://schemas.microsoft.com/office/drawing/2014/main" id="{1FC4DD9E-8A0A-44CC-B00F-FD888C292CD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23" name="Text Box 9">
          <a:extLst>
            <a:ext uri="{FF2B5EF4-FFF2-40B4-BE49-F238E27FC236}">
              <a16:creationId xmlns:a16="http://schemas.microsoft.com/office/drawing/2014/main" id="{6FEE4A7A-9AF7-45D6-9F03-2A869362238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24" name="Text Box 10">
          <a:extLst>
            <a:ext uri="{FF2B5EF4-FFF2-40B4-BE49-F238E27FC236}">
              <a16:creationId xmlns:a16="http://schemas.microsoft.com/office/drawing/2014/main" id="{92604412-2DF4-4319-9135-EF82DD8CF1F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25" name="Text Box 4">
          <a:extLst>
            <a:ext uri="{FF2B5EF4-FFF2-40B4-BE49-F238E27FC236}">
              <a16:creationId xmlns:a16="http://schemas.microsoft.com/office/drawing/2014/main" id="{E9414389-3513-4C18-992C-281C394EA56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26" name="Text Box 5">
          <a:extLst>
            <a:ext uri="{FF2B5EF4-FFF2-40B4-BE49-F238E27FC236}">
              <a16:creationId xmlns:a16="http://schemas.microsoft.com/office/drawing/2014/main" id="{D376CE08-7F5E-415B-9FED-B15F24463B2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27" name="Text Box 9">
          <a:extLst>
            <a:ext uri="{FF2B5EF4-FFF2-40B4-BE49-F238E27FC236}">
              <a16:creationId xmlns:a16="http://schemas.microsoft.com/office/drawing/2014/main" id="{EBCCF46C-B2F6-4626-BC1A-B1A3EDCFE17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28" name="Text Box 10">
          <a:extLst>
            <a:ext uri="{FF2B5EF4-FFF2-40B4-BE49-F238E27FC236}">
              <a16:creationId xmlns:a16="http://schemas.microsoft.com/office/drawing/2014/main" id="{E5678F23-5495-44A2-A24B-826EF1C6FEB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29" name="Text Box 4">
          <a:extLst>
            <a:ext uri="{FF2B5EF4-FFF2-40B4-BE49-F238E27FC236}">
              <a16:creationId xmlns:a16="http://schemas.microsoft.com/office/drawing/2014/main" id="{BB120FE6-A3BA-4878-B6AF-39D864B7A5A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30" name="Text Box 5">
          <a:extLst>
            <a:ext uri="{FF2B5EF4-FFF2-40B4-BE49-F238E27FC236}">
              <a16:creationId xmlns:a16="http://schemas.microsoft.com/office/drawing/2014/main" id="{3E397E45-D14C-4845-BAAE-3E3DC52A2A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31" name="Text Box 9">
          <a:extLst>
            <a:ext uri="{FF2B5EF4-FFF2-40B4-BE49-F238E27FC236}">
              <a16:creationId xmlns:a16="http://schemas.microsoft.com/office/drawing/2014/main" id="{BB6B6891-291C-4ADB-BEEA-1BD9C46160E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32" name="Text Box 10">
          <a:extLst>
            <a:ext uri="{FF2B5EF4-FFF2-40B4-BE49-F238E27FC236}">
              <a16:creationId xmlns:a16="http://schemas.microsoft.com/office/drawing/2014/main" id="{D10F6461-11B3-4B71-AD82-9097A58B973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33" name="Text Box 4">
          <a:extLst>
            <a:ext uri="{FF2B5EF4-FFF2-40B4-BE49-F238E27FC236}">
              <a16:creationId xmlns:a16="http://schemas.microsoft.com/office/drawing/2014/main" id="{439B1169-7FBC-43B0-BC76-A716413E3C4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34" name="Text Box 5">
          <a:extLst>
            <a:ext uri="{FF2B5EF4-FFF2-40B4-BE49-F238E27FC236}">
              <a16:creationId xmlns:a16="http://schemas.microsoft.com/office/drawing/2014/main" id="{48DF2161-5833-49E2-85FB-AA46E6AE7B8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35" name="Text Box 9">
          <a:extLst>
            <a:ext uri="{FF2B5EF4-FFF2-40B4-BE49-F238E27FC236}">
              <a16:creationId xmlns:a16="http://schemas.microsoft.com/office/drawing/2014/main" id="{D0D700E5-39C9-410B-A4CE-99206997744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36" name="Text Box 10">
          <a:extLst>
            <a:ext uri="{FF2B5EF4-FFF2-40B4-BE49-F238E27FC236}">
              <a16:creationId xmlns:a16="http://schemas.microsoft.com/office/drawing/2014/main" id="{E100A974-EB65-4A0D-AB99-8EFAD03E99B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37" name="Text Box 4">
          <a:extLst>
            <a:ext uri="{FF2B5EF4-FFF2-40B4-BE49-F238E27FC236}">
              <a16:creationId xmlns:a16="http://schemas.microsoft.com/office/drawing/2014/main" id="{95048DEC-E02F-4EF2-82DF-06E3026D52F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38" name="Text Box 5">
          <a:extLst>
            <a:ext uri="{FF2B5EF4-FFF2-40B4-BE49-F238E27FC236}">
              <a16:creationId xmlns:a16="http://schemas.microsoft.com/office/drawing/2014/main" id="{366441BD-F332-490B-AA28-3D55DD49AAE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39" name="Text Box 9">
          <a:extLst>
            <a:ext uri="{FF2B5EF4-FFF2-40B4-BE49-F238E27FC236}">
              <a16:creationId xmlns:a16="http://schemas.microsoft.com/office/drawing/2014/main" id="{C2D45D55-7DFA-4D4A-897C-5372EBF1D6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40" name="Text Box 10">
          <a:extLst>
            <a:ext uri="{FF2B5EF4-FFF2-40B4-BE49-F238E27FC236}">
              <a16:creationId xmlns:a16="http://schemas.microsoft.com/office/drawing/2014/main" id="{B174BF73-E6EC-4BC1-83A7-74A9BE51BEE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41" name="Text Box 4">
          <a:extLst>
            <a:ext uri="{FF2B5EF4-FFF2-40B4-BE49-F238E27FC236}">
              <a16:creationId xmlns:a16="http://schemas.microsoft.com/office/drawing/2014/main" id="{FCB154CA-F74B-41E0-881B-C3C12483C94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42" name="Text Box 5">
          <a:extLst>
            <a:ext uri="{FF2B5EF4-FFF2-40B4-BE49-F238E27FC236}">
              <a16:creationId xmlns:a16="http://schemas.microsoft.com/office/drawing/2014/main" id="{1497F4D1-2A47-40AA-88DC-FBC01883493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43" name="Text Box 9">
          <a:extLst>
            <a:ext uri="{FF2B5EF4-FFF2-40B4-BE49-F238E27FC236}">
              <a16:creationId xmlns:a16="http://schemas.microsoft.com/office/drawing/2014/main" id="{34AA2EEB-3658-4197-B954-E3F50F095E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44" name="Text Box 10">
          <a:extLst>
            <a:ext uri="{FF2B5EF4-FFF2-40B4-BE49-F238E27FC236}">
              <a16:creationId xmlns:a16="http://schemas.microsoft.com/office/drawing/2014/main" id="{0B7990B4-E248-4657-85B3-EDB9C8A27D0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45" name="Text Box 4">
          <a:extLst>
            <a:ext uri="{FF2B5EF4-FFF2-40B4-BE49-F238E27FC236}">
              <a16:creationId xmlns:a16="http://schemas.microsoft.com/office/drawing/2014/main" id="{2E11462C-9301-4CF2-8985-7B4080BCF4F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46" name="Text Box 5">
          <a:extLst>
            <a:ext uri="{FF2B5EF4-FFF2-40B4-BE49-F238E27FC236}">
              <a16:creationId xmlns:a16="http://schemas.microsoft.com/office/drawing/2014/main" id="{34C30AAF-A7C5-416F-BE99-1CF5AD68CB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47" name="Text Box 9">
          <a:extLst>
            <a:ext uri="{FF2B5EF4-FFF2-40B4-BE49-F238E27FC236}">
              <a16:creationId xmlns:a16="http://schemas.microsoft.com/office/drawing/2014/main" id="{3A138060-36E1-4B56-BBED-7862B7FC353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48" name="Text Box 10">
          <a:extLst>
            <a:ext uri="{FF2B5EF4-FFF2-40B4-BE49-F238E27FC236}">
              <a16:creationId xmlns:a16="http://schemas.microsoft.com/office/drawing/2014/main" id="{542E2301-414F-47A9-A327-5F865681F79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549" name="Text Box 4">
          <a:extLst>
            <a:ext uri="{FF2B5EF4-FFF2-40B4-BE49-F238E27FC236}">
              <a16:creationId xmlns:a16="http://schemas.microsoft.com/office/drawing/2014/main" id="{9A821A4B-0773-4FCF-A9C4-F888ADE71CF4}"/>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550" name="Text Box 5">
          <a:extLst>
            <a:ext uri="{FF2B5EF4-FFF2-40B4-BE49-F238E27FC236}">
              <a16:creationId xmlns:a16="http://schemas.microsoft.com/office/drawing/2014/main" id="{9BABCFBA-A59D-45BD-B612-123E2725227B}"/>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551" name="Text Box 9">
          <a:extLst>
            <a:ext uri="{FF2B5EF4-FFF2-40B4-BE49-F238E27FC236}">
              <a16:creationId xmlns:a16="http://schemas.microsoft.com/office/drawing/2014/main" id="{CDDA93B3-7D69-4D85-8689-F9BBA5111C32}"/>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552" name="Text Box 10">
          <a:extLst>
            <a:ext uri="{FF2B5EF4-FFF2-40B4-BE49-F238E27FC236}">
              <a16:creationId xmlns:a16="http://schemas.microsoft.com/office/drawing/2014/main" id="{B8951CFA-EC43-48DB-B195-DD03AD7FDA23}"/>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53" name="Text Box 4">
          <a:extLst>
            <a:ext uri="{FF2B5EF4-FFF2-40B4-BE49-F238E27FC236}">
              <a16:creationId xmlns:a16="http://schemas.microsoft.com/office/drawing/2014/main" id="{DD0994E2-34C6-44F9-B692-BA56C4F66ED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54" name="Text Box 5">
          <a:extLst>
            <a:ext uri="{FF2B5EF4-FFF2-40B4-BE49-F238E27FC236}">
              <a16:creationId xmlns:a16="http://schemas.microsoft.com/office/drawing/2014/main" id="{808B4758-D9BF-48AF-A76B-105C52F023A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55" name="Text Box 9">
          <a:extLst>
            <a:ext uri="{FF2B5EF4-FFF2-40B4-BE49-F238E27FC236}">
              <a16:creationId xmlns:a16="http://schemas.microsoft.com/office/drawing/2014/main" id="{3783626D-F22B-437E-A720-11097C47CEA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56" name="Text Box 10">
          <a:extLst>
            <a:ext uri="{FF2B5EF4-FFF2-40B4-BE49-F238E27FC236}">
              <a16:creationId xmlns:a16="http://schemas.microsoft.com/office/drawing/2014/main" id="{76A5AF23-2DCD-49BA-8103-95835D3C9BB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57" name="Text Box 4">
          <a:extLst>
            <a:ext uri="{FF2B5EF4-FFF2-40B4-BE49-F238E27FC236}">
              <a16:creationId xmlns:a16="http://schemas.microsoft.com/office/drawing/2014/main" id="{C9420E34-F66A-4E07-98D7-DBA6CFD1C66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58" name="Text Box 5">
          <a:extLst>
            <a:ext uri="{FF2B5EF4-FFF2-40B4-BE49-F238E27FC236}">
              <a16:creationId xmlns:a16="http://schemas.microsoft.com/office/drawing/2014/main" id="{639DFEE7-2D98-430D-AB47-ECEE3B0712E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59" name="Text Box 9">
          <a:extLst>
            <a:ext uri="{FF2B5EF4-FFF2-40B4-BE49-F238E27FC236}">
              <a16:creationId xmlns:a16="http://schemas.microsoft.com/office/drawing/2014/main" id="{F2F5108A-FC1E-4637-A57B-7DE37FDC6DB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60" name="Text Box 10">
          <a:extLst>
            <a:ext uri="{FF2B5EF4-FFF2-40B4-BE49-F238E27FC236}">
              <a16:creationId xmlns:a16="http://schemas.microsoft.com/office/drawing/2014/main" id="{431CB5BB-E2EC-4819-A212-85D1C3A6FD8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61" name="Text Box 4">
          <a:extLst>
            <a:ext uri="{FF2B5EF4-FFF2-40B4-BE49-F238E27FC236}">
              <a16:creationId xmlns:a16="http://schemas.microsoft.com/office/drawing/2014/main" id="{8AEFBBAD-1FB4-413F-BD5B-7A2F4658768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62" name="Text Box 5">
          <a:extLst>
            <a:ext uri="{FF2B5EF4-FFF2-40B4-BE49-F238E27FC236}">
              <a16:creationId xmlns:a16="http://schemas.microsoft.com/office/drawing/2014/main" id="{C40A87EC-87B9-454C-A882-5B799BA3B70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63" name="Text Box 9">
          <a:extLst>
            <a:ext uri="{FF2B5EF4-FFF2-40B4-BE49-F238E27FC236}">
              <a16:creationId xmlns:a16="http://schemas.microsoft.com/office/drawing/2014/main" id="{C268C528-DD25-4013-978A-C1B8FCD2B03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64" name="Text Box 4">
          <a:extLst>
            <a:ext uri="{FF2B5EF4-FFF2-40B4-BE49-F238E27FC236}">
              <a16:creationId xmlns:a16="http://schemas.microsoft.com/office/drawing/2014/main" id="{2C632A76-0563-41B0-A196-0039ED99313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65" name="Text Box 5">
          <a:extLst>
            <a:ext uri="{FF2B5EF4-FFF2-40B4-BE49-F238E27FC236}">
              <a16:creationId xmlns:a16="http://schemas.microsoft.com/office/drawing/2014/main" id="{3D34F9CB-F7C4-4CC8-A47A-809B9C66645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66" name="Text Box 9">
          <a:extLst>
            <a:ext uri="{FF2B5EF4-FFF2-40B4-BE49-F238E27FC236}">
              <a16:creationId xmlns:a16="http://schemas.microsoft.com/office/drawing/2014/main" id="{FD9A0254-ECDE-4EF6-AD08-E1DB11E9FA7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67" name="Text Box 4">
          <a:extLst>
            <a:ext uri="{FF2B5EF4-FFF2-40B4-BE49-F238E27FC236}">
              <a16:creationId xmlns:a16="http://schemas.microsoft.com/office/drawing/2014/main" id="{09E60951-5861-44E7-89D2-81CDF242922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68" name="Text Box 4">
          <a:extLst>
            <a:ext uri="{FF2B5EF4-FFF2-40B4-BE49-F238E27FC236}">
              <a16:creationId xmlns:a16="http://schemas.microsoft.com/office/drawing/2014/main" id="{66EC92DA-0484-42BA-B3F1-6D182A58A9F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569" name="Text Box 4">
          <a:extLst>
            <a:ext uri="{FF2B5EF4-FFF2-40B4-BE49-F238E27FC236}">
              <a16:creationId xmlns:a16="http://schemas.microsoft.com/office/drawing/2014/main" id="{E48D66E9-1C1D-4AAE-A310-5E4BA7D42215}"/>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570" name="Text Box 5">
          <a:extLst>
            <a:ext uri="{FF2B5EF4-FFF2-40B4-BE49-F238E27FC236}">
              <a16:creationId xmlns:a16="http://schemas.microsoft.com/office/drawing/2014/main" id="{368D6103-28C5-4C8E-B09F-FACB1ADE71F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571" name="Text Box 9">
          <a:extLst>
            <a:ext uri="{FF2B5EF4-FFF2-40B4-BE49-F238E27FC236}">
              <a16:creationId xmlns:a16="http://schemas.microsoft.com/office/drawing/2014/main" id="{44E4C4EE-3276-4F03-AF7C-C37A5B6CAC0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572" name="Text Box 10">
          <a:extLst>
            <a:ext uri="{FF2B5EF4-FFF2-40B4-BE49-F238E27FC236}">
              <a16:creationId xmlns:a16="http://schemas.microsoft.com/office/drawing/2014/main" id="{51973BDE-CAA2-4E67-A4E6-5A1EAFC9434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573" name="Text Box 4">
          <a:extLst>
            <a:ext uri="{FF2B5EF4-FFF2-40B4-BE49-F238E27FC236}">
              <a16:creationId xmlns:a16="http://schemas.microsoft.com/office/drawing/2014/main" id="{4578690E-4954-437F-BD67-C3453672647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574" name="Text Box 5">
          <a:extLst>
            <a:ext uri="{FF2B5EF4-FFF2-40B4-BE49-F238E27FC236}">
              <a16:creationId xmlns:a16="http://schemas.microsoft.com/office/drawing/2014/main" id="{0DCA38A2-68A4-41DB-9FA6-F810E48F5F7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575" name="Text Box 9">
          <a:extLst>
            <a:ext uri="{FF2B5EF4-FFF2-40B4-BE49-F238E27FC236}">
              <a16:creationId xmlns:a16="http://schemas.microsoft.com/office/drawing/2014/main" id="{E504A6BA-DE97-4C10-8CD4-0E1CA72AC29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576" name="Text Box 10">
          <a:extLst>
            <a:ext uri="{FF2B5EF4-FFF2-40B4-BE49-F238E27FC236}">
              <a16:creationId xmlns:a16="http://schemas.microsoft.com/office/drawing/2014/main" id="{8AF8B2B7-058F-442C-BC22-368C85E7592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77" name="Text Box 4">
          <a:extLst>
            <a:ext uri="{FF2B5EF4-FFF2-40B4-BE49-F238E27FC236}">
              <a16:creationId xmlns:a16="http://schemas.microsoft.com/office/drawing/2014/main" id="{C94F0AA4-A2CB-4592-82CB-4DC8E036D85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78" name="Text Box 5">
          <a:extLst>
            <a:ext uri="{FF2B5EF4-FFF2-40B4-BE49-F238E27FC236}">
              <a16:creationId xmlns:a16="http://schemas.microsoft.com/office/drawing/2014/main" id="{AB876632-CA67-4F29-A893-572A9F88AA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79" name="Text Box 9">
          <a:extLst>
            <a:ext uri="{FF2B5EF4-FFF2-40B4-BE49-F238E27FC236}">
              <a16:creationId xmlns:a16="http://schemas.microsoft.com/office/drawing/2014/main" id="{6F2FFDD9-4428-41EF-97E1-82515751FB4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80" name="Text Box 10">
          <a:extLst>
            <a:ext uri="{FF2B5EF4-FFF2-40B4-BE49-F238E27FC236}">
              <a16:creationId xmlns:a16="http://schemas.microsoft.com/office/drawing/2014/main" id="{B99425CC-B711-4B9C-80EB-48A486EB8F5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81" name="Text Box 4">
          <a:extLst>
            <a:ext uri="{FF2B5EF4-FFF2-40B4-BE49-F238E27FC236}">
              <a16:creationId xmlns:a16="http://schemas.microsoft.com/office/drawing/2014/main" id="{7C52E5F8-97D8-425F-ACD8-1E09642B192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82" name="Text Box 5">
          <a:extLst>
            <a:ext uri="{FF2B5EF4-FFF2-40B4-BE49-F238E27FC236}">
              <a16:creationId xmlns:a16="http://schemas.microsoft.com/office/drawing/2014/main" id="{6CA2CA24-F1CA-41C7-9DF1-9895461D95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83" name="Text Box 9">
          <a:extLst>
            <a:ext uri="{FF2B5EF4-FFF2-40B4-BE49-F238E27FC236}">
              <a16:creationId xmlns:a16="http://schemas.microsoft.com/office/drawing/2014/main" id="{9E672B6E-0AA4-4829-A6F1-804B5821443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84" name="Text Box 10">
          <a:extLst>
            <a:ext uri="{FF2B5EF4-FFF2-40B4-BE49-F238E27FC236}">
              <a16:creationId xmlns:a16="http://schemas.microsoft.com/office/drawing/2014/main" id="{0F896A98-F16B-4298-9601-84729DBC40A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85" name="Text Box 4">
          <a:extLst>
            <a:ext uri="{FF2B5EF4-FFF2-40B4-BE49-F238E27FC236}">
              <a16:creationId xmlns:a16="http://schemas.microsoft.com/office/drawing/2014/main" id="{8345F905-ABF5-4691-A650-14C9E2D4719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86" name="Text Box 5">
          <a:extLst>
            <a:ext uri="{FF2B5EF4-FFF2-40B4-BE49-F238E27FC236}">
              <a16:creationId xmlns:a16="http://schemas.microsoft.com/office/drawing/2014/main" id="{648189CB-17E0-4590-84AA-F9D7ABF9977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87" name="Text Box 9">
          <a:extLst>
            <a:ext uri="{FF2B5EF4-FFF2-40B4-BE49-F238E27FC236}">
              <a16:creationId xmlns:a16="http://schemas.microsoft.com/office/drawing/2014/main" id="{73F4F97B-D648-4CC9-86BD-B9D130527DD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88" name="Text Box 10">
          <a:extLst>
            <a:ext uri="{FF2B5EF4-FFF2-40B4-BE49-F238E27FC236}">
              <a16:creationId xmlns:a16="http://schemas.microsoft.com/office/drawing/2014/main" id="{2505E29E-5FBA-4C99-9A35-C386D86E439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89" name="Text Box 4">
          <a:extLst>
            <a:ext uri="{FF2B5EF4-FFF2-40B4-BE49-F238E27FC236}">
              <a16:creationId xmlns:a16="http://schemas.microsoft.com/office/drawing/2014/main" id="{301E863D-1B3C-4F96-B7AD-8DD4C8F0244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90" name="Text Box 5">
          <a:extLst>
            <a:ext uri="{FF2B5EF4-FFF2-40B4-BE49-F238E27FC236}">
              <a16:creationId xmlns:a16="http://schemas.microsoft.com/office/drawing/2014/main" id="{A4301F84-6AC2-4214-8468-E3932C4EA52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91" name="Text Box 9">
          <a:extLst>
            <a:ext uri="{FF2B5EF4-FFF2-40B4-BE49-F238E27FC236}">
              <a16:creationId xmlns:a16="http://schemas.microsoft.com/office/drawing/2014/main" id="{FCA00EB0-0590-450B-98A3-E6960193D91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92" name="Text Box 10">
          <a:extLst>
            <a:ext uri="{FF2B5EF4-FFF2-40B4-BE49-F238E27FC236}">
              <a16:creationId xmlns:a16="http://schemas.microsoft.com/office/drawing/2014/main" id="{D6665894-85F0-46F7-8DEE-887C62C00B1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93" name="Text Box 4">
          <a:extLst>
            <a:ext uri="{FF2B5EF4-FFF2-40B4-BE49-F238E27FC236}">
              <a16:creationId xmlns:a16="http://schemas.microsoft.com/office/drawing/2014/main" id="{9E3082AE-2A0A-463E-A38C-8BAC276D7F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94" name="Text Box 5">
          <a:extLst>
            <a:ext uri="{FF2B5EF4-FFF2-40B4-BE49-F238E27FC236}">
              <a16:creationId xmlns:a16="http://schemas.microsoft.com/office/drawing/2014/main" id="{576C60DB-621C-44E6-9C12-185199BFC4F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95" name="Text Box 9">
          <a:extLst>
            <a:ext uri="{FF2B5EF4-FFF2-40B4-BE49-F238E27FC236}">
              <a16:creationId xmlns:a16="http://schemas.microsoft.com/office/drawing/2014/main" id="{BB69AAF8-08E8-4460-B9FF-E10669FD2FF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96" name="Text Box 10">
          <a:extLst>
            <a:ext uri="{FF2B5EF4-FFF2-40B4-BE49-F238E27FC236}">
              <a16:creationId xmlns:a16="http://schemas.microsoft.com/office/drawing/2014/main" id="{2CA0E4D4-618F-46AD-8535-5F010AA7B4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97" name="Text Box 4">
          <a:extLst>
            <a:ext uri="{FF2B5EF4-FFF2-40B4-BE49-F238E27FC236}">
              <a16:creationId xmlns:a16="http://schemas.microsoft.com/office/drawing/2014/main" id="{3E1C26F2-386B-45BC-B4CE-827AB87B23B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98" name="Text Box 5">
          <a:extLst>
            <a:ext uri="{FF2B5EF4-FFF2-40B4-BE49-F238E27FC236}">
              <a16:creationId xmlns:a16="http://schemas.microsoft.com/office/drawing/2014/main" id="{C18E3497-313B-4EDF-9A9B-626C61A1F8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99" name="Text Box 9">
          <a:extLst>
            <a:ext uri="{FF2B5EF4-FFF2-40B4-BE49-F238E27FC236}">
              <a16:creationId xmlns:a16="http://schemas.microsoft.com/office/drawing/2014/main" id="{1FEA506B-CC9D-47E4-9106-2954265F1D6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00" name="Text Box 10">
          <a:extLst>
            <a:ext uri="{FF2B5EF4-FFF2-40B4-BE49-F238E27FC236}">
              <a16:creationId xmlns:a16="http://schemas.microsoft.com/office/drawing/2014/main" id="{B8DF39EA-9541-4D49-8DDE-3876BFF67D9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01" name="Text Box 4">
          <a:extLst>
            <a:ext uri="{FF2B5EF4-FFF2-40B4-BE49-F238E27FC236}">
              <a16:creationId xmlns:a16="http://schemas.microsoft.com/office/drawing/2014/main" id="{7FEB89EF-F692-4C99-A08A-4A5B021392B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02" name="Text Box 5">
          <a:extLst>
            <a:ext uri="{FF2B5EF4-FFF2-40B4-BE49-F238E27FC236}">
              <a16:creationId xmlns:a16="http://schemas.microsoft.com/office/drawing/2014/main" id="{5151140F-05A6-4418-8BD2-2C088D37FFD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03" name="Text Box 9">
          <a:extLst>
            <a:ext uri="{FF2B5EF4-FFF2-40B4-BE49-F238E27FC236}">
              <a16:creationId xmlns:a16="http://schemas.microsoft.com/office/drawing/2014/main" id="{BC9430BC-22DE-4F4C-9C06-BA0A8FA00EA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04" name="Text Box 10">
          <a:extLst>
            <a:ext uri="{FF2B5EF4-FFF2-40B4-BE49-F238E27FC236}">
              <a16:creationId xmlns:a16="http://schemas.microsoft.com/office/drawing/2014/main" id="{2DF0E05B-D127-4933-865D-1D2BCCF4203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05" name="Text Box 4">
          <a:extLst>
            <a:ext uri="{FF2B5EF4-FFF2-40B4-BE49-F238E27FC236}">
              <a16:creationId xmlns:a16="http://schemas.microsoft.com/office/drawing/2014/main" id="{BD89C488-0440-43A3-99C2-C0D9B53861C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06" name="Text Box 5">
          <a:extLst>
            <a:ext uri="{FF2B5EF4-FFF2-40B4-BE49-F238E27FC236}">
              <a16:creationId xmlns:a16="http://schemas.microsoft.com/office/drawing/2014/main" id="{57B3641B-B459-4866-B77C-82118F9A4E8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07" name="Text Box 9">
          <a:extLst>
            <a:ext uri="{FF2B5EF4-FFF2-40B4-BE49-F238E27FC236}">
              <a16:creationId xmlns:a16="http://schemas.microsoft.com/office/drawing/2014/main" id="{E480D7AD-4653-4244-A803-8A5544F03D0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08" name="Text Box 10">
          <a:extLst>
            <a:ext uri="{FF2B5EF4-FFF2-40B4-BE49-F238E27FC236}">
              <a16:creationId xmlns:a16="http://schemas.microsoft.com/office/drawing/2014/main" id="{8044D792-F84F-4A27-85AF-C3137FA4D7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09" name="Text Box 4">
          <a:extLst>
            <a:ext uri="{FF2B5EF4-FFF2-40B4-BE49-F238E27FC236}">
              <a16:creationId xmlns:a16="http://schemas.microsoft.com/office/drawing/2014/main" id="{04543993-9A6A-4CC8-8C48-C18F2BD728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10" name="Text Box 5">
          <a:extLst>
            <a:ext uri="{FF2B5EF4-FFF2-40B4-BE49-F238E27FC236}">
              <a16:creationId xmlns:a16="http://schemas.microsoft.com/office/drawing/2014/main" id="{D835C47F-4037-4049-B9EB-422A6BEE70B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11" name="Text Box 9">
          <a:extLst>
            <a:ext uri="{FF2B5EF4-FFF2-40B4-BE49-F238E27FC236}">
              <a16:creationId xmlns:a16="http://schemas.microsoft.com/office/drawing/2014/main" id="{07118198-1E32-4F98-A4C6-901C189A579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12" name="Text Box 10">
          <a:extLst>
            <a:ext uri="{FF2B5EF4-FFF2-40B4-BE49-F238E27FC236}">
              <a16:creationId xmlns:a16="http://schemas.microsoft.com/office/drawing/2014/main" id="{CF7BCF50-3972-4E00-BF78-5FCF9503B7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13" name="Text Box 4">
          <a:extLst>
            <a:ext uri="{FF2B5EF4-FFF2-40B4-BE49-F238E27FC236}">
              <a16:creationId xmlns:a16="http://schemas.microsoft.com/office/drawing/2014/main" id="{64E69783-0331-41D0-A6FB-2716B3522F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14" name="Text Box 5">
          <a:extLst>
            <a:ext uri="{FF2B5EF4-FFF2-40B4-BE49-F238E27FC236}">
              <a16:creationId xmlns:a16="http://schemas.microsoft.com/office/drawing/2014/main" id="{AC782B4C-9240-4E82-BCAE-C396D23F1F4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15" name="Text Box 9">
          <a:extLst>
            <a:ext uri="{FF2B5EF4-FFF2-40B4-BE49-F238E27FC236}">
              <a16:creationId xmlns:a16="http://schemas.microsoft.com/office/drawing/2014/main" id="{67BBC1E5-D2A4-4BAF-A227-70EA6F0C28D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16" name="Text Box 10">
          <a:extLst>
            <a:ext uri="{FF2B5EF4-FFF2-40B4-BE49-F238E27FC236}">
              <a16:creationId xmlns:a16="http://schemas.microsoft.com/office/drawing/2014/main" id="{F4CB5224-6A3E-43CC-9812-00620482AC7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17" name="Text Box 4">
          <a:extLst>
            <a:ext uri="{FF2B5EF4-FFF2-40B4-BE49-F238E27FC236}">
              <a16:creationId xmlns:a16="http://schemas.microsoft.com/office/drawing/2014/main" id="{B85A0453-20B8-4BD9-8E7A-5C07CE739AE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18" name="Text Box 5">
          <a:extLst>
            <a:ext uri="{FF2B5EF4-FFF2-40B4-BE49-F238E27FC236}">
              <a16:creationId xmlns:a16="http://schemas.microsoft.com/office/drawing/2014/main" id="{2881A1A5-CD22-459B-82EF-5B97BBD678F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19" name="Text Box 9">
          <a:extLst>
            <a:ext uri="{FF2B5EF4-FFF2-40B4-BE49-F238E27FC236}">
              <a16:creationId xmlns:a16="http://schemas.microsoft.com/office/drawing/2014/main" id="{F32422F8-C8A5-4735-97A6-4DAEB266D99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20" name="Text Box 10">
          <a:extLst>
            <a:ext uri="{FF2B5EF4-FFF2-40B4-BE49-F238E27FC236}">
              <a16:creationId xmlns:a16="http://schemas.microsoft.com/office/drawing/2014/main" id="{3E635A82-DD94-4E2F-BBA0-9508448016D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621" name="Text Box 4">
          <a:extLst>
            <a:ext uri="{FF2B5EF4-FFF2-40B4-BE49-F238E27FC236}">
              <a16:creationId xmlns:a16="http://schemas.microsoft.com/office/drawing/2014/main" id="{992BAD2D-DC2B-4927-8F77-87264F4F4A50}"/>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622" name="Text Box 5">
          <a:extLst>
            <a:ext uri="{FF2B5EF4-FFF2-40B4-BE49-F238E27FC236}">
              <a16:creationId xmlns:a16="http://schemas.microsoft.com/office/drawing/2014/main" id="{016B80D3-559C-4993-BB0B-77483EA4E8E3}"/>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623" name="Text Box 9">
          <a:extLst>
            <a:ext uri="{FF2B5EF4-FFF2-40B4-BE49-F238E27FC236}">
              <a16:creationId xmlns:a16="http://schemas.microsoft.com/office/drawing/2014/main" id="{F1817170-2797-4C2E-A1E7-7E880C7891E7}"/>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624" name="Text Box 10">
          <a:extLst>
            <a:ext uri="{FF2B5EF4-FFF2-40B4-BE49-F238E27FC236}">
              <a16:creationId xmlns:a16="http://schemas.microsoft.com/office/drawing/2014/main" id="{07E62CC6-C3D1-4961-A58F-93B2BC5980BB}"/>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25" name="Text Box 4">
          <a:extLst>
            <a:ext uri="{FF2B5EF4-FFF2-40B4-BE49-F238E27FC236}">
              <a16:creationId xmlns:a16="http://schemas.microsoft.com/office/drawing/2014/main" id="{F7803D7B-094C-4145-B60B-35E4EA0388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26" name="Text Box 5">
          <a:extLst>
            <a:ext uri="{FF2B5EF4-FFF2-40B4-BE49-F238E27FC236}">
              <a16:creationId xmlns:a16="http://schemas.microsoft.com/office/drawing/2014/main" id="{BEB9C068-15F5-4B98-8E4B-18B722A1B2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27" name="Text Box 9">
          <a:extLst>
            <a:ext uri="{FF2B5EF4-FFF2-40B4-BE49-F238E27FC236}">
              <a16:creationId xmlns:a16="http://schemas.microsoft.com/office/drawing/2014/main" id="{44D8E306-A547-4C91-8067-D47302DCD6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28" name="Text Box 10">
          <a:extLst>
            <a:ext uri="{FF2B5EF4-FFF2-40B4-BE49-F238E27FC236}">
              <a16:creationId xmlns:a16="http://schemas.microsoft.com/office/drawing/2014/main" id="{D506420C-C726-492D-BB24-D58B596F059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29" name="Text Box 4">
          <a:extLst>
            <a:ext uri="{FF2B5EF4-FFF2-40B4-BE49-F238E27FC236}">
              <a16:creationId xmlns:a16="http://schemas.microsoft.com/office/drawing/2014/main" id="{347061B0-793C-4B50-9C78-CB0159EB45E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30" name="Text Box 5">
          <a:extLst>
            <a:ext uri="{FF2B5EF4-FFF2-40B4-BE49-F238E27FC236}">
              <a16:creationId xmlns:a16="http://schemas.microsoft.com/office/drawing/2014/main" id="{B9D410D4-0AD6-40A1-8D81-5664CAB142A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31" name="Text Box 9">
          <a:extLst>
            <a:ext uri="{FF2B5EF4-FFF2-40B4-BE49-F238E27FC236}">
              <a16:creationId xmlns:a16="http://schemas.microsoft.com/office/drawing/2014/main" id="{A6230EEA-1A87-4E07-A43F-905FAD256F2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32" name="Text Box 10">
          <a:extLst>
            <a:ext uri="{FF2B5EF4-FFF2-40B4-BE49-F238E27FC236}">
              <a16:creationId xmlns:a16="http://schemas.microsoft.com/office/drawing/2014/main" id="{0A9112DC-EB9D-427A-A2A3-972A952171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33" name="Text Box 4">
          <a:extLst>
            <a:ext uri="{FF2B5EF4-FFF2-40B4-BE49-F238E27FC236}">
              <a16:creationId xmlns:a16="http://schemas.microsoft.com/office/drawing/2014/main" id="{21265C7D-9BE7-4D88-8457-24B4B396E18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34" name="Text Box 5">
          <a:extLst>
            <a:ext uri="{FF2B5EF4-FFF2-40B4-BE49-F238E27FC236}">
              <a16:creationId xmlns:a16="http://schemas.microsoft.com/office/drawing/2014/main" id="{E5A4E68D-BD40-441B-A687-2F9653F98D9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35" name="Text Box 9">
          <a:extLst>
            <a:ext uri="{FF2B5EF4-FFF2-40B4-BE49-F238E27FC236}">
              <a16:creationId xmlns:a16="http://schemas.microsoft.com/office/drawing/2014/main" id="{C7B3F634-094A-4ADA-B4B0-D270C5C9447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36" name="Text Box 4">
          <a:extLst>
            <a:ext uri="{FF2B5EF4-FFF2-40B4-BE49-F238E27FC236}">
              <a16:creationId xmlns:a16="http://schemas.microsoft.com/office/drawing/2014/main" id="{411CB6A3-0F1E-4ADE-BBDB-829EAFEDF24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37" name="Text Box 5">
          <a:extLst>
            <a:ext uri="{FF2B5EF4-FFF2-40B4-BE49-F238E27FC236}">
              <a16:creationId xmlns:a16="http://schemas.microsoft.com/office/drawing/2014/main" id="{D73FA304-5D1F-47BA-8DA9-C98B452891A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38" name="Text Box 9">
          <a:extLst>
            <a:ext uri="{FF2B5EF4-FFF2-40B4-BE49-F238E27FC236}">
              <a16:creationId xmlns:a16="http://schemas.microsoft.com/office/drawing/2014/main" id="{37485C8F-7137-49EB-BD6D-CB310ABF540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39" name="Text Box 4">
          <a:extLst>
            <a:ext uri="{FF2B5EF4-FFF2-40B4-BE49-F238E27FC236}">
              <a16:creationId xmlns:a16="http://schemas.microsoft.com/office/drawing/2014/main" id="{0C8CEE80-E9A1-419C-B42A-D4E2BB4F108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40" name="Text Box 4">
          <a:extLst>
            <a:ext uri="{FF2B5EF4-FFF2-40B4-BE49-F238E27FC236}">
              <a16:creationId xmlns:a16="http://schemas.microsoft.com/office/drawing/2014/main" id="{EB917F1B-6B72-4A2E-828E-C0628890001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641" name="Text Box 4">
          <a:extLst>
            <a:ext uri="{FF2B5EF4-FFF2-40B4-BE49-F238E27FC236}">
              <a16:creationId xmlns:a16="http://schemas.microsoft.com/office/drawing/2014/main" id="{D5030566-20F7-48A5-A1A0-474D112626DD}"/>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642" name="Text Box 5">
          <a:extLst>
            <a:ext uri="{FF2B5EF4-FFF2-40B4-BE49-F238E27FC236}">
              <a16:creationId xmlns:a16="http://schemas.microsoft.com/office/drawing/2014/main" id="{BD9088BD-769F-4FED-B38D-C8E544F6223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643" name="Text Box 9">
          <a:extLst>
            <a:ext uri="{FF2B5EF4-FFF2-40B4-BE49-F238E27FC236}">
              <a16:creationId xmlns:a16="http://schemas.microsoft.com/office/drawing/2014/main" id="{B7B802F2-52AF-4CB6-BC2A-851CE7982F4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644" name="Text Box 10">
          <a:extLst>
            <a:ext uri="{FF2B5EF4-FFF2-40B4-BE49-F238E27FC236}">
              <a16:creationId xmlns:a16="http://schemas.microsoft.com/office/drawing/2014/main" id="{21E498E4-8DC1-4BF3-803D-9ABBA7209F8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645" name="Text Box 4">
          <a:extLst>
            <a:ext uri="{FF2B5EF4-FFF2-40B4-BE49-F238E27FC236}">
              <a16:creationId xmlns:a16="http://schemas.microsoft.com/office/drawing/2014/main" id="{6EA94580-0036-4D86-96A1-202DB7B9524F}"/>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646" name="Text Box 5">
          <a:extLst>
            <a:ext uri="{FF2B5EF4-FFF2-40B4-BE49-F238E27FC236}">
              <a16:creationId xmlns:a16="http://schemas.microsoft.com/office/drawing/2014/main" id="{BA5F4396-9EA4-4243-81ED-DEE55F4C9D1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647" name="Text Box 9">
          <a:extLst>
            <a:ext uri="{FF2B5EF4-FFF2-40B4-BE49-F238E27FC236}">
              <a16:creationId xmlns:a16="http://schemas.microsoft.com/office/drawing/2014/main" id="{FE2293A2-DC27-4570-B173-21770A646E6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648" name="Text Box 10">
          <a:extLst>
            <a:ext uri="{FF2B5EF4-FFF2-40B4-BE49-F238E27FC236}">
              <a16:creationId xmlns:a16="http://schemas.microsoft.com/office/drawing/2014/main" id="{95019421-6F93-4BDA-BC44-CC65939022F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49" name="Text Box 4">
          <a:extLst>
            <a:ext uri="{FF2B5EF4-FFF2-40B4-BE49-F238E27FC236}">
              <a16:creationId xmlns:a16="http://schemas.microsoft.com/office/drawing/2014/main" id="{9313AF26-BB2A-443E-BC90-343075565B5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50" name="Text Box 5">
          <a:extLst>
            <a:ext uri="{FF2B5EF4-FFF2-40B4-BE49-F238E27FC236}">
              <a16:creationId xmlns:a16="http://schemas.microsoft.com/office/drawing/2014/main" id="{EFD66849-917B-4952-B8AF-293E4938819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51" name="Text Box 9">
          <a:extLst>
            <a:ext uri="{FF2B5EF4-FFF2-40B4-BE49-F238E27FC236}">
              <a16:creationId xmlns:a16="http://schemas.microsoft.com/office/drawing/2014/main" id="{AFD752EF-9347-4310-BAF7-066C1D041FF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52" name="Text Box 10">
          <a:extLst>
            <a:ext uri="{FF2B5EF4-FFF2-40B4-BE49-F238E27FC236}">
              <a16:creationId xmlns:a16="http://schemas.microsoft.com/office/drawing/2014/main" id="{ADB50EF4-F469-4E15-B0E2-F493212D627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53" name="Text Box 4">
          <a:extLst>
            <a:ext uri="{FF2B5EF4-FFF2-40B4-BE49-F238E27FC236}">
              <a16:creationId xmlns:a16="http://schemas.microsoft.com/office/drawing/2014/main" id="{0B71137F-5E79-4D74-881F-9175F2B3868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54" name="Text Box 5">
          <a:extLst>
            <a:ext uri="{FF2B5EF4-FFF2-40B4-BE49-F238E27FC236}">
              <a16:creationId xmlns:a16="http://schemas.microsoft.com/office/drawing/2014/main" id="{F2CC23EC-A125-4A71-8F9A-9623C7CFEE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55" name="Text Box 9">
          <a:extLst>
            <a:ext uri="{FF2B5EF4-FFF2-40B4-BE49-F238E27FC236}">
              <a16:creationId xmlns:a16="http://schemas.microsoft.com/office/drawing/2014/main" id="{043945DE-702A-4670-AB43-8FDDFA3242C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56" name="Text Box 10">
          <a:extLst>
            <a:ext uri="{FF2B5EF4-FFF2-40B4-BE49-F238E27FC236}">
              <a16:creationId xmlns:a16="http://schemas.microsoft.com/office/drawing/2014/main" id="{D4ADE371-D43D-4A66-959C-347A764FA9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57" name="Text Box 4">
          <a:extLst>
            <a:ext uri="{FF2B5EF4-FFF2-40B4-BE49-F238E27FC236}">
              <a16:creationId xmlns:a16="http://schemas.microsoft.com/office/drawing/2014/main" id="{2044079F-13BB-4A07-9054-00271BA6089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58" name="Text Box 5">
          <a:extLst>
            <a:ext uri="{FF2B5EF4-FFF2-40B4-BE49-F238E27FC236}">
              <a16:creationId xmlns:a16="http://schemas.microsoft.com/office/drawing/2014/main" id="{9E6DA8EB-366F-4CEB-BFBD-1E82CD4CA44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59" name="Text Box 9">
          <a:extLst>
            <a:ext uri="{FF2B5EF4-FFF2-40B4-BE49-F238E27FC236}">
              <a16:creationId xmlns:a16="http://schemas.microsoft.com/office/drawing/2014/main" id="{91C9111E-2BE8-42B7-BED7-95C9BA06ABF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60" name="Text Box 10">
          <a:extLst>
            <a:ext uri="{FF2B5EF4-FFF2-40B4-BE49-F238E27FC236}">
              <a16:creationId xmlns:a16="http://schemas.microsoft.com/office/drawing/2014/main" id="{485C2253-5ACA-468C-8C57-8E6A1C60C33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61" name="Text Box 4">
          <a:extLst>
            <a:ext uri="{FF2B5EF4-FFF2-40B4-BE49-F238E27FC236}">
              <a16:creationId xmlns:a16="http://schemas.microsoft.com/office/drawing/2014/main" id="{B5E8F286-C1DB-4D82-9866-690D1354BE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62" name="Text Box 5">
          <a:extLst>
            <a:ext uri="{FF2B5EF4-FFF2-40B4-BE49-F238E27FC236}">
              <a16:creationId xmlns:a16="http://schemas.microsoft.com/office/drawing/2014/main" id="{6145791D-E361-4F4C-A656-F5F20E3202D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63" name="Text Box 9">
          <a:extLst>
            <a:ext uri="{FF2B5EF4-FFF2-40B4-BE49-F238E27FC236}">
              <a16:creationId xmlns:a16="http://schemas.microsoft.com/office/drawing/2014/main" id="{CF05230D-181F-4A07-AEBF-E93528407B3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64" name="Text Box 10">
          <a:extLst>
            <a:ext uri="{FF2B5EF4-FFF2-40B4-BE49-F238E27FC236}">
              <a16:creationId xmlns:a16="http://schemas.microsoft.com/office/drawing/2014/main" id="{B2FFD86F-1DF7-4856-9C1D-3CE9FCCDCCA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65" name="Text Box 4">
          <a:extLst>
            <a:ext uri="{FF2B5EF4-FFF2-40B4-BE49-F238E27FC236}">
              <a16:creationId xmlns:a16="http://schemas.microsoft.com/office/drawing/2014/main" id="{7E34CF23-105F-4183-824C-53D5E987926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66" name="Text Box 5">
          <a:extLst>
            <a:ext uri="{FF2B5EF4-FFF2-40B4-BE49-F238E27FC236}">
              <a16:creationId xmlns:a16="http://schemas.microsoft.com/office/drawing/2014/main" id="{3C358063-E9D6-4410-B5C7-F740C1896B8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67" name="Text Box 9">
          <a:extLst>
            <a:ext uri="{FF2B5EF4-FFF2-40B4-BE49-F238E27FC236}">
              <a16:creationId xmlns:a16="http://schemas.microsoft.com/office/drawing/2014/main" id="{6E28D5CE-3DCF-428A-A8A2-FA2EC59EB15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68" name="Text Box 10">
          <a:extLst>
            <a:ext uri="{FF2B5EF4-FFF2-40B4-BE49-F238E27FC236}">
              <a16:creationId xmlns:a16="http://schemas.microsoft.com/office/drawing/2014/main" id="{C7CE3184-C5B9-48E0-AF35-26A63458969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69" name="Text Box 4">
          <a:extLst>
            <a:ext uri="{FF2B5EF4-FFF2-40B4-BE49-F238E27FC236}">
              <a16:creationId xmlns:a16="http://schemas.microsoft.com/office/drawing/2014/main" id="{C08D0C49-D357-49AC-8F4B-381A52F930A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70" name="Text Box 5">
          <a:extLst>
            <a:ext uri="{FF2B5EF4-FFF2-40B4-BE49-F238E27FC236}">
              <a16:creationId xmlns:a16="http://schemas.microsoft.com/office/drawing/2014/main" id="{B1797BC0-C4C3-463A-A047-E06EE23C48B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71" name="Text Box 9">
          <a:extLst>
            <a:ext uri="{FF2B5EF4-FFF2-40B4-BE49-F238E27FC236}">
              <a16:creationId xmlns:a16="http://schemas.microsoft.com/office/drawing/2014/main" id="{5B329CD8-4211-457C-A358-5F46C0BDD50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72" name="Text Box 10">
          <a:extLst>
            <a:ext uri="{FF2B5EF4-FFF2-40B4-BE49-F238E27FC236}">
              <a16:creationId xmlns:a16="http://schemas.microsoft.com/office/drawing/2014/main" id="{DE291E9A-8FE6-4957-B89F-8DD42A239BC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73" name="Text Box 4">
          <a:extLst>
            <a:ext uri="{FF2B5EF4-FFF2-40B4-BE49-F238E27FC236}">
              <a16:creationId xmlns:a16="http://schemas.microsoft.com/office/drawing/2014/main" id="{8025FD15-4533-42A4-9D26-46C6EAEE957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74" name="Text Box 5">
          <a:extLst>
            <a:ext uri="{FF2B5EF4-FFF2-40B4-BE49-F238E27FC236}">
              <a16:creationId xmlns:a16="http://schemas.microsoft.com/office/drawing/2014/main" id="{6F08BD31-7707-46FE-A9C2-D98403FC7D2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75" name="Text Box 9">
          <a:extLst>
            <a:ext uri="{FF2B5EF4-FFF2-40B4-BE49-F238E27FC236}">
              <a16:creationId xmlns:a16="http://schemas.microsoft.com/office/drawing/2014/main" id="{C380F2FB-E00E-49B7-8A82-887B3058226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76" name="Text Box 10">
          <a:extLst>
            <a:ext uri="{FF2B5EF4-FFF2-40B4-BE49-F238E27FC236}">
              <a16:creationId xmlns:a16="http://schemas.microsoft.com/office/drawing/2014/main" id="{CC3E22E7-8890-476A-AFC2-15937939D74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77" name="Text Box 4">
          <a:extLst>
            <a:ext uri="{FF2B5EF4-FFF2-40B4-BE49-F238E27FC236}">
              <a16:creationId xmlns:a16="http://schemas.microsoft.com/office/drawing/2014/main" id="{F80D96C1-A78B-4DE7-9BCF-0FC4C6CBC9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78" name="Text Box 5">
          <a:extLst>
            <a:ext uri="{FF2B5EF4-FFF2-40B4-BE49-F238E27FC236}">
              <a16:creationId xmlns:a16="http://schemas.microsoft.com/office/drawing/2014/main" id="{C4E2F8BF-29E1-459C-8DAC-B1A8AA2C090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79" name="Text Box 9">
          <a:extLst>
            <a:ext uri="{FF2B5EF4-FFF2-40B4-BE49-F238E27FC236}">
              <a16:creationId xmlns:a16="http://schemas.microsoft.com/office/drawing/2014/main" id="{FA34BC7E-4D67-4862-833F-D06CC258A3A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80" name="Text Box 10">
          <a:extLst>
            <a:ext uri="{FF2B5EF4-FFF2-40B4-BE49-F238E27FC236}">
              <a16:creationId xmlns:a16="http://schemas.microsoft.com/office/drawing/2014/main" id="{1B531B23-B2F8-40B6-A986-E4A32F0FBE8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81" name="Text Box 4">
          <a:extLst>
            <a:ext uri="{FF2B5EF4-FFF2-40B4-BE49-F238E27FC236}">
              <a16:creationId xmlns:a16="http://schemas.microsoft.com/office/drawing/2014/main" id="{E9934F3E-CE1F-4E39-B6CF-2EA019928B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82" name="Text Box 5">
          <a:extLst>
            <a:ext uri="{FF2B5EF4-FFF2-40B4-BE49-F238E27FC236}">
              <a16:creationId xmlns:a16="http://schemas.microsoft.com/office/drawing/2014/main" id="{5075834C-4A4C-4787-A7CB-5411A75A301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83" name="Text Box 9">
          <a:extLst>
            <a:ext uri="{FF2B5EF4-FFF2-40B4-BE49-F238E27FC236}">
              <a16:creationId xmlns:a16="http://schemas.microsoft.com/office/drawing/2014/main" id="{BFC5DC64-3183-4E65-A302-EEFEDC4146C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84" name="Text Box 10">
          <a:extLst>
            <a:ext uri="{FF2B5EF4-FFF2-40B4-BE49-F238E27FC236}">
              <a16:creationId xmlns:a16="http://schemas.microsoft.com/office/drawing/2014/main" id="{93262BCF-328F-4FB5-9B7F-49112AB0519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85" name="Text Box 4">
          <a:extLst>
            <a:ext uri="{FF2B5EF4-FFF2-40B4-BE49-F238E27FC236}">
              <a16:creationId xmlns:a16="http://schemas.microsoft.com/office/drawing/2014/main" id="{E561B425-5C4C-4CC3-8AE1-B4AD2E77448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86" name="Text Box 5">
          <a:extLst>
            <a:ext uri="{FF2B5EF4-FFF2-40B4-BE49-F238E27FC236}">
              <a16:creationId xmlns:a16="http://schemas.microsoft.com/office/drawing/2014/main" id="{DC079866-416D-4ED7-9D78-54A0C1741E2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87" name="Text Box 9">
          <a:extLst>
            <a:ext uri="{FF2B5EF4-FFF2-40B4-BE49-F238E27FC236}">
              <a16:creationId xmlns:a16="http://schemas.microsoft.com/office/drawing/2014/main" id="{98975833-6389-4A1A-893E-63288C62FC3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88" name="Text Box 10">
          <a:extLst>
            <a:ext uri="{FF2B5EF4-FFF2-40B4-BE49-F238E27FC236}">
              <a16:creationId xmlns:a16="http://schemas.microsoft.com/office/drawing/2014/main" id="{25B2A15E-99F8-4A95-B490-CC2E610A11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89" name="Text Box 4">
          <a:extLst>
            <a:ext uri="{FF2B5EF4-FFF2-40B4-BE49-F238E27FC236}">
              <a16:creationId xmlns:a16="http://schemas.microsoft.com/office/drawing/2014/main" id="{4FED9A37-6504-47FD-B3AA-40548F8495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90" name="Text Box 5">
          <a:extLst>
            <a:ext uri="{FF2B5EF4-FFF2-40B4-BE49-F238E27FC236}">
              <a16:creationId xmlns:a16="http://schemas.microsoft.com/office/drawing/2014/main" id="{AFD36958-0318-40FB-8802-BC5A8442417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91" name="Text Box 9">
          <a:extLst>
            <a:ext uri="{FF2B5EF4-FFF2-40B4-BE49-F238E27FC236}">
              <a16:creationId xmlns:a16="http://schemas.microsoft.com/office/drawing/2014/main" id="{A7C0CC09-F85B-4101-BB91-F4AB22715B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92" name="Text Box 10">
          <a:extLst>
            <a:ext uri="{FF2B5EF4-FFF2-40B4-BE49-F238E27FC236}">
              <a16:creationId xmlns:a16="http://schemas.microsoft.com/office/drawing/2014/main" id="{E7355BF9-D534-4076-B140-5F28EE0E46E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693" name="Text Box 4">
          <a:extLst>
            <a:ext uri="{FF2B5EF4-FFF2-40B4-BE49-F238E27FC236}">
              <a16:creationId xmlns:a16="http://schemas.microsoft.com/office/drawing/2014/main" id="{F105065E-A1F2-4C52-8F82-49969A4C1B4F}"/>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694" name="Text Box 5">
          <a:extLst>
            <a:ext uri="{FF2B5EF4-FFF2-40B4-BE49-F238E27FC236}">
              <a16:creationId xmlns:a16="http://schemas.microsoft.com/office/drawing/2014/main" id="{7F01F2FB-B8F0-44DA-BA61-225494125D79}"/>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695" name="Text Box 9">
          <a:extLst>
            <a:ext uri="{FF2B5EF4-FFF2-40B4-BE49-F238E27FC236}">
              <a16:creationId xmlns:a16="http://schemas.microsoft.com/office/drawing/2014/main" id="{5A18E986-FBC1-454E-8171-953775FE297C}"/>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696" name="Text Box 10">
          <a:extLst>
            <a:ext uri="{FF2B5EF4-FFF2-40B4-BE49-F238E27FC236}">
              <a16:creationId xmlns:a16="http://schemas.microsoft.com/office/drawing/2014/main" id="{2591ED4C-5316-4D36-98A2-73E4D3D74AE5}"/>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97" name="Text Box 4">
          <a:extLst>
            <a:ext uri="{FF2B5EF4-FFF2-40B4-BE49-F238E27FC236}">
              <a16:creationId xmlns:a16="http://schemas.microsoft.com/office/drawing/2014/main" id="{69564145-1087-4EE7-9299-94EA84CFF0F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98" name="Text Box 5">
          <a:extLst>
            <a:ext uri="{FF2B5EF4-FFF2-40B4-BE49-F238E27FC236}">
              <a16:creationId xmlns:a16="http://schemas.microsoft.com/office/drawing/2014/main" id="{8AB4BAF7-0F1E-4B26-BD71-6C095DF843B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99" name="Text Box 9">
          <a:extLst>
            <a:ext uri="{FF2B5EF4-FFF2-40B4-BE49-F238E27FC236}">
              <a16:creationId xmlns:a16="http://schemas.microsoft.com/office/drawing/2014/main" id="{9A66949B-5234-4C2B-8BD4-87BDBD3A28F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00" name="Text Box 10">
          <a:extLst>
            <a:ext uri="{FF2B5EF4-FFF2-40B4-BE49-F238E27FC236}">
              <a16:creationId xmlns:a16="http://schemas.microsoft.com/office/drawing/2014/main" id="{F64E0751-A43A-470E-8D22-E97C476570A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01" name="Text Box 4">
          <a:extLst>
            <a:ext uri="{FF2B5EF4-FFF2-40B4-BE49-F238E27FC236}">
              <a16:creationId xmlns:a16="http://schemas.microsoft.com/office/drawing/2014/main" id="{11F91E0C-9952-4D23-A30F-6631930AF93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02" name="Text Box 5">
          <a:extLst>
            <a:ext uri="{FF2B5EF4-FFF2-40B4-BE49-F238E27FC236}">
              <a16:creationId xmlns:a16="http://schemas.microsoft.com/office/drawing/2014/main" id="{83B06C4F-75A1-4E3F-BCBA-5F08E00CBC2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03" name="Text Box 9">
          <a:extLst>
            <a:ext uri="{FF2B5EF4-FFF2-40B4-BE49-F238E27FC236}">
              <a16:creationId xmlns:a16="http://schemas.microsoft.com/office/drawing/2014/main" id="{911E6A04-EF81-46F9-A602-A50D2DCADB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04" name="Text Box 10">
          <a:extLst>
            <a:ext uri="{FF2B5EF4-FFF2-40B4-BE49-F238E27FC236}">
              <a16:creationId xmlns:a16="http://schemas.microsoft.com/office/drawing/2014/main" id="{247FF287-09D0-4EB6-8D9F-34F956C4B1A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05" name="Text Box 4">
          <a:extLst>
            <a:ext uri="{FF2B5EF4-FFF2-40B4-BE49-F238E27FC236}">
              <a16:creationId xmlns:a16="http://schemas.microsoft.com/office/drawing/2014/main" id="{D285E67E-7051-43A8-BEEE-288C83F4B80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06" name="Text Box 5">
          <a:extLst>
            <a:ext uri="{FF2B5EF4-FFF2-40B4-BE49-F238E27FC236}">
              <a16:creationId xmlns:a16="http://schemas.microsoft.com/office/drawing/2014/main" id="{6AB115CA-CC10-4CC3-B38E-47011B9D40B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07" name="Text Box 9">
          <a:extLst>
            <a:ext uri="{FF2B5EF4-FFF2-40B4-BE49-F238E27FC236}">
              <a16:creationId xmlns:a16="http://schemas.microsoft.com/office/drawing/2014/main" id="{25C56738-4CA4-41F6-97E3-1F11E985D0E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08" name="Text Box 4">
          <a:extLst>
            <a:ext uri="{FF2B5EF4-FFF2-40B4-BE49-F238E27FC236}">
              <a16:creationId xmlns:a16="http://schemas.microsoft.com/office/drawing/2014/main" id="{233554D8-57BB-4D2F-802A-EA4D6878FE7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09" name="Text Box 5">
          <a:extLst>
            <a:ext uri="{FF2B5EF4-FFF2-40B4-BE49-F238E27FC236}">
              <a16:creationId xmlns:a16="http://schemas.microsoft.com/office/drawing/2014/main" id="{31C18FB4-48EB-4689-9FA7-BAA4FCD4D4C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10" name="Text Box 9">
          <a:extLst>
            <a:ext uri="{FF2B5EF4-FFF2-40B4-BE49-F238E27FC236}">
              <a16:creationId xmlns:a16="http://schemas.microsoft.com/office/drawing/2014/main" id="{7D02D904-DC15-4287-A7B7-EEA71CA512A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11" name="Text Box 4">
          <a:extLst>
            <a:ext uri="{FF2B5EF4-FFF2-40B4-BE49-F238E27FC236}">
              <a16:creationId xmlns:a16="http://schemas.microsoft.com/office/drawing/2014/main" id="{7E8C2E00-D3DF-4281-8B38-49467429113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12" name="Text Box 4">
          <a:extLst>
            <a:ext uri="{FF2B5EF4-FFF2-40B4-BE49-F238E27FC236}">
              <a16:creationId xmlns:a16="http://schemas.microsoft.com/office/drawing/2014/main" id="{2D10FD0F-20D3-4363-A1DF-C23DC517CC2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713" name="Text Box 4">
          <a:extLst>
            <a:ext uri="{FF2B5EF4-FFF2-40B4-BE49-F238E27FC236}">
              <a16:creationId xmlns:a16="http://schemas.microsoft.com/office/drawing/2014/main" id="{145D7EDE-BEDA-485B-B887-028731D7030F}"/>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714" name="Text Box 5">
          <a:extLst>
            <a:ext uri="{FF2B5EF4-FFF2-40B4-BE49-F238E27FC236}">
              <a16:creationId xmlns:a16="http://schemas.microsoft.com/office/drawing/2014/main" id="{7B0D72DC-40F6-4610-A3EC-D24BC0D9275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715" name="Text Box 9">
          <a:extLst>
            <a:ext uri="{FF2B5EF4-FFF2-40B4-BE49-F238E27FC236}">
              <a16:creationId xmlns:a16="http://schemas.microsoft.com/office/drawing/2014/main" id="{F1A77231-4FC8-4A4E-A9D3-09DA4CF20F3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716" name="Text Box 10">
          <a:extLst>
            <a:ext uri="{FF2B5EF4-FFF2-40B4-BE49-F238E27FC236}">
              <a16:creationId xmlns:a16="http://schemas.microsoft.com/office/drawing/2014/main" id="{A6571BD8-A6CB-403B-9FB4-CA45FECAC7A5}"/>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717" name="Text Box 4">
          <a:extLst>
            <a:ext uri="{FF2B5EF4-FFF2-40B4-BE49-F238E27FC236}">
              <a16:creationId xmlns:a16="http://schemas.microsoft.com/office/drawing/2014/main" id="{B34E8FC6-C144-47AF-8779-D045A60B734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718" name="Text Box 5">
          <a:extLst>
            <a:ext uri="{FF2B5EF4-FFF2-40B4-BE49-F238E27FC236}">
              <a16:creationId xmlns:a16="http://schemas.microsoft.com/office/drawing/2014/main" id="{074FAD64-1389-4614-8BB6-97366127ADC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719" name="Text Box 9">
          <a:extLst>
            <a:ext uri="{FF2B5EF4-FFF2-40B4-BE49-F238E27FC236}">
              <a16:creationId xmlns:a16="http://schemas.microsoft.com/office/drawing/2014/main" id="{092F2B3D-70E3-4004-B7EC-2B0D88CC91E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720" name="Text Box 10">
          <a:extLst>
            <a:ext uri="{FF2B5EF4-FFF2-40B4-BE49-F238E27FC236}">
              <a16:creationId xmlns:a16="http://schemas.microsoft.com/office/drawing/2014/main" id="{72AAB57B-88DB-4DDE-A6B4-D2385649E96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21" name="Text Box 4">
          <a:extLst>
            <a:ext uri="{FF2B5EF4-FFF2-40B4-BE49-F238E27FC236}">
              <a16:creationId xmlns:a16="http://schemas.microsoft.com/office/drawing/2014/main" id="{8338113A-B86C-4439-A53E-E4DC1F7D257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22" name="Text Box 5">
          <a:extLst>
            <a:ext uri="{FF2B5EF4-FFF2-40B4-BE49-F238E27FC236}">
              <a16:creationId xmlns:a16="http://schemas.microsoft.com/office/drawing/2014/main" id="{CBBD4FE3-FCF9-48AC-93A9-B203099C68B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23" name="Text Box 9">
          <a:extLst>
            <a:ext uri="{FF2B5EF4-FFF2-40B4-BE49-F238E27FC236}">
              <a16:creationId xmlns:a16="http://schemas.microsoft.com/office/drawing/2014/main" id="{70681D96-5C23-4638-AA25-E346A03E7C0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24" name="Text Box 10">
          <a:extLst>
            <a:ext uri="{FF2B5EF4-FFF2-40B4-BE49-F238E27FC236}">
              <a16:creationId xmlns:a16="http://schemas.microsoft.com/office/drawing/2014/main" id="{CDCC9DB4-8B91-40CD-9AFE-CA307C0BB5C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25" name="Text Box 4">
          <a:extLst>
            <a:ext uri="{FF2B5EF4-FFF2-40B4-BE49-F238E27FC236}">
              <a16:creationId xmlns:a16="http://schemas.microsoft.com/office/drawing/2014/main" id="{98F9DF70-5B4F-4B16-A5D2-A68D152FC1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26" name="Text Box 5">
          <a:extLst>
            <a:ext uri="{FF2B5EF4-FFF2-40B4-BE49-F238E27FC236}">
              <a16:creationId xmlns:a16="http://schemas.microsoft.com/office/drawing/2014/main" id="{79656B1E-9E9B-42CB-A595-411FCD26E67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27" name="Text Box 9">
          <a:extLst>
            <a:ext uri="{FF2B5EF4-FFF2-40B4-BE49-F238E27FC236}">
              <a16:creationId xmlns:a16="http://schemas.microsoft.com/office/drawing/2014/main" id="{0285C0B0-9B15-4BA0-A86C-28E92B0ED4E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28" name="Text Box 10">
          <a:extLst>
            <a:ext uri="{FF2B5EF4-FFF2-40B4-BE49-F238E27FC236}">
              <a16:creationId xmlns:a16="http://schemas.microsoft.com/office/drawing/2014/main" id="{EA4CF40F-337E-40F1-AEA6-424451D347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29" name="Text Box 4">
          <a:extLst>
            <a:ext uri="{FF2B5EF4-FFF2-40B4-BE49-F238E27FC236}">
              <a16:creationId xmlns:a16="http://schemas.microsoft.com/office/drawing/2014/main" id="{F107128D-4701-460C-9D1E-3E69121AA7F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30" name="Text Box 5">
          <a:extLst>
            <a:ext uri="{FF2B5EF4-FFF2-40B4-BE49-F238E27FC236}">
              <a16:creationId xmlns:a16="http://schemas.microsoft.com/office/drawing/2014/main" id="{B5A5D2A8-D67B-4FF5-9B1E-749725A3EA4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31" name="Text Box 9">
          <a:extLst>
            <a:ext uri="{FF2B5EF4-FFF2-40B4-BE49-F238E27FC236}">
              <a16:creationId xmlns:a16="http://schemas.microsoft.com/office/drawing/2014/main" id="{CAB8A9C7-9200-47D6-B7DF-B3D274390C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32" name="Text Box 10">
          <a:extLst>
            <a:ext uri="{FF2B5EF4-FFF2-40B4-BE49-F238E27FC236}">
              <a16:creationId xmlns:a16="http://schemas.microsoft.com/office/drawing/2014/main" id="{3C764C69-3ED0-4A9D-8ED2-093FA87A645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33" name="Text Box 4">
          <a:extLst>
            <a:ext uri="{FF2B5EF4-FFF2-40B4-BE49-F238E27FC236}">
              <a16:creationId xmlns:a16="http://schemas.microsoft.com/office/drawing/2014/main" id="{2BCF36D7-38BC-4508-8B02-71316380AC1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34" name="Text Box 5">
          <a:extLst>
            <a:ext uri="{FF2B5EF4-FFF2-40B4-BE49-F238E27FC236}">
              <a16:creationId xmlns:a16="http://schemas.microsoft.com/office/drawing/2014/main" id="{6388B703-224F-43A9-A607-6E997217718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35" name="Text Box 9">
          <a:extLst>
            <a:ext uri="{FF2B5EF4-FFF2-40B4-BE49-F238E27FC236}">
              <a16:creationId xmlns:a16="http://schemas.microsoft.com/office/drawing/2014/main" id="{0C26D167-B605-4F4D-84B5-6AA941F3FBA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36" name="Text Box 10">
          <a:extLst>
            <a:ext uri="{FF2B5EF4-FFF2-40B4-BE49-F238E27FC236}">
              <a16:creationId xmlns:a16="http://schemas.microsoft.com/office/drawing/2014/main" id="{02A24E18-48A4-4B50-8EE3-830FD6D293B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37" name="Text Box 4">
          <a:extLst>
            <a:ext uri="{FF2B5EF4-FFF2-40B4-BE49-F238E27FC236}">
              <a16:creationId xmlns:a16="http://schemas.microsoft.com/office/drawing/2014/main" id="{31328FF6-251C-4199-AEE5-8847AA8D64B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38" name="Text Box 5">
          <a:extLst>
            <a:ext uri="{FF2B5EF4-FFF2-40B4-BE49-F238E27FC236}">
              <a16:creationId xmlns:a16="http://schemas.microsoft.com/office/drawing/2014/main" id="{241ECB16-3123-4F7A-898F-DDB4512F5EB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39" name="Text Box 9">
          <a:extLst>
            <a:ext uri="{FF2B5EF4-FFF2-40B4-BE49-F238E27FC236}">
              <a16:creationId xmlns:a16="http://schemas.microsoft.com/office/drawing/2014/main" id="{365E48A5-BC87-44A7-B3E4-B49608774F9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40" name="Text Box 10">
          <a:extLst>
            <a:ext uri="{FF2B5EF4-FFF2-40B4-BE49-F238E27FC236}">
              <a16:creationId xmlns:a16="http://schemas.microsoft.com/office/drawing/2014/main" id="{4DD3ED09-263E-4675-9B80-1E682CAC459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41" name="Text Box 4">
          <a:extLst>
            <a:ext uri="{FF2B5EF4-FFF2-40B4-BE49-F238E27FC236}">
              <a16:creationId xmlns:a16="http://schemas.microsoft.com/office/drawing/2014/main" id="{F0132643-6790-4D00-BAB5-D9A2A412BB2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42" name="Text Box 5">
          <a:extLst>
            <a:ext uri="{FF2B5EF4-FFF2-40B4-BE49-F238E27FC236}">
              <a16:creationId xmlns:a16="http://schemas.microsoft.com/office/drawing/2014/main" id="{391EA4E7-F028-431A-B4CC-5219D9080C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43" name="Text Box 9">
          <a:extLst>
            <a:ext uri="{FF2B5EF4-FFF2-40B4-BE49-F238E27FC236}">
              <a16:creationId xmlns:a16="http://schemas.microsoft.com/office/drawing/2014/main" id="{EE99428C-DDDC-4871-91C3-8F928BE28F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44" name="Text Box 10">
          <a:extLst>
            <a:ext uri="{FF2B5EF4-FFF2-40B4-BE49-F238E27FC236}">
              <a16:creationId xmlns:a16="http://schemas.microsoft.com/office/drawing/2014/main" id="{5621128B-1263-4D16-B085-3596E2776DB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45" name="Text Box 4">
          <a:extLst>
            <a:ext uri="{FF2B5EF4-FFF2-40B4-BE49-F238E27FC236}">
              <a16:creationId xmlns:a16="http://schemas.microsoft.com/office/drawing/2014/main" id="{8F3DDFBD-B13F-4F71-B01F-C304A542B5F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46" name="Text Box 5">
          <a:extLst>
            <a:ext uri="{FF2B5EF4-FFF2-40B4-BE49-F238E27FC236}">
              <a16:creationId xmlns:a16="http://schemas.microsoft.com/office/drawing/2014/main" id="{7FC461A2-B445-41CB-8BAF-D570F67F4F6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47" name="Text Box 9">
          <a:extLst>
            <a:ext uri="{FF2B5EF4-FFF2-40B4-BE49-F238E27FC236}">
              <a16:creationId xmlns:a16="http://schemas.microsoft.com/office/drawing/2014/main" id="{E2D0153C-7457-42A6-8FE5-D7F500688B3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48" name="Text Box 10">
          <a:extLst>
            <a:ext uri="{FF2B5EF4-FFF2-40B4-BE49-F238E27FC236}">
              <a16:creationId xmlns:a16="http://schemas.microsoft.com/office/drawing/2014/main" id="{F49498A5-2180-4557-9055-79453810EE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49" name="Text Box 4">
          <a:extLst>
            <a:ext uri="{FF2B5EF4-FFF2-40B4-BE49-F238E27FC236}">
              <a16:creationId xmlns:a16="http://schemas.microsoft.com/office/drawing/2014/main" id="{0B9F82AA-A908-4CAA-AB54-ABA31B449E9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50" name="Text Box 5">
          <a:extLst>
            <a:ext uri="{FF2B5EF4-FFF2-40B4-BE49-F238E27FC236}">
              <a16:creationId xmlns:a16="http://schemas.microsoft.com/office/drawing/2014/main" id="{CFE4AE26-D52D-44C4-B567-840D3642841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51" name="Text Box 9">
          <a:extLst>
            <a:ext uri="{FF2B5EF4-FFF2-40B4-BE49-F238E27FC236}">
              <a16:creationId xmlns:a16="http://schemas.microsoft.com/office/drawing/2014/main" id="{93ED0C83-3E77-426A-B660-0F40128BB4C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52" name="Text Box 10">
          <a:extLst>
            <a:ext uri="{FF2B5EF4-FFF2-40B4-BE49-F238E27FC236}">
              <a16:creationId xmlns:a16="http://schemas.microsoft.com/office/drawing/2014/main" id="{866FF8F5-E2BC-49DF-9D5C-502633FF49A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53" name="Text Box 4">
          <a:extLst>
            <a:ext uri="{FF2B5EF4-FFF2-40B4-BE49-F238E27FC236}">
              <a16:creationId xmlns:a16="http://schemas.microsoft.com/office/drawing/2014/main" id="{37C69E36-D462-431E-8014-778661510AB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54" name="Text Box 5">
          <a:extLst>
            <a:ext uri="{FF2B5EF4-FFF2-40B4-BE49-F238E27FC236}">
              <a16:creationId xmlns:a16="http://schemas.microsoft.com/office/drawing/2014/main" id="{B29DDFD1-A494-48DE-9767-8CCA1019C5C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55" name="Text Box 9">
          <a:extLst>
            <a:ext uri="{FF2B5EF4-FFF2-40B4-BE49-F238E27FC236}">
              <a16:creationId xmlns:a16="http://schemas.microsoft.com/office/drawing/2014/main" id="{8C1B9FE4-D1D6-42CC-A983-F7D7A2DE8D7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56" name="Text Box 10">
          <a:extLst>
            <a:ext uri="{FF2B5EF4-FFF2-40B4-BE49-F238E27FC236}">
              <a16:creationId xmlns:a16="http://schemas.microsoft.com/office/drawing/2014/main" id="{3D6F2354-F940-4C7D-91D1-F9F30EF1693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57" name="Text Box 4">
          <a:extLst>
            <a:ext uri="{FF2B5EF4-FFF2-40B4-BE49-F238E27FC236}">
              <a16:creationId xmlns:a16="http://schemas.microsoft.com/office/drawing/2014/main" id="{01CE0D4D-DDA5-40B1-9BE7-D8E6DA353BD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58" name="Text Box 5">
          <a:extLst>
            <a:ext uri="{FF2B5EF4-FFF2-40B4-BE49-F238E27FC236}">
              <a16:creationId xmlns:a16="http://schemas.microsoft.com/office/drawing/2014/main" id="{F11C41C1-9825-4491-BFDA-A8EDB0D4D1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59" name="Text Box 9">
          <a:extLst>
            <a:ext uri="{FF2B5EF4-FFF2-40B4-BE49-F238E27FC236}">
              <a16:creationId xmlns:a16="http://schemas.microsoft.com/office/drawing/2014/main" id="{64D5A1CF-D5CE-447F-ABEB-481171C012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60" name="Text Box 10">
          <a:extLst>
            <a:ext uri="{FF2B5EF4-FFF2-40B4-BE49-F238E27FC236}">
              <a16:creationId xmlns:a16="http://schemas.microsoft.com/office/drawing/2014/main" id="{6E4728EC-95FC-493A-BA3E-DCA9CED5E56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61" name="Text Box 4">
          <a:extLst>
            <a:ext uri="{FF2B5EF4-FFF2-40B4-BE49-F238E27FC236}">
              <a16:creationId xmlns:a16="http://schemas.microsoft.com/office/drawing/2014/main" id="{F6A870CD-BD52-46C0-8AD6-866D58483E4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62" name="Text Box 5">
          <a:extLst>
            <a:ext uri="{FF2B5EF4-FFF2-40B4-BE49-F238E27FC236}">
              <a16:creationId xmlns:a16="http://schemas.microsoft.com/office/drawing/2014/main" id="{F2E039CB-54C9-412B-AC06-0949C1A91D4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63" name="Text Box 9">
          <a:extLst>
            <a:ext uri="{FF2B5EF4-FFF2-40B4-BE49-F238E27FC236}">
              <a16:creationId xmlns:a16="http://schemas.microsoft.com/office/drawing/2014/main" id="{56353B53-243F-424A-92E6-9E60A6EFE22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64" name="Text Box 10">
          <a:extLst>
            <a:ext uri="{FF2B5EF4-FFF2-40B4-BE49-F238E27FC236}">
              <a16:creationId xmlns:a16="http://schemas.microsoft.com/office/drawing/2014/main" id="{254E0DCF-C615-4686-952A-FC8828CAD13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765" name="Text Box 4">
          <a:extLst>
            <a:ext uri="{FF2B5EF4-FFF2-40B4-BE49-F238E27FC236}">
              <a16:creationId xmlns:a16="http://schemas.microsoft.com/office/drawing/2014/main" id="{E9D7D3D0-5FDA-42D7-870D-3216AE8FBB3D}"/>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766" name="Text Box 5">
          <a:extLst>
            <a:ext uri="{FF2B5EF4-FFF2-40B4-BE49-F238E27FC236}">
              <a16:creationId xmlns:a16="http://schemas.microsoft.com/office/drawing/2014/main" id="{2D7F91EA-47B7-4ABF-A2D7-92AC1A6920FB}"/>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767" name="Text Box 9">
          <a:extLst>
            <a:ext uri="{FF2B5EF4-FFF2-40B4-BE49-F238E27FC236}">
              <a16:creationId xmlns:a16="http://schemas.microsoft.com/office/drawing/2014/main" id="{1B46DCA5-4BB2-4213-B54F-7FB3C3A35F72}"/>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768" name="Text Box 10">
          <a:extLst>
            <a:ext uri="{FF2B5EF4-FFF2-40B4-BE49-F238E27FC236}">
              <a16:creationId xmlns:a16="http://schemas.microsoft.com/office/drawing/2014/main" id="{B81BF46A-63DD-4341-84CB-3E818E9E791C}"/>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69" name="Text Box 4">
          <a:extLst>
            <a:ext uri="{FF2B5EF4-FFF2-40B4-BE49-F238E27FC236}">
              <a16:creationId xmlns:a16="http://schemas.microsoft.com/office/drawing/2014/main" id="{0C4071B3-68B7-458F-AB9E-012ABD8D513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70" name="Text Box 5">
          <a:extLst>
            <a:ext uri="{FF2B5EF4-FFF2-40B4-BE49-F238E27FC236}">
              <a16:creationId xmlns:a16="http://schemas.microsoft.com/office/drawing/2014/main" id="{15B2BB75-E0B5-4FFE-8A70-2B7C9A3878F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71" name="Text Box 9">
          <a:extLst>
            <a:ext uri="{FF2B5EF4-FFF2-40B4-BE49-F238E27FC236}">
              <a16:creationId xmlns:a16="http://schemas.microsoft.com/office/drawing/2014/main" id="{172A40E0-355E-45EC-9984-95563354FE7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72" name="Text Box 10">
          <a:extLst>
            <a:ext uri="{FF2B5EF4-FFF2-40B4-BE49-F238E27FC236}">
              <a16:creationId xmlns:a16="http://schemas.microsoft.com/office/drawing/2014/main" id="{839F43A0-EC4A-4E77-80BB-FF23F2746F5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73" name="Text Box 4">
          <a:extLst>
            <a:ext uri="{FF2B5EF4-FFF2-40B4-BE49-F238E27FC236}">
              <a16:creationId xmlns:a16="http://schemas.microsoft.com/office/drawing/2014/main" id="{1DB6313D-2C3F-44A5-9900-E7CF8A2C943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74" name="Text Box 5">
          <a:extLst>
            <a:ext uri="{FF2B5EF4-FFF2-40B4-BE49-F238E27FC236}">
              <a16:creationId xmlns:a16="http://schemas.microsoft.com/office/drawing/2014/main" id="{96A54A62-E0F8-41CC-B447-BC914BC575E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75" name="Text Box 9">
          <a:extLst>
            <a:ext uri="{FF2B5EF4-FFF2-40B4-BE49-F238E27FC236}">
              <a16:creationId xmlns:a16="http://schemas.microsoft.com/office/drawing/2014/main" id="{95903FD9-3354-45AD-8F80-D485878710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76" name="Text Box 10">
          <a:extLst>
            <a:ext uri="{FF2B5EF4-FFF2-40B4-BE49-F238E27FC236}">
              <a16:creationId xmlns:a16="http://schemas.microsoft.com/office/drawing/2014/main" id="{A4372CF5-4935-40B6-8AA5-76A67F50CB5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77" name="Text Box 4">
          <a:extLst>
            <a:ext uri="{FF2B5EF4-FFF2-40B4-BE49-F238E27FC236}">
              <a16:creationId xmlns:a16="http://schemas.microsoft.com/office/drawing/2014/main" id="{1024FDCD-FB44-4190-851C-97A79D67159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78" name="Text Box 5">
          <a:extLst>
            <a:ext uri="{FF2B5EF4-FFF2-40B4-BE49-F238E27FC236}">
              <a16:creationId xmlns:a16="http://schemas.microsoft.com/office/drawing/2014/main" id="{A4118E17-0A63-4EFA-94EA-47D5832503B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79" name="Text Box 9">
          <a:extLst>
            <a:ext uri="{FF2B5EF4-FFF2-40B4-BE49-F238E27FC236}">
              <a16:creationId xmlns:a16="http://schemas.microsoft.com/office/drawing/2014/main" id="{16668476-E29D-43DA-B05F-5A1583F7737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80" name="Text Box 4">
          <a:extLst>
            <a:ext uri="{FF2B5EF4-FFF2-40B4-BE49-F238E27FC236}">
              <a16:creationId xmlns:a16="http://schemas.microsoft.com/office/drawing/2014/main" id="{2BECF217-22CC-472A-9490-C2DEDEF42D2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81" name="Text Box 5">
          <a:extLst>
            <a:ext uri="{FF2B5EF4-FFF2-40B4-BE49-F238E27FC236}">
              <a16:creationId xmlns:a16="http://schemas.microsoft.com/office/drawing/2014/main" id="{E9427300-905B-4ACB-AD0E-EB14BC03CAE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82" name="Text Box 9">
          <a:extLst>
            <a:ext uri="{FF2B5EF4-FFF2-40B4-BE49-F238E27FC236}">
              <a16:creationId xmlns:a16="http://schemas.microsoft.com/office/drawing/2014/main" id="{FA0DEDD1-827B-4B32-88CE-A415DDB956F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83" name="Text Box 4">
          <a:extLst>
            <a:ext uri="{FF2B5EF4-FFF2-40B4-BE49-F238E27FC236}">
              <a16:creationId xmlns:a16="http://schemas.microsoft.com/office/drawing/2014/main" id="{023C8FB5-EA55-475E-B1D8-0ACF38A9C13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84" name="Text Box 4">
          <a:extLst>
            <a:ext uri="{FF2B5EF4-FFF2-40B4-BE49-F238E27FC236}">
              <a16:creationId xmlns:a16="http://schemas.microsoft.com/office/drawing/2014/main" id="{64A7519C-3BE0-41A5-89D4-692F70EDD28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785" name="Text Box 4">
          <a:extLst>
            <a:ext uri="{FF2B5EF4-FFF2-40B4-BE49-F238E27FC236}">
              <a16:creationId xmlns:a16="http://schemas.microsoft.com/office/drawing/2014/main" id="{4EF860F6-5128-47C7-BEE8-0855538826B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786" name="Text Box 5">
          <a:extLst>
            <a:ext uri="{FF2B5EF4-FFF2-40B4-BE49-F238E27FC236}">
              <a16:creationId xmlns:a16="http://schemas.microsoft.com/office/drawing/2014/main" id="{D98DAD8F-C869-4CF2-B8B7-BC9853F66D45}"/>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787" name="Text Box 9">
          <a:extLst>
            <a:ext uri="{FF2B5EF4-FFF2-40B4-BE49-F238E27FC236}">
              <a16:creationId xmlns:a16="http://schemas.microsoft.com/office/drawing/2014/main" id="{EEBECE5E-109A-4D9F-84E2-FDB818169AB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788" name="Text Box 10">
          <a:extLst>
            <a:ext uri="{FF2B5EF4-FFF2-40B4-BE49-F238E27FC236}">
              <a16:creationId xmlns:a16="http://schemas.microsoft.com/office/drawing/2014/main" id="{A3A5C078-FD2C-42EF-B9D1-3EA08393E2D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789" name="Text Box 4">
          <a:extLst>
            <a:ext uri="{FF2B5EF4-FFF2-40B4-BE49-F238E27FC236}">
              <a16:creationId xmlns:a16="http://schemas.microsoft.com/office/drawing/2014/main" id="{7CECCC63-3554-466E-BDAB-2F7131292CD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790" name="Text Box 5">
          <a:extLst>
            <a:ext uri="{FF2B5EF4-FFF2-40B4-BE49-F238E27FC236}">
              <a16:creationId xmlns:a16="http://schemas.microsoft.com/office/drawing/2014/main" id="{3639CDC3-9148-4C09-AF1F-E68DDAF5A7B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791" name="Text Box 9">
          <a:extLst>
            <a:ext uri="{FF2B5EF4-FFF2-40B4-BE49-F238E27FC236}">
              <a16:creationId xmlns:a16="http://schemas.microsoft.com/office/drawing/2014/main" id="{DCDE215F-5CD8-499B-BC59-2D371236B33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792" name="Text Box 10">
          <a:extLst>
            <a:ext uri="{FF2B5EF4-FFF2-40B4-BE49-F238E27FC236}">
              <a16:creationId xmlns:a16="http://schemas.microsoft.com/office/drawing/2014/main" id="{9C294105-A2B1-47F2-8B0C-A890BCC8E62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93" name="Text Box 4">
          <a:extLst>
            <a:ext uri="{FF2B5EF4-FFF2-40B4-BE49-F238E27FC236}">
              <a16:creationId xmlns:a16="http://schemas.microsoft.com/office/drawing/2014/main" id="{B8BEDF76-8CB8-47D3-8307-E9730303AC3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94" name="Text Box 5">
          <a:extLst>
            <a:ext uri="{FF2B5EF4-FFF2-40B4-BE49-F238E27FC236}">
              <a16:creationId xmlns:a16="http://schemas.microsoft.com/office/drawing/2014/main" id="{DE42BF23-A51D-4D11-849F-321D6A5345D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95" name="Text Box 9">
          <a:extLst>
            <a:ext uri="{FF2B5EF4-FFF2-40B4-BE49-F238E27FC236}">
              <a16:creationId xmlns:a16="http://schemas.microsoft.com/office/drawing/2014/main" id="{ADDF4D96-013B-4F5D-A84E-E715C46F4FA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96" name="Text Box 10">
          <a:extLst>
            <a:ext uri="{FF2B5EF4-FFF2-40B4-BE49-F238E27FC236}">
              <a16:creationId xmlns:a16="http://schemas.microsoft.com/office/drawing/2014/main" id="{391805AE-C3A7-4C5C-A6EA-9DCD244568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97" name="Text Box 4">
          <a:extLst>
            <a:ext uri="{FF2B5EF4-FFF2-40B4-BE49-F238E27FC236}">
              <a16:creationId xmlns:a16="http://schemas.microsoft.com/office/drawing/2014/main" id="{86DCC42F-6861-4F9F-87FB-BA1F28F4E77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98" name="Text Box 5">
          <a:extLst>
            <a:ext uri="{FF2B5EF4-FFF2-40B4-BE49-F238E27FC236}">
              <a16:creationId xmlns:a16="http://schemas.microsoft.com/office/drawing/2014/main" id="{862F4EF8-E5C9-4862-BA5E-00E64C28AAA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99" name="Text Box 9">
          <a:extLst>
            <a:ext uri="{FF2B5EF4-FFF2-40B4-BE49-F238E27FC236}">
              <a16:creationId xmlns:a16="http://schemas.microsoft.com/office/drawing/2014/main" id="{F5971AED-A663-4D82-89E4-9D7E44C9A87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00" name="Text Box 10">
          <a:extLst>
            <a:ext uri="{FF2B5EF4-FFF2-40B4-BE49-F238E27FC236}">
              <a16:creationId xmlns:a16="http://schemas.microsoft.com/office/drawing/2014/main" id="{900F75A5-AE08-40E0-9A5E-2DC724082CB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01" name="Text Box 4">
          <a:extLst>
            <a:ext uri="{FF2B5EF4-FFF2-40B4-BE49-F238E27FC236}">
              <a16:creationId xmlns:a16="http://schemas.microsoft.com/office/drawing/2014/main" id="{D52A40AB-4D56-4ADC-8048-FB5006CC120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02" name="Text Box 5">
          <a:extLst>
            <a:ext uri="{FF2B5EF4-FFF2-40B4-BE49-F238E27FC236}">
              <a16:creationId xmlns:a16="http://schemas.microsoft.com/office/drawing/2014/main" id="{31237C9C-B05B-4BB1-BE66-DE5E84D676F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03" name="Text Box 9">
          <a:extLst>
            <a:ext uri="{FF2B5EF4-FFF2-40B4-BE49-F238E27FC236}">
              <a16:creationId xmlns:a16="http://schemas.microsoft.com/office/drawing/2014/main" id="{0A6834AB-9C03-473E-9A90-469B4ADD00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04" name="Text Box 10">
          <a:extLst>
            <a:ext uri="{FF2B5EF4-FFF2-40B4-BE49-F238E27FC236}">
              <a16:creationId xmlns:a16="http://schemas.microsoft.com/office/drawing/2014/main" id="{3F9EBBE5-7375-47CA-B1E7-F7880B2FF25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05" name="Text Box 4">
          <a:extLst>
            <a:ext uri="{FF2B5EF4-FFF2-40B4-BE49-F238E27FC236}">
              <a16:creationId xmlns:a16="http://schemas.microsoft.com/office/drawing/2014/main" id="{53DFC224-EFCB-4958-82EE-C06344D7D5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06" name="Text Box 5">
          <a:extLst>
            <a:ext uri="{FF2B5EF4-FFF2-40B4-BE49-F238E27FC236}">
              <a16:creationId xmlns:a16="http://schemas.microsoft.com/office/drawing/2014/main" id="{890A047C-C11F-481E-B69D-727D4C84411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07" name="Text Box 9">
          <a:extLst>
            <a:ext uri="{FF2B5EF4-FFF2-40B4-BE49-F238E27FC236}">
              <a16:creationId xmlns:a16="http://schemas.microsoft.com/office/drawing/2014/main" id="{4C7AA0E8-8DCC-471E-8D2E-90E2B6C1521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08" name="Text Box 10">
          <a:extLst>
            <a:ext uri="{FF2B5EF4-FFF2-40B4-BE49-F238E27FC236}">
              <a16:creationId xmlns:a16="http://schemas.microsoft.com/office/drawing/2014/main" id="{51DC1962-89A2-4776-B793-7CF3FC77B83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09" name="Text Box 4">
          <a:extLst>
            <a:ext uri="{FF2B5EF4-FFF2-40B4-BE49-F238E27FC236}">
              <a16:creationId xmlns:a16="http://schemas.microsoft.com/office/drawing/2014/main" id="{A34345D7-B0E8-4E9E-AB1F-597DBAF431D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10" name="Text Box 5">
          <a:extLst>
            <a:ext uri="{FF2B5EF4-FFF2-40B4-BE49-F238E27FC236}">
              <a16:creationId xmlns:a16="http://schemas.microsoft.com/office/drawing/2014/main" id="{C8FA3CEB-979E-44B0-9238-954A4FB27F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11" name="Text Box 9">
          <a:extLst>
            <a:ext uri="{FF2B5EF4-FFF2-40B4-BE49-F238E27FC236}">
              <a16:creationId xmlns:a16="http://schemas.microsoft.com/office/drawing/2014/main" id="{E331E6A7-7AD2-4B0F-B2FB-C2B1DF50D7A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12" name="Text Box 10">
          <a:extLst>
            <a:ext uri="{FF2B5EF4-FFF2-40B4-BE49-F238E27FC236}">
              <a16:creationId xmlns:a16="http://schemas.microsoft.com/office/drawing/2014/main" id="{D11C685D-114C-4D01-9BFD-3D42A69B36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13" name="Text Box 4">
          <a:extLst>
            <a:ext uri="{FF2B5EF4-FFF2-40B4-BE49-F238E27FC236}">
              <a16:creationId xmlns:a16="http://schemas.microsoft.com/office/drawing/2014/main" id="{D76B7BCE-DE9B-4AF2-BE09-D0874E6F5E7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14" name="Text Box 5">
          <a:extLst>
            <a:ext uri="{FF2B5EF4-FFF2-40B4-BE49-F238E27FC236}">
              <a16:creationId xmlns:a16="http://schemas.microsoft.com/office/drawing/2014/main" id="{41634180-8D6F-4E0C-9603-D698EF38027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15" name="Text Box 9">
          <a:extLst>
            <a:ext uri="{FF2B5EF4-FFF2-40B4-BE49-F238E27FC236}">
              <a16:creationId xmlns:a16="http://schemas.microsoft.com/office/drawing/2014/main" id="{4F432235-9455-428B-8B26-126FFF6F78F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16" name="Text Box 10">
          <a:extLst>
            <a:ext uri="{FF2B5EF4-FFF2-40B4-BE49-F238E27FC236}">
              <a16:creationId xmlns:a16="http://schemas.microsoft.com/office/drawing/2014/main" id="{1735D2BF-3A5F-4940-93A8-ECF6D4A9AF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17" name="Text Box 4">
          <a:extLst>
            <a:ext uri="{FF2B5EF4-FFF2-40B4-BE49-F238E27FC236}">
              <a16:creationId xmlns:a16="http://schemas.microsoft.com/office/drawing/2014/main" id="{DD4363FC-E858-4294-9431-3695B0E40F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18" name="Text Box 5">
          <a:extLst>
            <a:ext uri="{FF2B5EF4-FFF2-40B4-BE49-F238E27FC236}">
              <a16:creationId xmlns:a16="http://schemas.microsoft.com/office/drawing/2014/main" id="{A0DBEF5E-1307-4BDD-9B36-59B0E21A469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19" name="Text Box 9">
          <a:extLst>
            <a:ext uri="{FF2B5EF4-FFF2-40B4-BE49-F238E27FC236}">
              <a16:creationId xmlns:a16="http://schemas.microsoft.com/office/drawing/2014/main" id="{63A339A1-797A-4E5A-9CAB-F0CA95AF860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20" name="Text Box 10">
          <a:extLst>
            <a:ext uri="{FF2B5EF4-FFF2-40B4-BE49-F238E27FC236}">
              <a16:creationId xmlns:a16="http://schemas.microsoft.com/office/drawing/2014/main" id="{A0CE6BE9-9942-484B-BB34-BF72EF2D30D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21" name="Text Box 4">
          <a:extLst>
            <a:ext uri="{FF2B5EF4-FFF2-40B4-BE49-F238E27FC236}">
              <a16:creationId xmlns:a16="http://schemas.microsoft.com/office/drawing/2014/main" id="{139C8BC7-2EBE-4F81-AA91-12D5F0FA38C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22" name="Text Box 5">
          <a:extLst>
            <a:ext uri="{FF2B5EF4-FFF2-40B4-BE49-F238E27FC236}">
              <a16:creationId xmlns:a16="http://schemas.microsoft.com/office/drawing/2014/main" id="{E95ED376-1E57-4FA1-996F-41080DC4FC8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23" name="Text Box 9">
          <a:extLst>
            <a:ext uri="{FF2B5EF4-FFF2-40B4-BE49-F238E27FC236}">
              <a16:creationId xmlns:a16="http://schemas.microsoft.com/office/drawing/2014/main" id="{A889E47A-5F97-49C6-8521-76E828CB52C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24" name="Text Box 10">
          <a:extLst>
            <a:ext uri="{FF2B5EF4-FFF2-40B4-BE49-F238E27FC236}">
              <a16:creationId xmlns:a16="http://schemas.microsoft.com/office/drawing/2014/main" id="{A248A5F8-D341-43E2-8501-633F26149C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25" name="Text Box 4">
          <a:extLst>
            <a:ext uri="{FF2B5EF4-FFF2-40B4-BE49-F238E27FC236}">
              <a16:creationId xmlns:a16="http://schemas.microsoft.com/office/drawing/2014/main" id="{E6AC80E1-5DB3-484A-8D31-A10BAE34563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26" name="Text Box 5">
          <a:extLst>
            <a:ext uri="{FF2B5EF4-FFF2-40B4-BE49-F238E27FC236}">
              <a16:creationId xmlns:a16="http://schemas.microsoft.com/office/drawing/2014/main" id="{2C2A4A14-CF06-4A82-98C6-308E7B6FF32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27" name="Text Box 9">
          <a:extLst>
            <a:ext uri="{FF2B5EF4-FFF2-40B4-BE49-F238E27FC236}">
              <a16:creationId xmlns:a16="http://schemas.microsoft.com/office/drawing/2014/main" id="{FCCDC2E9-1275-46F5-9677-48ADAE08CAA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28" name="Text Box 10">
          <a:extLst>
            <a:ext uri="{FF2B5EF4-FFF2-40B4-BE49-F238E27FC236}">
              <a16:creationId xmlns:a16="http://schemas.microsoft.com/office/drawing/2014/main" id="{3A203B52-8254-4AEF-B129-A11F9AD24F4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29" name="Text Box 4">
          <a:extLst>
            <a:ext uri="{FF2B5EF4-FFF2-40B4-BE49-F238E27FC236}">
              <a16:creationId xmlns:a16="http://schemas.microsoft.com/office/drawing/2014/main" id="{FC62E84F-D4E4-45D2-B69D-4FB2060B50F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30" name="Text Box 5">
          <a:extLst>
            <a:ext uri="{FF2B5EF4-FFF2-40B4-BE49-F238E27FC236}">
              <a16:creationId xmlns:a16="http://schemas.microsoft.com/office/drawing/2014/main" id="{B79F8AD3-5B0E-4349-A8C1-3981FD52406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31" name="Text Box 9">
          <a:extLst>
            <a:ext uri="{FF2B5EF4-FFF2-40B4-BE49-F238E27FC236}">
              <a16:creationId xmlns:a16="http://schemas.microsoft.com/office/drawing/2014/main" id="{F7CB00A0-F025-4FDF-B397-F3F37F8972A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32" name="Text Box 10">
          <a:extLst>
            <a:ext uri="{FF2B5EF4-FFF2-40B4-BE49-F238E27FC236}">
              <a16:creationId xmlns:a16="http://schemas.microsoft.com/office/drawing/2014/main" id="{3EDF7035-6443-4CF5-91DF-A46E7B8B6AD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33" name="Text Box 4">
          <a:extLst>
            <a:ext uri="{FF2B5EF4-FFF2-40B4-BE49-F238E27FC236}">
              <a16:creationId xmlns:a16="http://schemas.microsoft.com/office/drawing/2014/main" id="{4EA183B6-BCBF-4348-8331-4916F1CA8C7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34" name="Text Box 5">
          <a:extLst>
            <a:ext uri="{FF2B5EF4-FFF2-40B4-BE49-F238E27FC236}">
              <a16:creationId xmlns:a16="http://schemas.microsoft.com/office/drawing/2014/main" id="{001EF03B-4482-4C28-B59E-5C0588D4296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35" name="Text Box 9">
          <a:extLst>
            <a:ext uri="{FF2B5EF4-FFF2-40B4-BE49-F238E27FC236}">
              <a16:creationId xmlns:a16="http://schemas.microsoft.com/office/drawing/2014/main" id="{474E61E2-45AC-41FC-8E74-238698132BC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36" name="Text Box 10">
          <a:extLst>
            <a:ext uri="{FF2B5EF4-FFF2-40B4-BE49-F238E27FC236}">
              <a16:creationId xmlns:a16="http://schemas.microsoft.com/office/drawing/2014/main" id="{C827AE66-1D58-438F-80AE-53F275EBAFB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837" name="Text Box 4">
          <a:extLst>
            <a:ext uri="{FF2B5EF4-FFF2-40B4-BE49-F238E27FC236}">
              <a16:creationId xmlns:a16="http://schemas.microsoft.com/office/drawing/2014/main" id="{B2EBE2A5-563A-4E35-8141-46C14C84C13A}"/>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838" name="Text Box 5">
          <a:extLst>
            <a:ext uri="{FF2B5EF4-FFF2-40B4-BE49-F238E27FC236}">
              <a16:creationId xmlns:a16="http://schemas.microsoft.com/office/drawing/2014/main" id="{1219FF28-BAB6-4E00-9FCC-C7DD4B128B12}"/>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839" name="Text Box 9">
          <a:extLst>
            <a:ext uri="{FF2B5EF4-FFF2-40B4-BE49-F238E27FC236}">
              <a16:creationId xmlns:a16="http://schemas.microsoft.com/office/drawing/2014/main" id="{43B6F609-E051-4FF0-9D06-D0CC15ACDCBF}"/>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840" name="Text Box 10">
          <a:extLst>
            <a:ext uri="{FF2B5EF4-FFF2-40B4-BE49-F238E27FC236}">
              <a16:creationId xmlns:a16="http://schemas.microsoft.com/office/drawing/2014/main" id="{86823016-58B3-47DD-8795-DB447E1FE4E0}"/>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41" name="Text Box 4">
          <a:extLst>
            <a:ext uri="{FF2B5EF4-FFF2-40B4-BE49-F238E27FC236}">
              <a16:creationId xmlns:a16="http://schemas.microsoft.com/office/drawing/2014/main" id="{009DEB01-5AB5-4DEA-AD8E-1A2703E990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42" name="Text Box 5">
          <a:extLst>
            <a:ext uri="{FF2B5EF4-FFF2-40B4-BE49-F238E27FC236}">
              <a16:creationId xmlns:a16="http://schemas.microsoft.com/office/drawing/2014/main" id="{88FAFABA-2ED6-4709-A85A-9BAAB9CB9AE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43" name="Text Box 9">
          <a:extLst>
            <a:ext uri="{FF2B5EF4-FFF2-40B4-BE49-F238E27FC236}">
              <a16:creationId xmlns:a16="http://schemas.microsoft.com/office/drawing/2014/main" id="{3CB1F653-0345-46C2-9A39-0A7D367F24B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44" name="Text Box 10">
          <a:extLst>
            <a:ext uri="{FF2B5EF4-FFF2-40B4-BE49-F238E27FC236}">
              <a16:creationId xmlns:a16="http://schemas.microsoft.com/office/drawing/2014/main" id="{35853D90-1A7F-4753-B8DA-25FD0476C8A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45" name="Text Box 4">
          <a:extLst>
            <a:ext uri="{FF2B5EF4-FFF2-40B4-BE49-F238E27FC236}">
              <a16:creationId xmlns:a16="http://schemas.microsoft.com/office/drawing/2014/main" id="{1018C48F-0D8B-48C0-9D2C-B454C06684E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46" name="Text Box 5">
          <a:extLst>
            <a:ext uri="{FF2B5EF4-FFF2-40B4-BE49-F238E27FC236}">
              <a16:creationId xmlns:a16="http://schemas.microsoft.com/office/drawing/2014/main" id="{16845C87-595E-4276-A80D-68F2F7A95DB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47" name="Text Box 9">
          <a:extLst>
            <a:ext uri="{FF2B5EF4-FFF2-40B4-BE49-F238E27FC236}">
              <a16:creationId xmlns:a16="http://schemas.microsoft.com/office/drawing/2014/main" id="{1EE473B1-BB81-434D-863C-7B99F09879B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48" name="Text Box 10">
          <a:extLst>
            <a:ext uri="{FF2B5EF4-FFF2-40B4-BE49-F238E27FC236}">
              <a16:creationId xmlns:a16="http://schemas.microsoft.com/office/drawing/2014/main" id="{F870312B-2C1C-48C8-949E-93FAF8B0A3A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49" name="Text Box 4">
          <a:extLst>
            <a:ext uri="{FF2B5EF4-FFF2-40B4-BE49-F238E27FC236}">
              <a16:creationId xmlns:a16="http://schemas.microsoft.com/office/drawing/2014/main" id="{A0AFAC8C-0816-42D4-A6BD-6AF27229DE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50" name="Text Box 5">
          <a:extLst>
            <a:ext uri="{FF2B5EF4-FFF2-40B4-BE49-F238E27FC236}">
              <a16:creationId xmlns:a16="http://schemas.microsoft.com/office/drawing/2014/main" id="{C795DF4A-3FC5-4334-9535-9FF689E9C4B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51" name="Text Box 9">
          <a:extLst>
            <a:ext uri="{FF2B5EF4-FFF2-40B4-BE49-F238E27FC236}">
              <a16:creationId xmlns:a16="http://schemas.microsoft.com/office/drawing/2014/main" id="{2C3B9091-24C0-4BE5-9A5E-E05EFC73C18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52" name="Text Box 4">
          <a:extLst>
            <a:ext uri="{FF2B5EF4-FFF2-40B4-BE49-F238E27FC236}">
              <a16:creationId xmlns:a16="http://schemas.microsoft.com/office/drawing/2014/main" id="{610A71A5-B1CA-4C32-9C34-19D36A2C12C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53" name="Text Box 5">
          <a:extLst>
            <a:ext uri="{FF2B5EF4-FFF2-40B4-BE49-F238E27FC236}">
              <a16:creationId xmlns:a16="http://schemas.microsoft.com/office/drawing/2014/main" id="{FADAC2DC-2CC5-44E7-B7C7-7DC48CC36C4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54" name="Text Box 9">
          <a:extLst>
            <a:ext uri="{FF2B5EF4-FFF2-40B4-BE49-F238E27FC236}">
              <a16:creationId xmlns:a16="http://schemas.microsoft.com/office/drawing/2014/main" id="{171BE0E8-9163-4EE8-8182-E76250DA418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55" name="Text Box 4">
          <a:extLst>
            <a:ext uri="{FF2B5EF4-FFF2-40B4-BE49-F238E27FC236}">
              <a16:creationId xmlns:a16="http://schemas.microsoft.com/office/drawing/2014/main" id="{997C50DC-E284-424A-B209-EDD8342FBD1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56" name="Text Box 4">
          <a:extLst>
            <a:ext uri="{FF2B5EF4-FFF2-40B4-BE49-F238E27FC236}">
              <a16:creationId xmlns:a16="http://schemas.microsoft.com/office/drawing/2014/main" id="{1352F983-CFA9-4D81-8AA8-FE15D2AD612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857" name="Text Box 4">
          <a:extLst>
            <a:ext uri="{FF2B5EF4-FFF2-40B4-BE49-F238E27FC236}">
              <a16:creationId xmlns:a16="http://schemas.microsoft.com/office/drawing/2014/main" id="{5D367E5C-4FD5-4261-9037-7B838871B50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858" name="Text Box 5">
          <a:extLst>
            <a:ext uri="{FF2B5EF4-FFF2-40B4-BE49-F238E27FC236}">
              <a16:creationId xmlns:a16="http://schemas.microsoft.com/office/drawing/2014/main" id="{4A78A545-DD73-4242-97AE-E2C2EF8DE285}"/>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859" name="Text Box 9">
          <a:extLst>
            <a:ext uri="{FF2B5EF4-FFF2-40B4-BE49-F238E27FC236}">
              <a16:creationId xmlns:a16="http://schemas.microsoft.com/office/drawing/2014/main" id="{34AE2435-0D0D-46DA-A7DA-0181F53AC17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860" name="Text Box 10">
          <a:extLst>
            <a:ext uri="{FF2B5EF4-FFF2-40B4-BE49-F238E27FC236}">
              <a16:creationId xmlns:a16="http://schemas.microsoft.com/office/drawing/2014/main" id="{10B9ED6B-9E9B-4807-8CB5-E797CD06D37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861" name="Text Box 4">
          <a:extLst>
            <a:ext uri="{FF2B5EF4-FFF2-40B4-BE49-F238E27FC236}">
              <a16:creationId xmlns:a16="http://schemas.microsoft.com/office/drawing/2014/main" id="{9052FB4A-CFCE-4997-A4C6-62413E2A5B7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862" name="Text Box 5">
          <a:extLst>
            <a:ext uri="{FF2B5EF4-FFF2-40B4-BE49-F238E27FC236}">
              <a16:creationId xmlns:a16="http://schemas.microsoft.com/office/drawing/2014/main" id="{1652A3DE-AFC4-474F-9CF6-95BD38870D2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863" name="Text Box 9">
          <a:extLst>
            <a:ext uri="{FF2B5EF4-FFF2-40B4-BE49-F238E27FC236}">
              <a16:creationId xmlns:a16="http://schemas.microsoft.com/office/drawing/2014/main" id="{21028994-5A22-488E-BC44-4CC083AACD7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864" name="Text Box 10">
          <a:extLst>
            <a:ext uri="{FF2B5EF4-FFF2-40B4-BE49-F238E27FC236}">
              <a16:creationId xmlns:a16="http://schemas.microsoft.com/office/drawing/2014/main" id="{1146C000-32A3-4A28-AD42-87B997AF719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65" name="Text Box 4">
          <a:extLst>
            <a:ext uri="{FF2B5EF4-FFF2-40B4-BE49-F238E27FC236}">
              <a16:creationId xmlns:a16="http://schemas.microsoft.com/office/drawing/2014/main" id="{F156150C-758E-403A-B6F1-723183205E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66" name="Text Box 5">
          <a:extLst>
            <a:ext uri="{FF2B5EF4-FFF2-40B4-BE49-F238E27FC236}">
              <a16:creationId xmlns:a16="http://schemas.microsoft.com/office/drawing/2014/main" id="{0050D943-334F-4AF3-AF22-C263FD695A6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67" name="Text Box 9">
          <a:extLst>
            <a:ext uri="{FF2B5EF4-FFF2-40B4-BE49-F238E27FC236}">
              <a16:creationId xmlns:a16="http://schemas.microsoft.com/office/drawing/2014/main" id="{0656C2AE-7A8B-421E-83BD-D5531FA8A5B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68" name="Text Box 10">
          <a:extLst>
            <a:ext uri="{FF2B5EF4-FFF2-40B4-BE49-F238E27FC236}">
              <a16:creationId xmlns:a16="http://schemas.microsoft.com/office/drawing/2014/main" id="{61612EE2-2933-4F94-9553-00C0CB288C8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69" name="Text Box 4">
          <a:extLst>
            <a:ext uri="{FF2B5EF4-FFF2-40B4-BE49-F238E27FC236}">
              <a16:creationId xmlns:a16="http://schemas.microsoft.com/office/drawing/2014/main" id="{724391B6-C079-4B1D-BD92-3538EAEE01E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70" name="Text Box 5">
          <a:extLst>
            <a:ext uri="{FF2B5EF4-FFF2-40B4-BE49-F238E27FC236}">
              <a16:creationId xmlns:a16="http://schemas.microsoft.com/office/drawing/2014/main" id="{E8B79C2E-D4AE-4E4B-8010-CCED8C98B1D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71" name="Text Box 9">
          <a:extLst>
            <a:ext uri="{FF2B5EF4-FFF2-40B4-BE49-F238E27FC236}">
              <a16:creationId xmlns:a16="http://schemas.microsoft.com/office/drawing/2014/main" id="{E58E60F6-1EB5-41FA-9CAA-EAA9C79BCA7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72" name="Text Box 10">
          <a:extLst>
            <a:ext uri="{FF2B5EF4-FFF2-40B4-BE49-F238E27FC236}">
              <a16:creationId xmlns:a16="http://schemas.microsoft.com/office/drawing/2014/main" id="{F95B587A-F1DF-4744-B41D-E214B1B3AEC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73" name="Text Box 4">
          <a:extLst>
            <a:ext uri="{FF2B5EF4-FFF2-40B4-BE49-F238E27FC236}">
              <a16:creationId xmlns:a16="http://schemas.microsoft.com/office/drawing/2014/main" id="{3E8B4F26-BB93-4819-9B97-9CA351882C7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74" name="Text Box 5">
          <a:extLst>
            <a:ext uri="{FF2B5EF4-FFF2-40B4-BE49-F238E27FC236}">
              <a16:creationId xmlns:a16="http://schemas.microsoft.com/office/drawing/2014/main" id="{7DD4274C-61C1-4AB8-A87F-C2A7BFCF588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75" name="Text Box 9">
          <a:extLst>
            <a:ext uri="{FF2B5EF4-FFF2-40B4-BE49-F238E27FC236}">
              <a16:creationId xmlns:a16="http://schemas.microsoft.com/office/drawing/2014/main" id="{A5523DBB-07DB-4404-80E1-42F58CC28FB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76" name="Text Box 10">
          <a:extLst>
            <a:ext uri="{FF2B5EF4-FFF2-40B4-BE49-F238E27FC236}">
              <a16:creationId xmlns:a16="http://schemas.microsoft.com/office/drawing/2014/main" id="{060006F5-8EC1-4948-9087-3EE4645150D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77" name="Text Box 4">
          <a:extLst>
            <a:ext uri="{FF2B5EF4-FFF2-40B4-BE49-F238E27FC236}">
              <a16:creationId xmlns:a16="http://schemas.microsoft.com/office/drawing/2014/main" id="{53DCD827-BA12-4CCF-A66B-06E7310E5C7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78" name="Text Box 5">
          <a:extLst>
            <a:ext uri="{FF2B5EF4-FFF2-40B4-BE49-F238E27FC236}">
              <a16:creationId xmlns:a16="http://schemas.microsoft.com/office/drawing/2014/main" id="{BE177F04-C0AE-4B50-8783-9B0AC0E3FF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79" name="Text Box 9">
          <a:extLst>
            <a:ext uri="{FF2B5EF4-FFF2-40B4-BE49-F238E27FC236}">
              <a16:creationId xmlns:a16="http://schemas.microsoft.com/office/drawing/2014/main" id="{54E2FB94-96BE-4ABD-96ED-4B789331FF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80" name="Text Box 10">
          <a:extLst>
            <a:ext uri="{FF2B5EF4-FFF2-40B4-BE49-F238E27FC236}">
              <a16:creationId xmlns:a16="http://schemas.microsoft.com/office/drawing/2014/main" id="{EB65D3F7-BAE1-486C-868A-3E5EE5033D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81" name="Text Box 4">
          <a:extLst>
            <a:ext uri="{FF2B5EF4-FFF2-40B4-BE49-F238E27FC236}">
              <a16:creationId xmlns:a16="http://schemas.microsoft.com/office/drawing/2014/main" id="{F50530E3-DC75-4196-809C-987CD157A5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82" name="Text Box 5">
          <a:extLst>
            <a:ext uri="{FF2B5EF4-FFF2-40B4-BE49-F238E27FC236}">
              <a16:creationId xmlns:a16="http://schemas.microsoft.com/office/drawing/2014/main" id="{EF56A7B9-2A5A-4D1C-BB8F-7C4FA16F13C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83" name="Text Box 9">
          <a:extLst>
            <a:ext uri="{FF2B5EF4-FFF2-40B4-BE49-F238E27FC236}">
              <a16:creationId xmlns:a16="http://schemas.microsoft.com/office/drawing/2014/main" id="{342952CD-1324-47A3-B18C-36E791382F0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84" name="Text Box 10">
          <a:extLst>
            <a:ext uri="{FF2B5EF4-FFF2-40B4-BE49-F238E27FC236}">
              <a16:creationId xmlns:a16="http://schemas.microsoft.com/office/drawing/2014/main" id="{510369E6-5212-4BFB-A644-BC5420D1009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85" name="Text Box 4">
          <a:extLst>
            <a:ext uri="{FF2B5EF4-FFF2-40B4-BE49-F238E27FC236}">
              <a16:creationId xmlns:a16="http://schemas.microsoft.com/office/drawing/2014/main" id="{78EAA345-A4EC-48C0-AE30-C5353AB624D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86" name="Text Box 5">
          <a:extLst>
            <a:ext uri="{FF2B5EF4-FFF2-40B4-BE49-F238E27FC236}">
              <a16:creationId xmlns:a16="http://schemas.microsoft.com/office/drawing/2014/main" id="{1A309395-ABF2-4833-A295-B09377177FD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87" name="Text Box 9">
          <a:extLst>
            <a:ext uri="{FF2B5EF4-FFF2-40B4-BE49-F238E27FC236}">
              <a16:creationId xmlns:a16="http://schemas.microsoft.com/office/drawing/2014/main" id="{F3BB4BBB-F1F9-4A90-95B6-E823704AD8C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88" name="Text Box 10">
          <a:extLst>
            <a:ext uri="{FF2B5EF4-FFF2-40B4-BE49-F238E27FC236}">
              <a16:creationId xmlns:a16="http://schemas.microsoft.com/office/drawing/2014/main" id="{444D3CBD-E4A2-4EB5-BD05-F83EFDB0A3E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89" name="Text Box 4">
          <a:extLst>
            <a:ext uri="{FF2B5EF4-FFF2-40B4-BE49-F238E27FC236}">
              <a16:creationId xmlns:a16="http://schemas.microsoft.com/office/drawing/2014/main" id="{809BC5D5-9E8C-4B43-BB5F-F91C2AA77E6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90" name="Text Box 5">
          <a:extLst>
            <a:ext uri="{FF2B5EF4-FFF2-40B4-BE49-F238E27FC236}">
              <a16:creationId xmlns:a16="http://schemas.microsoft.com/office/drawing/2014/main" id="{7D67EE78-723A-431E-8DBE-91A64CB4641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91" name="Text Box 9">
          <a:extLst>
            <a:ext uri="{FF2B5EF4-FFF2-40B4-BE49-F238E27FC236}">
              <a16:creationId xmlns:a16="http://schemas.microsoft.com/office/drawing/2014/main" id="{7BEE278A-1ADA-4C53-B077-2EABFC2C5D5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92" name="Text Box 10">
          <a:extLst>
            <a:ext uri="{FF2B5EF4-FFF2-40B4-BE49-F238E27FC236}">
              <a16:creationId xmlns:a16="http://schemas.microsoft.com/office/drawing/2014/main" id="{070369E6-D001-445B-A1E4-DAAC26A1BB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93" name="Text Box 4">
          <a:extLst>
            <a:ext uri="{FF2B5EF4-FFF2-40B4-BE49-F238E27FC236}">
              <a16:creationId xmlns:a16="http://schemas.microsoft.com/office/drawing/2014/main" id="{942B824B-FD98-4FB5-B8AA-8D532CD859F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94" name="Text Box 5">
          <a:extLst>
            <a:ext uri="{FF2B5EF4-FFF2-40B4-BE49-F238E27FC236}">
              <a16:creationId xmlns:a16="http://schemas.microsoft.com/office/drawing/2014/main" id="{99761B08-B3DD-4D57-A548-0CC10C4D4DF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95" name="Text Box 9">
          <a:extLst>
            <a:ext uri="{FF2B5EF4-FFF2-40B4-BE49-F238E27FC236}">
              <a16:creationId xmlns:a16="http://schemas.microsoft.com/office/drawing/2014/main" id="{1F948447-C041-4E26-B115-44F4AE3D7AC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96" name="Text Box 10">
          <a:extLst>
            <a:ext uri="{FF2B5EF4-FFF2-40B4-BE49-F238E27FC236}">
              <a16:creationId xmlns:a16="http://schemas.microsoft.com/office/drawing/2014/main" id="{5209E470-93E4-4C5B-9F25-896A84C258D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97" name="Text Box 4">
          <a:extLst>
            <a:ext uri="{FF2B5EF4-FFF2-40B4-BE49-F238E27FC236}">
              <a16:creationId xmlns:a16="http://schemas.microsoft.com/office/drawing/2014/main" id="{EB3C5D4B-6D95-414B-A8A1-6B8B8A7C13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98" name="Text Box 5">
          <a:extLst>
            <a:ext uri="{FF2B5EF4-FFF2-40B4-BE49-F238E27FC236}">
              <a16:creationId xmlns:a16="http://schemas.microsoft.com/office/drawing/2014/main" id="{652E3F2E-5377-4BEA-9E4B-B4DE999E2D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99" name="Text Box 9">
          <a:extLst>
            <a:ext uri="{FF2B5EF4-FFF2-40B4-BE49-F238E27FC236}">
              <a16:creationId xmlns:a16="http://schemas.microsoft.com/office/drawing/2014/main" id="{154221DA-AD09-49AE-A65F-A6696C023D3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00" name="Text Box 10">
          <a:extLst>
            <a:ext uri="{FF2B5EF4-FFF2-40B4-BE49-F238E27FC236}">
              <a16:creationId xmlns:a16="http://schemas.microsoft.com/office/drawing/2014/main" id="{E62343BA-39A6-47FB-80F4-B3A6935FAF3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01" name="Text Box 4">
          <a:extLst>
            <a:ext uri="{FF2B5EF4-FFF2-40B4-BE49-F238E27FC236}">
              <a16:creationId xmlns:a16="http://schemas.microsoft.com/office/drawing/2014/main" id="{E627614E-15C3-432D-9AAA-43F81B3B873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02" name="Text Box 5">
          <a:extLst>
            <a:ext uri="{FF2B5EF4-FFF2-40B4-BE49-F238E27FC236}">
              <a16:creationId xmlns:a16="http://schemas.microsoft.com/office/drawing/2014/main" id="{827DCCB2-CB80-4CED-9C25-6A9880DFD87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03" name="Text Box 9">
          <a:extLst>
            <a:ext uri="{FF2B5EF4-FFF2-40B4-BE49-F238E27FC236}">
              <a16:creationId xmlns:a16="http://schemas.microsoft.com/office/drawing/2014/main" id="{A1A1F7B9-37BF-4B42-9FF9-45F1B963A80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04" name="Text Box 10">
          <a:extLst>
            <a:ext uri="{FF2B5EF4-FFF2-40B4-BE49-F238E27FC236}">
              <a16:creationId xmlns:a16="http://schemas.microsoft.com/office/drawing/2014/main" id="{91034943-F1D0-4A41-9756-4CF9E87546E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05" name="Text Box 4">
          <a:extLst>
            <a:ext uri="{FF2B5EF4-FFF2-40B4-BE49-F238E27FC236}">
              <a16:creationId xmlns:a16="http://schemas.microsoft.com/office/drawing/2014/main" id="{D4907741-4973-44FF-A251-554CCB9132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06" name="Text Box 5">
          <a:extLst>
            <a:ext uri="{FF2B5EF4-FFF2-40B4-BE49-F238E27FC236}">
              <a16:creationId xmlns:a16="http://schemas.microsoft.com/office/drawing/2014/main" id="{5ED10F2D-CB45-48D4-8C55-761DC44A2AD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07" name="Text Box 9">
          <a:extLst>
            <a:ext uri="{FF2B5EF4-FFF2-40B4-BE49-F238E27FC236}">
              <a16:creationId xmlns:a16="http://schemas.microsoft.com/office/drawing/2014/main" id="{661C147E-F53F-40CB-AAF6-7DFB6AFE1A1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08" name="Text Box 10">
          <a:extLst>
            <a:ext uri="{FF2B5EF4-FFF2-40B4-BE49-F238E27FC236}">
              <a16:creationId xmlns:a16="http://schemas.microsoft.com/office/drawing/2014/main" id="{E1792675-DD1F-48BD-88C6-D2C615642B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909" name="Text Box 4">
          <a:extLst>
            <a:ext uri="{FF2B5EF4-FFF2-40B4-BE49-F238E27FC236}">
              <a16:creationId xmlns:a16="http://schemas.microsoft.com/office/drawing/2014/main" id="{7847C916-7E92-457D-89AC-AE9A4A43390D}"/>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910" name="Text Box 5">
          <a:extLst>
            <a:ext uri="{FF2B5EF4-FFF2-40B4-BE49-F238E27FC236}">
              <a16:creationId xmlns:a16="http://schemas.microsoft.com/office/drawing/2014/main" id="{0CA3E6D7-831A-403D-A48C-643F52E1D4FC}"/>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911" name="Text Box 9">
          <a:extLst>
            <a:ext uri="{FF2B5EF4-FFF2-40B4-BE49-F238E27FC236}">
              <a16:creationId xmlns:a16="http://schemas.microsoft.com/office/drawing/2014/main" id="{9ABCE5DA-3AD1-4489-930B-0942A6D91807}"/>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912" name="Text Box 10">
          <a:extLst>
            <a:ext uri="{FF2B5EF4-FFF2-40B4-BE49-F238E27FC236}">
              <a16:creationId xmlns:a16="http://schemas.microsoft.com/office/drawing/2014/main" id="{A18DC02B-C55A-4260-9944-08EDC3C01E9E}"/>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13" name="Text Box 4">
          <a:extLst>
            <a:ext uri="{FF2B5EF4-FFF2-40B4-BE49-F238E27FC236}">
              <a16:creationId xmlns:a16="http://schemas.microsoft.com/office/drawing/2014/main" id="{A0942085-F579-4887-A689-5D3E73F904C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14" name="Text Box 5">
          <a:extLst>
            <a:ext uri="{FF2B5EF4-FFF2-40B4-BE49-F238E27FC236}">
              <a16:creationId xmlns:a16="http://schemas.microsoft.com/office/drawing/2014/main" id="{06357066-E0D6-49AD-811F-F318DB3724C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15" name="Text Box 9">
          <a:extLst>
            <a:ext uri="{FF2B5EF4-FFF2-40B4-BE49-F238E27FC236}">
              <a16:creationId xmlns:a16="http://schemas.microsoft.com/office/drawing/2014/main" id="{8B9ABC6E-539A-48EB-AC51-E34AAE8981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16" name="Text Box 10">
          <a:extLst>
            <a:ext uri="{FF2B5EF4-FFF2-40B4-BE49-F238E27FC236}">
              <a16:creationId xmlns:a16="http://schemas.microsoft.com/office/drawing/2014/main" id="{5F04222A-85A9-460A-8898-9A6B6E4701D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17" name="Text Box 4">
          <a:extLst>
            <a:ext uri="{FF2B5EF4-FFF2-40B4-BE49-F238E27FC236}">
              <a16:creationId xmlns:a16="http://schemas.microsoft.com/office/drawing/2014/main" id="{A807363E-C06F-4777-A826-7E2268AF7ED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18" name="Text Box 5">
          <a:extLst>
            <a:ext uri="{FF2B5EF4-FFF2-40B4-BE49-F238E27FC236}">
              <a16:creationId xmlns:a16="http://schemas.microsoft.com/office/drawing/2014/main" id="{64A9A4E5-18E4-46A5-AEA6-C8AE5AB034D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19" name="Text Box 9">
          <a:extLst>
            <a:ext uri="{FF2B5EF4-FFF2-40B4-BE49-F238E27FC236}">
              <a16:creationId xmlns:a16="http://schemas.microsoft.com/office/drawing/2014/main" id="{6B39989A-24C2-45F9-AF48-5D8BD48F89E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20" name="Text Box 10">
          <a:extLst>
            <a:ext uri="{FF2B5EF4-FFF2-40B4-BE49-F238E27FC236}">
              <a16:creationId xmlns:a16="http://schemas.microsoft.com/office/drawing/2014/main" id="{887E0212-D678-4640-B424-5EC5B2380D3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21" name="Text Box 4">
          <a:extLst>
            <a:ext uri="{FF2B5EF4-FFF2-40B4-BE49-F238E27FC236}">
              <a16:creationId xmlns:a16="http://schemas.microsoft.com/office/drawing/2014/main" id="{0D791014-6261-481C-B7B6-CE05FA7E2F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22" name="Text Box 5">
          <a:extLst>
            <a:ext uri="{FF2B5EF4-FFF2-40B4-BE49-F238E27FC236}">
              <a16:creationId xmlns:a16="http://schemas.microsoft.com/office/drawing/2014/main" id="{070B9759-C276-4274-BF54-38DED7B5B23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23" name="Text Box 9">
          <a:extLst>
            <a:ext uri="{FF2B5EF4-FFF2-40B4-BE49-F238E27FC236}">
              <a16:creationId xmlns:a16="http://schemas.microsoft.com/office/drawing/2014/main" id="{C69FE9F2-CCDF-42E5-8CA0-CAC9867B867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24" name="Text Box 4">
          <a:extLst>
            <a:ext uri="{FF2B5EF4-FFF2-40B4-BE49-F238E27FC236}">
              <a16:creationId xmlns:a16="http://schemas.microsoft.com/office/drawing/2014/main" id="{67EBDC32-EE11-4141-8C61-455160F5F27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25" name="Text Box 5">
          <a:extLst>
            <a:ext uri="{FF2B5EF4-FFF2-40B4-BE49-F238E27FC236}">
              <a16:creationId xmlns:a16="http://schemas.microsoft.com/office/drawing/2014/main" id="{352A0FF5-144D-447A-A79B-67C2C2586A9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26" name="Text Box 9">
          <a:extLst>
            <a:ext uri="{FF2B5EF4-FFF2-40B4-BE49-F238E27FC236}">
              <a16:creationId xmlns:a16="http://schemas.microsoft.com/office/drawing/2014/main" id="{A8359935-1D98-4E82-BF21-A14BB52E2B7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27" name="Text Box 4">
          <a:extLst>
            <a:ext uri="{FF2B5EF4-FFF2-40B4-BE49-F238E27FC236}">
              <a16:creationId xmlns:a16="http://schemas.microsoft.com/office/drawing/2014/main" id="{B78710AF-AF7F-45AE-A170-7A29DBB6B5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28" name="Text Box 4">
          <a:extLst>
            <a:ext uri="{FF2B5EF4-FFF2-40B4-BE49-F238E27FC236}">
              <a16:creationId xmlns:a16="http://schemas.microsoft.com/office/drawing/2014/main" id="{304125C7-7AB7-4369-9185-CDBF68FA0BE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929" name="Text Box 4">
          <a:extLst>
            <a:ext uri="{FF2B5EF4-FFF2-40B4-BE49-F238E27FC236}">
              <a16:creationId xmlns:a16="http://schemas.microsoft.com/office/drawing/2014/main" id="{96B43213-DB0C-4F92-81F4-4AAC117C388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930" name="Text Box 5">
          <a:extLst>
            <a:ext uri="{FF2B5EF4-FFF2-40B4-BE49-F238E27FC236}">
              <a16:creationId xmlns:a16="http://schemas.microsoft.com/office/drawing/2014/main" id="{D63E7A29-7909-4BD0-AC2C-C1BAA6C2CE8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931" name="Text Box 9">
          <a:extLst>
            <a:ext uri="{FF2B5EF4-FFF2-40B4-BE49-F238E27FC236}">
              <a16:creationId xmlns:a16="http://schemas.microsoft.com/office/drawing/2014/main" id="{9D5161EE-B730-4B60-9672-78EF5C0B262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932" name="Text Box 10">
          <a:extLst>
            <a:ext uri="{FF2B5EF4-FFF2-40B4-BE49-F238E27FC236}">
              <a16:creationId xmlns:a16="http://schemas.microsoft.com/office/drawing/2014/main" id="{691161B5-29B9-447D-926C-29E609FD01F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933" name="Text Box 4">
          <a:extLst>
            <a:ext uri="{FF2B5EF4-FFF2-40B4-BE49-F238E27FC236}">
              <a16:creationId xmlns:a16="http://schemas.microsoft.com/office/drawing/2014/main" id="{CE5D6A91-4D08-45D0-BE65-C0B24CBA4EC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934" name="Text Box 5">
          <a:extLst>
            <a:ext uri="{FF2B5EF4-FFF2-40B4-BE49-F238E27FC236}">
              <a16:creationId xmlns:a16="http://schemas.microsoft.com/office/drawing/2014/main" id="{7A7A2C66-966C-4628-BCCC-9B0A020451E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935" name="Text Box 9">
          <a:extLst>
            <a:ext uri="{FF2B5EF4-FFF2-40B4-BE49-F238E27FC236}">
              <a16:creationId xmlns:a16="http://schemas.microsoft.com/office/drawing/2014/main" id="{A6D08A2B-5A83-452D-91A5-D77B3470351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936" name="Text Box 10">
          <a:extLst>
            <a:ext uri="{FF2B5EF4-FFF2-40B4-BE49-F238E27FC236}">
              <a16:creationId xmlns:a16="http://schemas.microsoft.com/office/drawing/2014/main" id="{E8AB46AC-5FB0-49D9-B86D-CB2DD9C45F4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37" name="Text Box 4">
          <a:extLst>
            <a:ext uri="{FF2B5EF4-FFF2-40B4-BE49-F238E27FC236}">
              <a16:creationId xmlns:a16="http://schemas.microsoft.com/office/drawing/2014/main" id="{B0A7030A-AC7E-462F-8EBD-2A75800BE14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38" name="Text Box 5">
          <a:extLst>
            <a:ext uri="{FF2B5EF4-FFF2-40B4-BE49-F238E27FC236}">
              <a16:creationId xmlns:a16="http://schemas.microsoft.com/office/drawing/2014/main" id="{716B8FCA-8182-46B5-9ACF-40AF4E34382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39" name="Text Box 9">
          <a:extLst>
            <a:ext uri="{FF2B5EF4-FFF2-40B4-BE49-F238E27FC236}">
              <a16:creationId xmlns:a16="http://schemas.microsoft.com/office/drawing/2014/main" id="{4DA06758-8B14-4514-BCF7-16BA25C783D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40" name="Text Box 10">
          <a:extLst>
            <a:ext uri="{FF2B5EF4-FFF2-40B4-BE49-F238E27FC236}">
              <a16:creationId xmlns:a16="http://schemas.microsoft.com/office/drawing/2014/main" id="{660FA9BA-632C-4213-A1F5-4668E41BB93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41" name="Text Box 4">
          <a:extLst>
            <a:ext uri="{FF2B5EF4-FFF2-40B4-BE49-F238E27FC236}">
              <a16:creationId xmlns:a16="http://schemas.microsoft.com/office/drawing/2014/main" id="{125AAA9D-51DA-4B89-83CC-01FB7525D11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42" name="Text Box 5">
          <a:extLst>
            <a:ext uri="{FF2B5EF4-FFF2-40B4-BE49-F238E27FC236}">
              <a16:creationId xmlns:a16="http://schemas.microsoft.com/office/drawing/2014/main" id="{13C62E0D-F107-459B-89F8-C8C1704CCFC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43" name="Text Box 9">
          <a:extLst>
            <a:ext uri="{FF2B5EF4-FFF2-40B4-BE49-F238E27FC236}">
              <a16:creationId xmlns:a16="http://schemas.microsoft.com/office/drawing/2014/main" id="{C06183DA-E55C-4000-9A36-39C8079EA0E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44" name="Text Box 10">
          <a:extLst>
            <a:ext uri="{FF2B5EF4-FFF2-40B4-BE49-F238E27FC236}">
              <a16:creationId xmlns:a16="http://schemas.microsoft.com/office/drawing/2014/main" id="{A2B89906-3378-473F-B0FD-E7F23B43EB8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45" name="Text Box 4">
          <a:extLst>
            <a:ext uri="{FF2B5EF4-FFF2-40B4-BE49-F238E27FC236}">
              <a16:creationId xmlns:a16="http://schemas.microsoft.com/office/drawing/2014/main" id="{42BA9B22-829E-431C-98F7-B7015C0D7A2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46" name="Text Box 5">
          <a:extLst>
            <a:ext uri="{FF2B5EF4-FFF2-40B4-BE49-F238E27FC236}">
              <a16:creationId xmlns:a16="http://schemas.microsoft.com/office/drawing/2014/main" id="{9AB43B8F-2E5F-403A-8539-82795D4B08F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47" name="Text Box 9">
          <a:extLst>
            <a:ext uri="{FF2B5EF4-FFF2-40B4-BE49-F238E27FC236}">
              <a16:creationId xmlns:a16="http://schemas.microsoft.com/office/drawing/2014/main" id="{7D16EFBF-B887-4685-ACC6-547103F67FD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48" name="Text Box 10">
          <a:extLst>
            <a:ext uri="{FF2B5EF4-FFF2-40B4-BE49-F238E27FC236}">
              <a16:creationId xmlns:a16="http://schemas.microsoft.com/office/drawing/2014/main" id="{FBDF5ECB-1732-4194-BD3E-3DECCBA02A2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49" name="Text Box 4">
          <a:extLst>
            <a:ext uri="{FF2B5EF4-FFF2-40B4-BE49-F238E27FC236}">
              <a16:creationId xmlns:a16="http://schemas.microsoft.com/office/drawing/2014/main" id="{6926FA29-2E2C-4053-9022-DA781A75BED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50" name="Text Box 5">
          <a:extLst>
            <a:ext uri="{FF2B5EF4-FFF2-40B4-BE49-F238E27FC236}">
              <a16:creationId xmlns:a16="http://schemas.microsoft.com/office/drawing/2014/main" id="{3192A0DC-8B31-4559-8359-0769B10C622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51" name="Text Box 9">
          <a:extLst>
            <a:ext uri="{FF2B5EF4-FFF2-40B4-BE49-F238E27FC236}">
              <a16:creationId xmlns:a16="http://schemas.microsoft.com/office/drawing/2014/main" id="{5417F808-13BD-4D9F-95CD-986A6742A4A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52" name="Text Box 10">
          <a:extLst>
            <a:ext uri="{FF2B5EF4-FFF2-40B4-BE49-F238E27FC236}">
              <a16:creationId xmlns:a16="http://schemas.microsoft.com/office/drawing/2014/main" id="{CED22F62-A748-42D9-B260-1AAAB483572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53" name="Text Box 4">
          <a:extLst>
            <a:ext uri="{FF2B5EF4-FFF2-40B4-BE49-F238E27FC236}">
              <a16:creationId xmlns:a16="http://schemas.microsoft.com/office/drawing/2014/main" id="{25B14B71-4837-4CD4-BB2D-70EAFF9730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54" name="Text Box 5">
          <a:extLst>
            <a:ext uri="{FF2B5EF4-FFF2-40B4-BE49-F238E27FC236}">
              <a16:creationId xmlns:a16="http://schemas.microsoft.com/office/drawing/2014/main" id="{40E1297C-0F2A-4423-BD72-73687923FA6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55" name="Text Box 9">
          <a:extLst>
            <a:ext uri="{FF2B5EF4-FFF2-40B4-BE49-F238E27FC236}">
              <a16:creationId xmlns:a16="http://schemas.microsoft.com/office/drawing/2014/main" id="{582A0F93-6BB1-48B5-BDC6-7FDD661E381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56" name="Text Box 10">
          <a:extLst>
            <a:ext uri="{FF2B5EF4-FFF2-40B4-BE49-F238E27FC236}">
              <a16:creationId xmlns:a16="http://schemas.microsoft.com/office/drawing/2014/main" id="{A005A177-853E-44EF-8D0A-B4FB748ABB3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57" name="Text Box 4">
          <a:extLst>
            <a:ext uri="{FF2B5EF4-FFF2-40B4-BE49-F238E27FC236}">
              <a16:creationId xmlns:a16="http://schemas.microsoft.com/office/drawing/2014/main" id="{A29199D4-2FBB-4136-AFA8-513C6DC2E24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58" name="Text Box 5">
          <a:extLst>
            <a:ext uri="{FF2B5EF4-FFF2-40B4-BE49-F238E27FC236}">
              <a16:creationId xmlns:a16="http://schemas.microsoft.com/office/drawing/2014/main" id="{E7EA5DC0-AA92-40E2-B22E-D3F695F67C4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59" name="Text Box 9">
          <a:extLst>
            <a:ext uri="{FF2B5EF4-FFF2-40B4-BE49-F238E27FC236}">
              <a16:creationId xmlns:a16="http://schemas.microsoft.com/office/drawing/2014/main" id="{90BC3146-DAC0-42DC-8CC6-E3952751CCD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60" name="Text Box 10">
          <a:extLst>
            <a:ext uri="{FF2B5EF4-FFF2-40B4-BE49-F238E27FC236}">
              <a16:creationId xmlns:a16="http://schemas.microsoft.com/office/drawing/2014/main" id="{732D7069-4DAA-48F3-82FB-E997D100DCB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61" name="Text Box 4">
          <a:extLst>
            <a:ext uri="{FF2B5EF4-FFF2-40B4-BE49-F238E27FC236}">
              <a16:creationId xmlns:a16="http://schemas.microsoft.com/office/drawing/2014/main" id="{665DF063-8874-4E38-AC9C-D8F05FC03E1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62" name="Text Box 5">
          <a:extLst>
            <a:ext uri="{FF2B5EF4-FFF2-40B4-BE49-F238E27FC236}">
              <a16:creationId xmlns:a16="http://schemas.microsoft.com/office/drawing/2014/main" id="{7C149D8C-0E5B-400C-9F88-C5FCFAF986B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63" name="Text Box 9">
          <a:extLst>
            <a:ext uri="{FF2B5EF4-FFF2-40B4-BE49-F238E27FC236}">
              <a16:creationId xmlns:a16="http://schemas.microsoft.com/office/drawing/2014/main" id="{BD25F1D8-0C17-4B64-A06E-205585A13CD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64" name="Text Box 10">
          <a:extLst>
            <a:ext uri="{FF2B5EF4-FFF2-40B4-BE49-F238E27FC236}">
              <a16:creationId xmlns:a16="http://schemas.microsoft.com/office/drawing/2014/main" id="{2CF64C29-B805-4C37-909F-6947850BCB9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65" name="Text Box 4">
          <a:extLst>
            <a:ext uri="{FF2B5EF4-FFF2-40B4-BE49-F238E27FC236}">
              <a16:creationId xmlns:a16="http://schemas.microsoft.com/office/drawing/2014/main" id="{F25ECEDD-ACC9-41D1-929A-18880276C80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66" name="Text Box 5">
          <a:extLst>
            <a:ext uri="{FF2B5EF4-FFF2-40B4-BE49-F238E27FC236}">
              <a16:creationId xmlns:a16="http://schemas.microsoft.com/office/drawing/2014/main" id="{6EDC8D43-8374-4F3F-BB09-E9ABC49F46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67" name="Text Box 9">
          <a:extLst>
            <a:ext uri="{FF2B5EF4-FFF2-40B4-BE49-F238E27FC236}">
              <a16:creationId xmlns:a16="http://schemas.microsoft.com/office/drawing/2014/main" id="{26A89ACF-11FD-4DC2-9A63-E35E46F8071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68" name="Text Box 10">
          <a:extLst>
            <a:ext uri="{FF2B5EF4-FFF2-40B4-BE49-F238E27FC236}">
              <a16:creationId xmlns:a16="http://schemas.microsoft.com/office/drawing/2014/main" id="{6908B833-A687-4DCE-9722-A813D06747C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69" name="Text Box 4">
          <a:extLst>
            <a:ext uri="{FF2B5EF4-FFF2-40B4-BE49-F238E27FC236}">
              <a16:creationId xmlns:a16="http://schemas.microsoft.com/office/drawing/2014/main" id="{A1B49CC5-379A-4E87-B3EB-E85F2B95819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70" name="Text Box 5">
          <a:extLst>
            <a:ext uri="{FF2B5EF4-FFF2-40B4-BE49-F238E27FC236}">
              <a16:creationId xmlns:a16="http://schemas.microsoft.com/office/drawing/2014/main" id="{9CACEDF4-88C0-43CD-BBDB-791B85F920C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71" name="Text Box 9">
          <a:extLst>
            <a:ext uri="{FF2B5EF4-FFF2-40B4-BE49-F238E27FC236}">
              <a16:creationId xmlns:a16="http://schemas.microsoft.com/office/drawing/2014/main" id="{22DC6A5F-9128-4417-9A18-DFB3FDC6DD3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72" name="Text Box 10">
          <a:extLst>
            <a:ext uri="{FF2B5EF4-FFF2-40B4-BE49-F238E27FC236}">
              <a16:creationId xmlns:a16="http://schemas.microsoft.com/office/drawing/2014/main" id="{5FA93384-1155-47BC-B56E-CA472ABC063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73" name="Text Box 4">
          <a:extLst>
            <a:ext uri="{FF2B5EF4-FFF2-40B4-BE49-F238E27FC236}">
              <a16:creationId xmlns:a16="http://schemas.microsoft.com/office/drawing/2014/main" id="{AC9A3C48-24C7-43DE-AC78-015C1544EEB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74" name="Text Box 5">
          <a:extLst>
            <a:ext uri="{FF2B5EF4-FFF2-40B4-BE49-F238E27FC236}">
              <a16:creationId xmlns:a16="http://schemas.microsoft.com/office/drawing/2014/main" id="{0B1F88DA-5F44-4272-A6FB-4AE14B910DF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75" name="Text Box 9">
          <a:extLst>
            <a:ext uri="{FF2B5EF4-FFF2-40B4-BE49-F238E27FC236}">
              <a16:creationId xmlns:a16="http://schemas.microsoft.com/office/drawing/2014/main" id="{710DDB90-42E6-4D9D-AC3E-8983457A145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76" name="Text Box 10">
          <a:extLst>
            <a:ext uri="{FF2B5EF4-FFF2-40B4-BE49-F238E27FC236}">
              <a16:creationId xmlns:a16="http://schemas.microsoft.com/office/drawing/2014/main" id="{CC39E25C-99EC-4E6D-B76F-05A24D52EE5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77" name="Text Box 4">
          <a:extLst>
            <a:ext uri="{FF2B5EF4-FFF2-40B4-BE49-F238E27FC236}">
              <a16:creationId xmlns:a16="http://schemas.microsoft.com/office/drawing/2014/main" id="{0D7C400C-8E18-4CC0-A462-25ACA19F7D5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78" name="Text Box 5">
          <a:extLst>
            <a:ext uri="{FF2B5EF4-FFF2-40B4-BE49-F238E27FC236}">
              <a16:creationId xmlns:a16="http://schemas.microsoft.com/office/drawing/2014/main" id="{7D1F6C1B-6A33-437C-A1CD-B4201027654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79" name="Text Box 9">
          <a:extLst>
            <a:ext uri="{FF2B5EF4-FFF2-40B4-BE49-F238E27FC236}">
              <a16:creationId xmlns:a16="http://schemas.microsoft.com/office/drawing/2014/main" id="{19A6C7AE-BD69-4483-9C07-C8DC9F23C26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80" name="Text Box 10">
          <a:extLst>
            <a:ext uri="{FF2B5EF4-FFF2-40B4-BE49-F238E27FC236}">
              <a16:creationId xmlns:a16="http://schemas.microsoft.com/office/drawing/2014/main" id="{000A85C0-56E8-4817-977E-9EA91CEED5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981" name="Text Box 4">
          <a:extLst>
            <a:ext uri="{FF2B5EF4-FFF2-40B4-BE49-F238E27FC236}">
              <a16:creationId xmlns:a16="http://schemas.microsoft.com/office/drawing/2014/main" id="{704CE50C-E879-41DB-A36C-95A95CA68487}"/>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982" name="Text Box 5">
          <a:extLst>
            <a:ext uri="{FF2B5EF4-FFF2-40B4-BE49-F238E27FC236}">
              <a16:creationId xmlns:a16="http://schemas.microsoft.com/office/drawing/2014/main" id="{858AEA64-7F06-4411-AF82-D61A608DACFC}"/>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983" name="Text Box 9">
          <a:extLst>
            <a:ext uri="{FF2B5EF4-FFF2-40B4-BE49-F238E27FC236}">
              <a16:creationId xmlns:a16="http://schemas.microsoft.com/office/drawing/2014/main" id="{23D7BE23-ED53-44B9-A3A2-CA923EC0887B}"/>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984" name="Text Box 10">
          <a:extLst>
            <a:ext uri="{FF2B5EF4-FFF2-40B4-BE49-F238E27FC236}">
              <a16:creationId xmlns:a16="http://schemas.microsoft.com/office/drawing/2014/main" id="{C139847E-8409-48AA-BA04-6DCD53D90E45}"/>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85" name="Text Box 4">
          <a:extLst>
            <a:ext uri="{FF2B5EF4-FFF2-40B4-BE49-F238E27FC236}">
              <a16:creationId xmlns:a16="http://schemas.microsoft.com/office/drawing/2014/main" id="{FC7E5C18-9674-441A-97A3-9EEF06B07FC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86" name="Text Box 5">
          <a:extLst>
            <a:ext uri="{FF2B5EF4-FFF2-40B4-BE49-F238E27FC236}">
              <a16:creationId xmlns:a16="http://schemas.microsoft.com/office/drawing/2014/main" id="{F109B76F-B76D-48AE-924F-C9F324091FE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87" name="Text Box 9">
          <a:extLst>
            <a:ext uri="{FF2B5EF4-FFF2-40B4-BE49-F238E27FC236}">
              <a16:creationId xmlns:a16="http://schemas.microsoft.com/office/drawing/2014/main" id="{86DA2DBD-D211-4D83-A0EA-68C9817442F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88" name="Text Box 10">
          <a:extLst>
            <a:ext uri="{FF2B5EF4-FFF2-40B4-BE49-F238E27FC236}">
              <a16:creationId xmlns:a16="http://schemas.microsoft.com/office/drawing/2014/main" id="{6609CCA1-546C-428D-9784-DC09696DB83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89" name="Text Box 4">
          <a:extLst>
            <a:ext uri="{FF2B5EF4-FFF2-40B4-BE49-F238E27FC236}">
              <a16:creationId xmlns:a16="http://schemas.microsoft.com/office/drawing/2014/main" id="{666D97C3-6EEB-4093-9B56-93430904E08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90" name="Text Box 5">
          <a:extLst>
            <a:ext uri="{FF2B5EF4-FFF2-40B4-BE49-F238E27FC236}">
              <a16:creationId xmlns:a16="http://schemas.microsoft.com/office/drawing/2014/main" id="{E6A82669-66FB-494D-928C-79FEBEBCE5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91" name="Text Box 9">
          <a:extLst>
            <a:ext uri="{FF2B5EF4-FFF2-40B4-BE49-F238E27FC236}">
              <a16:creationId xmlns:a16="http://schemas.microsoft.com/office/drawing/2014/main" id="{592239BB-C7AD-42D9-AE4B-580AB877DD4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92" name="Text Box 10">
          <a:extLst>
            <a:ext uri="{FF2B5EF4-FFF2-40B4-BE49-F238E27FC236}">
              <a16:creationId xmlns:a16="http://schemas.microsoft.com/office/drawing/2014/main" id="{F7CEAC89-78F8-4E15-90E5-A12F430E2A8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93" name="Text Box 4">
          <a:extLst>
            <a:ext uri="{FF2B5EF4-FFF2-40B4-BE49-F238E27FC236}">
              <a16:creationId xmlns:a16="http://schemas.microsoft.com/office/drawing/2014/main" id="{3281B9E3-9AC1-4C39-BF0F-063635EFCA9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94" name="Text Box 5">
          <a:extLst>
            <a:ext uri="{FF2B5EF4-FFF2-40B4-BE49-F238E27FC236}">
              <a16:creationId xmlns:a16="http://schemas.microsoft.com/office/drawing/2014/main" id="{20A825A4-A8FD-4DF7-85A7-03BD7D508DD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95" name="Text Box 9">
          <a:extLst>
            <a:ext uri="{FF2B5EF4-FFF2-40B4-BE49-F238E27FC236}">
              <a16:creationId xmlns:a16="http://schemas.microsoft.com/office/drawing/2014/main" id="{F6501E08-DBC0-4B91-B075-BE5E2141C42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96" name="Text Box 4">
          <a:extLst>
            <a:ext uri="{FF2B5EF4-FFF2-40B4-BE49-F238E27FC236}">
              <a16:creationId xmlns:a16="http://schemas.microsoft.com/office/drawing/2014/main" id="{21305CCA-22D2-4CF2-9991-CE5F8ECDB92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97" name="Text Box 5">
          <a:extLst>
            <a:ext uri="{FF2B5EF4-FFF2-40B4-BE49-F238E27FC236}">
              <a16:creationId xmlns:a16="http://schemas.microsoft.com/office/drawing/2014/main" id="{E279074B-A00E-446B-A6A4-2F316768F57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98" name="Text Box 9">
          <a:extLst>
            <a:ext uri="{FF2B5EF4-FFF2-40B4-BE49-F238E27FC236}">
              <a16:creationId xmlns:a16="http://schemas.microsoft.com/office/drawing/2014/main" id="{67D7FDC7-6DFE-4B3A-9153-68EC89E7ECF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99" name="Text Box 4">
          <a:extLst>
            <a:ext uri="{FF2B5EF4-FFF2-40B4-BE49-F238E27FC236}">
              <a16:creationId xmlns:a16="http://schemas.microsoft.com/office/drawing/2014/main" id="{96902874-E25E-449E-909A-F837565874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00" name="Text Box 4">
          <a:extLst>
            <a:ext uri="{FF2B5EF4-FFF2-40B4-BE49-F238E27FC236}">
              <a16:creationId xmlns:a16="http://schemas.microsoft.com/office/drawing/2014/main" id="{63775C05-D658-4F2E-A016-2E483491888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001" name="Text Box 4">
          <a:extLst>
            <a:ext uri="{FF2B5EF4-FFF2-40B4-BE49-F238E27FC236}">
              <a16:creationId xmlns:a16="http://schemas.microsoft.com/office/drawing/2014/main" id="{FF4D3FF9-F086-48C0-A98A-2FEE4184471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002" name="Text Box 5">
          <a:extLst>
            <a:ext uri="{FF2B5EF4-FFF2-40B4-BE49-F238E27FC236}">
              <a16:creationId xmlns:a16="http://schemas.microsoft.com/office/drawing/2014/main" id="{33B7CD8E-7F10-4651-B3A4-3FEF536ED74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003" name="Text Box 9">
          <a:extLst>
            <a:ext uri="{FF2B5EF4-FFF2-40B4-BE49-F238E27FC236}">
              <a16:creationId xmlns:a16="http://schemas.microsoft.com/office/drawing/2014/main" id="{2FD8F27A-5D3B-43F3-AABE-5DF1BA24A9F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004" name="Text Box 10">
          <a:extLst>
            <a:ext uri="{FF2B5EF4-FFF2-40B4-BE49-F238E27FC236}">
              <a16:creationId xmlns:a16="http://schemas.microsoft.com/office/drawing/2014/main" id="{637977D9-D600-4563-B091-776CA913E5C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005" name="Text Box 4">
          <a:extLst>
            <a:ext uri="{FF2B5EF4-FFF2-40B4-BE49-F238E27FC236}">
              <a16:creationId xmlns:a16="http://schemas.microsoft.com/office/drawing/2014/main" id="{84B805D9-2438-4BF6-B7C0-5AB3288BBFE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006" name="Text Box 5">
          <a:extLst>
            <a:ext uri="{FF2B5EF4-FFF2-40B4-BE49-F238E27FC236}">
              <a16:creationId xmlns:a16="http://schemas.microsoft.com/office/drawing/2014/main" id="{92759AE7-D045-4778-8F5F-34BE43B5B60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007" name="Text Box 9">
          <a:extLst>
            <a:ext uri="{FF2B5EF4-FFF2-40B4-BE49-F238E27FC236}">
              <a16:creationId xmlns:a16="http://schemas.microsoft.com/office/drawing/2014/main" id="{8E708E63-9C4C-47A8-AA40-80AD4226D3A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008" name="Text Box 10">
          <a:extLst>
            <a:ext uri="{FF2B5EF4-FFF2-40B4-BE49-F238E27FC236}">
              <a16:creationId xmlns:a16="http://schemas.microsoft.com/office/drawing/2014/main" id="{A37BAC72-EFF2-4C1A-87FD-B41068C7331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09" name="Text Box 4">
          <a:extLst>
            <a:ext uri="{FF2B5EF4-FFF2-40B4-BE49-F238E27FC236}">
              <a16:creationId xmlns:a16="http://schemas.microsoft.com/office/drawing/2014/main" id="{9582A696-01B1-4CD0-B50B-633EE9506D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10" name="Text Box 5">
          <a:extLst>
            <a:ext uri="{FF2B5EF4-FFF2-40B4-BE49-F238E27FC236}">
              <a16:creationId xmlns:a16="http://schemas.microsoft.com/office/drawing/2014/main" id="{3FA6AF24-B57B-4CE2-BE4B-EC71F565FE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11" name="Text Box 9">
          <a:extLst>
            <a:ext uri="{FF2B5EF4-FFF2-40B4-BE49-F238E27FC236}">
              <a16:creationId xmlns:a16="http://schemas.microsoft.com/office/drawing/2014/main" id="{506F3573-D53B-4D9F-AF0C-07DE5E9C54A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12" name="Text Box 10">
          <a:extLst>
            <a:ext uri="{FF2B5EF4-FFF2-40B4-BE49-F238E27FC236}">
              <a16:creationId xmlns:a16="http://schemas.microsoft.com/office/drawing/2014/main" id="{60896488-F243-4969-9C21-F69A0F2DAE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13" name="Text Box 4">
          <a:extLst>
            <a:ext uri="{FF2B5EF4-FFF2-40B4-BE49-F238E27FC236}">
              <a16:creationId xmlns:a16="http://schemas.microsoft.com/office/drawing/2014/main" id="{F1A4D7E6-B5D0-4E7E-99BA-C7043EF6119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14" name="Text Box 5">
          <a:extLst>
            <a:ext uri="{FF2B5EF4-FFF2-40B4-BE49-F238E27FC236}">
              <a16:creationId xmlns:a16="http://schemas.microsoft.com/office/drawing/2014/main" id="{80B431D8-B0FF-4FD4-9A79-87AF29E31B4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15" name="Text Box 9">
          <a:extLst>
            <a:ext uri="{FF2B5EF4-FFF2-40B4-BE49-F238E27FC236}">
              <a16:creationId xmlns:a16="http://schemas.microsoft.com/office/drawing/2014/main" id="{2288471E-26CD-4F41-B148-9E9BDF0609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16" name="Text Box 10">
          <a:extLst>
            <a:ext uri="{FF2B5EF4-FFF2-40B4-BE49-F238E27FC236}">
              <a16:creationId xmlns:a16="http://schemas.microsoft.com/office/drawing/2014/main" id="{FD87A36C-DA79-4D76-B087-F4903FC23B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17" name="Text Box 4">
          <a:extLst>
            <a:ext uri="{FF2B5EF4-FFF2-40B4-BE49-F238E27FC236}">
              <a16:creationId xmlns:a16="http://schemas.microsoft.com/office/drawing/2014/main" id="{D6111857-84B7-43C4-A87F-86C60E565FE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18" name="Text Box 5">
          <a:extLst>
            <a:ext uri="{FF2B5EF4-FFF2-40B4-BE49-F238E27FC236}">
              <a16:creationId xmlns:a16="http://schemas.microsoft.com/office/drawing/2014/main" id="{2C16D52D-B7E9-499F-8F18-38C6F178C5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19" name="Text Box 9">
          <a:extLst>
            <a:ext uri="{FF2B5EF4-FFF2-40B4-BE49-F238E27FC236}">
              <a16:creationId xmlns:a16="http://schemas.microsoft.com/office/drawing/2014/main" id="{D71A9D05-708B-4DAA-9F0B-A52610C1756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20" name="Text Box 10">
          <a:extLst>
            <a:ext uri="{FF2B5EF4-FFF2-40B4-BE49-F238E27FC236}">
              <a16:creationId xmlns:a16="http://schemas.microsoft.com/office/drawing/2014/main" id="{0923EF0C-E829-4BB8-A49E-D46EC72C2B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21" name="Text Box 4">
          <a:extLst>
            <a:ext uri="{FF2B5EF4-FFF2-40B4-BE49-F238E27FC236}">
              <a16:creationId xmlns:a16="http://schemas.microsoft.com/office/drawing/2014/main" id="{0E270302-AFEE-4BF8-AFF8-FD30081C6DE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22" name="Text Box 5">
          <a:extLst>
            <a:ext uri="{FF2B5EF4-FFF2-40B4-BE49-F238E27FC236}">
              <a16:creationId xmlns:a16="http://schemas.microsoft.com/office/drawing/2014/main" id="{5CB80E95-BFD5-4299-8128-C30D9DB312D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23" name="Text Box 9">
          <a:extLst>
            <a:ext uri="{FF2B5EF4-FFF2-40B4-BE49-F238E27FC236}">
              <a16:creationId xmlns:a16="http://schemas.microsoft.com/office/drawing/2014/main" id="{B20AD8A0-53BD-49A8-9327-23FD71E7E46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24" name="Text Box 10">
          <a:extLst>
            <a:ext uri="{FF2B5EF4-FFF2-40B4-BE49-F238E27FC236}">
              <a16:creationId xmlns:a16="http://schemas.microsoft.com/office/drawing/2014/main" id="{9085A0A9-BC3E-40F4-B8C0-F0CFB02DB00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25" name="Text Box 4">
          <a:extLst>
            <a:ext uri="{FF2B5EF4-FFF2-40B4-BE49-F238E27FC236}">
              <a16:creationId xmlns:a16="http://schemas.microsoft.com/office/drawing/2014/main" id="{69F215C2-0353-416F-ACCD-5B8041B67F5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26" name="Text Box 5">
          <a:extLst>
            <a:ext uri="{FF2B5EF4-FFF2-40B4-BE49-F238E27FC236}">
              <a16:creationId xmlns:a16="http://schemas.microsoft.com/office/drawing/2014/main" id="{FCD7AF06-1FC3-4019-A595-E581A2D0FDA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27" name="Text Box 9">
          <a:extLst>
            <a:ext uri="{FF2B5EF4-FFF2-40B4-BE49-F238E27FC236}">
              <a16:creationId xmlns:a16="http://schemas.microsoft.com/office/drawing/2014/main" id="{C5A3B576-D0AF-4256-898F-41DC46BA7B0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28" name="Text Box 10">
          <a:extLst>
            <a:ext uri="{FF2B5EF4-FFF2-40B4-BE49-F238E27FC236}">
              <a16:creationId xmlns:a16="http://schemas.microsoft.com/office/drawing/2014/main" id="{6B488544-038C-4A0C-BE0C-B72C24304BA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29" name="Text Box 4">
          <a:extLst>
            <a:ext uri="{FF2B5EF4-FFF2-40B4-BE49-F238E27FC236}">
              <a16:creationId xmlns:a16="http://schemas.microsoft.com/office/drawing/2014/main" id="{B7C9626B-B83B-484F-9786-3569A8F0AB8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30" name="Text Box 5">
          <a:extLst>
            <a:ext uri="{FF2B5EF4-FFF2-40B4-BE49-F238E27FC236}">
              <a16:creationId xmlns:a16="http://schemas.microsoft.com/office/drawing/2014/main" id="{E0BF198F-63B5-42A8-B6EC-FF9AFFDCE07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31" name="Text Box 9">
          <a:extLst>
            <a:ext uri="{FF2B5EF4-FFF2-40B4-BE49-F238E27FC236}">
              <a16:creationId xmlns:a16="http://schemas.microsoft.com/office/drawing/2014/main" id="{0C6485A7-50CF-42AA-8078-1708AAEED0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32" name="Text Box 10">
          <a:extLst>
            <a:ext uri="{FF2B5EF4-FFF2-40B4-BE49-F238E27FC236}">
              <a16:creationId xmlns:a16="http://schemas.microsoft.com/office/drawing/2014/main" id="{0F401A94-1CDA-4D05-A30B-E26FFAE6E7D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33" name="Text Box 4">
          <a:extLst>
            <a:ext uri="{FF2B5EF4-FFF2-40B4-BE49-F238E27FC236}">
              <a16:creationId xmlns:a16="http://schemas.microsoft.com/office/drawing/2014/main" id="{3DA3132C-3A13-493C-AA35-199199C4AE5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34" name="Text Box 5">
          <a:extLst>
            <a:ext uri="{FF2B5EF4-FFF2-40B4-BE49-F238E27FC236}">
              <a16:creationId xmlns:a16="http://schemas.microsoft.com/office/drawing/2014/main" id="{130F2F58-B56B-4035-9932-378A9461A11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35" name="Text Box 9">
          <a:extLst>
            <a:ext uri="{FF2B5EF4-FFF2-40B4-BE49-F238E27FC236}">
              <a16:creationId xmlns:a16="http://schemas.microsoft.com/office/drawing/2014/main" id="{01548488-B9E4-4F81-B9FF-9979DDFE7EF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36" name="Text Box 10">
          <a:extLst>
            <a:ext uri="{FF2B5EF4-FFF2-40B4-BE49-F238E27FC236}">
              <a16:creationId xmlns:a16="http://schemas.microsoft.com/office/drawing/2014/main" id="{DBB24118-D4F5-49E0-86DE-F5F7516567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37" name="Text Box 4">
          <a:extLst>
            <a:ext uri="{FF2B5EF4-FFF2-40B4-BE49-F238E27FC236}">
              <a16:creationId xmlns:a16="http://schemas.microsoft.com/office/drawing/2014/main" id="{CA02D17B-EC1D-4B51-A303-A96CA1486A8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38" name="Text Box 5">
          <a:extLst>
            <a:ext uri="{FF2B5EF4-FFF2-40B4-BE49-F238E27FC236}">
              <a16:creationId xmlns:a16="http://schemas.microsoft.com/office/drawing/2014/main" id="{363E230A-1D24-498D-93F4-1E2C6E717BB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39" name="Text Box 9">
          <a:extLst>
            <a:ext uri="{FF2B5EF4-FFF2-40B4-BE49-F238E27FC236}">
              <a16:creationId xmlns:a16="http://schemas.microsoft.com/office/drawing/2014/main" id="{F9DDD561-1490-489A-9992-93F5860B95B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40" name="Text Box 10">
          <a:extLst>
            <a:ext uri="{FF2B5EF4-FFF2-40B4-BE49-F238E27FC236}">
              <a16:creationId xmlns:a16="http://schemas.microsoft.com/office/drawing/2014/main" id="{2257346E-3DD8-4CED-8A7B-1FCED1745AC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41" name="Text Box 4">
          <a:extLst>
            <a:ext uri="{FF2B5EF4-FFF2-40B4-BE49-F238E27FC236}">
              <a16:creationId xmlns:a16="http://schemas.microsoft.com/office/drawing/2014/main" id="{55816FB4-314B-4830-B7AA-1B55E520162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42" name="Text Box 5">
          <a:extLst>
            <a:ext uri="{FF2B5EF4-FFF2-40B4-BE49-F238E27FC236}">
              <a16:creationId xmlns:a16="http://schemas.microsoft.com/office/drawing/2014/main" id="{B23C25D0-2841-4704-8ABC-C442E37D87A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43" name="Text Box 9">
          <a:extLst>
            <a:ext uri="{FF2B5EF4-FFF2-40B4-BE49-F238E27FC236}">
              <a16:creationId xmlns:a16="http://schemas.microsoft.com/office/drawing/2014/main" id="{935F1F02-4A00-4A37-97CD-C70924A7BB7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44" name="Text Box 10">
          <a:extLst>
            <a:ext uri="{FF2B5EF4-FFF2-40B4-BE49-F238E27FC236}">
              <a16:creationId xmlns:a16="http://schemas.microsoft.com/office/drawing/2014/main" id="{CF9D5550-5379-42CD-AB16-D2FD817B919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45" name="Text Box 4">
          <a:extLst>
            <a:ext uri="{FF2B5EF4-FFF2-40B4-BE49-F238E27FC236}">
              <a16:creationId xmlns:a16="http://schemas.microsoft.com/office/drawing/2014/main" id="{F4BFBF65-F6A5-480E-89C8-A2BC89A6016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46" name="Text Box 5">
          <a:extLst>
            <a:ext uri="{FF2B5EF4-FFF2-40B4-BE49-F238E27FC236}">
              <a16:creationId xmlns:a16="http://schemas.microsoft.com/office/drawing/2014/main" id="{7C41CCF0-77B4-4657-A00D-1592907F489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47" name="Text Box 9">
          <a:extLst>
            <a:ext uri="{FF2B5EF4-FFF2-40B4-BE49-F238E27FC236}">
              <a16:creationId xmlns:a16="http://schemas.microsoft.com/office/drawing/2014/main" id="{6D5CFAA6-F85A-4DE1-A661-45C423B46B8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48" name="Text Box 10">
          <a:extLst>
            <a:ext uri="{FF2B5EF4-FFF2-40B4-BE49-F238E27FC236}">
              <a16:creationId xmlns:a16="http://schemas.microsoft.com/office/drawing/2014/main" id="{7E73AAAB-BF27-4B71-847E-4BEA30B47A7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49" name="Text Box 4">
          <a:extLst>
            <a:ext uri="{FF2B5EF4-FFF2-40B4-BE49-F238E27FC236}">
              <a16:creationId xmlns:a16="http://schemas.microsoft.com/office/drawing/2014/main" id="{27244B51-E723-4BB5-BF2A-8A990BD4071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50" name="Text Box 5">
          <a:extLst>
            <a:ext uri="{FF2B5EF4-FFF2-40B4-BE49-F238E27FC236}">
              <a16:creationId xmlns:a16="http://schemas.microsoft.com/office/drawing/2014/main" id="{DA4782A8-3B9C-4E7D-8389-483B415F544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51" name="Text Box 9">
          <a:extLst>
            <a:ext uri="{FF2B5EF4-FFF2-40B4-BE49-F238E27FC236}">
              <a16:creationId xmlns:a16="http://schemas.microsoft.com/office/drawing/2014/main" id="{8988BE1F-3CEA-4DDE-8596-7F754DD6DE0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52" name="Text Box 10">
          <a:extLst>
            <a:ext uri="{FF2B5EF4-FFF2-40B4-BE49-F238E27FC236}">
              <a16:creationId xmlns:a16="http://schemas.microsoft.com/office/drawing/2014/main" id="{CFE53DDC-FC73-4C27-8DB8-C3DA5E787D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053" name="Text Box 4">
          <a:extLst>
            <a:ext uri="{FF2B5EF4-FFF2-40B4-BE49-F238E27FC236}">
              <a16:creationId xmlns:a16="http://schemas.microsoft.com/office/drawing/2014/main" id="{A634FEEB-DEF5-439E-B4B3-A3A1F53A4FC3}"/>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054" name="Text Box 5">
          <a:extLst>
            <a:ext uri="{FF2B5EF4-FFF2-40B4-BE49-F238E27FC236}">
              <a16:creationId xmlns:a16="http://schemas.microsoft.com/office/drawing/2014/main" id="{DCE8EE6A-7B84-483E-8144-2C87C81AF636}"/>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055" name="Text Box 9">
          <a:extLst>
            <a:ext uri="{FF2B5EF4-FFF2-40B4-BE49-F238E27FC236}">
              <a16:creationId xmlns:a16="http://schemas.microsoft.com/office/drawing/2014/main" id="{710B8EC0-176C-41BA-AD22-50D8C2865B37}"/>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056" name="Text Box 10">
          <a:extLst>
            <a:ext uri="{FF2B5EF4-FFF2-40B4-BE49-F238E27FC236}">
              <a16:creationId xmlns:a16="http://schemas.microsoft.com/office/drawing/2014/main" id="{B42EDA5B-DFD8-40FB-866A-81FD7E63549A}"/>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57" name="Text Box 4">
          <a:extLst>
            <a:ext uri="{FF2B5EF4-FFF2-40B4-BE49-F238E27FC236}">
              <a16:creationId xmlns:a16="http://schemas.microsoft.com/office/drawing/2014/main" id="{CB5C7C57-717F-4E8C-84BB-F860A58E814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58" name="Text Box 5">
          <a:extLst>
            <a:ext uri="{FF2B5EF4-FFF2-40B4-BE49-F238E27FC236}">
              <a16:creationId xmlns:a16="http://schemas.microsoft.com/office/drawing/2014/main" id="{AE0320C1-3905-46FB-83ED-59B74804350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59" name="Text Box 9">
          <a:extLst>
            <a:ext uri="{FF2B5EF4-FFF2-40B4-BE49-F238E27FC236}">
              <a16:creationId xmlns:a16="http://schemas.microsoft.com/office/drawing/2014/main" id="{5D55061B-6ADF-4567-93DB-F4A22C34AF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60" name="Text Box 10">
          <a:extLst>
            <a:ext uri="{FF2B5EF4-FFF2-40B4-BE49-F238E27FC236}">
              <a16:creationId xmlns:a16="http://schemas.microsoft.com/office/drawing/2014/main" id="{6B32DFB0-045E-44E8-8A61-F028BFE5937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61" name="Text Box 4">
          <a:extLst>
            <a:ext uri="{FF2B5EF4-FFF2-40B4-BE49-F238E27FC236}">
              <a16:creationId xmlns:a16="http://schemas.microsoft.com/office/drawing/2014/main" id="{2561B972-9E37-4A92-BA27-B049A233E22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62" name="Text Box 5">
          <a:extLst>
            <a:ext uri="{FF2B5EF4-FFF2-40B4-BE49-F238E27FC236}">
              <a16:creationId xmlns:a16="http://schemas.microsoft.com/office/drawing/2014/main" id="{2F77F9F2-9F58-4301-BCB6-E2ACA27118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63" name="Text Box 9">
          <a:extLst>
            <a:ext uri="{FF2B5EF4-FFF2-40B4-BE49-F238E27FC236}">
              <a16:creationId xmlns:a16="http://schemas.microsoft.com/office/drawing/2014/main" id="{F355F6B5-2021-4952-B254-B18552F25A8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64" name="Text Box 10">
          <a:extLst>
            <a:ext uri="{FF2B5EF4-FFF2-40B4-BE49-F238E27FC236}">
              <a16:creationId xmlns:a16="http://schemas.microsoft.com/office/drawing/2014/main" id="{749C4252-5219-414F-B028-8E97C71FBB8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65" name="Text Box 4">
          <a:extLst>
            <a:ext uri="{FF2B5EF4-FFF2-40B4-BE49-F238E27FC236}">
              <a16:creationId xmlns:a16="http://schemas.microsoft.com/office/drawing/2014/main" id="{27822D00-63E7-4C5B-9D2F-CD90D76E5BB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66" name="Text Box 5">
          <a:extLst>
            <a:ext uri="{FF2B5EF4-FFF2-40B4-BE49-F238E27FC236}">
              <a16:creationId xmlns:a16="http://schemas.microsoft.com/office/drawing/2014/main" id="{337FE17D-C6AC-4B20-8F39-AD5A0B46FD4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67" name="Text Box 9">
          <a:extLst>
            <a:ext uri="{FF2B5EF4-FFF2-40B4-BE49-F238E27FC236}">
              <a16:creationId xmlns:a16="http://schemas.microsoft.com/office/drawing/2014/main" id="{FC017CB8-1878-440A-A319-74F3AC53AF3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68" name="Text Box 4">
          <a:extLst>
            <a:ext uri="{FF2B5EF4-FFF2-40B4-BE49-F238E27FC236}">
              <a16:creationId xmlns:a16="http://schemas.microsoft.com/office/drawing/2014/main" id="{135B38E5-04FA-48B8-B2F9-2DD637572FB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69" name="Text Box 5">
          <a:extLst>
            <a:ext uri="{FF2B5EF4-FFF2-40B4-BE49-F238E27FC236}">
              <a16:creationId xmlns:a16="http://schemas.microsoft.com/office/drawing/2014/main" id="{114E3D01-5EB5-45BE-AAC6-35101838A7A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70" name="Text Box 9">
          <a:extLst>
            <a:ext uri="{FF2B5EF4-FFF2-40B4-BE49-F238E27FC236}">
              <a16:creationId xmlns:a16="http://schemas.microsoft.com/office/drawing/2014/main" id="{362EC0D8-B4F2-4E0B-B94C-A12178238A5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71" name="Text Box 4">
          <a:extLst>
            <a:ext uri="{FF2B5EF4-FFF2-40B4-BE49-F238E27FC236}">
              <a16:creationId xmlns:a16="http://schemas.microsoft.com/office/drawing/2014/main" id="{1147BF4C-5631-4D2A-968C-6E4277C6603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72" name="Text Box 4">
          <a:extLst>
            <a:ext uri="{FF2B5EF4-FFF2-40B4-BE49-F238E27FC236}">
              <a16:creationId xmlns:a16="http://schemas.microsoft.com/office/drawing/2014/main" id="{7678EB70-541F-492C-88AE-427952D5AED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073" name="Text Box 4">
          <a:extLst>
            <a:ext uri="{FF2B5EF4-FFF2-40B4-BE49-F238E27FC236}">
              <a16:creationId xmlns:a16="http://schemas.microsoft.com/office/drawing/2014/main" id="{B6E6F187-ACC9-4C0F-87BF-EE319033D3B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074" name="Text Box 5">
          <a:extLst>
            <a:ext uri="{FF2B5EF4-FFF2-40B4-BE49-F238E27FC236}">
              <a16:creationId xmlns:a16="http://schemas.microsoft.com/office/drawing/2014/main" id="{3C7D7787-1D44-4EE6-86A0-E033EBADFA0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075" name="Text Box 9">
          <a:extLst>
            <a:ext uri="{FF2B5EF4-FFF2-40B4-BE49-F238E27FC236}">
              <a16:creationId xmlns:a16="http://schemas.microsoft.com/office/drawing/2014/main" id="{EB4F5940-4D26-4552-896E-8A8502FF97D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076" name="Text Box 10">
          <a:extLst>
            <a:ext uri="{FF2B5EF4-FFF2-40B4-BE49-F238E27FC236}">
              <a16:creationId xmlns:a16="http://schemas.microsoft.com/office/drawing/2014/main" id="{2FD628FB-8116-418F-9A77-7535AD49A67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077" name="Text Box 4">
          <a:extLst>
            <a:ext uri="{FF2B5EF4-FFF2-40B4-BE49-F238E27FC236}">
              <a16:creationId xmlns:a16="http://schemas.microsoft.com/office/drawing/2014/main" id="{91FB4BD5-0CC7-4C4A-ABD8-48B7AF3782B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078" name="Text Box 5">
          <a:extLst>
            <a:ext uri="{FF2B5EF4-FFF2-40B4-BE49-F238E27FC236}">
              <a16:creationId xmlns:a16="http://schemas.microsoft.com/office/drawing/2014/main" id="{3D919806-6428-42CF-9353-38B17FE4DAA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079" name="Text Box 9">
          <a:extLst>
            <a:ext uri="{FF2B5EF4-FFF2-40B4-BE49-F238E27FC236}">
              <a16:creationId xmlns:a16="http://schemas.microsoft.com/office/drawing/2014/main" id="{D6ED0927-458D-4A74-963C-F84254E2A92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080" name="Text Box 10">
          <a:extLst>
            <a:ext uri="{FF2B5EF4-FFF2-40B4-BE49-F238E27FC236}">
              <a16:creationId xmlns:a16="http://schemas.microsoft.com/office/drawing/2014/main" id="{0560990E-AA54-48AB-9A61-D968E0AE48DF}"/>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81" name="Text Box 4">
          <a:extLst>
            <a:ext uri="{FF2B5EF4-FFF2-40B4-BE49-F238E27FC236}">
              <a16:creationId xmlns:a16="http://schemas.microsoft.com/office/drawing/2014/main" id="{396307AE-2B28-4F0E-998F-E90BDC25BA1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82" name="Text Box 5">
          <a:extLst>
            <a:ext uri="{FF2B5EF4-FFF2-40B4-BE49-F238E27FC236}">
              <a16:creationId xmlns:a16="http://schemas.microsoft.com/office/drawing/2014/main" id="{36744053-2146-482D-8EC1-6372E8482B3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83" name="Text Box 9">
          <a:extLst>
            <a:ext uri="{FF2B5EF4-FFF2-40B4-BE49-F238E27FC236}">
              <a16:creationId xmlns:a16="http://schemas.microsoft.com/office/drawing/2014/main" id="{38A42752-AF53-41BC-85AD-0D690E1CBCA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84" name="Text Box 10">
          <a:extLst>
            <a:ext uri="{FF2B5EF4-FFF2-40B4-BE49-F238E27FC236}">
              <a16:creationId xmlns:a16="http://schemas.microsoft.com/office/drawing/2014/main" id="{DA27FF6E-9469-4D8D-B3D1-89D03185830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85" name="Text Box 4">
          <a:extLst>
            <a:ext uri="{FF2B5EF4-FFF2-40B4-BE49-F238E27FC236}">
              <a16:creationId xmlns:a16="http://schemas.microsoft.com/office/drawing/2014/main" id="{D734CF8C-917A-41A5-968F-7667C78E62C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86" name="Text Box 5">
          <a:extLst>
            <a:ext uri="{FF2B5EF4-FFF2-40B4-BE49-F238E27FC236}">
              <a16:creationId xmlns:a16="http://schemas.microsoft.com/office/drawing/2014/main" id="{5EAF1094-FE4B-4960-9B85-F355E8A649C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87" name="Text Box 9">
          <a:extLst>
            <a:ext uri="{FF2B5EF4-FFF2-40B4-BE49-F238E27FC236}">
              <a16:creationId xmlns:a16="http://schemas.microsoft.com/office/drawing/2014/main" id="{69324C5A-20CA-4131-BCF7-C67E4D93BCA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88" name="Text Box 10">
          <a:extLst>
            <a:ext uri="{FF2B5EF4-FFF2-40B4-BE49-F238E27FC236}">
              <a16:creationId xmlns:a16="http://schemas.microsoft.com/office/drawing/2014/main" id="{D66A5486-8A91-4D00-9780-251A82588C1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89" name="Text Box 4">
          <a:extLst>
            <a:ext uri="{FF2B5EF4-FFF2-40B4-BE49-F238E27FC236}">
              <a16:creationId xmlns:a16="http://schemas.microsoft.com/office/drawing/2014/main" id="{6B74D0D3-3748-4C0C-A948-491179FDA1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90" name="Text Box 5">
          <a:extLst>
            <a:ext uri="{FF2B5EF4-FFF2-40B4-BE49-F238E27FC236}">
              <a16:creationId xmlns:a16="http://schemas.microsoft.com/office/drawing/2014/main" id="{1113DBC7-92A7-4B21-A058-A578C177AB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91" name="Text Box 9">
          <a:extLst>
            <a:ext uri="{FF2B5EF4-FFF2-40B4-BE49-F238E27FC236}">
              <a16:creationId xmlns:a16="http://schemas.microsoft.com/office/drawing/2014/main" id="{B9EE3007-66DB-4B96-8146-930B28CC9C4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92" name="Text Box 10">
          <a:extLst>
            <a:ext uri="{FF2B5EF4-FFF2-40B4-BE49-F238E27FC236}">
              <a16:creationId xmlns:a16="http://schemas.microsoft.com/office/drawing/2014/main" id="{54C84F82-1FCF-4A06-BBEF-673E701BEDC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93" name="Text Box 4">
          <a:extLst>
            <a:ext uri="{FF2B5EF4-FFF2-40B4-BE49-F238E27FC236}">
              <a16:creationId xmlns:a16="http://schemas.microsoft.com/office/drawing/2014/main" id="{F63875A3-F4B3-438F-A111-827F49F9744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94" name="Text Box 5">
          <a:extLst>
            <a:ext uri="{FF2B5EF4-FFF2-40B4-BE49-F238E27FC236}">
              <a16:creationId xmlns:a16="http://schemas.microsoft.com/office/drawing/2014/main" id="{865AE562-6CB3-4B5A-87DF-18F8D73AFC3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95" name="Text Box 9">
          <a:extLst>
            <a:ext uri="{FF2B5EF4-FFF2-40B4-BE49-F238E27FC236}">
              <a16:creationId xmlns:a16="http://schemas.microsoft.com/office/drawing/2014/main" id="{1BE55BC8-8D71-4EB4-9B6F-93A72B2A62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96" name="Text Box 10">
          <a:extLst>
            <a:ext uri="{FF2B5EF4-FFF2-40B4-BE49-F238E27FC236}">
              <a16:creationId xmlns:a16="http://schemas.microsoft.com/office/drawing/2014/main" id="{67718791-E680-4B9C-BFC5-E48C68E2EB5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97" name="Text Box 4">
          <a:extLst>
            <a:ext uri="{FF2B5EF4-FFF2-40B4-BE49-F238E27FC236}">
              <a16:creationId xmlns:a16="http://schemas.microsoft.com/office/drawing/2014/main" id="{91E410AA-5524-4924-B1E5-7C0E64C4BEC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98" name="Text Box 5">
          <a:extLst>
            <a:ext uri="{FF2B5EF4-FFF2-40B4-BE49-F238E27FC236}">
              <a16:creationId xmlns:a16="http://schemas.microsoft.com/office/drawing/2014/main" id="{32498AC3-B266-43D4-ADAF-06C811051F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99" name="Text Box 9">
          <a:extLst>
            <a:ext uri="{FF2B5EF4-FFF2-40B4-BE49-F238E27FC236}">
              <a16:creationId xmlns:a16="http://schemas.microsoft.com/office/drawing/2014/main" id="{86D935A1-3243-4B32-A572-BDA8EBD119C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00" name="Text Box 10">
          <a:extLst>
            <a:ext uri="{FF2B5EF4-FFF2-40B4-BE49-F238E27FC236}">
              <a16:creationId xmlns:a16="http://schemas.microsoft.com/office/drawing/2014/main" id="{90AA173C-396D-4CAE-8D10-9D4960BAF57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01" name="Text Box 4">
          <a:extLst>
            <a:ext uri="{FF2B5EF4-FFF2-40B4-BE49-F238E27FC236}">
              <a16:creationId xmlns:a16="http://schemas.microsoft.com/office/drawing/2014/main" id="{B34A7A8A-9C68-4D44-BB31-311E37C6C3E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02" name="Text Box 5">
          <a:extLst>
            <a:ext uri="{FF2B5EF4-FFF2-40B4-BE49-F238E27FC236}">
              <a16:creationId xmlns:a16="http://schemas.microsoft.com/office/drawing/2014/main" id="{48D8D5C1-6847-407D-9F78-6FAF3D06271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03" name="Text Box 9">
          <a:extLst>
            <a:ext uri="{FF2B5EF4-FFF2-40B4-BE49-F238E27FC236}">
              <a16:creationId xmlns:a16="http://schemas.microsoft.com/office/drawing/2014/main" id="{A33D29C5-E368-4B12-968E-0FAD8972B89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04" name="Text Box 10">
          <a:extLst>
            <a:ext uri="{FF2B5EF4-FFF2-40B4-BE49-F238E27FC236}">
              <a16:creationId xmlns:a16="http://schemas.microsoft.com/office/drawing/2014/main" id="{AAD09F21-E35B-48C2-8E25-7600C333D1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05" name="Text Box 4">
          <a:extLst>
            <a:ext uri="{FF2B5EF4-FFF2-40B4-BE49-F238E27FC236}">
              <a16:creationId xmlns:a16="http://schemas.microsoft.com/office/drawing/2014/main" id="{AF07C419-9554-40B5-9DE2-FF10730F845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06" name="Text Box 5">
          <a:extLst>
            <a:ext uri="{FF2B5EF4-FFF2-40B4-BE49-F238E27FC236}">
              <a16:creationId xmlns:a16="http://schemas.microsoft.com/office/drawing/2014/main" id="{E866306A-5366-4B0E-9AEB-FCB54E4FC81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07" name="Text Box 9">
          <a:extLst>
            <a:ext uri="{FF2B5EF4-FFF2-40B4-BE49-F238E27FC236}">
              <a16:creationId xmlns:a16="http://schemas.microsoft.com/office/drawing/2014/main" id="{E86E8098-2849-4208-9CE5-90D0E4E2911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08" name="Text Box 10">
          <a:extLst>
            <a:ext uri="{FF2B5EF4-FFF2-40B4-BE49-F238E27FC236}">
              <a16:creationId xmlns:a16="http://schemas.microsoft.com/office/drawing/2014/main" id="{DA8B348C-5741-4D55-B082-ADF1B49BD2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09" name="Text Box 4">
          <a:extLst>
            <a:ext uri="{FF2B5EF4-FFF2-40B4-BE49-F238E27FC236}">
              <a16:creationId xmlns:a16="http://schemas.microsoft.com/office/drawing/2014/main" id="{CA62B557-931F-43AD-BE6F-AAA80B67EB1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10" name="Text Box 5">
          <a:extLst>
            <a:ext uri="{FF2B5EF4-FFF2-40B4-BE49-F238E27FC236}">
              <a16:creationId xmlns:a16="http://schemas.microsoft.com/office/drawing/2014/main" id="{CBD3F913-0434-4E96-AD1F-ADE9ABC18C3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11" name="Text Box 9">
          <a:extLst>
            <a:ext uri="{FF2B5EF4-FFF2-40B4-BE49-F238E27FC236}">
              <a16:creationId xmlns:a16="http://schemas.microsoft.com/office/drawing/2014/main" id="{66E6B8FB-E819-4987-AF2C-0106E35C66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12" name="Text Box 10">
          <a:extLst>
            <a:ext uri="{FF2B5EF4-FFF2-40B4-BE49-F238E27FC236}">
              <a16:creationId xmlns:a16="http://schemas.microsoft.com/office/drawing/2014/main" id="{D05BD325-A4A3-4242-A1CD-4394F4F954A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13" name="Text Box 4">
          <a:extLst>
            <a:ext uri="{FF2B5EF4-FFF2-40B4-BE49-F238E27FC236}">
              <a16:creationId xmlns:a16="http://schemas.microsoft.com/office/drawing/2014/main" id="{CC9FE925-9C11-4BDC-834B-72332FBD6EC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14" name="Text Box 5">
          <a:extLst>
            <a:ext uri="{FF2B5EF4-FFF2-40B4-BE49-F238E27FC236}">
              <a16:creationId xmlns:a16="http://schemas.microsoft.com/office/drawing/2014/main" id="{F2CA95D4-DDA4-46A3-A8CA-C6B77E086C5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15" name="Text Box 9">
          <a:extLst>
            <a:ext uri="{FF2B5EF4-FFF2-40B4-BE49-F238E27FC236}">
              <a16:creationId xmlns:a16="http://schemas.microsoft.com/office/drawing/2014/main" id="{7DFEDDAF-CFFA-427D-9FC1-50746406701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16" name="Text Box 10">
          <a:extLst>
            <a:ext uri="{FF2B5EF4-FFF2-40B4-BE49-F238E27FC236}">
              <a16:creationId xmlns:a16="http://schemas.microsoft.com/office/drawing/2014/main" id="{00A08323-2AFF-41CC-84FB-EB260161680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17" name="Text Box 4">
          <a:extLst>
            <a:ext uri="{FF2B5EF4-FFF2-40B4-BE49-F238E27FC236}">
              <a16:creationId xmlns:a16="http://schemas.microsoft.com/office/drawing/2014/main" id="{8E732A3C-E9DE-4E46-B58C-747640BDC0C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18" name="Text Box 5">
          <a:extLst>
            <a:ext uri="{FF2B5EF4-FFF2-40B4-BE49-F238E27FC236}">
              <a16:creationId xmlns:a16="http://schemas.microsoft.com/office/drawing/2014/main" id="{2CF9AB52-EE37-4CD0-9412-FEDCBD6838B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19" name="Text Box 9">
          <a:extLst>
            <a:ext uri="{FF2B5EF4-FFF2-40B4-BE49-F238E27FC236}">
              <a16:creationId xmlns:a16="http://schemas.microsoft.com/office/drawing/2014/main" id="{D8383BF6-0185-49CE-A739-F9A999852C1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20" name="Text Box 10">
          <a:extLst>
            <a:ext uri="{FF2B5EF4-FFF2-40B4-BE49-F238E27FC236}">
              <a16:creationId xmlns:a16="http://schemas.microsoft.com/office/drawing/2014/main" id="{62F52693-E1B0-4E51-BA75-A48E31D1311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21" name="Text Box 4">
          <a:extLst>
            <a:ext uri="{FF2B5EF4-FFF2-40B4-BE49-F238E27FC236}">
              <a16:creationId xmlns:a16="http://schemas.microsoft.com/office/drawing/2014/main" id="{561DE605-297D-4EFC-A9AB-41F83FEE765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22" name="Text Box 5">
          <a:extLst>
            <a:ext uri="{FF2B5EF4-FFF2-40B4-BE49-F238E27FC236}">
              <a16:creationId xmlns:a16="http://schemas.microsoft.com/office/drawing/2014/main" id="{1EB3A912-C7BF-470C-AA12-7676B9E27CE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23" name="Text Box 9">
          <a:extLst>
            <a:ext uri="{FF2B5EF4-FFF2-40B4-BE49-F238E27FC236}">
              <a16:creationId xmlns:a16="http://schemas.microsoft.com/office/drawing/2014/main" id="{C47FB247-C526-4DE1-A17E-ACB182BFB8D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24" name="Text Box 10">
          <a:extLst>
            <a:ext uri="{FF2B5EF4-FFF2-40B4-BE49-F238E27FC236}">
              <a16:creationId xmlns:a16="http://schemas.microsoft.com/office/drawing/2014/main" id="{02A55A31-4859-4441-96BC-1D322C30B85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125" name="Text Box 4">
          <a:extLst>
            <a:ext uri="{FF2B5EF4-FFF2-40B4-BE49-F238E27FC236}">
              <a16:creationId xmlns:a16="http://schemas.microsoft.com/office/drawing/2014/main" id="{1BD77956-E92E-48FF-9323-8F9D8FDC5862}"/>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126" name="Text Box 5">
          <a:extLst>
            <a:ext uri="{FF2B5EF4-FFF2-40B4-BE49-F238E27FC236}">
              <a16:creationId xmlns:a16="http://schemas.microsoft.com/office/drawing/2014/main" id="{FADDE8DE-3DBE-4233-9B5F-6A14FA8B963D}"/>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127" name="Text Box 9">
          <a:extLst>
            <a:ext uri="{FF2B5EF4-FFF2-40B4-BE49-F238E27FC236}">
              <a16:creationId xmlns:a16="http://schemas.microsoft.com/office/drawing/2014/main" id="{B183D179-A0A9-4D28-B37C-13AA9B11BA76}"/>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128" name="Text Box 10">
          <a:extLst>
            <a:ext uri="{FF2B5EF4-FFF2-40B4-BE49-F238E27FC236}">
              <a16:creationId xmlns:a16="http://schemas.microsoft.com/office/drawing/2014/main" id="{31F9AB0E-E338-43F6-AAC0-D63588D940A1}"/>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29" name="Text Box 4">
          <a:extLst>
            <a:ext uri="{FF2B5EF4-FFF2-40B4-BE49-F238E27FC236}">
              <a16:creationId xmlns:a16="http://schemas.microsoft.com/office/drawing/2014/main" id="{81FF61F3-BEA3-4C68-8CA9-BA49D3D2356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30" name="Text Box 5">
          <a:extLst>
            <a:ext uri="{FF2B5EF4-FFF2-40B4-BE49-F238E27FC236}">
              <a16:creationId xmlns:a16="http://schemas.microsoft.com/office/drawing/2014/main" id="{7DF20651-5AC7-4F7F-BE43-EF8CD9C08D8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31" name="Text Box 9">
          <a:extLst>
            <a:ext uri="{FF2B5EF4-FFF2-40B4-BE49-F238E27FC236}">
              <a16:creationId xmlns:a16="http://schemas.microsoft.com/office/drawing/2014/main" id="{CD2446D4-7ED4-4794-87BF-C075F1D422A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32" name="Text Box 10">
          <a:extLst>
            <a:ext uri="{FF2B5EF4-FFF2-40B4-BE49-F238E27FC236}">
              <a16:creationId xmlns:a16="http://schemas.microsoft.com/office/drawing/2014/main" id="{E936421D-3CD2-48B5-BE48-DC38B326E0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33" name="Text Box 4">
          <a:extLst>
            <a:ext uri="{FF2B5EF4-FFF2-40B4-BE49-F238E27FC236}">
              <a16:creationId xmlns:a16="http://schemas.microsoft.com/office/drawing/2014/main" id="{71F4DD9E-86DE-40F5-80AC-0E25EB09BA6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34" name="Text Box 5">
          <a:extLst>
            <a:ext uri="{FF2B5EF4-FFF2-40B4-BE49-F238E27FC236}">
              <a16:creationId xmlns:a16="http://schemas.microsoft.com/office/drawing/2014/main" id="{4267BFBA-EC35-4AD9-8BA8-43B917A83E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35" name="Text Box 9">
          <a:extLst>
            <a:ext uri="{FF2B5EF4-FFF2-40B4-BE49-F238E27FC236}">
              <a16:creationId xmlns:a16="http://schemas.microsoft.com/office/drawing/2014/main" id="{EB68CBE8-E9C6-48B7-94AE-6FF56268694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36" name="Text Box 10">
          <a:extLst>
            <a:ext uri="{FF2B5EF4-FFF2-40B4-BE49-F238E27FC236}">
              <a16:creationId xmlns:a16="http://schemas.microsoft.com/office/drawing/2014/main" id="{19F188C9-53B4-4125-8F09-6D091473D47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37" name="Text Box 4">
          <a:extLst>
            <a:ext uri="{FF2B5EF4-FFF2-40B4-BE49-F238E27FC236}">
              <a16:creationId xmlns:a16="http://schemas.microsoft.com/office/drawing/2014/main" id="{87282EA6-EFB6-45C4-A4CC-67F4160D461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38" name="Text Box 5">
          <a:extLst>
            <a:ext uri="{FF2B5EF4-FFF2-40B4-BE49-F238E27FC236}">
              <a16:creationId xmlns:a16="http://schemas.microsoft.com/office/drawing/2014/main" id="{48CCBEED-DF8F-4D71-9379-CEFC844085B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39" name="Text Box 9">
          <a:extLst>
            <a:ext uri="{FF2B5EF4-FFF2-40B4-BE49-F238E27FC236}">
              <a16:creationId xmlns:a16="http://schemas.microsoft.com/office/drawing/2014/main" id="{97A6D410-EF29-402C-80EB-1C0A6DFABB5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40" name="Text Box 4">
          <a:extLst>
            <a:ext uri="{FF2B5EF4-FFF2-40B4-BE49-F238E27FC236}">
              <a16:creationId xmlns:a16="http://schemas.microsoft.com/office/drawing/2014/main" id="{65B5CC08-35EA-4135-B73F-9C311736C89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41" name="Text Box 5">
          <a:extLst>
            <a:ext uri="{FF2B5EF4-FFF2-40B4-BE49-F238E27FC236}">
              <a16:creationId xmlns:a16="http://schemas.microsoft.com/office/drawing/2014/main" id="{9BF0EF36-6BEE-49F8-9775-87FA19B5188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42" name="Text Box 9">
          <a:extLst>
            <a:ext uri="{FF2B5EF4-FFF2-40B4-BE49-F238E27FC236}">
              <a16:creationId xmlns:a16="http://schemas.microsoft.com/office/drawing/2014/main" id="{BC301489-897A-4A16-8C1E-14E12C90C0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43" name="Text Box 4">
          <a:extLst>
            <a:ext uri="{FF2B5EF4-FFF2-40B4-BE49-F238E27FC236}">
              <a16:creationId xmlns:a16="http://schemas.microsoft.com/office/drawing/2014/main" id="{D0F3ADF5-2160-4098-A857-487C874CE02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44" name="Text Box 4">
          <a:extLst>
            <a:ext uri="{FF2B5EF4-FFF2-40B4-BE49-F238E27FC236}">
              <a16:creationId xmlns:a16="http://schemas.microsoft.com/office/drawing/2014/main" id="{16F34623-530A-4C90-83C0-5D95E2AF5B4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145" name="Text Box 4">
          <a:extLst>
            <a:ext uri="{FF2B5EF4-FFF2-40B4-BE49-F238E27FC236}">
              <a16:creationId xmlns:a16="http://schemas.microsoft.com/office/drawing/2014/main" id="{B6294C59-92B2-49AE-9C27-11FBFCED7BE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146" name="Text Box 5">
          <a:extLst>
            <a:ext uri="{FF2B5EF4-FFF2-40B4-BE49-F238E27FC236}">
              <a16:creationId xmlns:a16="http://schemas.microsoft.com/office/drawing/2014/main" id="{3EA5C0F4-80C4-4B80-8492-7BB4882A8CF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147" name="Text Box 9">
          <a:extLst>
            <a:ext uri="{FF2B5EF4-FFF2-40B4-BE49-F238E27FC236}">
              <a16:creationId xmlns:a16="http://schemas.microsoft.com/office/drawing/2014/main" id="{A10708F0-0F92-43DA-8F73-CCA4B532D78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148" name="Text Box 10">
          <a:extLst>
            <a:ext uri="{FF2B5EF4-FFF2-40B4-BE49-F238E27FC236}">
              <a16:creationId xmlns:a16="http://schemas.microsoft.com/office/drawing/2014/main" id="{4A5FBA7F-121C-4C6B-9403-39E6F8EA9BF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149" name="Text Box 4">
          <a:extLst>
            <a:ext uri="{FF2B5EF4-FFF2-40B4-BE49-F238E27FC236}">
              <a16:creationId xmlns:a16="http://schemas.microsoft.com/office/drawing/2014/main" id="{93D75BD6-8920-468E-814B-A7192722989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150" name="Text Box 5">
          <a:extLst>
            <a:ext uri="{FF2B5EF4-FFF2-40B4-BE49-F238E27FC236}">
              <a16:creationId xmlns:a16="http://schemas.microsoft.com/office/drawing/2014/main" id="{32C6FF8A-92BE-4A1C-9E83-ED003B3EC9A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151" name="Text Box 9">
          <a:extLst>
            <a:ext uri="{FF2B5EF4-FFF2-40B4-BE49-F238E27FC236}">
              <a16:creationId xmlns:a16="http://schemas.microsoft.com/office/drawing/2014/main" id="{92EE7D85-564B-444F-8065-744DAECF356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152" name="Text Box 10">
          <a:extLst>
            <a:ext uri="{FF2B5EF4-FFF2-40B4-BE49-F238E27FC236}">
              <a16:creationId xmlns:a16="http://schemas.microsoft.com/office/drawing/2014/main" id="{14853605-280B-4425-ACC1-9B70D264A81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53" name="Text Box 4">
          <a:extLst>
            <a:ext uri="{FF2B5EF4-FFF2-40B4-BE49-F238E27FC236}">
              <a16:creationId xmlns:a16="http://schemas.microsoft.com/office/drawing/2014/main" id="{D904B69B-DB6F-4ED5-B241-5108F52C8B6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54" name="Text Box 5">
          <a:extLst>
            <a:ext uri="{FF2B5EF4-FFF2-40B4-BE49-F238E27FC236}">
              <a16:creationId xmlns:a16="http://schemas.microsoft.com/office/drawing/2014/main" id="{55AFDE64-976B-4150-A357-D628A30B8E6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55" name="Text Box 9">
          <a:extLst>
            <a:ext uri="{FF2B5EF4-FFF2-40B4-BE49-F238E27FC236}">
              <a16:creationId xmlns:a16="http://schemas.microsoft.com/office/drawing/2014/main" id="{E062E901-D15A-4D9F-B57B-46F004B3F5B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56" name="Text Box 10">
          <a:extLst>
            <a:ext uri="{FF2B5EF4-FFF2-40B4-BE49-F238E27FC236}">
              <a16:creationId xmlns:a16="http://schemas.microsoft.com/office/drawing/2014/main" id="{EBEF6CDE-9F81-404D-82A0-74D030AC954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57" name="Text Box 4">
          <a:extLst>
            <a:ext uri="{FF2B5EF4-FFF2-40B4-BE49-F238E27FC236}">
              <a16:creationId xmlns:a16="http://schemas.microsoft.com/office/drawing/2014/main" id="{EDA4CF21-2997-44A3-ABCB-C4FA7B8449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58" name="Text Box 5">
          <a:extLst>
            <a:ext uri="{FF2B5EF4-FFF2-40B4-BE49-F238E27FC236}">
              <a16:creationId xmlns:a16="http://schemas.microsoft.com/office/drawing/2014/main" id="{55907326-A20C-4D54-821D-8BE3B386FA0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59" name="Text Box 9">
          <a:extLst>
            <a:ext uri="{FF2B5EF4-FFF2-40B4-BE49-F238E27FC236}">
              <a16:creationId xmlns:a16="http://schemas.microsoft.com/office/drawing/2014/main" id="{15EA117C-FE37-400D-89CC-9FD9490AB6A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60" name="Text Box 10">
          <a:extLst>
            <a:ext uri="{FF2B5EF4-FFF2-40B4-BE49-F238E27FC236}">
              <a16:creationId xmlns:a16="http://schemas.microsoft.com/office/drawing/2014/main" id="{EB8B4029-02D1-4784-8448-76259AB5340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61" name="Text Box 4">
          <a:extLst>
            <a:ext uri="{FF2B5EF4-FFF2-40B4-BE49-F238E27FC236}">
              <a16:creationId xmlns:a16="http://schemas.microsoft.com/office/drawing/2014/main" id="{B6CB9C4A-040F-4000-B942-F1C3CE2DE03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62" name="Text Box 5">
          <a:extLst>
            <a:ext uri="{FF2B5EF4-FFF2-40B4-BE49-F238E27FC236}">
              <a16:creationId xmlns:a16="http://schemas.microsoft.com/office/drawing/2014/main" id="{87EFA72B-6EDD-450F-BDB5-11CE9E9C688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63" name="Text Box 9">
          <a:extLst>
            <a:ext uri="{FF2B5EF4-FFF2-40B4-BE49-F238E27FC236}">
              <a16:creationId xmlns:a16="http://schemas.microsoft.com/office/drawing/2014/main" id="{DD621E8A-CC1E-4836-B22E-071575BFAE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64" name="Text Box 10">
          <a:extLst>
            <a:ext uri="{FF2B5EF4-FFF2-40B4-BE49-F238E27FC236}">
              <a16:creationId xmlns:a16="http://schemas.microsoft.com/office/drawing/2014/main" id="{F54407B7-1F2C-4106-8162-157834F1E9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65" name="Text Box 4">
          <a:extLst>
            <a:ext uri="{FF2B5EF4-FFF2-40B4-BE49-F238E27FC236}">
              <a16:creationId xmlns:a16="http://schemas.microsoft.com/office/drawing/2014/main" id="{2E5E8687-0790-4D66-82DB-02A9F42D408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66" name="Text Box 5">
          <a:extLst>
            <a:ext uri="{FF2B5EF4-FFF2-40B4-BE49-F238E27FC236}">
              <a16:creationId xmlns:a16="http://schemas.microsoft.com/office/drawing/2014/main" id="{531D7384-5FC2-46B6-8383-03220476CF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67" name="Text Box 9">
          <a:extLst>
            <a:ext uri="{FF2B5EF4-FFF2-40B4-BE49-F238E27FC236}">
              <a16:creationId xmlns:a16="http://schemas.microsoft.com/office/drawing/2014/main" id="{52A543A3-77A0-46CE-8C14-D27D603A254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68" name="Text Box 10">
          <a:extLst>
            <a:ext uri="{FF2B5EF4-FFF2-40B4-BE49-F238E27FC236}">
              <a16:creationId xmlns:a16="http://schemas.microsoft.com/office/drawing/2014/main" id="{DE2E0EB3-7529-4337-B55F-503EBF51073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69" name="Text Box 4">
          <a:extLst>
            <a:ext uri="{FF2B5EF4-FFF2-40B4-BE49-F238E27FC236}">
              <a16:creationId xmlns:a16="http://schemas.microsoft.com/office/drawing/2014/main" id="{AE89A396-AE23-41BD-8C94-4A560B6409F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70" name="Text Box 5">
          <a:extLst>
            <a:ext uri="{FF2B5EF4-FFF2-40B4-BE49-F238E27FC236}">
              <a16:creationId xmlns:a16="http://schemas.microsoft.com/office/drawing/2014/main" id="{276FE44A-3586-4F45-A3FE-11023E49D03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71" name="Text Box 9">
          <a:extLst>
            <a:ext uri="{FF2B5EF4-FFF2-40B4-BE49-F238E27FC236}">
              <a16:creationId xmlns:a16="http://schemas.microsoft.com/office/drawing/2014/main" id="{26953413-06EA-44FE-9343-8004AD3F0E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72" name="Text Box 10">
          <a:extLst>
            <a:ext uri="{FF2B5EF4-FFF2-40B4-BE49-F238E27FC236}">
              <a16:creationId xmlns:a16="http://schemas.microsoft.com/office/drawing/2014/main" id="{F2B9D180-74CC-42FB-B7C5-A0D98AA672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73" name="Text Box 4">
          <a:extLst>
            <a:ext uri="{FF2B5EF4-FFF2-40B4-BE49-F238E27FC236}">
              <a16:creationId xmlns:a16="http://schemas.microsoft.com/office/drawing/2014/main" id="{FE513634-2F87-4361-8EDB-C6BFBF17E5E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74" name="Text Box 5">
          <a:extLst>
            <a:ext uri="{FF2B5EF4-FFF2-40B4-BE49-F238E27FC236}">
              <a16:creationId xmlns:a16="http://schemas.microsoft.com/office/drawing/2014/main" id="{3504E50B-368A-4B8C-B388-E8FBC0AA93E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75" name="Text Box 9">
          <a:extLst>
            <a:ext uri="{FF2B5EF4-FFF2-40B4-BE49-F238E27FC236}">
              <a16:creationId xmlns:a16="http://schemas.microsoft.com/office/drawing/2014/main" id="{BD3B5F43-FB73-4BF7-8893-29A731A062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76" name="Text Box 10">
          <a:extLst>
            <a:ext uri="{FF2B5EF4-FFF2-40B4-BE49-F238E27FC236}">
              <a16:creationId xmlns:a16="http://schemas.microsoft.com/office/drawing/2014/main" id="{C8A66A55-5479-4AFB-BC62-47DEA52D100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77" name="Text Box 4">
          <a:extLst>
            <a:ext uri="{FF2B5EF4-FFF2-40B4-BE49-F238E27FC236}">
              <a16:creationId xmlns:a16="http://schemas.microsoft.com/office/drawing/2014/main" id="{1F7CE8CB-2D29-46B2-879A-F3D943D3034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78" name="Text Box 5">
          <a:extLst>
            <a:ext uri="{FF2B5EF4-FFF2-40B4-BE49-F238E27FC236}">
              <a16:creationId xmlns:a16="http://schemas.microsoft.com/office/drawing/2014/main" id="{204297BA-3278-49A1-BD89-E5C2EBA94B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79" name="Text Box 9">
          <a:extLst>
            <a:ext uri="{FF2B5EF4-FFF2-40B4-BE49-F238E27FC236}">
              <a16:creationId xmlns:a16="http://schemas.microsoft.com/office/drawing/2014/main" id="{1BC13E90-0E23-4320-B509-CF570CF4B68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80" name="Text Box 10">
          <a:extLst>
            <a:ext uri="{FF2B5EF4-FFF2-40B4-BE49-F238E27FC236}">
              <a16:creationId xmlns:a16="http://schemas.microsoft.com/office/drawing/2014/main" id="{F5E72D31-8BFF-4521-9781-4CD2AC9D368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81" name="Text Box 4">
          <a:extLst>
            <a:ext uri="{FF2B5EF4-FFF2-40B4-BE49-F238E27FC236}">
              <a16:creationId xmlns:a16="http://schemas.microsoft.com/office/drawing/2014/main" id="{137C2F45-23D2-4902-BA79-84153B8D8D7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82" name="Text Box 5">
          <a:extLst>
            <a:ext uri="{FF2B5EF4-FFF2-40B4-BE49-F238E27FC236}">
              <a16:creationId xmlns:a16="http://schemas.microsoft.com/office/drawing/2014/main" id="{411C6116-69A8-489A-BC6C-155E61EE8CC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83" name="Text Box 9">
          <a:extLst>
            <a:ext uri="{FF2B5EF4-FFF2-40B4-BE49-F238E27FC236}">
              <a16:creationId xmlns:a16="http://schemas.microsoft.com/office/drawing/2014/main" id="{4CF50373-FC49-4C60-8020-57283395DE1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84" name="Text Box 10">
          <a:extLst>
            <a:ext uri="{FF2B5EF4-FFF2-40B4-BE49-F238E27FC236}">
              <a16:creationId xmlns:a16="http://schemas.microsoft.com/office/drawing/2014/main" id="{FCA4356C-D2A4-4009-BCC2-157AEE78485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85" name="Text Box 4">
          <a:extLst>
            <a:ext uri="{FF2B5EF4-FFF2-40B4-BE49-F238E27FC236}">
              <a16:creationId xmlns:a16="http://schemas.microsoft.com/office/drawing/2014/main" id="{C0F1B82E-8DDB-42F8-A63B-7925D225487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86" name="Text Box 5">
          <a:extLst>
            <a:ext uri="{FF2B5EF4-FFF2-40B4-BE49-F238E27FC236}">
              <a16:creationId xmlns:a16="http://schemas.microsoft.com/office/drawing/2014/main" id="{344F0CA5-66F3-41F7-B648-8A7999B2E0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87" name="Text Box 9">
          <a:extLst>
            <a:ext uri="{FF2B5EF4-FFF2-40B4-BE49-F238E27FC236}">
              <a16:creationId xmlns:a16="http://schemas.microsoft.com/office/drawing/2014/main" id="{48C8DAE1-88D5-4E02-83B1-48BE51ED334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88" name="Text Box 10">
          <a:extLst>
            <a:ext uri="{FF2B5EF4-FFF2-40B4-BE49-F238E27FC236}">
              <a16:creationId xmlns:a16="http://schemas.microsoft.com/office/drawing/2014/main" id="{40579598-7BA5-44B0-874A-356637C51D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89" name="Text Box 4">
          <a:extLst>
            <a:ext uri="{FF2B5EF4-FFF2-40B4-BE49-F238E27FC236}">
              <a16:creationId xmlns:a16="http://schemas.microsoft.com/office/drawing/2014/main" id="{50428A28-9422-4002-942E-47AC2C662C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90" name="Text Box 5">
          <a:extLst>
            <a:ext uri="{FF2B5EF4-FFF2-40B4-BE49-F238E27FC236}">
              <a16:creationId xmlns:a16="http://schemas.microsoft.com/office/drawing/2014/main" id="{A56456C3-E347-4EFD-88FD-B7A3AB301CC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91" name="Text Box 9">
          <a:extLst>
            <a:ext uri="{FF2B5EF4-FFF2-40B4-BE49-F238E27FC236}">
              <a16:creationId xmlns:a16="http://schemas.microsoft.com/office/drawing/2014/main" id="{92205363-AC23-48BA-8CAB-414885372B9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92" name="Text Box 10">
          <a:extLst>
            <a:ext uri="{FF2B5EF4-FFF2-40B4-BE49-F238E27FC236}">
              <a16:creationId xmlns:a16="http://schemas.microsoft.com/office/drawing/2014/main" id="{D38F68C4-A38B-4907-9B8C-A2656E6FA61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93" name="Text Box 4">
          <a:extLst>
            <a:ext uri="{FF2B5EF4-FFF2-40B4-BE49-F238E27FC236}">
              <a16:creationId xmlns:a16="http://schemas.microsoft.com/office/drawing/2014/main" id="{2253F334-E46C-495C-A98B-8300A1DF32E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94" name="Text Box 5">
          <a:extLst>
            <a:ext uri="{FF2B5EF4-FFF2-40B4-BE49-F238E27FC236}">
              <a16:creationId xmlns:a16="http://schemas.microsoft.com/office/drawing/2014/main" id="{A0AC10A2-1C83-40E0-9A75-F15502F3B0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95" name="Text Box 9">
          <a:extLst>
            <a:ext uri="{FF2B5EF4-FFF2-40B4-BE49-F238E27FC236}">
              <a16:creationId xmlns:a16="http://schemas.microsoft.com/office/drawing/2014/main" id="{E916654F-B3CB-4299-B56F-551E1DCBB2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96" name="Text Box 10">
          <a:extLst>
            <a:ext uri="{FF2B5EF4-FFF2-40B4-BE49-F238E27FC236}">
              <a16:creationId xmlns:a16="http://schemas.microsoft.com/office/drawing/2014/main" id="{671D07C3-0C15-4D8C-8B2E-80B409B2317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197" name="Text Box 4">
          <a:extLst>
            <a:ext uri="{FF2B5EF4-FFF2-40B4-BE49-F238E27FC236}">
              <a16:creationId xmlns:a16="http://schemas.microsoft.com/office/drawing/2014/main" id="{6D2CF3E7-8222-44D1-BD48-955D539C14A5}"/>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198" name="Text Box 5">
          <a:extLst>
            <a:ext uri="{FF2B5EF4-FFF2-40B4-BE49-F238E27FC236}">
              <a16:creationId xmlns:a16="http://schemas.microsoft.com/office/drawing/2014/main" id="{2E40B214-A183-428C-BED4-4B26F8ECBC18}"/>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199" name="Text Box 9">
          <a:extLst>
            <a:ext uri="{FF2B5EF4-FFF2-40B4-BE49-F238E27FC236}">
              <a16:creationId xmlns:a16="http://schemas.microsoft.com/office/drawing/2014/main" id="{08C3E118-BD6B-427D-AF8C-211DE09B2671}"/>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200" name="Text Box 10">
          <a:extLst>
            <a:ext uri="{FF2B5EF4-FFF2-40B4-BE49-F238E27FC236}">
              <a16:creationId xmlns:a16="http://schemas.microsoft.com/office/drawing/2014/main" id="{19F13504-3EE5-4A58-A661-B1E14D2C7FEE}"/>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01" name="Text Box 4">
          <a:extLst>
            <a:ext uri="{FF2B5EF4-FFF2-40B4-BE49-F238E27FC236}">
              <a16:creationId xmlns:a16="http://schemas.microsoft.com/office/drawing/2014/main" id="{D418871A-1D63-43B2-9CC1-7E774D3147D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02" name="Text Box 5">
          <a:extLst>
            <a:ext uri="{FF2B5EF4-FFF2-40B4-BE49-F238E27FC236}">
              <a16:creationId xmlns:a16="http://schemas.microsoft.com/office/drawing/2014/main" id="{3B9AD5C4-D03A-4314-9210-5E0A3CA21F3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03" name="Text Box 9">
          <a:extLst>
            <a:ext uri="{FF2B5EF4-FFF2-40B4-BE49-F238E27FC236}">
              <a16:creationId xmlns:a16="http://schemas.microsoft.com/office/drawing/2014/main" id="{59DFA778-1069-44C9-8BB4-3C7590BCDC6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04" name="Text Box 10">
          <a:extLst>
            <a:ext uri="{FF2B5EF4-FFF2-40B4-BE49-F238E27FC236}">
              <a16:creationId xmlns:a16="http://schemas.microsoft.com/office/drawing/2014/main" id="{AD9146DC-9D88-4169-99C5-B761DC326B0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05" name="Text Box 4">
          <a:extLst>
            <a:ext uri="{FF2B5EF4-FFF2-40B4-BE49-F238E27FC236}">
              <a16:creationId xmlns:a16="http://schemas.microsoft.com/office/drawing/2014/main" id="{0500823B-B45D-472A-8491-40615BD471D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06" name="Text Box 5">
          <a:extLst>
            <a:ext uri="{FF2B5EF4-FFF2-40B4-BE49-F238E27FC236}">
              <a16:creationId xmlns:a16="http://schemas.microsoft.com/office/drawing/2014/main" id="{FBE1A7EB-0D03-410A-BABF-279F4A4F44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07" name="Text Box 9">
          <a:extLst>
            <a:ext uri="{FF2B5EF4-FFF2-40B4-BE49-F238E27FC236}">
              <a16:creationId xmlns:a16="http://schemas.microsoft.com/office/drawing/2014/main" id="{6A9DA7E0-3EED-46BB-BF85-4925754BEAD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08" name="Text Box 10">
          <a:extLst>
            <a:ext uri="{FF2B5EF4-FFF2-40B4-BE49-F238E27FC236}">
              <a16:creationId xmlns:a16="http://schemas.microsoft.com/office/drawing/2014/main" id="{DF47F1E0-73B0-4648-9670-28ABE41A858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09" name="Text Box 4">
          <a:extLst>
            <a:ext uri="{FF2B5EF4-FFF2-40B4-BE49-F238E27FC236}">
              <a16:creationId xmlns:a16="http://schemas.microsoft.com/office/drawing/2014/main" id="{38873FBE-7EF9-4865-8B5F-0650F33F9FC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10" name="Text Box 5">
          <a:extLst>
            <a:ext uri="{FF2B5EF4-FFF2-40B4-BE49-F238E27FC236}">
              <a16:creationId xmlns:a16="http://schemas.microsoft.com/office/drawing/2014/main" id="{E1E6FD62-E108-443F-BAEC-09F5A74730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11" name="Text Box 9">
          <a:extLst>
            <a:ext uri="{FF2B5EF4-FFF2-40B4-BE49-F238E27FC236}">
              <a16:creationId xmlns:a16="http://schemas.microsoft.com/office/drawing/2014/main" id="{5767CF1D-A17D-4235-8517-69AFCC267F8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12" name="Text Box 4">
          <a:extLst>
            <a:ext uri="{FF2B5EF4-FFF2-40B4-BE49-F238E27FC236}">
              <a16:creationId xmlns:a16="http://schemas.microsoft.com/office/drawing/2014/main" id="{AD331C7F-0A2D-44C5-8012-E2E8CD699F6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13" name="Text Box 5">
          <a:extLst>
            <a:ext uri="{FF2B5EF4-FFF2-40B4-BE49-F238E27FC236}">
              <a16:creationId xmlns:a16="http://schemas.microsoft.com/office/drawing/2014/main" id="{F0EE2B12-7825-4AA7-A31F-CD5EA7479DD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14" name="Text Box 9">
          <a:extLst>
            <a:ext uri="{FF2B5EF4-FFF2-40B4-BE49-F238E27FC236}">
              <a16:creationId xmlns:a16="http://schemas.microsoft.com/office/drawing/2014/main" id="{BBC7089D-A6DB-413E-BFC1-B995082C796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15" name="Text Box 4">
          <a:extLst>
            <a:ext uri="{FF2B5EF4-FFF2-40B4-BE49-F238E27FC236}">
              <a16:creationId xmlns:a16="http://schemas.microsoft.com/office/drawing/2014/main" id="{3B3D1528-83B5-4368-9B1A-D92D77FC31D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16" name="Text Box 4">
          <a:extLst>
            <a:ext uri="{FF2B5EF4-FFF2-40B4-BE49-F238E27FC236}">
              <a16:creationId xmlns:a16="http://schemas.microsoft.com/office/drawing/2014/main" id="{1415C8E5-EF37-4C6C-B96E-62E0F8A7098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217" name="Text Box 4">
          <a:extLst>
            <a:ext uri="{FF2B5EF4-FFF2-40B4-BE49-F238E27FC236}">
              <a16:creationId xmlns:a16="http://schemas.microsoft.com/office/drawing/2014/main" id="{161FC4F7-4C51-462D-9E23-502B1380E5D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218" name="Text Box 5">
          <a:extLst>
            <a:ext uri="{FF2B5EF4-FFF2-40B4-BE49-F238E27FC236}">
              <a16:creationId xmlns:a16="http://schemas.microsoft.com/office/drawing/2014/main" id="{3DE60610-74F9-4CF3-B01B-E473AEBFEB4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219" name="Text Box 9">
          <a:extLst>
            <a:ext uri="{FF2B5EF4-FFF2-40B4-BE49-F238E27FC236}">
              <a16:creationId xmlns:a16="http://schemas.microsoft.com/office/drawing/2014/main" id="{CF10BC97-B49B-45D7-9968-78E9BEEDBE7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220" name="Text Box 10">
          <a:extLst>
            <a:ext uri="{FF2B5EF4-FFF2-40B4-BE49-F238E27FC236}">
              <a16:creationId xmlns:a16="http://schemas.microsoft.com/office/drawing/2014/main" id="{0D4392F0-93E1-40AE-B5FF-3C911DF7E6A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221" name="Text Box 4">
          <a:extLst>
            <a:ext uri="{FF2B5EF4-FFF2-40B4-BE49-F238E27FC236}">
              <a16:creationId xmlns:a16="http://schemas.microsoft.com/office/drawing/2014/main" id="{AFA5E4E6-F4B8-4E6E-8F4F-5CFEF4EE430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222" name="Text Box 5">
          <a:extLst>
            <a:ext uri="{FF2B5EF4-FFF2-40B4-BE49-F238E27FC236}">
              <a16:creationId xmlns:a16="http://schemas.microsoft.com/office/drawing/2014/main" id="{7674610E-3A97-4BA6-BF90-F66300BA75A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223" name="Text Box 9">
          <a:extLst>
            <a:ext uri="{FF2B5EF4-FFF2-40B4-BE49-F238E27FC236}">
              <a16:creationId xmlns:a16="http://schemas.microsoft.com/office/drawing/2014/main" id="{DF94DD0D-982F-411C-BD33-28E0B0C7C0C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224" name="Text Box 10">
          <a:extLst>
            <a:ext uri="{FF2B5EF4-FFF2-40B4-BE49-F238E27FC236}">
              <a16:creationId xmlns:a16="http://schemas.microsoft.com/office/drawing/2014/main" id="{53BEBB1F-4A7E-48FD-8F61-66B59341D56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25" name="Text Box 4">
          <a:extLst>
            <a:ext uri="{FF2B5EF4-FFF2-40B4-BE49-F238E27FC236}">
              <a16:creationId xmlns:a16="http://schemas.microsoft.com/office/drawing/2014/main" id="{9951F111-08EB-4422-AC67-0011EF2D48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26" name="Text Box 5">
          <a:extLst>
            <a:ext uri="{FF2B5EF4-FFF2-40B4-BE49-F238E27FC236}">
              <a16:creationId xmlns:a16="http://schemas.microsoft.com/office/drawing/2014/main" id="{3C0E53B5-49A0-44A4-8499-D137D715178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27" name="Text Box 9">
          <a:extLst>
            <a:ext uri="{FF2B5EF4-FFF2-40B4-BE49-F238E27FC236}">
              <a16:creationId xmlns:a16="http://schemas.microsoft.com/office/drawing/2014/main" id="{EAA0551D-6949-49C0-8669-B89C3D4781E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28" name="Text Box 10">
          <a:extLst>
            <a:ext uri="{FF2B5EF4-FFF2-40B4-BE49-F238E27FC236}">
              <a16:creationId xmlns:a16="http://schemas.microsoft.com/office/drawing/2014/main" id="{63E8A517-6BA5-4EA1-9D98-5431CFFC533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29" name="Text Box 4">
          <a:extLst>
            <a:ext uri="{FF2B5EF4-FFF2-40B4-BE49-F238E27FC236}">
              <a16:creationId xmlns:a16="http://schemas.microsoft.com/office/drawing/2014/main" id="{9E2AC834-3459-4055-B9CA-30BF71603FB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30" name="Text Box 5">
          <a:extLst>
            <a:ext uri="{FF2B5EF4-FFF2-40B4-BE49-F238E27FC236}">
              <a16:creationId xmlns:a16="http://schemas.microsoft.com/office/drawing/2014/main" id="{2539791F-2A8E-4B77-8AE2-9B03AFDF477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31" name="Text Box 9">
          <a:extLst>
            <a:ext uri="{FF2B5EF4-FFF2-40B4-BE49-F238E27FC236}">
              <a16:creationId xmlns:a16="http://schemas.microsoft.com/office/drawing/2014/main" id="{E3C3074E-D359-4BC9-826D-308C0960C27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32" name="Text Box 10">
          <a:extLst>
            <a:ext uri="{FF2B5EF4-FFF2-40B4-BE49-F238E27FC236}">
              <a16:creationId xmlns:a16="http://schemas.microsoft.com/office/drawing/2014/main" id="{A60EF6F8-0DFB-428A-A102-8A9F3C900E2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33" name="Text Box 4">
          <a:extLst>
            <a:ext uri="{FF2B5EF4-FFF2-40B4-BE49-F238E27FC236}">
              <a16:creationId xmlns:a16="http://schemas.microsoft.com/office/drawing/2014/main" id="{051D1721-4819-4E5C-BD1D-2CCE43FC03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34" name="Text Box 5">
          <a:extLst>
            <a:ext uri="{FF2B5EF4-FFF2-40B4-BE49-F238E27FC236}">
              <a16:creationId xmlns:a16="http://schemas.microsoft.com/office/drawing/2014/main" id="{4C182ECA-6AA9-4C8E-9E0C-03EDDC89C1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35" name="Text Box 9">
          <a:extLst>
            <a:ext uri="{FF2B5EF4-FFF2-40B4-BE49-F238E27FC236}">
              <a16:creationId xmlns:a16="http://schemas.microsoft.com/office/drawing/2014/main" id="{E07CD554-94EC-4DF8-AF8D-C347960892F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36" name="Text Box 10">
          <a:extLst>
            <a:ext uri="{FF2B5EF4-FFF2-40B4-BE49-F238E27FC236}">
              <a16:creationId xmlns:a16="http://schemas.microsoft.com/office/drawing/2014/main" id="{2B5C2D43-6AC1-4497-95AB-D9B7E073253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37" name="Text Box 4">
          <a:extLst>
            <a:ext uri="{FF2B5EF4-FFF2-40B4-BE49-F238E27FC236}">
              <a16:creationId xmlns:a16="http://schemas.microsoft.com/office/drawing/2014/main" id="{43C10527-F3D6-4D29-A3E9-976CE70C66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38" name="Text Box 5">
          <a:extLst>
            <a:ext uri="{FF2B5EF4-FFF2-40B4-BE49-F238E27FC236}">
              <a16:creationId xmlns:a16="http://schemas.microsoft.com/office/drawing/2014/main" id="{3ECA55CF-0D2D-4155-B5D8-1547D2674A5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39" name="Text Box 9">
          <a:extLst>
            <a:ext uri="{FF2B5EF4-FFF2-40B4-BE49-F238E27FC236}">
              <a16:creationId xmlns:a16="http://schemas.microsoft.com/office/drawing/2014/main" id="{11D1ACEF-7357-4FDB-803C-79D9E3228A0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40" name="Text Box 10">
          <a:extLst>
            <a:ext uri="{FF2B5EF4-FFF2-40B4-BE49-F238E27FC236}">
              <a16:creationId xmlns:a16="http://schemas.microsoft.com/office/drawing/2014/main" id="{A04D0180-C9A9-47EA-9871-DE54E1D240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41" name="Text Box 4">
          <a:extLst>
            <a:ext uri="{FF2B5EF4-FFF2-40B4-BE49-F238E27FC236}">
              <a16:creationId xmlns:a16="http://schemas.microsoft.com/office/drawing/2014/main" id="{1B0B635B-009E-4DB1-A44B-3E8C4665880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42" name="Text Box 5">
          <a:extLst>
            <a:ext uri="{FF2B5EF4-FFF2-40B4-BE49-F238E27FC236}">
              <a16:creationId xmlns:a16="http://schemas.microsoft.com/office/drawing/2014/main" id="{4FEC27C7-1B30-4B5C-974E-C238B670AA5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43" name="Text Box 9">
          <a:extLst>
            <a:ext uri="{FF2B5EF4-FFF2-40B4-BE49-F238E27FC236}">
              <a16:creationId xmlns:a16="http://schemas.microsoft.com/office/drawing/2014/main" id="{341FC2DA-3B9A-494A-A3F1-100D7AF67E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44" name="Text Box 10">
          <a:extLst>
            <a:ext uri="{FF2B5EF4-FFF2-40B4-BE49-F238E27FC236}">
              <a16:creationId xmlns:a16="http://schemas.microsoft.com/office/drawing/2014/main" id="{3E5A222C-146B-4825-B940-DAAC0FE71B1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45" name="Text Box 4">
          <a:extLst>
            <a:ext uri="{FF2B5EF4-FFF2-40B4-BE49-F238E27FC236}">
              <a16:creationId xmlns:a16="http://schemas.microsoft.com/office/drawing/2014/main" id="{77A7DE54-22EB-4111-9499-526C802D8AD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46" name="Text Box 5">
          <a:extLst>
            <a:ext uri="{FF2B5EF4-FFF2-40B4-BE49-F238E27FC236}">
              <a16:creationId xmlns:a16="http://schemas.microsoft.com/office/drawing/2014/main" id="{78E96DE4-21E8-4190-82B0-8ECA153AAFD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47" name="Text Box 9">
          <a:extLst>
            <a:ext uri="{FF2B5EF4-FFF2-40B4-BE49-F238E27FC236}">
              <a16:creationId xmlns:a16="http://schemas.microsoft.com/office/drawing/2014/main" id="{501BE9D7-27A1-496A-9958-06A4FA3B1BD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48" name="Text Box 10">
          <a:extLst>
            <a:ext uri="{FF2B5EF4-FFF2-40B4-BE49-F238E27FC236}">
              <a16:creationId xmlns:a16="http://schemas.microsoft.com/office/drawing/2014/main" id="{904F1E48-E280-488A-A4E0-6C72AF786AC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49" name="Text Box 4">
          <a:extLst>
            <a:ext uri="{FF2B5EF4-FFF2-40B4-BE49-F238E27FC236}">
              <a16:creationId xmlns:a16="http://schemas.microsoft.com/office/drawing/2014/main" id="{63C7AD39-5061-4F22-B6B9-E6B84C87237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50" name="Text Box 5">
          <a:extLst>
            <a:ext uri="{FF2B5EF4-FFF2-40B4-BE49-F238E27FC236}">
              <a16:creationId xmlns:a16="http://schemas.microsoft.com/office/drawing/2014/main" id="{2892644A-BF84-4528-B0C9-EFEF58CC74F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51" name="Text Box 9">
          <a:extLst>
            <a:ext uri="{FF2B5EF4-FFF2-40B4-BE49-F238E27FC236}">
              <a16:creationId xmlns:a16="http://schemas.microsoft.com/office/drawing/2014/main" id="{1774790D-68C5-4224-859D-26D3A160E8C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52" name="Text Box 10">
          <a:extLst>
            <a:ext uri="{FF2B5EF4-FFF2-40B4-BE49-F238E27FC236}">
              <a16:creationId xmlns:a16="http://schemas.microsoft.com/office/drawing/2014/main" id="{FA7E5A65-EF93-424F-9EE1-944511E5F3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53" name="Text Box 4">
          <a:extLst>
            <a:ext uri="{FF2B5EF4-FFF2-40B4-BE49-F238E27FC236}">
              <a16:creationId xmlns:a16="http://schemas.microsoft.com/office/drawing/2014/main" id="{07EB60D7-D050-49E3-977A-867BBAC6183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54" name="Text Box 5">
          <a:extLst>
            <a:ext uri="{FF2B5EF4-FFF2-40B4-BE49-F238E27FC236}">
              <a16:creationId xmlns:a16="http://schemas.microsoft.com/office/drawing/2014/main" id="{440ADC9A-E11B-4E33-BEE7-351499FD498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55" name="Text Box 9">
          <a:extLst>
            <a:ext uri="{FF2B5EF4-FFF2-40B4-BE49-F238E27FC236}">
              <a16:creationId xmlns:a16="http://schemas.microsoft.com/office/drawing/2014/main" id="{7E73CF76-13D9-4382-943F-14880D95B9C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56" name="Text Box 10">
          <a:extLst>
            <a:ext uri="{FF2B5EF4-FFF2-40B4-BE49-F238E27FC236}">
              <a16:creationId xmlns:a16="http://schemas.microsoft.com/office/drawing/2014/main" id="{47B5C266-B8F1-4595-A120-CAB32759102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57" name="Text Box 4">
          <a:extLst>
            <a:ext uri="{FF2B5EF4-FFF2-40B4-BE49-F238E27FC236}">
              <a16:creationId xmlns:a16="http://schemas.microsoft.com/office/drawing/2014/main" id="{52F5A016-F65F-4C44-B8DA-FE98DDE1FC2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58" name="Text Box 5">
          <a:extLst>
            <a:ext uri="{FF2B5EF4-FFF2-40B4-BE49-F238E27FC236}">
              <a16:creationId xmlns:a16="http://schemas.microsoft.com/office/drawing/2014/main" id="{05B650AE-EB63-43F5-9529-D8FDA7B4211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59" name="Text Box 9">
          <a:extLst>
            <a:ext uri="{FF2B5EF4-FFF2-40B4-BE49-F238E27FC236}">
              <a16:creationId xmlns:a16="http://schemas.microsoft.com/office/drawing/2014/main" id="{F6CCE589-4CB5-47BE-86FD-0D269D64D5D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60" name="Text Box 10">
          <a:extLst>
            <a:ext uri="{FF2B5EF4-FFF2-40B4-BE49-F238E27FC236}">
              <a16:creationId xmlns:a16="http://schemas.microsoft.com/office/drawing/2014/main" id="{C4976C13-A04B-4B5D-A379-CA2F4E7537F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61" name="Text Box 4">
          <a:extLst>
            <a:ext uri="{FF2B5EF4-FFF2-40B4-BE49-F238E27FC236}">
              <a16:creationId xmlns:a16="http://schemas.microsoft.com/office/drawing/2014/main" id="{12A2A3DD-80B5-43E5-B7C7-F0196B4073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62" name="Text Box 5">
          <a:extLst>
            <a:ext uri="{FF2B5EF4-FFF2-40B4-BE49-F238E27FC236}">
              <a16:creationId xmlns:a16="http://schemas.microsoft.com/office/drawing/2014/main" id="{F284BEE6-F5C6-4DE2-84E2-1714F0013D6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63" name="Text Box 9">
          <a:extLst>
            <a:ext uri="{FF2B5EF4-FFF2-40B4-BE49-F238E27FC236}">
              <a16:creationId xmlns:a16="http://schemas.microsoft.com/office/drawing/2014/main" id="{06A65D6C-9AFB-4C28-A972-7AC50192F1B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64" name="Text Box 10">
          <a:extLst>
            <a:ext uri="{FF2B5EF4-FFF2-40B4-BE49-F238E27FC236}">
              <a16:creationId xmlns:a16="http://schemas.microsoft.com/office/drawing/2014/main" id="{3FEF1ECB-CA6E-43FA-94E3-E552903BCD7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65" name="Text Box 4">
          <a:extLst>
            <a:ext uri="{FF2B5EF4-FFF2-40B4-BE49-F238E27FC236}">
              <a16:creationId xmlns:a16="http://schemas.microsoft.com/office/drawing/2014/main" id="{4B02FC6D-4140-4BC3-8ECD-23791AB4D07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66" name="Text Box 5">
          <a:extLst>
            <a:ext uri="{FF2B5EF4-FFF2-40B4-BE49-F238E27FC236}">
              <a16:creationId xmlns:a16="http://schemas.microsoft.com/office/drawing/2014/main" id="{920ACA4D-9C47-4E3D-B8DF-59B8E92903C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67" name="Text Box 9">
          <a:extLst>
            <a:ext uri="{FF2B5EF4-FFF2-40B4-BE49-F238E27FC236}">
              <a16:creationId xmlns:a16="http://schemas.microsoft.com/office/drawing/2014/main" id="{BF98EAE0-B05E-45A7-A0AB-3FE085303DD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68" name="Text Box 10">
          <a:extLst>
            <a:ext uri="{FF2B5EF4-FFF2-40B4-BE49-F238E27FC236}">
              <a16:creationId xmlns:a16="http://schemas.microsoft.com/office/drawing/2014/main" id="{406AD81E-5EF5-424E-9E57-F257294C890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269" name="Text Box 4">
          <a:extLst>
            <a:ext uri="{FF2B5EF4-FFF2-40B4-BE49-F238E27FC236}">
              <a16:creationId xmlns:a16="http://schemas.microsoft.com/office/drawing/2014/main" id="{B437C5B6-30FB-4800-8AF2-05D0BA74B021}"/>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270" name="Text Box 5">
          <a:extLst>
            <a:ext uri="{FF2B5EF4-FFF2-40B4-BE49-F238E27FC236}">
              <a16:creationId xmlns:a16="http://schemas.microsoft.com/office/drawing/2014/main" id="{719C5672-880D-498E-9CA2-BE68D4038413}"/>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271" name="Text Box 9">
          <a:extLst>
            <a:ext uri="{FF2B5EF4-FFF2-40B4-BE49-F238E27FC236}">
              <a16:creationId xmlns:a16="http://schemas.microsoft.com/office/drawing/2014/main" id="{C885FACA-306B-4E9A-B3BA-4F05601FB668}"/>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272" name="Text Box 10">
          <a:extLst>
            <a:ext uri="{FF2B5EF4-FFF2-40B4-BE49-F238E27FC236}">
              <a16:creationId xmlns:a16="http://schemas.microsoft.com/office/drawing/2014/main" id="{C9FBC279-0152-4101-A70C-4B99B885D215}"/>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73" name="Text Box 4">
          <a:extLst>
            <a:ext uri="{FF2B5EF4-FFF2-40B4-BE49-F238E27FC236}">
              <a16:creationId xmlns:a16="http://schemas.microsoft.com/office/drawing/2014/main" id="{253CCAE7-104E-4828-A78C-6347D8249AD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74" name="Text Box 5">
          <a:extLst>
            <a:ext uri="{FF2B5EF4-FFF2-40B4-BE49-F238E27FC236}">
              <a16:creationId xmlns:a16="http://schemas.microsoft.com/office/drawing/2014/main" id="{19AECFAF-D2B9-43DC-B219-25E34FD1A3B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75" name="Text Box 9">
          <a:extLst>
            <a:ext uri="{FF2B5EF4-FFF2-40B4-BE49-F238E27FC236}">
              <a16:creationId xmlns:a16="http://schemas.microsoft.com/office/drawing/2014/main" id="{43B21902-D4BC-4526-BBC2-D464B884395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76" name="Text Box 10">
          <a:extLst>
            <a:ext uri="{FF2B5EF4-FFF2-40B4-BE49-F238E27FC236}">
              <a16:creationId xmlns:a16="http://schemas.microsoft.com/office/drawing/2014/main" id="{07DA94CE-47D5-4A33-9423-5B7F6F98E8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77" name="Text Box 4">
          <a:extLst>
            <a:ext uri="{FF2B5EF4-FFF2-40B4-BE49-F238E27FC236}">
              <a16:creationId xmlns:a16="http://schemas.microsoft.com/office/drawing/2014/main" id="{028ECB99-85EC-4A8D-81D7-984927E255E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78" name="Text Box 5">
          <a:extLst>
            <a:ext uri="{FF2B5EF4-FFF2-40B4-BE49-F238E27FC236}">
              <a16:creationId xmlns:a16="http://schemas.microsoft.com/office/drawing/2014/main" id="{CEEE5C22-2F44-4EEF-939F-1F02BC9E80A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79" name="Text Box 9">
          <a:extLst>
            <a:ext uri="{FF2B5EF4-FFF2-40B4-BE49-F238E27FC236}">
              <a16:creationId xmlns:a16="http://schemas.microsoft.com/office/drawing/2014/main" id="{3792A19F-A212-4BE5-B876-2CFE43BBB92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80" name="Text Box 10">
          <a:extLst>
            <a:ext uri="{FF2B5EF4-FFF2-40B4-BE49-F238E27FC236}">
              <a16:creationId xmlns:a16="http://schemas.microsoft.com/office/drawing/2014/main" id="{2F122C99-628C-4253-BA1A-3BF3A0B27FE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81" name="Text Box 4">
          <a:extLst>
            <a:ext uri="{FF2B5EF4-FFF2-40B4-BE49-F238E27FC236}">
              <a16:creationId xmlns:a16="http://schemas.microsoft.com/office/drawing/2014/main" id="{2A07D20E-DF5C-4B9C-B657-F73063849EF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82" name="Text Box 5">
          <a:extLst>
            <a:ext uri="{FF2B5EF4-FFF2-40B4-BE49-F238E27FC236}">
              <a16:creationId xmlns:a16="http://schemas.microsoft.com/office/drawing/2014/main" id="{69973F42-86AD-4C33-931C-CC8B12D2A7A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83" name="Text Box 9">
          <a:extLst>
            <a:ext uri="{FF2B5EF4-FFF2-40B4-BE49-F238E27FC236}">
              <a16:creationId xmlns:a16="http://schemas.microsoft.com/office/drawing/2014/main" id="{FC8A8DB4-C16E-4CCB-AF92-28129F3F55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84" name="Text Box 4">
          <a:extLst>
            <a:ext uri="{FF2B5EF4-FFF2-40B4-BE49-F238E27FC236}">
              <a16:creationId xmlns:a16="http://schemas.microsoft.com/office/drawing/2014/main" id="{42213EA1-3C65-4677-A788-9491B63856E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85" name="Text Box 5">
          <a:extLst>
            <a:ext uri="{FF2B5EF4-FFF2-40B4-BE49-F238E27FC236}">
              <a16:creationId xmlns:a16="http://schemas.microsoft.com/office/drawing/2014/main" id="{F49F1EDB-161C-4157-A353-E8FADD6CAC6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86" name="Text Box 9">
          <a:extLst>
            <a:ext uri="{FF2B5EF4-FFF2-40B4-BE49-F238E27FC236}">
              <a16:creationId xmlns:a16="http://schemas.microsoft.com/office/drawing/2014/main" id="{43D73185-AFC2-47CE-B2F9-05F48709A65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87" name="Text Box 4">
          <a:extLst>
            <a:ext uri="{FF2B5EF4-FFF2-40B4-BE49-F238E27FC236}">
              <a16:creationId xmlns:a16="http://schemas.microsoft.com/office/drawing/2014/main" id="{6C698AB3-6BFB-429C-8CDB-6B8BD3F8EAC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88" name="Text Box 4">
          <a:extLst>
            <a:ext uri="{FF2B5EF4-FFF2-40B4-BE49-F238E27FC236}">
              <a16:creationId xmlns:a16="http://schemas.microsoft.com/office/drawing/2014/main" id="{8FA8D19E-14FE-4399-84A2-D1A8EA08140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289" name="Text Box 4">
          <a:extLst>
            <a:ext uri="{FF2B5EF4-FFF2-40B4-BE49-F238E27FC236}">
              <a16:creationId xmlns:a16="http://schemas.microsoft.com/office/drawing/2014/main" id="{54E4B9C5-AE31-4605-A256-2843B129A14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290" name="Text Box 5">
          <a:extLst>
            <a:ext uri="{FF2B5EF4-FFF2-40B4-BE49-F238E27FC236}">
              <a16:creationId xmlns:a16="http://schemas.microsoft.com/office/drawing/2014/main" id="{01B7F471-9278-49E9-ACF3-05CC9B66C8E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291" name="Text Box 9">
          <a:extLst>
            <a:ext uri="{FF2B5EF4-FFF2-40B4-BE49-F238E27FC236}">
              <a16:creationId xmlns:a16="http://schemas.microsoft.com/office/drawing/2014/main" id="{683E92F1-C27A-41AE-B2E0-5728980809B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292" name="Text Box 10">
          <a:extLst>
            <a:ext uri="{FF2B5EF4-FFF2-40B4-BE49-F238E27FC236}">
              <a16:creationId xmlns:a16="http://schemas.microsoft.com/office/drawing/2014/main" id="{66C73E10-3337-4483-B0E5-2D500113BF5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293" name="Text Box 4">
          <a:extLst>
            <a:ext uri="{FF2B5EF4-FFF2-40B4-BE49-F238E27FC236}">
              <a16:creationId xmlns:a16="http://schemas.microsoft.com/office/drawing/2014/main" id="{B5305959-41C1-4872-AC48-E1701D9488F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294" name="Text Box 5">
          <a:extLst>
            <a:ext uri="{FF2B5EF4-FFF2-40B4-BE49-F238E27FC236}">
              <a16:creationId xmlns:a16="http://schemas.microsoft.com/office/drawing/2014/main" id="{C452BE21-7E08-46B5-BCCB-23892E8A7BD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295" name="Text Box 9">
          <a:extLst>
            <a:ext uri="{FF2B5EF4-FFF2-40B4-BE49-F238E27FC236}">
              <a16:creationId xmlns:a16="http://schemas.microsoft.com/office/drawing/2014/main" id="{60180904-6DAB-4A64-8641-2CEF2B51E125}"/>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296" name="Text Box 10">
          <a:extLst>
            <a:ext uri="{FF2B5EF4-FFF2-40B4-BE49-F238E27FC236}">
              <a16:creationId xmlns:a16="http://schemas.microsoft.com/office/drawing/2014/main" id="{AD8D1A9F-C328-44FF-881E-E8D60B8928BD}"/>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97" name="Text Box 4">
          <a:extLst>
            <a:ext uri="{FF2B5EF4-FFF2-40B4-BE49-F238E27FC236}">
              <a16:creationId xmlns:a16="http://schemas.microsoft.com/office/drawing/2014/main" id="{64DC1273-9504-4127-AAC0-DE2A20663B4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98" name="Text Box 5">
          <a:extLst>
            <a:ext uri="{FF2B5EF4-FFF2-40B4-BE49-F238E27FC236}">
              <a16:creationId xmlns:a16="http://schemas.microsoft.com/office/drawing/2014/main" id="{AE715608-D9DD-460B-B67A-D2F6EE81E02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99" name="Text Box 9">
          <a:extLst>
            <a:ext uri="{FF2B5EF4-FFF2-40B4-BE49-F238E27FC236}">
              <a16:creationId xmlns:a16="http://schemas.microsoft.com/office/drawing/2014/main" id="{216955B6-6C58-405A-BC36-D820ACE1880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00" name="Text Box 10">
          <a:extLst>
            <a:ext uri="{FF2B5EF4-FFF2-40B4-BE49-F238E27FC236}">
              <a16:creationId xmlns:a16="http://schemas.microsoft.com/office/drawing/2014/main" id="{AD0D9F80-1B85-4088-814C-690100D46BF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01" name="Text Box 4">
          <a:extLst>
            <a:ext uri="{FF2B5EF4-FFF2-40B4-BE49-F238E27FC236}">
              <a16:creationId xmlns:a16="http://schemas.microsoft.com/office/drawing/2014/main" id="{504AC835-4E21-4226-99CC-DF8ACDD37D6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02" name="Text Box 5">
          <a:extLst>
            <a:ext uri="{FF2B5EF4-FFF2-40B4-BE49-F238E27FC236}">
              <a16:creationId xmlns:a16="http://schemas.microsoft.com/office/drawing/2014/main" id="{D81DF785-4288-46E6-8A26-ACFEC9B98AD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03" name="Text Box 9">
          <a:extLst>
            <a:ext uri="{FF2B5EF4-FFF2-40B4-BE49-F238E27FC236}">
              <a16:creationId xmlns:a16="http://schemas.microsoft.com/office/drawing/2014/main" id="{1F828B20-CA30-4137-808A-DE8126FC226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04" name="Text Box 10">
          <a:extLst>
            <a:ext uri="{FF2B5EF4-FFF2-40B4-BE49-F238E27FC236}">
              <a16:creationId xmlns:a16="http://schemas.microsoft.com/office/drawing/2014/main" id="{684B3063-A099-43DC-93B1-AD1D9FA091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05" name="Text Box 4">
          <a:extLst>
            <a:ext uri="{FF2B5EF4-FFF2-40B4-BE49-F238E27FC236}">
              <a16:creationId xmlns:a16="http://schemas.microsoft.com/office/drawing/2014/main" id="{2F2D9312-3C52-4B71-8EEF-1992BA29FB4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06" name="Text Box 5">
          <a:extLst>
            <a:ext uri="{FF2B5EF4-FFF2-40B4-BE49-F238E27FC236}">
              <a16:creationId xmlns:a16="http://schemas.microsoft.com/office/drawing/2014/main" id="{58964617-D2AE-4489-A3B9-2FCF0065266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07" name="Text Box 9">
          <a:extLst>
            <a:ext uri="{FF2B5EF4-FFF2-40B4-BE49-F238E27FC236}">
              <a16:creationId xmlns:a16="http://schemas.microsoft.com/office/drawing/2014/main" id="{26011D05-5C84-45B4-9755-326BC64780F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08" name="Text Box 10">
          <a:extLst>
            <a:ext uri="{FF2B5EF4-FFF2-40B4-BE49-F238E27FC236}">
              <a16:creationId xmlns:a16="http://schemas.microsoft.com/office/drawing/2014/main" id="{DBC57795-D9B8-4AB4-93E4-0D491C057DA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09" name="Text Box 4">
          <a:extLst>
            <a:ext uri="{FF2B5EF4-FFF2-40B4-BE49-F238E27FC236}">
              <a16:creationId xmlns:a16="http://schemas.microsoft.com/office/drawing/2014/main" id="{2452E7F1-D931-429C-9BF9-78D29514533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10" name="Text Box 5">
          <a:extLst>
            <a:ext uri="{FF2B5EF4-FFF2-40B4-BE49-F238E27FC236}">
              <a16:creationId xmlns:a16="http://schemas.microsoft.com/office/drawing/2014/main" id="{FD3C1FBA-F636-4646-A217-D22DB6E73C8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11" name="Text Box 9">
          <a:extLst>
            <a:ext uri="{FF2B5EF4-FFF2-40B4-BE49-F238E27FC236}">
              <a16:creationId xmlns:a16="http://schemas.microsoft.com/office/drawing/2014/main" id="{B4D8DB6D-8B39-45AE-9943-CA3CC511DE8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12" name="Text Box 10">
          <a:extLst>
            <a:ext uri="{FF2B5EF4-FFF2-40B4-BE49-F238E27FC236}">
              <a16:creationId xmlns:a16="http://schemas.microsoft.com/office/drawing/2014/main" id="{5C7E4B27-E687-49B8-8A7E-8942FE426DD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13" name="Text Box 4">
          <a:extLst>
            <a:ext uri="{FF2B5EF4-FFF2-40B4-BE49-F238E27FC236}">
              <a16:creationId xmlns:a16="http://schemas.microsoft.com/office/drawing/2014/main" id="{334ADC7D-D9E4-42D0-B1DE-E65140E9565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14" name="Text Box 5">
          <a:extLst>
            <a:ext uri="{FF2B5EF4-FFF2-40B4-BE49-F238E27FC236}">
              <a16:creationId xmlns:a16="http://schemas.microsoft.com/office/drawing/2014/main" id="{1DF148CB-32B6-4575-B6DF-ADD4A488928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15" name="Text Box 9">
          <a:extLst>
            <a:ext uri="{FF2B5EF4-FFF2-40B4-BE49-F238E27FC236}">
              <a16:creationId xmlns:a16="http://schemas.microsoft.com/office/drawing/2014/main" id="{92605E79-A15E-4203-A20C-001FE8001AE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16" name="Text Box 10">
          <a:extLst>
            <a:ext uri="{FF2B5EF4-FFF2-40B4-BE49-F238E27FC236}">
              <a16:creationId xmlns:a16="http://schemas.microsoft.com/office/drawing/2014/main" id="{908F8D4A-EF69-4441-9865-663EF560AD2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17" name="Text Box 4">
          <a:extLst>
            <a:ext uri="{FF2B5EF4-FFF2-40B4-BE49-F238E27FC236}">
              <a16:creationId xmlns:a16="http://schemas.microsoft.com/office/drawing/2014/main" id="{B0469E6C-99BB-474F-967B-9FDF7D41345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18" name="Text Box 5">
          <a:extLst>
            <a:ext uri="{FF2B5EF4-FFF2-40B4-BE49-F238E27FC236}">
              <a16:creationId xmlns:a16="http://schemas.microsoft.com/office/drawing/2014/main" id="{2967592E-E5C8-4ADF-A74B-36C9CA1BB00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19" name="Text Box 9">
          <a:extLst>
            <a:ext uri="{FF2B5EF4-FFF2-40B4-BE49-F238E27FC236}">
              <a16:creationId xmlns:a16="http://schemas.microsoft.com/office/drawing/2014/main" id="{F5C92E8E-00F0-43B0-B335-81DEC33AA77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20" name="Text Box 10">
          <a:extLst>
            <a:ext uri="{FF2B5EF4-FFF2-40B4-BE49-F238E27FC236}">
              <a16:creationId xmlns:a16="http://schemas.microsoft.com/office/drawing/2014/main" id="{A2C00D5D-BD5E-4A17-A9E0-BC74E44CD1E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21" name="Text Box 4">
          <a:extLst>
            <a:ext uri="{FF2B5EF4-FFF2-40B4-BE49-F238E27FC236}">
              <a16:creationId xmlns:a16="http://schemas.microsoft.com/office/drawing/2014/main" id="{4B396C6F-F2D6-45ED-A9F4-BE20C2A7D3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22" name="Text Box 5">
          <a:extLst>
            <a:ext uri="{FF2B5EF4-FFF2-40B4-BE49-F238E27FC236}">
              <a16:creationId xmlns:a16="http://schemas.microsoft.com/office/drawing/2014/main" id="{EDF65BEC-0620-4F3B-9C50-F41F8DA148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23" name="Text Box 9">
          <a:extLst>
            <a:ext uri="{FF2B5EF4-FFF2-40B4-BE49-F238E27FC236}">
              <a16:creationId xmlns:a16="http://schemas.microsoft.com/office/drawing/2014/main" id="{849373A0-6CF7-4AE9-842D-D4DF67DD30F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24" name="Text Box 10">
          <a:extLst>
            <a:ext uri="{FF2B5EF4-FFF2-40B4-BE49-F238E27FC236}">
              <a16:creationId xmlns:a16="http://schemas.microsoft.com/office/drawing/2014/main" id="{4D8FF43C-1954-4134-B8C2-ABB7C7D3471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25" name="Text Box 4">
          <a:extLst>
            <a:ext uri="{FF2B5EF4-FFF2-40B4-BE49-F238E27FC236}">
              <a16:creationId xmlns:a16="http://schemas.microsoft.com/office/drawing/2014/main" id="{1AD9ED5C-A5F7-484C-9806-EA75856FAE1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26" name="Text Box 5">
          <a:extLst>
            <a:ext uri="{FF2B5EF4-FFF2-40B4-BE49-F238E27FC236}">
              <a16:creationId xmlns:a16="http://schemas.microsoft.com/office/drawing/2014/main" id="{682FEE47-6582-4F90-9F5E-EA12362BBFF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27" name="Text Box 9">
          <a:extLst>
            <a:ext uri="{FF2B5EF4-FFF2-40B4-BE49-F238E27FC236}">
              <a16:creationId xmlns:a16="http://schemas.microsoft.com/office/drawing/2014/main" id="{FA3A3A30-3DFE-494D-8D26-34953F9897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28" name="Text Box 10">
          <a:extLst>
            <a:ext uri="{FF2B5EF4-FFF2-40B4-BE49-F238E27FC236}">
              <a16:creationId xmlns:a16="http://schemas.microsoft.com/office/drawing/2014/main" id="{27B03199-0514-495A-977A-434B3A446AC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29" name="Text Box 4">
          <a:extLst>
            <a:ext uri="{FF2B5EF4-FFF2-40B4-BE49-F238E27FC236}">
              <a16:creationId xmlns:a16="http://schemas.microsoft.com/office/drawing/2014/main" id="{E5A75010-0C4D-431F-A6BE-081B525B90C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30" name="Text Box 5">
          <a:extLst>
            <a:ext uri="{FF2B5EF4-FFF2-40B4-BE49-F238E27FC236}">
              <a16:creationId xmlns:a16="http://schemas.microsoft.com/office/drawing/2014/main" id="{A67C9835-633F-422C-9D8E-D24805EFD17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31" name="Text Box 9">
          <a:extLst>
            <a:ext uri="{FF2B5EF4-FFF2-40B4-BE49-F238E27FC236}">
              <a16:creationId xmlns:a16="http://schemas.microsoft.com/office/drawing/2014/main" id="{EBA2FF2E-D31E-4750-AC44-F007BE65397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32" name="Text Box 10">
          <a:extLst>
            <a:ext uri="{FF2B5EF4-FFF2-40B4-BE49-F238E27FC236}">
              <a16:creationId xmlns:a16="http://schemas.microsoft.com/office/drawing/2014/main" id="{A542A806-F1D5-4D1F-B505-D893E2F4C77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33" name="Text Box 4">
          <a:extLst>
            <a:ext uri="{FF2B5EF4-FFF2-40B4-BE49-F238E27FC236}">
              <a16:creationId xmlns:a16="http://schemas.microsoft.com/office/drawing/2014/main" id="{9C9837E2-CB8F-4013-9E33-500246E733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34" name="Text Box 5">
          <a:extLst>
            <a:ext uri="{FF2B5EF4-FFF2-40B4-BE49-F238E27FC236}">
              <a16:creationId xmlns:a16="http://schemas.microsoft.com/office/drawing/2014/main" id="{A9A25211-778A-40A2-A2E3-A300E6341B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35" name="Text Box 9">
          <a:extLst>
            <a:ext uri="{FF2B5EF4-FFF2-40B4-BE49-F238E27FC236}">
              <a16:creationId xmlns:a16="http://schemas.microsoft.com/office/drawing/2014/main" id="{AA1CCF4D-1690-484E-8D6F-3BF6A0ABFE5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36" name="Text Box 10">
          <a:extLst>
            <a:ext uri="{FF2B5EF4-FFF2-40B4-BE49-F238E27FC236}">
              <a16:creationId xmlns:a16="http://schemas.microsoft.com/office/drawing/2014/main" id="{895D053D-AF7B-45C3-BEA7-2E0D5E9E985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37" name="Text Box 4">
          <a:extLst>
            <a:ext uri="{FF2B5EF4-FFF2-40B4-BE49-F238E27FC236}">
              <a16:creationId xmlns:a16="http://schemas.microsoft.com/office/drawing/2014/main" id="{7F886C1E-12DE-40B4-B933-C48673B6BCE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38" name="Text Box 5">
          <a:extLst>
            <a:ext uri="{FF2B5EF4-FFF2-40B4-BE49-F238E27FC236}">
              <a16:creationId xmlns:a16="http://schemas.microsoft.com/office/drawing/2014/main" id="{3C531D54-4D67-4FD2-9C7C-10F9B54F24E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39" name="Text Box 9">
          <a:extLst>
            <a:ext uri="{FF2B5EF4-FFF2-40B4-BE49-F238E27FC236}">
              <a16:creationId xmlns:a16="http://schemas.microsoft.com/office/drawing/2014/main" id="{A0F9F559-8EB4-415C-AED2-511166B39CC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40" name="Text Box 10">
          <a:extLst>
            <a:ext uri="{FF2B5EF4-FFF2-40B4-BE49-F238E27FC236}">
              <a16:creationId xmlns:a16="http://schemas.microsoft.com/office/drawing/2014/main" id="{1A8BD927-226A-44D1-91F8-A35771A925F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341" name="Text Box 4">
          <a:extLst>
            <a:ext uri="{FF2B5EF4-FFF2-40B4-BE49-F238E27FC236}">
              <a16:creationId xmlns:a16="http://schemas.microsoft.com/office/drawing/2014/main" id="{520D3D13-7D3E-4A62-BBE9-A80BC105679E}"/>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342" name="Text Box 5">
          <a:extLst>
            <a:ext uri="{FF2B5EF4-FFF2-40B4-BE49-F238E27FC236}">
              <a16:creationId xmlns:a16="http://schemas.microsoft.com/office/drawing/2014/main" id="{A256C674-70BF-4E04-82DB-9A49FA689E78}"/>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343" name="Text Box 9">
          <a:extLst>
            <a:ext uri="{FF2B5EF4-FFF2-40B4-BE49-F238E27FC236}">
              <a16:creationId xmlns:a16="http://schemas.microsoft.com/office/drawing/2014/main" id="{37DE7809-46B3-4C67-9605-6EC0CBA37E53}"/>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344" name="Text Box 10">
          <a:extLst>
            <a:ext uri="{FF2B5EF4-FFF2-40B4-BE49-F238E27FC236}">
              <a16:creationId xmlns:a16="http://schemas.microsoft.com/office/drawing/2014/main" id="{BBBA6CF9-D33C-401E-9B32-BDD48BA4550B}"/>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45" name="Text Box 4">
          <a:extLst>
            <a:ext uri="{FF2B5EF4-FFF2-40B4-BE49-F238E27FC236}">
              <a16:creationId xmlns:a16="http://schemas.microsoft.com/office/drawing/2014/main" id="{C59022B8-C58B-4FB7-B70E-882B4BBE36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46" name="Text Box 5">
          <a:extLst>
            <a:ext uri="{FF2B5EF4-FFF2-40B4-BE49-F238E27FC236}">
              <a16:creationId xmlns:a16="http://schemas.microsoft.com/office/drawing/2014/main" id="{4356BC0A-DF62-4406-AD29-A9014EA5A10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47" name="Text Box 9">
          <a:extLst>
            <a:ext uri="{FF2B5EF4-FFF2-40B4-BE49-F238E27FC236}">
              <a16:creationId xmlns:a16="http://schemas.microsoft.com/office/drawing/2014/main" id="{332C2B12-3494-41DA-A943-0F69D1ABBE2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48" name="Text Box 10">
          <a:extLst>
            <a:ext uri="{FF2B5EF4-FFF2-40B4-BE49-F238E27FC236}">
              <a16:creationId xmlns:a16="http://schemas.microsoft.com/office/drawing/2014/main" id="{93504A83-4C67-4910-8927-8D3C0F1DCB7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49" name="Text Box 4">
          <a:extLst>
            <a:ext uri="{FF2B5EF4-FFF2-40B4-BE49-F238E27FC236}">
              <a16:creationId xmlns:a16="http://schemas.microsoft.com/office/drawing/2014/main" id="{7EE483A1-5051-4FBD-8A9E-7C9CD7560D4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50" name="Text Box 5">
          <a:extLst>
            <a:ext uri="{FF2B5EF4-FFF2-40B4-BE49-F238E27FC236}">
              <a16:creationId xmlns:a16="http://schemas.microsoft.com/office/drawing/2014/main" id="{7ADE3236-51A8-4398-9F85-EF956E1784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51" name="Text Box 9">
          <a:extLst>
            <a:ext uri="{FF2B5EF4-FFF2-40B4-BE49-F238E27FC236}">
              <a16:creationId xmlns:a16="http://schemas.microsoft.com/office/drawing/2014/main" id="{5776D86C-CFC1-4DA9-B312-242A9124C6A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52" name="Text Box 10">
          <a:extLst>
            <a:ext uri="{FF2B5EF4-FFF2-40B4-BE49-F238E27FC236}">
              <a16:creationId xmlns:a16="http://schemas.microsoft.com/office/drawing/2014/main" id="{9C4876E6-089A-46D0-979D-B06B69053D7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53" name="Text Box 4">
          <a:extLst>
            <a:ext uri="{FF2B5EF4-FFF2-40B4-BE49-F238E27FC236}">
              <a16:creationId xmlns:a16="http://schemas.microsoft.com/office/drawing/2014/main" id="{0029FEA8-D367-44A7-9391-6A81E8B9789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54" name="Text Box 5">
          <a:extLst>
            <a:ext uri="{FF2B5EF4-FFF2-40B4-BE49-F238E27FC236}">
              <a16:creationId xmlns:a16="http://schemas.microsoft.com/office/drawing/2014/main" id="{E1529228-261F-4322-AA29-9C2FBAD4994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55" name="Text Box 9">
          <a:extLst>
            <a:ext uri="{FF2B5EF4-FFF2-40B4-BE49-F238E27FC236}">
              <a16:creationId xmlns:a16="http://schemas.microsoft.com/office/drawing/2014/main" id="{43291568-5D3C-4CE8-AE0D-639F94C0BE8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56" name="Text Box 4">
          <a:extLst>
            <a:ext uri="{FF2B5EF4-FFF2-40B4-BE49-F238E27FC236}">
              <a16:creationId xmlns:a16="http://schemas.microsoft.com/office/drawing/2014/main" id="{F5412CC6-023F-4B92-9170-2A45468846E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57" name="Text Box 5">
          <a:extLst>
            <a:ext uri="{FF2B5EF4-FFF2-40B4-BE49-F238E27FC236}">
              <a16:creationId xmlns:a16="http://schemas.microsoft.com/office/drawing/2014/main" id="{CB523B39-F2B6-4FCF-BBAF-82DBF0E9752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58" name="Text Box 9">
          <a:extLst>
            <a:ext uri="{FF2B5EF4-FFF2-40B4-BE49-F238E27FC236}">
              <a16:creationId xmlns:a16="http://schemas.microsoft.com/office/drawing/2014/main" id="{D1E149D1-3676-425E-8210-87F26BE2D7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59" name="Text Box 4">
          <a:extLst>
            <a:ext uri="{FF2B5EF4-FFF2-40B4-BE49-F238E27FC236}">
              <a16:creationId xmlns:a16="http://schemas.microsoft.com/office/drawing/2014/main" id="{5D6580B3-DFAD-40A6-99BB-0C7AAD5BF8F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60" name="Text Box 4">
          <a:extLst>
            <a:ext uri="{FF2B5EF4-FFF2-40B4-BE49-F238E27FC236}">
              <a16:creationId xmlns:a16="http://schemas.microsoft.com/office/drawing/2014/main" id="{6BD3FFCD-BFFB-4CC3-A949-5496B82A315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361" name="Text Box 4">
          <a:extLst>
            <a:ext uri="{FF2B5EF4-FFF2-40B4-BE49-F238E27FC236}">
              <a16:creationId xmlns:a16="http://schemas.microsoft.com/office/drawing/2014/main" id="{567BD413-D28B-47D7-91DC-187EA2C2F47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362" name="Text Box 5">
          <a:extLst>
            <a:ext uri="{FF2B5EF4-FFF2-40B4-BE49-F238E27FC236}">
              <a16:creationId xmlns:a16="http://schemas.microsoft.com/office/drawing/2014/main" id="{F78BA765-BF35-4A9D-9197-78802E3A270D}"/>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363" name="Text Box 9">
          <a:extLst>
            <a:ext uri="{FF2B5EF4-FFF2-40B4-BE49-F238E27FC236}">
              <a16:creationId xmlns:a16="http://schemas.microsoft.com/office/drawing/2014/main" id="{CDCBF22C-CAAF-42FC-92B1-7E83BFEA528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364" name="Text Box 10">
          <a:extLst>
            <a:ext uri="{FF2B5EF4-FFF2-40B4-BE49-F238E27FC236}">
              <a16:creationId xmlns:a16="http://schemas.microsoft.com/office/drawing/2014/main" id="{122EE187-A4C6-4F7B-AE69-2D4F3F43F16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365" name="Text Box 4">
          <a:extLst>
            <a:ext uri="{FF2B5EF4-FFF2-40B4-BE49-F238E27FC236}">
              <a16:creationId xmlns:a16="http://schemas.microsoft.com/office/drawing/2014/main" id="{40448FCD-8FF3-4FAF-A5FF-3AE48E6BD36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366" name="Text Box 5">
          <a:extLst>
            <a:ext uri="{FF2B5EF4-FFF2-40B4-BE49-F238E27FC236}">
              <a16:creationId xmlns:a16="http://schemas.microsoft.com/office/drawing/2014/main" id="{5A751481-9AFF-4973-B1B1-1A6D4F268FE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367" name="Text Box 9">
          <a:extLst>
            <a:ext uri="{FF2B5EF4-FFF2-40B4-BE49-F238E27FC236}">
              <a16:creationId xmlns:a16="http://schemas.microsoft.com/office/drawing/2014/main" id="{8DE8B4C4-49E0-4E81-813E-803D92D5560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368" name="Text Box 10">
          <a:extLst>
            <a:ext uri="{FF2B5EF4-FFF2-40B4-BE49-F238E27FC236}">
              <a16:creationId xmlns:a16="http://schemas.microsoft.com/office/drawing/2014/main" id="{F5DC6B92-BBCC-45D2-86C3-3FBD6B1A5D0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69" name="Text Box 4">
          <a:extLst>
            <a:ext uri="{FF2B5EF4-FFF2-40B4-BE49-F238E27FC236}">
              <a16:creationId xmlns:a16="http://schemas.microsoft.com/office/drawing/2014/main" id="{D1F78A52-6C0B-4417-91E9-ACCC2B03D6D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70" name="Text Box 5">
          <a:extLst>
            <a:ext uri="{FF2B5EF4-FFF2-40B4-BE49-F238E27FC236}">
              <a16:creationId xmlns:a16="http://schemas.microsoft.com/office/drawing/2014/main" id="{FCA3C6FA-0C26-4343-BFD1-1A4E71449E7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71" name="Text Box 9">
          <a:extLst>
            <a:ext uri="{FF2B5EF4-FFF2-40B4-BE49-F238E27FC236}">
              <a16:creationId xmlns:a16="http://schemas.microsoft.com/office/drawing/2014/main" id="{F18AFE88-ED1C-469D-8532-E23ADFC7642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72" name="Text Box 10">
          <a:extLst>
            <a:ext uri="{FF2B5EF4-FFF2-40B4-BE49-F238E27FC236}">
              <a16:creationId xmlns:a16="http://schemas.microsoft.com/office/drawing/2014/main" id="{E72C60EB-C602-485D-9E34-7E0A88B775C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73" name="Text Box 4">
          <a:extLst>
            <a:ext uri="{FF2B5EF4-FFF2-40B4-BE49-F238E27FC236}">
              <a16:creationId xmlns:a16="http://schemas.microsoft.com/office/drawing/2014/main" id="{83197E8E-E88F-4E7F-8400-E5816EAD452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74" name="Text Box 5">
          <a:extLst>
            <a:ext uri="{FF2B5EF4-FFF2-40B4-BE49-F238E27FC236}">
              <a16:creationId xmlns:a16="http://schemas.microsoft.com/office/drawing/2014/main" id="{CB58565B-2C05-426F-9171-6F62F9E835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75" name="Text Box 9">
          <a:extLst>
            <a:ext uri="{FF2B5EF4-FFF2-40B4-BE49-F238E27FC236}">
              <a16:creationId xmlns:a16="http://schemas.microsoft.com/office/drawing/2014/main" id="{16754041-E173-4E25-9953-9F4B0A69C3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76" name="Text Box 10">
          <a:extLst>
            <a:ext uri="{FF2B5EF4-FFF2-40B4-BE49-F238E27FC236}">
              <a16:creationId xmlns:a16="http://schemas.microsoft.com/office/drawing/2014/main" id="{504751EE-1CF9-4582-BEF4-4F15CCB3E6E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77" name="Text Box 4">
          <a:extLst>
            <a:ext uri="{FF2B5EF4-FFF2-40B4-BE49-F238E27FC236}">
              <a16:creationId xmlns:a16="http://schemas.microsoft.com/office/drawing/2014/main" id="{3D73FFF3-B132-485D-9ED3-A0B9E22381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78" name="Text Box 5">
          <a:extLst>
            <a:ext uri="{FF2B5EF4-FFF2-40B4-BE49-F238E27FC236}">
              <a16:creationId xmlns:a16="http://schemas.microsoft.com/office/drawing/2014/main" id="{EAA9446F-0C51-4AD1-BC93-7CB361DA6B9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79" name="Text Box 9">
          <a:extLst>
            <a:ext uri="{FF2B5EF4-FFF2-40B4-BE49-F238E27FC236}">
              <a16:creationId xmlns:a16="http://schemas.microsoft.com/office/drawing/2014/main" id="{737D91AE-F442-4F89-B012-6EA4A89F2B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80" name="Text Box 10">
          <a:extLst>
            <a:ext uri="{FF2B5EF4-FFF2-40B4-BE49-F238E27FC236}">
              <a16:creationId xmlns:a16="http://schemas.microsoft.com/office/drawing/2014/main" id="{2DBBA1C9-26A2-468F-80A1-274653032D5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81" name="Text Box 4">
          <a:extLst>
            <a:ext uri="{FF2B5EF4-FFF2-40B4-BE49-F238E27FC236}">
              <a16:creationId xmlns:a16="http://schemas.microsoft.com/office/drawing/2014/main" id="{CBA2D0CC-36F4-42A6-9830-12FC206821F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82" name="Text Box 5">
          <a:extLst>
            <a:ext uri="{FF2B5EF4-FFF2-40B4-BE49-F238E27FC236}">
              <a16:creationId xmlns:a16="http://schemas.microsoft.com/office/drawing/2014/main" id="{9BC5CC03-27D6-4CD7-B212-F78A20BCAE0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83" name="Text Box 9">
          <a:extLst>
            <a:ext uri="{FF2B5EF4-FFF2-40B4-BE49-F238E27FC236}">
              <a16:creationId xmlns:a16="http://schemas.microsoft.com/office/drawing/2014/main" id="{7A8BAA79-12BC-4CC5-96F1-EBA35B0BE92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84" name="Text Box 10">
          <a:extLst>
            <a:ext uri="{FF2B5EF4-FFF2-40B4-BE49-F238E27FC236}">
              <a16:creationId xmlns:a16="http://schemas.microsoft.com/office/drawing/2014/main" id="{89050F41-B3B6-4C34-82EE-8BA8ABE988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85" name="Text Box 4">
          <a:extLst>
            <a:ext uri="{FF2B5EF4-FFF2-40B4-BE49-F238E27FC236}">
              <a16:creationId xmlns:a16="http://schemas.microsoft.com/office/drawing/2014/main" id="{765F17BE-EFF4-494F-8228-5C0E1A68F8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86" name="Text Box 5">
          <a:extLst>
            <a:ext uri="{FF2B5EF4-FFF2-40B4-BE49-F238E27FC236}">
              <a16:creationId xmlns:a16="http://schemas.microsoft.com/office/drawing/2014/main" id="{7EFD7ACB-EAAE-4C5F-987F-9FE7A5FB0F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87" name="Text Box 9">
          <a:extLst>
            <a:ext uri="{FF2B5EF4-FFF2-40B4-BE49-F238E27FC236}">
              <a16:creationId xmlns:a16="http://schemas.microsoft.com/office/drawing/2014/main" id="{0780B6E5-0C55-4F67-9B48-9BE70A9FA19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88" name="Text Box 10">
          <a:extLst>
            <a:ext uri="{FF2B5EF4-FFF2-40B4-BE49-F238E27FC236}">
              <a16:creationId xmlns:a16="http://schemas.microsoft.com/office/drawing/2014/main" id="{BEE49B9D-7464-4324-8CC8-6ABB91E4613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89" name="Text Box 4">
          <a:extLst>
            <a:ext uri="{FF2B5EF4-FFF2-40B4-BE49-F238E27FC236}">
              <a16:creationId xmlns:a16="http://schemas.microsoft.com/office/drawing/2014/main" id="{09E5BF40-8564-4D98-A761-75002D371FD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90" name="Text Box 5">
          <a:extLst>
            <a:ext uri="{FF2B5EF4-FFF2-40B4-BE49-F238E27FC236}">
              <a16:creationId xmlns:a16="http://schemas.microsoft.com/office/drawing/2014/main" id="{E113ED26-C36E-4B5D-834C-D1B7BDD644A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91" name="Text Box 9">
          <a:extLst>
            <a:ext uri="{FF2B5EF4-FFF2-40B4-BE49-F238E27FC236}">
              <a16:creationId xmlns:a16="http://schemas.microsoft.com/office/drawing/2014/main" id="{5A733A95-2EC6-43D8-A1AE-C8C90ACDDF7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92" name="Text Box 10">
          <a:extLst>
            <a:ext uri="{FF2B5EF4-FFF2-40B4-BE49-F238E27FC236}">
              <a16:creationId xmlns:a16="http://schemas.microsoft.com/office/drawing/2014/main" id="{86C6D663-F0D6-45F7-ABD2-601340BB9F0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93" name="Text Box 4">
          <a:extLst>
            <a:ext uri="{FF2B5EF4-FFF2-40B4-BE49-F238E27FC236}">
              <a16:creationId xmlns:a16="http://schemas.microsoft.com/office/drawing/2014/main" id="{DF60CB1A-9732-47D7-B263-51E903E8546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94" name="Text Box 5">
          <a:extLst>
            <a:ext uri="{FF2B5EF4-FFF2-40B4-BE49-F238E27FC236}">
              <a16:creationId xmlns:a16="http://schemas.microsoft.com/office/drawing/2014/main" id="{CFAAF739-14CE-4138-9291-86B0C4D0426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95" name="Text Box 9">
          <a:extLst>
            <a:ext uri="{FF2B5EF4-FFF2-40B4-BE49-F238E27FC236}">
              <a16:creationId xmlns:a16="http://schemas.microsoft.com/office/drawing/2014/main" id="{097722D8-EB2F-4114-94D4-5AD899DA9CD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96" name="Text Box 10">
          <a:extLst>
            <a:ext uri="{FF2B5EF4-FFF2-40B4-BE49-F238E27FC236}">
              <a16:creationId xmlns:a16="http://schemas.microsoft.com/office/drawing/2014/main" id="{5B7D24A0-0D33-42C4-89AD-7553632503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97" name="Text Box 4">
          <a:extLst>
            <a:ext uri="{FF2B5EF4-FFF2-40B4-BE49-F238E27FC236}">
              <a16:creationId xmlns:a16="http://schemas.microsoft.com/office/drawing/2014/main" id="{0DA5DDA8-47AE-4D50-8AB2-7521302778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98" name="Text Box 5">
          <a:extLst>
            <a:ext uri="{FF2B5EF4-FFF2-40B4-BE49-F238E27FC236}">
              <a16:creationId xmlns:a16="http://schemas.microsoft.com/office/drawing/2014/main" id="{DCBA20DC-5624-4F62-8A55-0B907B78CE3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99" name="Text Box 9">
          <a:extLst>
            <a:ext uri="{FF2B5EF4-FFF2-40B4-BE49-F238E27FC236}">
              <a16:creationId xmlns:a16="http://schemas.microsoft.com/office/drawing/2014/main" id="{F9F94CAB-200D-45AD-BE2A-DCA51499CDB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400" name="Text Box 10">
          <a:extLst>
            <a:ext uri="{FF2B5EF4-FFF2-40B4-BE49-F238E27FC236}">
              <a16:creationId xmlns:a16="http://schemas.microsoft.com/office/drawing/2014/main" id="{A5417E11-5827-4604-8891-FF9277C610E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401" name="Text Box 4">
          <a:extLst>
            <a:ext uri="{FF2B5EF4-FFF2-40B4-BE49-F238E27FC236}">
              <a16:creationId xmlns:a16="http://schemas.microsoft.com/office/drawing/2014/main" id="{98F15CCF-CFF5-4B3F-BB42-ADA24C16E4F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402" name="Text Box 5">
          <a:extLst>
            <a:ext uri="{FF2B5EF4-FFF2-40B4-BE49-F238E27FC236}">
              <a16:creationId xmlns:a16="http://schemas.microsoft.com/office/drawing/2014/main" id="{EED60E70-2FDA-45B8-B5A1-19E03ADD9B2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403" name="Text Box 9">
          <a:extLst>
            <a:ext uri="{FF2B5EF4-FFF2-40B4-BE49-F238E27FC236}">
              <a16:creationId xmlns:a16="http://schemas.microsoft.com/office/drawing/2014/main" id="{9E28BC8D-52D9-44C4-B1E5-9BDE354273B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404" name="Text Box 10">
          <a:extLst>
            <a:ext uri="{FF2B5EF4-FFF2-40B4-BE49-F238E27FC236}">
              <a16:creationId xmlns:a16="http://schemas.microsoft.com/office/drawing/2014/main" id="{2B075DED-3493-4641-A411-5E518B38788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405" name="Text Box 4">
          <a:extLst>
            <a:ext uri="{FF2B5EF4-FFF2-40B4-BE49-F238E27FC236}">
              <a16:creationId xmlns:a16="http://schemas.microsoft.com/office/drawing/2014/main" id="{B1E5E220-3CC9-4EA6-8921-8E95683BB5E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406" name="Text Box 5">
          <a:extLst>
            <a:ext uri="{FF2B5EF4-FFF2-40B4-BE49-F238E27FC236}">
              <a16:creationId xmlns:a16="http://schemas.microsoft.com/office/drawing/2014/main" id="{96E75A41-3B5B-49F7-810F-5BC54068CCF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407" name="Text Box 9">
          <a:extLst>
            <a:ext uri="{FF2B5EF4-FFF2-40B4-BE49-F238E27FC236}">
              <a16:creationId xmlns:a16="http://schemas.microsoft.com/office/drawing/2014/main" id="{1795DB8E-BDC9-4C81-8091-CB630503C56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408" name="Text Box 10">
          <a:extLst>
            <a:ext uri="{FF2B5EF4-FFF2-40B4-BE49-F238E27FC236}">
              <a16:creationId xmlns:a16="http://schemas.microsoft.com/office/drawing/2014/main" id="{94A187A3-85B3-423F-AFBD-5AC6D7D3579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409" name="Text Box 4">
          <a:extLst>
            <a:ext uri="{FF2B5EF4-FFF2-40B4-BE49-F238E27FC236}">
              <a16:creationId xmlns:a16="http://schemas.microsoft.com/office/drawing/2014/main" id="{C51E27D5-6C13-4025-8543-555957992FD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410" name="Text Box 5">
          <a:extLst>
            <a:ext uri="{FF2B5EF4-FFF2-40B4-BE49-F238E27FC236}">
              <a16:creationId xmlns:a16="http://schemas.microsoft.com/office/drawing/2014/main" id="{39FD7E2C-2AB5-4340-A59E-02117298A0B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411" name="Text Box 9">
          <a:extLst>
            <a:ext uri="{FF2B5EF4-FFF2-40B4-BE49-F238E27FC236}">
              <a16:creationId xmlns:a16="http://schemas.microsoft.com/office/drawing/2014/main" id="{CDC08497-E6CF-4041-98BE-E404DFFDB1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412" name="Text Box 10">
          <a:extLst>
            <a:ext uri="{FF2B5EF4-FFF2-40B4-BE49-F238E27FC236}">
              <a16:creationId xmlns:a16="http://schemas.microsoft.com/office/drawing/2014/main" id="{116E7F7F-4E1C-4B1A-989F-2EFD251FAA2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413" name="Text Box 4">
          <a:extLst>
            <a:ext uri="{FF2B5EF4-FFF2-40B4-BE49-F238E27FC236}">
              <a16:creationId xmlns:a16="http://schemas.microsoft.com/office/drawing/2014/main" id="{E7050A58-93F0-4522-B5D9-1C34D53C3C4B}"/>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414" name="Text Box 5">
          <a:extLst>
            <a:ext uri="{FF2B5EF4-FFF2-40B4-BE49-F238E27FC236}">
              <a16:creationId xmlns:a16="http://schemas.microsoft.com/office/drawing/2014/main" id="{11E8A6C3-CE98-4262-946E-F3FE2899542E}"/>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415" name="Text Box 9">
          <a:extLst>
            <a:ext uri="{FF2B5EF4-FFF2-40B4-BE49-F238E27FC236}">
              <a16:creationId xmlns:a16="http://schemas.microsoft.com/office/drawing/2014/main" id="{88488369-C3AB-4FAA-A8B7-81F8F7F766EE}"/>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416" name="Text Box 10">
          <a:extLst>
            <a:ext uri="{FF2B5EF4-FFF2-40B4-BE49-F238E27FC236}">
              <a16:creationId xmlns:a16="http://schemas.microsoft.com/office/drawing/2014/main" id="{4866B5CB-5C05-454F-A857-AEC56A1DAAEC}"/>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twoCellAnchor editAs="oneCell">
    <xdr:from>
      <xdr:col>5</xdr:col>
      <xdr:colOff>0</xdr:colOff>
      <xdr:row>369</xdr:row>
      <xdr:rowOff>0</xdr:rowOff>
    </xdr:from>
    <xdr:to>
      <xdr:col>5</xdr:col>
      <xdr:colOff>76200</xdr:colOff>
      <xdr:row>369</xdr:row>
      <xdr:rowOff>185008</xdr:rowOff>
    </xdr:to>
    <xdr:sp macro="" textlink="">
      <xdr:nvSpPr>
        <xdr:cNvPr id="1417" name="Text Box 4">
          <a:extLst>
            <a:ext uri="{FF2B5EF4-FFF2-40B4-BE49-F238E27FC236}">
              <a16:creationId xmlns:a16="http://schemas.microsoft.com/office/drawing/2014/main" id="{B0257ECE-C04E-4047-84A2-490C7E836932}"/>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1418" name="Text Box 5">
          <a:extLst>
            <a:ext uri="{FF2B5EF4-FFF2-40B4-BE49-F238E27FC236}">
              <a16:creationId xmlns:a16="http://schemas.microsoft.com/office/drawing/2014/main" id="{3B093DD8-11E5-47E8-AA9C-36011546F8DC}"/>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1419" name="Text Box 9">
          <a:extLst>
            <a:ext uri="{FF2B5EF4-FFF2-40B4-BE49-F238E27FC236}">
              <a16:creationId xmlns:a16="http://schemas.microsoft.com/office/drawing/2014/main" id="{782AB170-85E0-46FC-9D2D-23FBD8104CAB}"/>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1420" name="Text Box 10">
          <a:extLst>
            <a:ext uri="{FF2B5EF4-FFF2-40B4-BE49-F238E27FC236}">
              <a16:creationId xmlns:a16="http://schemas.microsoft.com/office/drawing/2014/main" id="{8CB8A8B4-2334-43DD-AFE8-AF0BD088F83B}"/>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421" name="Text Box 4">
          <a:extLst>
            <a:ext uri="{FF2B5EF4-FFF2-40B4-BE49-F238E27FC236}">
              <a16:creationId xmlns:a16="http://schemas.microsoft.com/office/drawing/2014/main" id="{3BDFA272-FA6A-4ADE-8C69-DD581DC8EE42}"/>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422" name="Text Box 5">
          <a:extLst>
            <a:ext uri="{FF2B5EF4-FFF2-40B4-BE49-F238E27FC236}">
              <a16:creationId xmlns:a16="http://schemas.microsoft.com/office/drawing/2014/main" id="{663C30E0-E03E-4E69-B4CE-6E697D2ABB45}"/>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423" name="Text Box 9">
          <a:extLst>
            <a:ext uri="{FF2B5EF4-FFF2-40B4-BE49-F238E27FC236}">
              <a16:creationId xmlns:a16="http://schemas.microsoft.com/office/drawing/2014/main" id="{9A13474D-99E8-4668-BD2C-1960BB524238}"/>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424" name="Text Box 10">
          <a:extLst>
            <a:ext uri="{FF2B5EF4-FFF2-40B4-BE49-F238E27FC236}">
              <a16:creationId xmlns:a16="http://schemas.microsoft.com/office/drawing/2014/main" id="{624C559F-418A-4BC6-9587-FF55E3571712}"/>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425" name="Text Box 4">
          <a:extLst>
            <a:ext uri="{FF2B5EF4-FFF2-40B4-BE49-F238E27FC236}">
              <a16:creationId xmlns:a16="http://schemas.microsoft.com/office/drawing/2014/main" id="{FD61B7B9-EF69-4B13-B376-E4ECAEB77E7B}"/>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426" name="Text Box 5">
          <a:extLst>
            <a:ext uri="{FF2B5EF4-FFF2-40B4-BE49-F238E27FC236}">
              <a16:creationId xmlns:a16="http://schemas.microsoft.com/office/drawing/2014/main" id="{651723E6-4A52-4EA4-AA75-B3F17BE3CF02}"/>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427" name="Text Box 9">
          <a:extLst>
            <a:ext uri="{FF2B5EF4-FFF2-40B4-BE49-F238E27FC236}">
              <a16:creationId xmlns:a16="http://schemas.microsoft.com/office/drawing/2014/main" id="{EE3A1D6C-69F1-4E73-9EB3-2F34CDCE0D50}"/>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428" name="Text Box 10">
          <a:extLst>
            <a:ext uri="{FF2B5EF4-FFF2-40B4-BE49-F238E27FC236}">
              <a16:creationId xmlns:a16="http://schemas.microsoft.com/office/drawing/2014/main" id="{EC1AEC1E-E1FD-4375-B5AC-070698590D02}"/>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185009</xdr:rowOff>
    </xdr:to>
    <xdr:sp macro="" textlink="">
      <xdr:nvSpPr>
        <xdr:cNvPr id="1429" name="Text Box 4">
          <a:extLst>
            <a:ext uri="{FF2B5EF4-FFF2-40B4-BE49-F238E27FC236}">
              <a16:creationId xmlns:a16="http://schemas.microsoft.com/office/drawing/2014/main" id="{D8DBC1DC-506F-4E9D-9414-AC87A3A02B88}"/>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185009</xdr:rowOff>
    </xdr:to>
    <xdr:sp macro="" textlink="">
      <xdr:nvSpPr>
        <xdr:cNvPr id="1430" name="Text Box 5">
          <a:extLst>
            <a:ext uri="{FF2B5EF4-FFF2-40B4-BE49-F238E27FC236}">
              <a16:creationId xmlns:a16="http://schemas.microsoft.com/office/drawing/2014/main" id="{F21653A1-C584-449B-A02E-55479818692A}"/>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185009</xdr:rowOff>
    </xdr:to>
    <xdr:sp macro="" textlink="">
      <xdr:nvSpPr>
        <xdr:cNvPr id="1431" name="Text Box 9">
          <a:extLst>
            <a:ext uri="{FF2B5EF4-FFF2-40B4-BE49-F238E27FC236}">
              <a16:creationId xmlns:a16="http://schemas.microsoft.com/office/drawing/2014/main" id="{B081F803-8ECD-4690-9366-49136887402C}"/>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185009</xdr:rowOff>
    </xdr:to>
    <xdr:sp macro="" textlink="">
      <xdr:nvSpPr>
        <xdr:cNvPr id="1432" name="Text Box 10">
          <a:extLst>
            <a:ext uri="{FF2B5EF4-FFF2-40B4-BE49-F238E27FC236}">
              <a16:creationId xmlns:a16="http://schemas.microsoft.com/office/drawing/2014/main" id="{F352CCF6-8A1C-4D9D-B32E-4B11AC0687FE}"/>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1433" name="Text Box 4">
          <a:extLst>
            <a:ext uri="{FF2B5EF4-FFF2-40B4-BE49-F238E27FC236}">
              <a16:creationId xmlns:a16="http://schemas.microsoft.com/office/drawing/2014/main" id="{CD3C32C3-FE9D-4515-B542-86CA3FAC16D9}"/>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1434" name="Text Box 5">
          <a:extLst>
            <a:ext uri="{FF2B5EF4-FFF2-40B4-BE49-F238E27FC236}">
              <a16:creationId xmlns:a16="http://schemas.microsoft.com/office/drawing/2014/main" id="{4A096400-3716-47FE-9E7D-D63508E63EB3}"/>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1435" name="Text Box 9">
          <a:extLst>
            <a:ext uri="{FF2B5EF4-FFF2-40B4-BE49-F238E27FC236}">
              <a16:creationId xmlns:a16="http://schemas.microsoft.com/office/drawing/2014/main" id="{7CFAC4F4-E951-4F1A-AD35-8001B0F14F9B}"/>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1436" name="Text Box 10">
          <a:extLst>
            <a:ext uri="{FF2B5EF4-FFF2-40B4-BE49-F238E27FC236}">
              <a16:creationId xmlns:a16="http://schemas.microsoft.com/office/drawing/2014/main" id="{3CC24EF7-0895-4798-B077-B171733BD065}"/>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437" name="Text Box 4">
          <a:extLst>
            <a:ext uri="{FF2B5EF4-FFF2-40B4-BE49-F238E27FC236}">
              <a16:creationId xmlns:a16="http://schemas.microsoft.com/office/drawing/2014/main" id="{F6CC9D3E-BFAB-4825-B7FF-07E44FA3759B}"/>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438" name="Text Box 5">
          <a:extLst>
            <a:ext uri="{FF2B5EF4-FFF2-40B4-BE49-F238E27FC236}">
              <a16:creationId xmlns:a16="http://schemas.microsoft.com/office/drawing/2014/main" id="{3C793F65-DA24-41C6-A4DE-EF7F71849B21}"/>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439" name="Text Box 9">
          <a:extLst>
            <a:ext uri="{FF2B5EF4-FFF2-40B4-BE49-F238E27FC236}">
              <a16:creationId xmlns:a16="http://schemas.microsoft.com/office/drawing/2014/main" id="{39122986-3D9E-4E0B-B8BB-88C4FBEC6E06}"/>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440" name="Text Box 10">
          <a:extLst>
            <a:ext uri="{FF2B5EF4-FFF2-40B4-BE49-F238E27FC236}">
              <a16:creationId xmlns:a16="http://schemas.microsoft.com/office/drawing/2014/main" id="{B80D873B-246B-4CF4-AFF5-FD4C0C911F81}"/>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441" name="Text Box 4">
          <a:extLst>
            <a:ext uri="{FF2B5EF4-FFF2-40B4-BE49-F238E27FC236}">
              <a16:creationId xmlns:a16="http://schemas.microsoft.com/office/drawing/2014/main" id="{CA66D1F2-DD80-4A70-B398-A2FF0DF6AF2D}"/>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442" name="Text Box 5">
          <a:extLst>
            <a:ext uri="{FF2B5EF4-FFF2-40B4-BE49-F238E27FC236}">
              <a16:creationId xmlns:a16="http://schemas.microsoft.com/office/drawing/2014/main" id="{97701A10-871E-4197-B273-5A139FD08F73}"/>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443" name="Text Box 9">
          <a:extLst>
            <a:ext uri="{FF2B5EF4-FFF2-40B4-BE49-F238E27FC236}">
              <a16:creationId xmlns:a16="http://schemas.microsoft.com/office/drawing/2014/main" id="{1F16FD15-3468-4FED-B25F-6406DFA20EBC}"/>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444" name="Text Box 10">
          <a:extLst>
            <a:ext uri="{FF2B5EF4-FFF2-40B4-BE49-F238E27FC236}">
              <a16:creationId xmlns:a16="http://schemas.microsoft.com/office/drawing/2014/main" id="{F4B42A20-C380-4076-B48F-2D38A099E03C}"/>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185009</xdr:rowOff>
    </xdr:to>
    <xdr:sp macro="" textlink="">
      <xdr:nvSpPr>
        <xdr:cNvPr id="1445" name="Text Box 4">
          <a:extLst>
            <a:ext uri="{FF2B5EF4-FFF2-40B4-BE49-F238E27FC236}">
              <a16:creationId xmlns:a16="http://schemas.microsoft.com/office/drawing/2014/main" id="{49D76E30-2073-48E4-8040-2F14E8FF3641}"/>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185009</xdr:rowOff>
    </xdr:to>
    <xdr:sp macro="" textlink="">
      <xdr:nvSpPr>
        <xdr:cNvPr id="1446" name="Text Box 5">
          <a:extLst>
            <a:ext uri="{FF2B5EF4-FFF2-40B4-BE49-F238E27FC236}">
              <a16:creationId xmlns:a16="http://schemas.microsoft.com/office/drawing/2014/main" id="{68B92E03-50B1-4F8D-ABE7-33E17EE05E50}"/>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185009</xdr:rowOff>
    </xdr:to>
    <xdr:sp macro="" textlink="">
      <xdr:nvSpPr>
        <xdr:cNvPr id="1447" name="Text Box 9">
          <a:extLst>
            <a:ext uri="{FF2B5EF4-FFF2-40B4-BE49-F238E27FC236}">
              <a16:creationId xmlns:a16="http://schemas.microsoft.com/office/drawing/2014/main" id="{0C91D8E2-E81A-4CAF-8823-542A0658E77B}"/>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185009</xdr:rowOff>
    </xdr:to>
    <xdr:sp macro="" textlink="">
      <xdr:nvSpPr>
        <xdr:cNvPr id="1448" name="Text Box 10">
          <a:extLst>
            <a:ext uri="{FF2B5EF4-FFF2-40B4-BE49-F238E27FC236}">
              <a16:creationId xmlns:a16="http://schemas.microsoft.com/office/drawing/2014/main" id="{E49CBC2B-17BB-4B3A-8FCC-6F9B61975566}"/>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oneCellAnchor>
    <xdr:from>
      <xdr:col>5</xdr:col>
      <xdr:colOff>0</xdr:colOff>
      <xdr:row>393</xdr:row>
      <xdr:rowOff>0</xdr:rowOff>
    </xdr:from>
    <xdr:ext cx="76200" cy="190501"/>
    <xdr:sp macro="" textlink="">
      <xdr:nvSpPr>
        <xdr:cNvPr id="1449" name="Text Box 4">
          <a:extLst>
            <a:ext uri="{FF2B5EF4-FFF2-40B4-BE49-F238E27FC236}">
              <a16:creationId xmlns:a16="http://schemas.microsoft.com/office/drawing/2014/main" id="{A739AA87-104A-40C4-8E60-5239E714B71F}"/>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393</xdr:row>
      <xdr:rowOff>0</xdr:rowOff>
    </xdr:from>
    <xdr:ext cx="76200" cy="190501"/>
    <xdr:sp macro="" textlink="">
      <xdr:nvSpPr>
        <xdr:cNvPr id="1450" name="Text Box 5">
          <a:extLst>
            <a:ext uri="{FF2B5EF4-FFF2-40B4-BE49-F238E27FC236}">
              <a16:creationId xmlns:a16="http://schemas.microsoft.com/office/drawing/2014/main" id="{79398F21-A5CB-4701-8857-37ACA1D926BB}"/>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393</xdr:row>
      <xdr:rowOff>0</xdr:rowOff>
    </xdr:from>
    <xdr:ext cx="76200" cy="190501"/>
    <xdr:sp macro="" textlink="">
      <xdr:nvSpPr>
        <xdr:cNvPr id="1451" name="Text Box 9">
          <a:extLst>
            <a:ext uri="{FF2B5EF4-FFF2-40B4-BE49-F238E27FC236}">
              <a16:creationId xmlns:a16="http://schemas.microsoft.com/office/drawing/2014/main" id="{70A2455A-C717-4D1D-981E-E2CAF09EA982}"/>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393</xdr:row>
      <xdr:rowOff>0</xdr:rowOff>
    </xdr:from>
    <xdr:ext cx="76200" cy="190501"/>
    <xdr:sp macro="" textlink="">
      <xdr:nvSpPr>
        <xdr:cNvPr id="1452" name="Text Box 10">
          <a:extLst>
            <a:ext uri="{FF2B5EF4-FFF2-40B4-BE49-F238E27FC236}">
              <a16:creationId xmlns:a16="http://schemas.microsoft.com/office/drawing/2014/main" id="{37248794-8AE9-4D51-A8F7-4418A63B4F8C}"/>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53" name="Text Box 4">
          <a:extLst>
            <a:ext uri="{FF2B5EF4-FFF2-40B4-BE49-F238E27FC236}">
              <a16:creationId xmlns:a16="http://schemas.microsoft.com/office/drawing/2014/main" id="{1967898E-2EF5-416F-A2F2-D703BB59F1D7}"/>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54" name="Text Box 5">
          <a:extLst>
            <a:ext uri="{FF2B5EF4-FFF2-40B4-BE49-F238E27FC236}">
              <a16:creationId xmlns:a16="http://schemas.microsoft.com/office/drawing/2014/main" id="{09AE6BD3-0CB9-44DC-A3F8-B43EE1AE71CE}"/>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55" name="Text Box 9">
          <a:extLst>
            <a:ext uri="{FF2B5EF4-FFF2-40B4-BE49-F238E27FC236}">
              <a16:creationId xmlns:a16="http://schemas.microsoft.com/office/drawing/2014/main" id="{D14E7D98-25B3-4BCB-9089-36AB4C4C7537}"/>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456" name="Text Box 4">
          <a:extLst>
            <a:ext uri="{FF2B5EF4-FFF2-40B4-BE49-F238E27FC236}">
              <a16:creationId xmlns:a16="http://schemas.microsoft.com/office/drawing/2014/main" id="{3C6DC441-B0E2-4996-9D89-11145BC1C9F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457" name="Text Box 5">
          <a:extLst>
            <a:ext uri="{FF2B5EF4-FFF2-40B4-BE49-F238E27FC236}">
              <a16:creationId xmlns:a16="http://schemas.microsoft.com/office/drawing/2014/main" id="{A884F020-40E4-46A2-AB0F-E92C03135A5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458" name="Text Box 9">
          <a:extLst>
            <a:ext uri="{FF2B5EF4-FFF2-40B4-BE49-F238E27FC236}">
              <a16:creationId xmlns:a16="http://schemas.microsoft.com/office/drawing/2014/main" id="{39EBCEC0-0C54-456C-806A-56ED8D734CA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459" name="Text Box 10">
          <a:extLst>
            <a:ext uri="{FF2B5EF4-FFF2-40B4-BE49-F238E27FC236}">
              <a16:creationId xmlns:a16="http://schemas.microsoft.com/office/drawing/2014/main" id="{F99554C1-F976-449E-B1B4-AA5D45CA673E}"/>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460" name="Text Box 4">
          <a:extLst>
            <a:ext uri="{FF2B5EF4-FFF2-40B4-BE49-F238E27FC236}">
              <a16:creationId xmlns:a16="http://schemas.microsoft.com/office/drawing/2014/main" id="{F38C85ED-FB1E-448F-AEDA-9F40FFB8D45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461" name="Text Box 5">
          <a:extLst>
            <a:ext uri="{FF2B5EF4-FFF2-40B4-BE49-F238E27FC236}">
              <a16:creationId xmlns:a16="http://schemas.microsoft.com/office/drawing/2014/main" id="{5A854BBC-A688-4066-8259-1AC44A1FAC7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462" name="Text Box 9">
          <a:extLst>
            <a:ext uri="{FF2B5EF4-FFF2-40B4-BE49-F238E27FC236}">
              <a16:creationId xmlns:a16="http://schemas.microsoft.com/office/drawing/2014/main" id="{A8679BE3-0E62-439E-980B-BDD73A699BC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463" name="Text Box 4">
          <a:extLst>
            <a:ext uri="{FF2B5EF4-FFF2-40B4-BE49-F238E27FC236}">
              <a16:creationId xmlns:a16="http://schemas.microsoft.com/office/drawing/2014/main" id="{EF970B77-5378-41EA-8A50-15FB1EBABB0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464" name="Text Box 5">
          <a:extLst>
            <a:ext uri="{FF2B5EF4-FFF2-40B4-BE49-F238E27FC236}">
              <a16:creationId xmlns:a16="http://schemas.microsoft.com/office/drawing/2014/main" id="{62149C54-025B-4B1A-8BEC-71640C245F0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465" name="Text Box 9">
          <a:extLst>
            <a:ext uri="{FF2B5EF4-FFF2-40B4-BE49-F238E27FC236}">
              <a16:creationId xmlns:a16="http://schemas.microsoft.com/office/drawing/2014/main" id="{674CBD89-E8D0-4CB3-939D-A702130FC4F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466" name="Text Box 4">
          <a:extLst>
            <a:ext uri="{FF2B5EF4-FFF2-40B4-BE49-F238E27FC236}">
              <a16:creationId xmlns:a16="http://schemas.microsoft.com/office/drawing/2014/main" id="{60B15BBB-D33B-4304-BA71-4B8D01AAFEC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467" name="Text Box 4">
          <a:extLst>
            <a:ext uri="{FF2B5EF4-FFF2-40B4-BE49-F238E27FC236}">
              <a16:creationId xmlns:a16="http://schemas.microsoft.com/office/drawing/2014/main" id="{DEE1D5DC-B84A-4D5D-856B-7B9BDCDBA377}"/>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68" name="Text Box 4">
          <a:extLst>
            <a:ext uri="{FF2B5EF4-FFF2-40B4-BE49-F238E27FC236}">
              <a16:creationId xmlns:a16="http://schemas.microsoft.com/office/drawing/2014/main" id="{2EECF755-0EAB-4DFF-8DDC-E34586B1FD49}"/>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69" name="Text Box 5">
          <a:extLst>
            <a:ext uri="{FF2B5EF4-FFF2-40B4-BE49-F238E27FC236}">
              <a16:creationId xmlns:a16="http://schemas.microsoft.com/office/drawing/2014/main" id="{D2F084D6-9B07-4FB1-99C3-75B3F2BD1283}"/>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70" name="Text Box 9">
          <a:extLst>
            <a:ext uri="{FF2B5EF4-FFF2-40B4-BE49-F238E27FC236}">
              <a16:creationId xmlns:a16="http://schemas.microsoft.com/office/drawing/2014/main" id="{0A4EEA43-62EA-4F40-A616-0167EEB64B18}"/>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71" name="Text Box 10">
          <a:extLst>
            <a:ext uri="{FF2B5EF4-FFF2-40B4-BE49-F238E27FC236}">
              <a16:creationId xmlns:a16="http://schemas.microsoft.com/office/drawing/2014/main" id="{AB6C9C20-A0E1-4F62-819E-7F999D379E89}"/>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72" name="Text Box 4">
          <a:extLst>
            <a:ext uri="{FF2B5EF4-FFF2-40B4-BE49-F238E27FC236}">
              <a16:creationId xmlns:a16="http://schemas.microsoft.com/office/drawing/2014/main" id="{FD20506C-822C-4627-9454-3F7A5BEF431A}"/>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73" name="Text Box 5">
          <a:extLst>
            <a:ext uri="{FF2B5EF4-FFF2-40B4-BE49-F238E27FC236}">
              <a16:creationId xmlns:a16="http://schemas.microsoft.com/office/drawing/2014/main" id="{906816F7-591D-4A91-A3DC-E6369FA3F566}"/>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74" name="Text Box 9">
          <a:extLst>
            <a:ext uri="{FF2B5EF4-FFF2-40B4-BE49-F238E27FC236}">
              <a16:creationId xmlns:a16="http://schemas.microsoft.com/office/drawing/2014/main" id="{9074DC1C-0174-4C5D-9966-43BA5D319708}"/>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75" name="Text Box 10">
          <a:extLst>
            <a:ext uri="{FF2B5EF4-FFF2-40B4-BE49-F238E27FC236}">
              <a16:creationId xmlns:a16="http://schemas.microsoft.com/office/drawing/2014/main" id="{04F6E734-6F89-4CDE-9847-944E5C629F0D}"/>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76" name="Text Box 4">
          <a:extLst>
            <a:ext uri="{FF2B5EF4-FFF2-40B4-BE49-F238E27FC236}">
              <a16:creationId xmlns:a16="http://schemas.microsoft.com/office/drawing/2014/main" id="{E1EF7115-2FF2-4259-B2C8-98533B806FE6}"/>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77" name="Text Box 5">
          <a:extLst>
            <a:ext uri="{FF2B5EF4-FFF2-40B4-BE49-F238E27FC236}">
              <a16:creationId xmlns:a16="http://schemas.microsoft.com/office/drawing/2014/main" id="{ADA50ACC-66F7-4DF9-9EF3-C7BCDF1676D5}"/>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78" name="Text Box 9">
          <a:extLst>
            <a:ext uri="{FF2B5EF4-FFF2-40B4-BE49-F238E27FC236}">
              <a16:creationId xmlns:a16="http://schemas.microsoft.com/office/drawing/2014/main" id="{C1AC32BE-975B-4F3E-AF73-B780611C662A}"/>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79" name="Text Box 10">
          <a:extLst>
            <a:ext uri="{FF2B5EF4-FFF2-40B4-BE49-F238E27FC236}">
              <a16:creationId xmlns:a16="http://schemas.microsoft.com/office/drawing/2014/main" id="{5CA5FEA8-4570-490F-B0D2-DC6C69868E6D}"/>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393</xdr:row>
      <xdr:rowOff>0</xdr:rowOff>
    </xdr:from>
    <xdr:ext cx="76200" cy="194733"/>
    <xdr:sp macro="" textlink="">
      <xdr:nvSpPr>
        <xdr:cNvPr id="1480" name="Text Box 4">
          <a:extLst>
            <a:ext uri="{FF2B5EF4-FFF2-40B4-BE49-F238E27FC236}">
              <a16:creationId xmlns:a16="http://schemas.microsoft.com/office/drawing/2014/main" id="{645A255D-239F-4D34-A43A-3120A611F2BE}"/>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393</xdr:row>
      <xdr:rowOff>0</xdr:rowOff>
    </xdr:from>
    <xdr:ext cx="76200" cy="194733"/>
    <xdr:sp macro="" textlink="">
      <xdr:nvSpPr>
        <xdr:cNvPr id="1481" name="Text Box 5">
          <a:extLst>
            <a:ext uri="{FF2B5EF4-FFF2-40B4-BE49-F238E27FC236}">
              <a16:creationId xmlns:a16="http://schemas.microsoft.com/office/drawing/2014/main" id="{D8E5D50E-7275-42C6-9C90-9FF4F18DC488}"/>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393</xdr:row>
      <xdr:rowOff>0</xdr:rowOff>
    </xdr:from>
    <xdr:ext cx="76200" cy="194733"/>
    <xdr:sp macro="" textlink="">
      <xdr:nvSpPr>
        <xdr:cNvPr id="1482" name="Text Box 9">
          <a:extLst>
            <a:ext uri="{FF2B5EF4-FFF2-40B4-BE49-F238E27FC236}">
              <a16:creationId xmlns:a16="http://schemas.microsoft.com/office/drawing/2014/main" id="{AB73F117-FEC2-4A4A-BDB7-0CAF688F7DBC}"/>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393</xdr:row>
      <xdr:rowOff>0</xdr:rowOff>
    </xdr:from>
    <xdr:ext cx="76200" cy="194733"/>
    <xdr:sp macro="" textlink="">
      <xdr:nvSpPr>
        <xdr:cNvPr id="1483" name="Text Box 10">
          <a:extLst>
            <a:ext uri="{FF2B5EF4-FFF2-40B4-BE49-F238E27FC236}">
              <a16:creationId xmlns:a16="http://schemas.microsoft.com/office/drawing/2014/main" id="{45FA20BF-6DCA-48B5-83DB-A32E75702913}"/>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393</xdr:row>
      <xdr:rowOff>0</xdr:rowOff>
    </xdr:from>
    <xdr:ext cx="76200" cy="194733"/>
    <xdr:sp macro="" textlink="">
      <xdr:nvSpPr>
        <xdr:cNvPr id="1484" name="Text Box 4">
          <a:extLst>
            <a:ext uri="{FF2B5EF4-FFF2-40B4-BE49-F238E27FC236}">
              <a16:creationId xmlns:a16="http://schemas.microsoft.com/office/drawing/2014/main" id="{A36F23CC-FDE4-4493-B580-4CA601D3A69B}"/>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393</xdr:row>
      <xdr:rowOff>0</xdr:rowOff>
    </xdr:from>
    <xdr:ext cx="76200" cy="194733"/>
    <xdr:sp macro="" textlink="">
      <xdr:nvSpPr>
        <xdr:cNvPr id="1485" name="Text Box 5">
          <a:extLst>
            <a:ext uri="{FF2B5EF4-FFF2-40B4-BE49-F238E27FC236}">
              <a16:creationId xmlns:a16="http://schemas.microsoft.com/office/drawing/2014/main" id="{238C312E-F58D-44C5-B952-A7232D894606}"/>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393</xdr:row>
      <xdr:rowOff>0</xdr:rowOff>
    </xdr:from>
    <xdr:ext cx="76200" cy="194733"/>
    <xdr:sp macro="" textlink="">
      <xdr:nvSpPr>
        <xdr:cNvPr id="1486" name="Text Box 9">
          <a:extLst>
            <a:ext uri="{FF2B5EF4-FFF2-40B4-BE49-F238E27FC236}">
              <a16:creationId xmlns:a16="http://schemas.microsoft.com/office/drawing/2014/main" id="{2046FDD5-7827-4204-B2B6-1A8F4D25238E}"/>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393</xdr:row>
      <xdr:rowOff>0</xdr:rowOff>
    </xdr:from>
    <xdr:ext cx="76200" cy="194733"/>
    <xdr:sp macro="" textlink="">
      <xdr:nvSpPr>
        <xdr:cNvPr id="1487" name="Text Box 10">
          <a:extLst>
            <a:ext uri="{FF2B5EF4-FFF2-40B4-BE49-F238E27FC236}">
              <a16:creationId xmlns:a16="http://schemas.microsoft.com/office/drawing/2014/main" id="{B8435B21-FE93-4C72-952B-EAEB8972F243}"/>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88" name="Text Box 4">
          <a:extLst>
            <a:ext uri="{FF2B5EF4-FFF2-40B4-BE49-F238E27FC236}">
              <a16:creationId xmlns:a16="http://schemas.microsoft.com/office/drawing/2014/main" id="{15253A53-6174-4DD2-B684-6C62A280AACD}"/>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89" name="Text Box 5">
          <a:extLst>
            <a:ext uri="{FF2B5EF4-FFF2-40B4-BE49-F238E27FC236}">
              <a16:creationId xmlns:a16="http://schemas.microsoft.com/office/drawing/2014/main" id="{126E6CB1-FB3C-4072-B5D7-F02DAAA5F580}"/>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90" name="Text Box 9">
          <a:extLst>
            <a:ext uri="{FF2B5EF4-FFF2-40B4-BE49-F238E27FC236}">
              <a16:creationId xmlns:a16="http://schemas.microsoft.com/office/drawing/2014/main" id="{2E87B1FD-1940-4D2E-9243-99D86DB2D4FC}"/>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91" name="Text Box 10">
          <a:extLst>
            <a:ext uri="{FF2B5EF4-FFF2-40B4-BE49-F238E27FC236}">
              <a16:creationId xmlns:a16="http://schemas.microsoft.com/office/drawing/2014/main" id="{DF473A6D-DAAD-4A45-A806-EC324586ADC5}"/>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92" name="Text Box 4">
          <a:extLst>
            <a:ext uri="{FF2B5EF4-FFF2-40B4-BE49-F238E27FC236}">
              <a16:creationId xmlns:a16="http://schemas.microsoft.com/office/drawing/2014/main" id="{582F78ED-E867-469B-B2CA-17B62795D17F}"/>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93" name="Text Box 5">
          <a:extLst>
            <a:ext uri="{FF2B5EF4-FFF2-40B4-BE49-F238E27FC236}">
              <a16:creationId xmlns:a16="http://schemas.microsoft.com/office/drawing/2014/main" id="{8A345794-23AF-46D1-ABDA-8F8A1EAEC519}"/>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94" name="Text Box 9">
          <a:extLst>
            <a:ext uri="{FF2B5EF4-FFF2-40B4-BE49-F238E27FC236}">
              <a16:creationId xmlns:a16="http://schemas.microsoft.com/office/drawing/2014/main" id="{0C241097-884B-47A5-9845-7931C0A919A0}"/>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95" name="Text Box 10">
          <a:extLst>
            <a:ext uri="{FF2B5EF4-FFF2-40B4-BE49-F238E27FC236}">
              <a16:creationId xmlns:a16="http://schemas.microsoft.com/office/drawing/2014/main" id="{C0434881-E5A5-4DA6-8685-04520FF6327C}"/>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496" name="Text Box 4">
          <a:extLst>
            <a:ext uri="{FF2B5EF4-FFF2-40B4-BE49-F238E27FC236}">
              <a16:creationId xmlns:a16="http://schemas.microsoft.com/office/drawing/2014/main" id="{89F978CB-2421-4779-AD9D-F2DA4AFBDF4D}"/>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497" name="Text Box 5">
          <a:extLst>
            <a:ext uri="{FF2B5EF4-FFF2-40B4-BE49-F238E27FC236}">
              <a16:creationId xmlns:a16="http://schemas.microsoft.com/office/drawing/2014/main" id="{693F8518-1C1A-490B-9DC0-83C723710AA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498" name="Text Box 9">
          <a:extLst>
            <a:ext uri="{FF2B5EF4-FFF2-40B4-BE49-F238E27FC236}">
              <a16:creationId xmlns:a16="http://schemas.microsoft.com/office/drawing/2014/main" id="{88F72D12-535D-49E7-AD53-2143BBB778D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499" name="Text Box 10">
          <a:extLst>
            <a:ext uri="{FF2B5EF4-FFF2-40B4-BE49-F238E27FC236}">
              <a16:creationId xmlns:a16="http://schemas.microsoft.com/office/drawing/2014/main" id="{EF9306A2-FB2F-401E-8BAB-CBF9274525C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00" name="Text Box 4">
          <a:extLst>
            <a:ext uri="{FF2B5EF4-FFF2-40B4-BE49-F238E27FC236}">
              <a16:creationId xmlns:a16="http://schemas.microsoft.com/office/drawing/2014/main" id="{42E0BB8E-FF9B-4818-9E6E-AF43341F6A1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01" name="Text Box 5">
          <a:extLst>
            <a:ext uri="{FF2B5EF4-FFF2-40B4-BE49-F238E27FC236}">
              <a16:creationId xmlns:a16="http://schemas.microsoft.com/office/drawing/2014/main" id="{0F2477D8-5D74-4826-9DC7-9D983BB3D2F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02" name="Text Box 9">
          <a:extLst>
            <a:ext uri="{FF2B5EF4-FFF2-40B4-BE49-F238E27FC236}">
              <a16:creationId xmlns:a16="http://schemas.microsoft.com/office/drawing/2014/main" id="{3265302A-5B8F-40AB-B925-2247A654FEF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03" name="Text Box 10">
          <a:extLst>
            <a:ext uri="{FF2B5EF4-FFF2-40B4-BE49-F238E27FC236}">
              <a16:creationId xmlns:a16="http://schemas.microsoft.com/office/drawing/2014/main" id="{50C82616-0391-40F9-9414-49DF35302DD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04" name="Text Box 4">
          <a:extLst>
            <a:ext uri="{FF2B5EF4-FFF2-40B4-BE49-F238E27FC236}">
              <a16:creationId xmlns:a16="http://schemas.microsoft.com/office/drawing/2014/main" id="{6C17225D-A047-426C-9222-322C42D25D8D}"/>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05" name="Text Box 5">
          <a:extLst>
            <a:ext uri="{FF2B5EF4-FFF2-40B4-BE49-F238E27FC236}">
              <a16:creationId xmlns:a16="http://schemas.microsoft.com/office/drawing/2014/main" id="{E9F9EEF4-97DD-4498-BE19-0136028C0F5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06" name="Text Box 9">
          <a:extLst>
            <a:ext uri="{FF2B5EF4-FFF2-40B4-BE49-F238E27FC236}">
              <a16:creationId xmlns:a16="http://schemas.microsoft.com/office/drawing/2014/main" id="{68842B34-41A6-427A-AD10-50B6166A62EE}"/>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07" name="Text Box 10">
          <a:extLst>
            <a:ext uri="{FF2B5EF4-FFF2-40B4-BE49-F238E27FC236}">
              <a16:creationId xmlns:a16="http://schemas.microsoft.com/office/drawing/2014/main" id="{1EA8A60C-6B57-40F6-9935-172B0DF42264}"/>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08" name="Text Box 4">
          <a:extLst>
            <a:ext uri="{FF2B5EF4-FFF2-40B4-BE49-F238E27FC236}">
              <a16:creationId xmlns:a16="http://schemas.microsoft.com/office/drawing/2014/main" id="{36AA4EBB-EE2C-4236-99B0-192997582779}"/>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09" name="Text Box 5">
          <a:extLst>
            <a:ext uri="{FF2B5EF4-FFF2-40B4-BE49-F238E27FC236}">
              <a16:creationId xmlns:a16="http://schemas.microsoft.com/office/drawing/2014/main" id="{4E9F889C-A13F-46C5-B545-0C82D108DC1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10" name="Text Box 9">
          <a:extLst>
            <a:ext uri="{FF2B5EF4-FFF2-40B4-BE49-F238E27FC236}">
              <a16:creationId xmlns:a16="http://schemas.microsoft.com/office/drawing/2014/main" id="{6B027584-59D5-4347-B366-8279480CC5E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11" name="Text Box 10">
          <a:extLst>
            <a:ext uri="{FF2B5EF4-FFF2-40B4-BE49-F238E27FC236}">
              <a16:creationId xmlns:a16="http://schemas.microsoft.com/office/drawing/2014/main" id="{01EE8DE5-E29A-44AD-8345-ED3A29013359}"/>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12" name="Text Box 4">
          <a:extLst>
            <a:ext uri="{FF2B5EF4-FFF2-40B4-BE49-F238E27FC236}">
              <a16:creationId xmlns:a16="http://schemas.microsoft.com/office/drawing/2014/main" id="{279A5BE1-CD93-4958-B66C-6DFC1AA4388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13" name="Text Box 5">
          <a:extLst>
            <a:ext uri="{FF2B5EF4-FFF2-40B4-BE49-F238E27FC236}">
              <a16:creationId xmlns:a16="http://schemas.microsoft.com/office/drawing/2014/main" id="{E3F0213D-D640-44E4-94B7-E139432FBA4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14" name="Text Box 9">
          <a:extLst>
            <a:ext uri="{FF2B5EF4-FFF2-40B4-BE49-F238E27FC236}">
              <a16:creationId xmlns:a16="http://schemas.microsoft.com/office/drawing/2014/main" id="{259B9629-3658-48F3-87B1-5A4016A4E3C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15" name="Text Box 10">
          <a:extLst>
            <a:ext uri="{FF2B5EF4-FFF2-40B4-BE49-F238E27FC236}">
              <a16:creationId xmlns:a16="http://schemas.microsoft.com/office/drawing/2014/main" id="{06C11834-387D-4CE8-AE40-D52A5D82531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16" name="Text Box 4">
          <a:extLst>
            <a:ext uri="{FF2B5EF4-FFF2-40B4-BE49-F238E27FC236}">
              <a16:creationId xmlns:a16="http://schemas.microsoft.com/office/drawing/2014/main" id="{F4BFF028-CD38-442A-97A3-14345E549A4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17" name="Text Box 5">
          <a:extLst>
            <a:ext uri="{FF2B5EF4-FFF2-40B4-BE49-F238E27FC236}">
              <a16:creationId xmlns:a16="http://schemas.microsoft.com/office/drawing/2014/main" id="{2751CD49-C96D-41EC-B841-B70CB3C148E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18" name="Text Box 9">
          <a:extLst>
            <a:ext uri="{FF2B5EF4-FFF2-40B4-BE49-F238E27FC236}">
              <a16:creationId xmlns:a16="http://schemas.microsoft.com/office/drawing/2014/main" id="{924E2F41-8517-4337-B225-F3286A479DE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19" name="Text Box 10">
          <a:extLst>
            <a:ext uri="{FF2B5EF4-FFF2-40B4-BE49-F238E27FC236}">
              <a16:creationId xmlns:a16="http://schemas.microsoft.com/office/drawing/2014/main" id="{D48204D2-22E3-41A3-9EB5-CC931C14DA47}"/>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20" name="Text Box 4">
          <a:extLst>
            <a:ext uri="{FF2B5EF4-FFF2-40B4-BE49-F238E27FC236}">
              <a16:creationId xmlns:a16="http://schemas.microsoft.com/office/drawing/2014/main" id="{F0CF05D4-716A-4D80-9A72-F96A947F611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21" name="Text Box 5">
          <a:extLst>
            <a:ext uri="{FF2B5EF4-FFF2-40B4-BE49-F238E27FC236}">
              <a16:creationId xmlns:a16="http://schemas.microsoft.com/office/drawing/2014/main" id="{E8F7468C-2B32-4D6C-940B-32A4FFDC0ED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22" name="Text Box 9">
          <a:extLst>
            <a:ext uri="{FF2B5EF4-FFF2-40B4-BE49-F238E27FC236}">
              <a16:creationId xmlns:a16="http://schemas.microsoft.com/office/drawing/2014/main" id="{41562497-5F8E-4B66-A1AB-BE07A29640DD}"/>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23" name="Text Box 10">
          <a:extLst>
            <a:ext uri="{FF2B5EF4-FFF2-40B4-BE49-F238E27FC236}">
              <a16:creationId xmlns:a16="http://schemas.microsoft.com/office/drawing/2014/main" id="{4A028C52-539C-43AF-B637-0390D38BD67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24" name="Text Box 4">
          <a:extLst>
            <a:ext uri="{FF2B5EF4-FFF2-40B4-BE49-F238E27FC236}">
              <a16:creationId xmlns:a16="http://schemas.microsoft.com/office/drawing/2014/main" id="{C53976ED-3EE5-4F5D-ABF0-D01ACF413BA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25" name="Text Box 5">
          <a:extLst>
            <a:ext uri="{FF2B5EF4-FFF2-40B4-BE49-F238E27FC236}">
              <a16:creationId xmlns:a16="http://schemas.microsoft.com/office/drawing/2014/main" id="{7B7BEF8C-0975-4F92-96DB-5A4A46DC5E1F}"/>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26" name="Text Box 9">
          <a:extLst>
            <a:ext uri="{FF2B5EF4-FFF2-40B4-BE49-F238E27FC236}">
              <a16:creationId xmlns:a16="http://schemas.microsoft.com/office/drawing/2014/main" id="{D959C7EE-CA65-4513-8173-F465D7BB337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27" name="Text Box 10">
          <a:extLst>
            <a:ext uri="{FF2B5EF4-FFF2-40B4-BE49-F238E27FC236}">
              <a16:creationId xmlns:a16="http://schemas.microsoft.com/office/drawing/2014/main" id="{97C853C9-AA0A-4EEF-8323-ED3DD9ACAEF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28" name="Text Box 4">
          <a:extLst>
            <a:ext uri="{FF2B5EF4-FFF2-40B4-BE49-F238E27FC236}">
              <a16:creationId xmlns:a16="http://schemas.microsoft.com/office/drawing/2014/main" id="{A6C04FDD-C69C-47E1-A474-1C8688F7906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29" name="Text Box 5">
          <a:extLst>
            <a:ext uri="{FF2B5EF4-FFF2-40B4-BE49-F238E27FC236}">
              <a16:creationId xmlns:a16="http://schemas.microsoft.com/office/drawing/2014/main" id="{43E1537F-A1D2-48EF-A902-D9FA809FBF2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30" name="Text Box 9">
          <a:extLst>
            <a:ext uri="{FF2B5EF4-FFF2-40B4-BE49-F238E27FC236}">
              <a16:creationId xmlns:a16="http://schemas.microsoft.com/office/drawing/2014/main" id="{DFF31CEE-14EA-44B3-97C7-B9B1934401B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31" name="Text Box 10">
          <a:extLst>
            <a:ext uri="{FF2B5EF4-FFF2-40B4-BE49-F238E27FC236}">
              <a16:creationId xmlns:a16="http://schemas.microsoft.com/office/drawing/2014/main" id="{2642E1D9-6F6E-4E65-97CA-DFD020F683A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32" name="Text Box 4">
          <a:extLst>
            <a:ext uri="{FF2B5EF4-FFF2-40B4-BE49-F238E27FC236}">
              <a16:creationId xmlns:a16="http://schemas.microsoft.com/office/drawing/2014/main" id="{AA105069-9DE2-4A1A-A21A-3B348915CFB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33" name="Text Box 5">
          <a:extLst>
            <a:ext uri="{FF2B5EF4-FFF2-40B4-BE49-F238E27FC236}">
              <a16:creationId xmlns:a16="http://schemas.microsoft.com/office/drawing/2014/main" id="{BA621B86-0BF4-4B1A-926D-2D42CF11F2DF}"/>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34" name="Text Box 9">
          <a:extLst>
            <a:ext uri="{FF2B5EF4-FFF2-40B4-BE49-F238E27FC236}">
              <a16:creationId xmlns:a16="http://schemas.microsoft.com/office/drawing/2014/main" id="{3B1C8A48-415E-41F4-844E-D127412A4E1E}"/>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35" name="Text Box 10">
          <a:extLst>
            <a:ext uri="{FF2B5EF4-FFF2-40B4-BE49-F238E27FC236}">
              <a16:creationId xmlns:a16="http://schemas.microsoft.com/office/drawing/2014/main" id="{00C3B49C-4A61-4003-B03D-823D1115F79E}"/>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6"/>
    <xdr:sp macro="" textlink="">
      <xdr:nvSpPr>
        <xdr:cNvPr id="1536" name="Text Box 4">
          <a:extLst>
            <a:ext uri="{FF2B5EF4-FFF2-40B4-BE49-F238E27FC236}">
              <a16:creationId xmlns:a16="http://schemas.microsoft.com/office/drawing/2014/main" id="{99A48E23-D61C-4056-92EB-080D28179E0D}"/>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oneCellAnchor>
  <xdr:oneCellAnchor>
    <xdr:from>
      <xdr:col>5</xdr:col>
      <xdr:colOff>0</xdr:colOff>
      <xdr:row>369</xdr:row>
      <xdr:rowOff>0</xdr:rowOff>
    </xdr:from>
    <xdr:ext cx="76200" cy="148166"/>
    <xdr:sp macro="" textlink="">
      <xdr:nvSpPr>
        <xdr:cNvPr id="1537" name="Text Box 5">
          <a:extLst>
            <a:ext uri="{FF2B5EF4-FFF2-40B4-BE49-F238E27FC236}">
              <a16:creationId xmlns:a16="http://schemas.microsoft.com/office/drawing/2014/main" id="{0A7F1ED3-772E-446F-87EC-390E9BAB95F9}"/>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oneCellAnchor>
  <xdr:oneCellAnchor>
    <xdr:from>
      <xdr:col>5</xdr:col>
      <xdr:colOff>0</xdr:colOff>
      <xdr:row>369</xdr:row>
      <xdr:rowOff>0</xdr:rowOff>
    </xdr:from>
    <xdr:ext cx="76200" cy="148166"/>
    <xdr:sp macro="" textlink="">
      <xdr:nvSpPr>
        <xdr:cNvPr id="1538" name="Text Box 9">
          <a:extLst>
            <a:ext uri="{FF2B5EF4-FFF2-40B4-BE49-F238E27FC236}">
              <a16:creationId xmlns:a16="http://schemas.microsoft.com/office/drawing/2014/main" id="{ED741560-4DDD-4D44-8520-D887FAA51A38}"/>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oneCellAnchor>
  <xdr:oneCellAnchor>
    <xdr:from>
      <xdr:col>5</xdr:col>
      <xdr:colOff>0</xdr:colOff>
      <xdr:row>369</xdr:row>
      <xdr:rowOff>0</xdr:rowOff>
    </xdr:from>
    <xdr:ext cx="76200" cy="148166"/>
    <xdr:sp macro="" textlink="">
      <xdr:nvSpPr>
        <xdr:cNvPr id="1539" name="Text Box 10">
          <a:extLst>
            <a:ext uri="{FF2B5EF4-FFF2-40B4-BE49-F238E27FC236}">
              <a16:creationId xmlns:a16="http://schemas.microsoft.com/office/drawing/2014/main" id="{51640B8F-3F7C-4437-973E-C6A475E5F5C0}"/>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oneCellAnchor>
  <xdr:oneCellAnchor>
    <xdr:from>
      <xdr:col>5</xdr:col>
      <xdr:colOff>0</xdr:colOff>
      <xdr:row>393</xdr:row>
      <xdr:rowOff>0</xdr:rowOff>
    </xdr:from>
    <xdr:ext cx="76200" cy="190502"/>
    <xdr:sp macro="" textlink="">
      <xdr:nvSpPr>
        <xdr:cNvPr id="1540" name="Text Box 4">
          <a:extLst>
            <a:ext uri="{FF2B5EF4-FFF2-40B4-BE49-F238E27FC236}">
              <a16:creationId xmlns:a16="http://schemas.microsoft.com/office/drawing/2014/main" id="{A63CC5C5-F9F7-4720-9DCE-28BEC06B86DA}"/>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393</xdr:row>
      <xdr:rowOff>0</xdr:rowOff>
    </xdr:from>
    <xdr:ext cx="76200" cy="190502"/>
    <xdr:sp macro="" textlink="">
      <xdr:nvSpPr>
        <xdr:cNvPr id="1541" name="Text Box 5">
          <a:extLst>
            <a:ext uri="{FF2B5EF4-FFF2-40B4-BE49-F238E27FC236}">
              <a16:creationId xmlns:a16="http://schemas.microsoft.com/office/drawing/2014/main" id="{B29AE935-385E-4B84-91E3-586E2DB703E5}"/>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393</xdr:row>
      <xdr:rowOff>0</xdr:rowOff>
    </xdr:from>
    <xdr:ext cx="76200" cy="190502"/>
    <xdr:sp macro="" textlink="">
      <xdr:nvSpPr>
        <xdr:cNvPr id="1542" name="Text Box 9">
          <a:extLst>
            <a:ext uri="{FF2B5EF4-FFF2-40B4-BE49-F238E27FC236}">
              <a16:creationId xmlns:a16="http://schemas.microsoft.com/office/drawing/2014/main" id="{1A0D44EF-663A-4ADF-BE3D-B1CE69A9CAF0}"/>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393</xdr:row>
      <xdr:rowOff>0</xdr:rowOff>
    </xdr:from>
    <xdr:ext cx="76200" cy="190502"/>
    <xdr:sp macro="" textlink="">
      <xdr:nvSpPr>
        <xdr:cNvPr id="1543" name="Text Box 10">
          <a:extLst>
            <a:ext uri="{FF2B5EF4-FFF2-40B4-BE49-F238E27FC236}">
              <a16:creationId xmlns:a16="http://schemas.microsoft.com/office/drawing/2014/main" id="{902A5619-97F8-4D48-B680-62DE608A090A}"/>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393</xdr:row>
      <xdr:rowOff>0</xdr:rowOff>
    </xdr:from>
    <xdr:ext cx="76200" cy="190501"/>
    <xdr:sp macro="" textlink="">
      <xdr:nvSpPr>
        <xdr:cNvPr id="1544" name="Text Box 4">
          <a:extLst>
            <a:ext uri="{FF2B5EF4-FFF2-40B4-BE49-F238E27FC236}">
              <a16:creationId xmlns:a16="http://schemas.microsoft.com/office/drawing/2014/main" id="{38994F59-0C1B-42F9-81DD-25BBE5694B7B}"/>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393</xdr:row>
      <xdr:rowOff>0</xdr:rowOff>
    </xdr:from>
    <xdr:ext cx="76200" cy="190501"/>
    <xdr:sp macro="" textlink="">
      <xdr:nvSpPr>
        <xdr:cNvPr id="1545" name="Text Box 5">
          <a:extLst>
            <a:ext uri="{FF2B5EF4-FFF2-40B4-BE49-F238E27FC236}">
              <a16:creationId xmlns:a16="http://schemas.microsoft.com/office/drawing/2014/main" id="{C94C549D-A433-4BC1-8A70-76B64D4014A8}"/>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393</xdr:row>
      <xdr:rowOff>0</xdr:rowOff>
    </xdr:from>
    <xdr:ext cx="76200" cy="190501"/>
    <xdr:sp macro="" textlink="">
      <xdr:nvSpPr>
        <xdr:cNvPr id="1546" name="Text Box 9">
          <a:extLst>
            <a:ext uri="{FF2B5EF4-FFF2-40B4-BE49-F238E27FC236}">
              <a16:creationId xmlns:a16="http://schemas.microsoft.com/office/drawing/2014/main" id="{D58EFA24-D5AD-46AE-8510-6E653AE97F62}"/>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393</xdr:row>
      <xdr:rowOff>0</xdr:rowOff>
    </xdr:from>
    <xdr:ext cx="76200" cy="190501"/>
    <xdr:sp macro="" textlink="">
      <xdr:nvSpPr>
        <xdr:cNvPr id="1547" name="Text Box 10">
          <a:extLst>
            <a:ext uri="{FF2B5EF4-FFF2-40B4-BE49-F238E27FC236}">
              <a16:creationId xmlns:a16="http://schemas.microsoft.com/office/drawing/2014/main" id="{7A8192B5-C80D-4BF5-A064-1151813982CD}"/>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393</xdr:row>
      <xdr:rowOff>0</xdr:rowOff>
    </xdr:from>
    <xdr:ext cx="76200" cy="194733"/>
    <xdr:sp macro="" textlink="">
      <xdr:nvSpPr>
        <xdr:cNvPr id="1548" name="Text Box 4">
          <a:extLst>
            <a:ext uri="{FF2B5EF4-FFF2-40B4-BE49-F238E27FC236}">
              <a16:creationId xmlns:a16="http://schemas.microsoft.com/office/drawing/2014/main" id="{A03548F2-DB00-48C6-898D-EBC468867D11}"/>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393</xdr:row>
      <xdr:rowOff>0</xdr:rowOff>
    </xdr:from>
    <xdr:ext cx="76200" cy="194733"/>
    <xdr:sp macro="" textlink="">
      <xdr:nvSpPr>
        <xdr:cNvPr id="1549" name="Text Box 5">
          <a:extLst>
            <a:ext uri="{FF2B5EF4-FFF2-40B4-BE49-F238E27FC236}">
              <a16:creationId xmlns:a16="http://schemas.microsoft.com/office/drawing/2014/main" id="{B6EF93EC-B7F7-429C-9748-7AC1B5B06322}"/>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393</xdr:row>
      <xdr:rowOff>0</xdr:rowOff>
    </xdr:from>
    <xdr:ext cx="76200" cy="194733"/>
    <xdr:sp macro="" textlink="">
      <xdr:nvSpPr>
        <xdr:cNvPr id="1550" name="Text Box 9">
          <a:extLst>
            <a:ext uri="{FF2B5EF4-FFF2-40B4-BE49-F238E27FC236}">
              <a16:creationId xmlns:a16="http://schemas.microsoft.com/office/drawing/2014/main" id="{1AC6FCF4-6377-40E2-9CC2-5A9834BF7904}"/>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393</xdr:row>
      <xdr:rowOff>0</xdr:rowOff>
    </xdr:from>
    <xdr:ext cx="76200" cy="194733"/>
    <xdr:sp macro="" textlink="">
      <xdr:nvSpPr>
        <xdr:cNvPr id="1551" name="Text Box 10">
          <a:extLst>
            <a:ext uri="{FF2B5EF4-FFF2-40B4-BE49-F238E27FC236}">
              <a16:creationId xmlns:a16="http://schemas.microsoft.com/office/drawing/2014/main" id="{AC7347E0-2EF7-48DD-ADF0-3071B7F6E5B4}"/>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393</xdr:row>
      <xdr:rowOff>0</xdr:rowOff>
    </xdr:from>
    <xdr:ext cx="76200" cy="194733"/>
    <xdr:sp macro="" textlink="">
      <xdr:nvSpPr>
        <xdr:cNvPr id="1552" name="Text Box 4">
          <a:extLst>
            <a:ext uri="{FF2B5EF4-FFF2-40B4-BE49-F238E27FC236}">
              <a16:creationId xmlns:a16="http://schemas.microsoft.com/office/drawing/2014/main" id="{653AEEE2-511A-462B-A0BD-E834B321A23C}"/>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393</xdr:row>
      <xdr:rowOff>0</xdr:rowOff>
    </xdr:from>
    <xdr:ext cx="76200" cy="194733"/>
    <xdr:sp macro="" textlink="">
      <xdr:nvSpPr>
        <xdr:cNvPr id="1553" name="Text Box 5">
          <a:extLst>
            <a:ext uri="{FF2B5EF4-FFF2-40B4-BE49-F238E27FC236}">
              <a16:creationId xmlns:a16="http://schemas.microsoft.com/office/drawing/2014/main" id="{660AB14A-EAAA-4652-90DF-C0A574B666D6}"/>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393</xdr:row>
      <xdr:rowOff>0</xdr:rowOff>
    </xdr:from>
    <xdr:ext cx="76200" cy="194733"/>
    <xdr:sp macro="" textlink="">
      <xdr:nvSpPr>
        <xdr:cNvPr id="1554" name="Text Box 9">
          <a:extLst>
            <a:ext uri="{FF2B5EF4-FFF2-40B4-BE49-F238E27FC236}">
              <a16:creationId xmlns:a16="http://schemas.microsoft.com/office/drawing/2014/main" id="{E6C236A3-3B89-4EDD-A9D6-E227D82B319A}"/>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393</xdr:row>
      <xdr:rowOff>0</xdr:rowOff>
    </xdr:from>
    <xdr:ext cx="76200" cy="194733"/>
    <xdr:sp macro="" textlink="">
      <xdr:nvSpPr>
        <xdr:cNvPr id="1555" name="Text Box 10">
          <a:extLst>
            <a:ext uri="{FF2B5EF4-FFF2-40B4-BE49-F238E27FC236}">
              <a16:creationId xmlns:a16="http://schemas.microsoft.com/office/drawing/2014/main" id="{429B2D5F-7E91-4C7C-8313-54CF0A83D11A}"/>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393</xdr:row>
      <xdr:rowOff>0</xdr:rowOff>
    </xdr:from>
    <xdr:ext cx="76200" cy="190502"/>
    <xdr:sp macro="" textlink="">
      <xdr:nvSpPr>
        <xdr:cNvPr id="1556" name="Text Box 4">
          <a:extLst>
            <a:ext uri="{FF2B5EF4-FFF2-40B4-BE49-F238E27FC236}">
              <a16:creationId xmlns:a16="http://schemas.microsoft.com/office/drawing/2014/main" id="{B126F38E-027A-4DA5-BB4C-9D19F87C4809}"/>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393</xdr:row>
      <xdr:rowOff>0</xdr:rowOff>
    </xdr:from>
    <xdr:ext cx="76200" cy="190502"/>
    <xdr:sp macro="" textlink="">
      <xdr:nvSpPr>
        <xdr:cNvPr id="1557" name="Text Box 5">
          <a:extLst>
            <a:ext uri="{FF2B5EF4-FFF2-40B4-BE49-F238E27FC236}">
              <a16:creationId xmlns:a16="http://schemas.microsoft.com/office/drawing/2014/main" id="{77BE208F-E952-4235-853B-584F8A6FC2AC}"/>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393</xdr:row>
      <xdr:rowOff>0</xdr:rowOff>
    </xdr:from>
    <xdr:ext cx="76200" cy="190502"/>
    <xdr:sp macro="" textlink="">
      <xdr:nvSpPr>
        <xdr:cNvPr id="1558" name="Text Box 9">
          <a:extLst>
            <a:ext uri="{FF2B5EF4-FFF2-40B4-BE49-F238E27FC236}">
              <a16:creationId xmlns:a16="http://schemas.microsoft.com/office/drawing/2014/main" id="{8C7E584F-EF6C-4B06-9E28-C4C076A2C63A}"/>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393</xdr:row>
      <xdr:rowOff>0</xdr:rowOff>
    </xdr:from>
    <xdr:ext cx="76200" cy="190502"/>
    <xdr:sp macro="" textlink="">
      <xdr:nvSpPr>
        <xdr:cNvPr id="1559" name="Text Box 10">
          <a:extLst>
            <a:ext uri="{FF2B5EF4-FFF2-40B4-BE49-F238E27FC236}">
              <a16:creationId xmlns:a16="http://schemas.microsoft.com/office/drawing/2014/main" id="{2E327749-48A0-4E55-BD71-24421505C137}"/>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twoCellAnchor editAs="oneCell">
    <xdr:from>
      <xdr:col>5</xdr:col>
      <xdr:colOff>0</xdr:colOff>
      <xdr:row>393</xdr:row>
      <xdr:rowOff>0</xdr:rowOff>
    </xdr:from>
    <xdr:to>
      <xdr:col>5</xdr:col>
      <xdr:colOff>76200</xdr:colOff>
      <xdr:row>393</xdr:row>
      <xdr:rowOff>188364</xdr:rowOff>
    </xdr:to>
    <xdr:sp macro="" textlink="">
      <xdr:nvSpPr>
        <xdr:cNvPr id="1560" name="Text Box 4">
          <a:extLst>
            <a:ext uri="{FF2B5EF4-FFF2-40B4-BE49-F238E27FC236}">
              <a16:creationId xmlns:a16="http://schemas.microsoft.com/office/drawing/2014/main" id="{95DFE0EA-670B-4F87-89D8-1236F8254550}"/>
            </a:ext>
          </a:extLst>
        </xdr:cNvPr>
        <xdr:cNvSpPr txBox="1">
          <a:spLocks noChangeArrowheads="1"/>
        </xdr:cNvSpPr>
      </xdr:nvSpPr>
      <xdr:spPr bwMode="auto">
        <a:xfrm>
          <a:off x="5724525" y="125539500"/>
          <a:ext cx="76200" cy="189096"/>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188364</xdr:rowOff>
    </xdr:to>
    <xdr:sp macro="" textlink="">
      <xdr:nvSpPr>
        <xdr:cNvPr id="1561" name="Text Box 5">
          <a:extLst>
            <a:ext uri="{FF2B5EF4-FFF2-40B4-BE49-F238E27FC236}">
              <a16:creationId xmlns:a16="http://schemas.microsoft.com/office/drawing/2014/main" id="{C24BB0C1-54E6-45C3-BF34-B8F8D84CF1E6}"/>
            </a:ext>
          </a:extLst>
        </xdr:cNvPr>
        <xdr:cNvSpPr txBox="1">
          <a:spLocks noChangeArrowheads="1"/>
        </xdr:cNvSpPr>
      </xdr:nvSpPr>
      <xdr:spPr bwMode="auto">
        <a:xfrm>
          <a:off x="5724525" y="125539500"/>
          <a:ext cx="76200" cy="189096"/>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188364</xdr:rowOff>
    </xdr:to>
    <xdr:sp macro="" textlink="">
      <xdr:nvSpPr>
        <xdr:cNvPr id="1562" name="Text Box 9">
          <a:extLst>
            <a:ext uri="{FF2B5EF4-FFF2-40B4-BE49-F238E27FC236}">
              <a16:creationId xmlns:a16="http://schemas.microsoft.com/office/drawing/2014/main" id="{221ACBFB-1B73-46E2-B0AA-DACBACF930CE}"/>
            </a:ext>
          </a:extLst>
        </xdr:cNvPr>
        <xdr:cNvSpPr txBox="1">
          <a:spLocks noChangeArrowheads="1"/>
        </xdr:cNvSpPr>
      </xdr:nvSpPr>
      <xdr:spPr bwMode="auto">
        <a:xfrm>
          <a:off x="5724525" y="125539500"/>
          <a:ext cx="76200" cy="189096"/>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188364</xdr:rowOff>
    </xdr:to>
    <xdr:sp macro="" textlink="">
      <xdr:nvSpPr>
        <xdr:cNvPr id="1563" name="Text Box 10">
          <a:extLst>
            <a:ext uri="{FF2B5EF4-FFF2-40B4-BE49-F238E27FC236}">
              <a16:creationId xmlns:a16="http://schemas.microsoft.com/office/drawing/2014/main" id="{A0BE02C8-715C-492E-963D-C5FEA73DAB46}"/>
            </a:ext>
          </a:extLst>
        </xdr:cNvPr>
        <xdr:cNvSpPr txBox="1">
          <a:spLocks noChangeArrowheads="1"/>
        </xdr:cNvSpPr>
      </xdr:nvSpPr>
      <xdr:spPr bwMode="auto">
        <a:xfrm>
          <a:off x="5724525" y="125539500"/>
          <a:ext cx="76200" cy="189096"/>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64" name="Text Box 4">
          <a:extLst>
            <a:ext uri="{FF2B5EF4-FFF2-40B4-BE49-F238E27FC236}">
              <a16:creationId xmlns:a16="http://schemas.microsoft.com/office/drawing/2014/main" id="{2B074DAF-8DB7-40A2-874B-11452D19480D}"/>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65" name="Text Box 5">
          <a:extLst>
            <a:ext uri="{FF2B5EF4-FFF2-40B4-BE49-F238E27FC236}">
              <a16:creationId xmlns:a16="http://schemas.microsoft.com/office/drawing/2014/main" id="{39DCE37F-4098-4D10-B76A-5E4A38379ED5}"/>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66" name="Text Box 9">
          <a:extLst>
            <a:ext uri="{FF2B5EF4-FFF2-40B4-BE49-F238E27FC236}">
              <a16:creationId xmlns:a16="http://schemas.microsoft.com/office/drawing/2014/main" id="{4820958C-3AC1-4C15-A616-B89ED66FDA0D}"/>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67" name="Text Box 4">
          <a:extLst>
            <a:ext uri="{FF2B5EF4-FFF2-40B4-BE49-F238E27FC236}">
              <a16:creationId xmlns:a16="http://schemas.microsoft.com/office/drawing/2014/main" id="{EB7D8EAE-06AD-433B-9247-2BE531BC6DEF}"/>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68" name="Text Box 5">
          <a:extLst>
            <a:ext uri="{FF2B5EF4-FFF2-40B4-BE49-F238E27FC236}">
              <a16:creationId xmlns:a16="http://schemas.microsoft.com/office/drawing/2014/main" id="{DC43DDA1-083A-4465-BA34-64E89246E13A}"/>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69" name="Text Box 9">
          <a:extLst>
            <a:ext uri="{FF2B5EF4-FFF2-40B4-BE49-F238E27FC236}">
              <a16:creationId xmlns:a16="http://schemas.microsoft.com/office/drawing/2014/main" id="{480F25EA-5759-42D3-961B-2EFDF6505544}"/>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70" name="Text Box 10">
          <a:extLst>
            <a:ext uri="{FF2B5EF4-FFF2-40B4-BE49-F238E27FC236}">
              <a16:creationId xmlns:a16="http://schemas.microsoft.com/office/drawing/2014/main" id="{C7E242F5-7EC5-45D8-8131-13240FD44E30}"/>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71" name="Text Box 4">
          <a:extLst>
            <a:ext uri="{FF2B5EF4-FFF2-40B4-BE49-F238E27FC236}">
              <a16:creationId xmlns:a16="http://schemas.microsoft.com/office/drawing/2014/main" id="{9690B7B2-736A-4815-BFA2-4B5E1B0CFE7A}"/>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72" name="Text Box 5">
          <a:extLst>
            <a:ext uri="{FF2B5EF4-FFF2-40B4-BE49-F238E27FC236}">
              <a16:creationId xmlns:a16="http://schemas.microsoft.com/office/drawing/2014/main" id="{F3A5E33D-9037-4427-977A-6CBEBF3B86DE}"/>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73" name="Text Box 9">
          <a:extLst>
            <a:ext uri="{FF2B5EF4-FFF2-40B4-BE49-F238E27FC236}">
              <a16:creationId xmlns:a16="http://schemas.microsoft.com/office/drawing/2014/main" id="{441F4A75-A49A-4563-A3CF-A415BF670345}"/>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74" name="Text Box 10">
          <a:extLst>
            <a:ext uri="{FF2B5EF4-FFF2-40B4-BE49-F238E27FC236}">
              <a16:creationId xmlns:a16="http://schemas.microsoft.com/office/drawing/2014/main" id="{7C87788D-E66E-475A-8602-809AB7647A6F}"/>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75" name="Text Box 4">
          <a:extLst>
            <a:ext uri="{FF2B5EF4-FFF2-40B4-BE49-F238E27FC236}">
              <a16:creationId xmlns:a16="http://schemas.microsoft.com/office/drawing/2014/main" id="{BDCCA177-95A9-4204-9985-B4A9C4977FC1}"/>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76" name="Text Box 5">
          <a:extLst>
            <a:ext uri="{FF2B5EF4-FFF2-40B4-BE49-F238E27FC236}">
              <a16:creationId xmlns:a16="http://schemas.microsoft.com/office/drawing/2014/main" id="{C6184EB3-32EA-4D1C-B7E1-55E65C808419}"/>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77" name="Text Box 9">
          <a:extLst>
            <a:ext uri="{FF2B5EF4-FFF2-40B4-BE49-F238E27FC236}">
              <a16:creationId xmlns:a16="http://schemas.microsoft.com/office/drawing/2014/main" id="{5C349B3E-9027-4CAE-87C0-436F3962BD49}"/>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78" name="Text Box 10">
          <a:extLst>
            <a:ext uri="{FF2B5EF4-FFF2-40B4-BE49-F238E27FC236}">
              <a16:creationId xmlns:a16="http://schemas.microsoft.com/office/drawing/2014/main" id="{3A82001C-2196-46B6-BF83-A378F18EB246}"/>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192596</xdr:rowOff>
    </xdr:to>
    <xdr:sp macro="" textlink="">
      <xdr:nvSpPr>
        <xdr:cNvPr id="1579" name="Text Box 4">
          <a:extLst>
            <a:ext uri="{FF2B5EF4-FFF2-40B4-BE49-F238E27FC236}">
              <a16:creationId xmlns:a16="http://schemas.microsoft.com/office/drawing/2014/main" id="{1DA69AD1-3296-4776-BA83-AF5116D2B9A5}"/>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192596</xdr:rowOff>
    </xdr:to>
    <xdr:sp macro="" textlink="">
      <xdr:nvSpPr>
        <xdr:cNvPr id="1580" name="Text Box 5">
          <a:extLst>
            <a:ext uri="{FF2B5EF4-FFF2-40B4-BE49-F238E27FC236}">
              <a16:creationId xmlns:a16="http://schemas.microsoft.com/office/drawing/2014/main" id="{45D6067F-838E-4BA9-B68A-A593B75B710B}"/>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192596</xdr:rowOff>
    </xdr:to>
    <xdr:sp macro="" textlink="">
      <xdr:nvSpPr>
        <xdr:cNvPr id="1581" name="Text Box 9">
          <a:extLst>
            <a:ext uri="{FF2B5EF4-FFF2-40B4-BE49-F238E27FC236}">
              <a16:creationId xmlns:a16="http://schemas.microsoft.com/office/drawing/2014/main" id="{FFEFA43C-CC1B-4784-882B-E3E75CA668D6}"/>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192596</xdr:rowOff>
    </xdr:to>
    <xdr:sp macro="" textlink="">
      <xdr:nvSpPr>
        <xdr:cNvPr id="1582" name="Text Box 10">
          <a:extLst>
            <a:ext uri="{FF2B5EF4-FFF2-40B4-BE49-F238E27FC236}">
              <a16:creationId xmlns:a16="http://schemas.microsoft.com/office/drawing/2014/main" id="{801495EA-2DB9-41A2-BF04-C813EACCC881}"/>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192596</xdr:rowOff>
    </xdr:to>
    <xdr:sp macro="" textlink="">
      <xdr:nvSpPr>
        <xdr:cNvPr id="1583" name="Text Box 4">
          <a:extLst>
            <a:ext uri="{FF2B5EF4-FFF2-40B4-BE49-F238E27FC236}">
              <a16:creationId xmlns:a16="http://schemas.microsoft.com/office/drawing/2014/main" id="{157CF79C-0310-4AB3-94CF-AC1E078C04D8}"/>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192596</xdr:rowOff>
    </xdr:to>
    <xdr:sp macro="" textlink="">
      <xdr:nvSpPr>
        <xdr:cNvPr id="1584" name="Text Box 5">
          <a:extLst>
            <a:ext uri="{FF2B5EF4-FFF2-40B4-BE49-F238E27FC236}">
              <a16:creationId xmlns:a16="http://schemas.microsoft.com/office/drawing/2014/main" id="{1CD06ACF-2344-4BC6-BDA2-4934ECD2DD17}"/>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192596</xdr:rowOff>
    </xdr:to>
    <xdr:sp macro="" textlink="">
      <xdr:nvSpPr>
        <xdr:cNvPr id="1585" name="Text Box 9">
          <a:extLst>
            <a:ext uri="{FF2B5EF4-FFF2-40B4-BE49-F238E27FC236}">
              <a16:creationId xmlns:a16="http://schemas.microsoft.com/office/drawing/2014/main" id="{430C8E6B-8B3A-4FC8-BC85-EEEE8E70D4AD}"/>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192596</xdr:rowOff>
    </xdr:to>
    <xdr:sp macro="" textlink="">
      <xdr:nvSpPr>
        <xdr:cNvPr id="1586" name="Text Box 10">
          <a:extLst>
            <a:ext uri="{FF2B5EF4-FFF2-40B4-BE49-F238E27FC236}">
              <a16:creationId xmlns:a16="http://schemas.microsoft.com/office/drawing/2014/main" id="{34808F7B-E367-4DF3-AF46-2C8DDA3D9486}"/>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87" name="Text Box 4">
          <a:extLst>
            <a:ext uri="{FF2B5EF4-FFF2-40B4-BE49-F238E27FC236}">
              <a16:creationId xmlns:a16="http://schemas.microsoft.com/office/drawing/2014/main" id="{AE1DDEEF-3F4A-4BB3-8909-3969C135796E}"/>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88" name="Text Box 5">
          <a:extLst>
            <a:ext uri="{FF2B5EF4-FFF2-40B4-BE49-F238E27FC236}">
              <a16:creationId xmlns:a16="http://schemas.microsoft.com/office/drawing/2014/main" id="{68C166A8-1B52-4EC2-AB84-9ECE0220B08B}"/>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89" name="Text Box 9">
          <a:extLst>
            <a:ext uri="{FF2B5EF4-FFF2-40B4-BE49-F238E27FC236}">
              <a16:creationId xmlns:a16="http://schemas.microsoft.com/office/drawing/2014/main" id="{37D25E50-63C8-43B8-B10D-67E3BD5DA947}"/>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90" name="Text Box 10">
          <a:extLst>
            <a:ext uri="{FF2B5EF4-FFF2-40B4-BE49-F238E27FC236}">
              <a16:creationId xmlns:a16="http://schemas.microsoft.com/office/drawing/2014/main" id="{06A7D983-4A52-4225-B0C8-C5D6844656D5}"/>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91" name="Text Box 4">
          <a:extLst>
            <a:ext uri="{FF2B5EF4-FFF2-40B4-BE49-F238E27FC236}">
              <a16:creationId xmlns:a16="http://schemas.microsoft.com/office/drawing/2014/main" id="{9F62CA6E-CD68-41E0-B719-591C4D32AE8D}"/>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92" name="Text Box 5">
          <a:extLst>
            <a:ext uri="{FF2B5EF4-FFF2-40B4-BE49-F238E27FC236}">
              <a16:creationId xmlns:a16="http://schemas.microsoft.com/office/drawing/2014/main" id="{1710A9B3-5EC5-4637-A88E-666D0DBF56C6}"/>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93" name="Text Box 9">
          <a:extLst>
            <a:ext uri="{FF2B5EF4-FFF2-40B4-BE49-F238E27FC236}">
              <a16:creationId xmlns:a16="http://schemas.microsoft.com/office/drawing/2014/main" id="{C1EE58D5-07AA-431D-BF58-5A99E955DAED}"/>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94" name="Text Box 10">
          <a:extLst>
            <a:ext uri="{FF2B5EF4-FFF2-40B4-BE49-F238E27FC236}">
              <a16:creationId xmlns:a16="http://schemas.microsoft.com/office/drawing/2014/main" id="{178B0D0E-0340-4EA5-8D17-D95CCCEFC9E6}"/>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188365</xdr:rowOff>
    </xdr:to>
    <xdr:sp macro="" textlink="">
      <xdr:nvSpPr>
        <xdr:cNvPr id="1595" name="Text Box 4">
          <a:extLst>
            <a:ext uri="{FF2B5EF4-FFF2-40B4-BE49-F238E27FC236}">
              <a16:creationId xmlns:a16="http://schemas.microsoft.com/office/drawing/2014/main" id="{1162E6A8-B3AD-4F67-8850-91ECE0B836A1}"/>
            </a:ext>
          </a:extLst>
        </xdr:cNvPr>
        <xdr:cNvSpPr txBox="1">
          <a:spLocks noChangeArrowheads="1"/>
        </xdr:cNvSpPr>
      </xdr:nvSpPr>
      <xdr:spPr bwMode="auto">
        <a:xfrm>
          <a:off x="5724525" y="125539500"/>
          <a:ext cx="76200" cy="189097"/>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188365</xdr:rowOff>
    </xdr:to>
    <xdr:sp macro="" textlink="">
      <xdr:nvSpPr>
        <xdr:cNvPr id="1596" name="Text Box 5">
          <a:extLst>
            <a:ext uri="{FF2B5EF4-FFF2-40B4-BE49-F238E27FC236}">
              <a16:creationId xmlns:a16="http://schemas.microsoft.com/office/drawing/2014/main" id="{B66609E9-4E3B-4214-B3DB-E411E60156EA}"/>
            </a:ext>
          </a:extLst>
        </xdr:cNvPr>
        <xdr:cNvSpPr txBox="1">
          <a:spLocks noChangeArrowheads="1"/>
        </xdr:cNvSpPr>
      </xdr:nvSpPr>
      <xdr:spPr bwMode="auto">
        <a:xfrm>
          <a:off x="5724525" y="125539500"/>
          <a:ext cx="76200" cy="189097"/>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188365</xdr:rowOff>
    </xdr:to>
    <xdr:sp macro="" textlink="">
      <xdr:nvSpPr>
        <xdr:cNvPr id="1597" name="Text Box 9">
          <a:extLst>
            <a:ext uri="{FF2B5EF4-FFF2-40B4-BE49-F238E27FC236}">
              <a16:creationId xmlns:a16="http://schemas.microsoft.com/office/drawing/2014/main" id="{33C2B795-065F-4372-BB31-45E962D90BDE}"/>
            </a:ext>
          </a:extLst>
        </xdr:cNvPr>
        <xdr:cNvSpPr txBox="1">
          <a:spLocks noChangeArrowheads="1"/>
        </xdr:cNvSpPr>
      </xdr:nvSpPr>
      <xdr:spPr bwMode="auto">
        <a:xfrm>
          <a:off x="5724525" y="125539500"/>
          <a:ext cx="76200" cy="189097"/>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188365</xdr:rowOff>
    </xdr:to>
    <xdr:sp macro="" textlink="">
      <xdr:nvSpPr>
        <xdr:cNvPr id="1598" name="Text Box 10">
          <a:extLst>
            <a:ext uri="{FF2B5EF4-FFF2-40B4-BE49-F238E27FC236}">
              <a16:creationId xmlns:a16="http://schemas.microsoft.com/office/drawing/2014/main" id="{C32A31F3-BD7A-4D7F-9B71-8C6651BBC183}"/>
            </a:ext>
          </a:extLst>
        </xdr:cNvPr>
        <xdr:cNvSpPr txBox="1">
          <a:spLocks noChangeArrowheads="1"/>
        </xdr:cNvSpPr>
      </xdr:nvSpPr>
      <xdr:spPr bwMode="auto">
        <a:xfrm>
          <a:off x="5724525" y="125539500"/>
          <a:ext cx="76200" cy="189097"/>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293</xdr:rowOff>
    </xdr:to>
    <xdr:sp macro="" textlink="">
      <xdr:nvSpPr>
        <xdr:cNvPr id="1599" name="Text Box 4">
          <a:extLst>
            <a:ext uri="{FF2B5EF4-FFF2-40B4-BE49-F238E27FC236}">
              <a16:creationId xmlns:a16="http://schemas.microsoft.com/office/drawing/2014/main" id="{DD7A4EF0-1824-41FA-8B32-6106734B4127}"/>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293</xdr:rowOff>
    </xdr:to>
    <xdr:sp macro="" textlink="">
      <xdr:nvSpPr>
        <xdr:cNvPr id="1600" name="Text Box 5">
          <a:extLst>
            <a:ext uri="{FF2B5EF4-FFF2-40B4-BE49-F238E27FC236}">
              <a16:creationId xmlns:a16="http://schemas.microsoft.com/office/drawing/2014/main" id="{0CDD7658-2E1D-4663-B802-75FD2B1BCE08}"/>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293</xdr:rowOff>
    </xdr:to>
    <xdr:sp macro="" textlink="">
      <xdr:nvSpPr>
        <xdr:cNvPr id="1601" name="Text Box 9">
          <a:extLst>
            <a:ext uri="{FF2B5EF4-FFF2-40B4-BE49-F238E27FC236}">
              <a16:creationId xmlns:a16="http://schemas.microsoft.com/office/drawing/2014/main" id="{4D90ED8F-C983-4E6C-8A01-2D1266BB98BD}"/>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293</xdr:rowOff>
    </xdr:to>
    <xdr:sp macro="" textlink="">
      <xdr:nvSpPr>
        <xdr:cNvPr id="1602" name="Text Box 10">
          <a:extLst>
            <a:ext uri="{FF2B5EF4-FFF2-40B4-BE49-F238E27FC236}">
              <a16:creationId xmlns:a16="http://schemas.microsoft.com/office/drawing/2014/main" id="{F77A2981-9828-4932-9D30-BAC049F2D02A}"/>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03" name="Text Box 4">
          <a:extLst>
            <a:ext uri="{FF2B5EF4-FFF2-40B4-BE49-F238E27FC236}">
              <a16:creationId xmlns:a16="http://schemas.microsoft.com/office/drawing/2014/main" id="{C9A719E1-A5E8-4278-B7EE-ED913FFEA22D}"/>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04" name="Text Box 5">
          <a:extLst>
            <a:ext uri="{FF2B5EF4-FFF2-40B4-BE49-F238E27FC236}">
              <a16:creationId xmlns:a16="http://schemas.microsoft.com/office/drawing/2014/main" id="{F07B26BD-519B-402C-B588-390B432ED4BF}"/>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05" name="Text Box 9">
          <a:extLst>
            <a:ext uri="{FF2B5EF4-FFF2-40B4-BE49-F238E27FC236}">
              <a16:creationId xmlns:a16="http://schemas.microsoft.com/office/drawing/2014/main" id="{A5B79376-74DF-4D60-A062-40A9C3E37B9F}"/>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06" name="Text Box 4">
          <a:extLst>
            <a:ext uri="{FF2B5EF4-FFF2-40B4-BE49-F238E27FC236}">
              <a16:creationId xmlns:a16="http://schemas.microsoft.com/office/drawing/2014/main" id="{EADD0315-D123-4D67-BA23-65EFD038522C}"/>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07" name="Text Box 5">
          <a:extLst>
            <a:ext uri="{FF2B5EF4-FFF2-40B4-BE49-F238E27FC236}">
              <a16:creationId xmlns:a16="http://schemas.microsoft.com/office/drawing/2014/main" id="{347A1BD5-669E-44CA-8DD5-2A0982524FFC}"/>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08" name="Text Box 9">
          <a:extLst>
            <a:ext uri="{FF2B5EF4-FFF2-40B4-BE49-F238E27FC236}">
              <a16:creationId xmlns:a16="http://schemas.microsoft.com/office/drawing/2014/main" id="{EA6733D6-C6B0-4ABB-A475-8FBC4218ED80}"/>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09" name="Text Box 10">
          <a:extLst>
            <a:ext uri="{FF2B5EF4-FFF2-40B4-BE49-F238E27FC236}">
              <a16:creationId xmlns:a16="http://schemas.microsoft.com/office/drawing/2014/main" id="{A6A0A735-8885-4F77-9B59-831B0CD44130}"/>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10" name="Text Box 4">
          <a:extLst>
            <a:ext uri="{FF2B5EF4-FFF2-40B4-BE49-F238E27FC236}">
              <a16:creationId xmlns:a16="http://schemas.microsoft.com/office/drawing/2014/main" id="{33D04F88-FD0E-4C1E-9E4D-F1B3403AEB9C}"/>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11" name="Text Box 5">
          <a:extLst>
            <a:ext uri="{FF2B5EF4-FFF2-40B4-BE49-F238E27FC236}">
              <a16:creationId xmlns:a16="http://schemas.microsoft.com/office/drawing/2014/main" id="{47CF02CD-D5BE-4364-AD6F-2B577A238D25}"/>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12" name="Text Box 9">
          <a:extLst>
            <a:ext uri="{FF2B5EF4-FFF2-40B4-BE49-F238E27FC236}">
              <a16:creationId xmlns:a16="http://schemas.microsoft.com/office/drawing/2014/main" id="{C4FB33DB-72CA-47A1-8B37-DCBED498E712}"/>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13" name="Text Box 4">
          <a:extLst>
            <a:ext uri="{FF2B5EF4-FFF2-40B4-BE49-F238E27FC236}">
              <a16:creationId xmlns:a16="http://schemas.microsoft.com/office/drawing/2014/main" id="{71EA34FA-4B0C-4F8D-85A0-AEEB35BEC06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14" name="Text Box 5">
          <a:extLst>
            <a:ext uri="{FF2B5EF4-FFF2-40B4-BE49-F238E27FC236}">
              <a16:creationId xmlns:a16="http://schemas.microsoft.com/office/drawing/2014/main" id="{502B7CB2-A7E0-4AED-BCFC-B16040C3653A}"/>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15" name="Text Box 9">
          <a:extLst>
            <a:ext uri="{FF2B5EF4-FFF2-40B4-BE49-F238E27FC236}">
              <a16:creationId xmlns:a16="http://schemas.microsoft.com/office/drawing/2014/main" id="{9355B9B0-D91A-40E2-87E3-6622C0E9A52A}"/>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16" name="Text Box 4">
          <a:extLst>
            <a:ext uri="{FF2B5EF4-FFF2-40B4-BE49-F238E27FC236}">
              <a16:creationId xmlns:a16="http://schemas.microsoft.com/office/drawing/2014/main" id="{5A922550-E97D-4C42-96DD-CB327A67CDBE}"/>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17" name="Text Box 4">
          <a:extLst>
            <a:ext uri="{FF2B5EF4-FFF2-40B4-BE49-F238E27FC236}">
              <a16:creationId xmlns:a16="http://schemas.microsoft.com/office/drawing/2014/main" id="{1516D3B8-8FA7-4395-B1BD-7FE191BCA845}"/>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18" name="Text Box 4">
          <a:extLst>
            <a:ext uri="{FF2B5EF4-FFF2-40B4-BE49-F238E27FC236}">
              <a16:creationId xmlns:a16="http://schemas.microsoft.com/office/drawing/2014/main" id="{07664D22-47F2-4E29-84D8-1A96A83D6B0A}"/>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19" name="Text Box 5">
          <a:extLst>
            <a:ext uri="{FF2B5EF4-FFF2-40B4-BE49-F238E27FC236}">
              <a16:creationId xmlns:a16="http://schemas.microsoft.com/office/drawing/2014/main" id="{0D986785-5D40-462D-837F-E435460537AB}"/>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20" name="Text Box 9">
          <a:extLst>
            <a:ext uri="{FF2B5EF4-FFF2-40B4-BE49-F238E27FC236}">
              <a16:creationId xmlns:a16="http://schemas.microsoft.com/office/drawing/2014/main" id="{93F690D5-62FB-411A-8F34-A51B2D4F2022}"/>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21" name="Text Box 10">
          <a:extLst>
            <a:ext uri="{FF2B5EF4-FFF2-40B4-BE49-F238E27FC236}">
              <a16:creationId xmlns:a16="http://schemas.microsoft.com/office/drawing/2014/main" id="{27711BD0-01AA-4C57-A1A4-B562E2DB53EB}"/>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22" name="Text Box 4">
          <a:extLst>
            <a:ext uri="{FF2B5EF4-FFF2-40B4-BE49-F238E27FC236}">
              <a16:creationId xmlns:a16="http://schemas.microsoft.com/office/drawing/2014/main" id="{25162045-2A5C-4AC8-AA2E-CDF0B575E5F7}"/>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23" name="Text Box 5">
          <a:extLst>
            <a:ext uri="{FF2B5EF4-FFF2-40B4-BE49-F238E27FC236}">
              <a16:creationId xmlns:a16="http://schemas.microsoft.com/office/drawing/2014/main" id="{86CFDC06-5B0A-4500-B053-AE2ABBFA7324}"/>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24" name="Text Box 9">
          <a:extLst>
            <a:ext uri="{FF2B5EF4-FFF2-40B4-BE49-F238E27FC236}">
              <a16:creationId xmlns:a16="http://schemas.microsoft.com/office/drawing/2014/main" id="{DD8BE7DD-5FAA-4EE6-AB4B-3D033DBB6BA7}"/>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25" name="Text Box 10">
          <a:extLst>
            <a:ext uri="{FF2B5EF4-FFF2-40B4-BE49-F238E27FC236}">
              <a16:creationId xmlns:a16="http://schemas.microsoft.com/office/drawing/2014/main" id="{024F7931-C3BF-4045-90C3-9993EFCB8AF0}"/>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26" name="Text Box 4">
          <a:extLst>
            <a:ext uri="{FF2B5EF4-FFF2-40B4-BE49-F238E27FC236}">
              <a16:creationId xmlns:a16="http://schemas.microsoft.com/office/drawing/2014/main" id="{AC489DFC-3DCB-4D95-84FE-82A33F60FEB3}"/>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27" name="Text Box 5">
          <a:extLst>
            <a:ext uri="{FF2B5EF4-FFF2-40B4-BE49-F238E27FC236}">
              <a16:creationId xmlns:a16="http://schemas.microsoft.com/office/drawing/2014/main" id="{1DAD2BF3-EC75-40D4-B6C5-C57EB637482E}"/>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28" name="Text Box 9">
          <a:extLst>
            <a:ext uri="{FF2B5EF4-FFF2-40B4-BE49-F238E27FC236}">
              <a16:creationId xmlns:a16="http://schemas.microsoft.com/office/drawing/2014/main" id="{FF24A1F2-5832-4FD6-A39D-E2B865A6E808}"/>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29" name="Text Box 10">
          <a:extLst>
            <a:ext uri="{FF2B5EF4-FFF2-40B4-BE49-F238E27FC236}">
              <a16:creationId xmlns:a16="http://schemas.microsoft.com/office/drawing/2014/main" id="{D2299B4A-D6B9-4FBB-969C-D64C606338EB}"/>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4525</xdr:rowOff>
    </xdr:to>
    <xdr:sp macro="" textlink="">
      <xdr:nvSpPr>
        <xdr:cNvPr id="1630" name="Text Box 4">
          <a:extLst>
            <a:ext uri="{FF2B5EF4-FFF2-40B4-BE49-F238E27FC236}">
              <a16:creationId xmlns:a16="http://schemas.microsoft.com/office/drawing/2014/main" id="{C377B0DF-6279-4AE0-98E9-61D5E9A6D0A3}"/>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4525</xdr:rowOff>
    </xdr:to>
    <xdr:sp macro="" textlink="">
      <xdr:nvSpPr>
        <xdr:cNvPr id="1631" name="Text Box 5">
          <a:extLst>
            <a:ext uri="{FF2B5EF4-FFF2-40B4-BE49-F238E27FC236}">
              <a16:creationId xmlns:a16="http://schemas.microsoft.com/office/drawing/2014/main" id="{101FC852-62CC-4E6F-9C1E-03B9048AB94F}"/>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4525</xdr:rowOff>
    </xdr:to>
    <xdr:sp macro="" textlink="">
      <xdr:nvSpPr>
        <xdr:cNvPr id="1632" name="Text Box 9">
          <a:extLst>
            <a:ext uri="{FF2B5EF4-FFF2-40B4-BE49-F238E27FC236}">
              <a16:creationId xmlns:a16="http://schemas.microsoft.com/office/drawing/2014/main" id="{5C9FA02F-90FC-40F2-8DCB-F1E7A38C7112}"/>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4525</xdr:rowOff>
    </xdr:to>
    <xdr:sp macro="" textlink="">
      <xdr:nvSpPr>
        <xdr:cNvPr id="1633" name="Text Box 10">
          <a:extLst>
            <a:ext uri="{FF2B5EF4-FFF2-40B4-BE49-F238E27FC236}">
              <a16:creationId xmlns:a16="http://schemas.microsoft.com/office/drawing/2014/main" id="{C6A55D59-A258-4D0A-B489-D4A13E661006}"/>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4525</xdr:rowOff>
    </xdr:to>
    <xdr:sp macro="" textlink="">
      <xdr:nvSpPr>
        <xdr:cNvPr id="1634" name="Text Box 4">
          <a:extLst>
            <a:ext uri="{FF2B5EF4-FFF2-40B4-BE49-F238E27FC236}">
              <a16:creationId xmlns:a16="http://schemas.microsoft.com/office/drawing/2014/main" id="{77CE64F5-F44D-4FF7-B5FA-404625601E26}"/>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4525</xdr:rowOff>
    </xdr:to>
    <xdr:sp macro="" textlink="">
      <xdr:nvSpPr>
        <xdr:cNvPr id="1635" name="Text Box 5">
          <a:extLst>
            <a:ext uri="{FF2B5EF4-FFF2-40B4-BE49-F238E27FC236}">
              <a16:creationId xmlns:a16="http://schemas.microsoft.com/office/drawing/2014/main" id="{3A727DE2-3AB5-47D1-92E6-E4AD73C73922}"/>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4525</xdr:rowOff>
    </xdr:to>
    <xdr:sp macro="" textlink="">
      <xdr:nvSpPr>
        <xdr:cNvPr id="1636" name="Text Box 9">
          <a:extLst>
            <a:ext uri="{FF2B5EF4-FFF2-40B4-BE49-F238E27FC236}">
              <a16:creationId xmlns:a16="http://schemas.microsoft.com/office/drawing/2014/main" id="{95EC2AF4-ECAB-4CC6-B7E3-BE13EC72E36D}"/>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4525</xdr:rowOff>
    </xdr:to>
    <xdr:sp macro="" textlink="">
      <xdr:nvSpPr>
        <xdr:cNvPr id="1637" name="Text Box 10">
          <a:extLst>
            <a:ext uri="{FF2B5EF4-FFF2-40B4-BE49-F238E27FC236}">
              <a16:creationId xmlns:a16="http://schemas.microsoft.com/office/drawing/2014/main" id="{8EF7C3B9-A9F2-41A4-965E-AC40DA389772}"/>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38" name="Text Box 4">
          <a:extLst>
            <a:ext uri="{FF2B5EF4-FFF2-40B4-BE49-F238E27FC236}">
              <a16:creationId xmlns:a16="http://schemas.microsoft.com/office/drawing/2014/main" id="{7ABC5822-156F-4545-BA37-69543494FFC2}"/>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39" name="Text Box 5">
          <a:extLst>
            <a:ext uri="{FF2B5EF4-FFF2-40B4-BE49-F238E27FC236}">
              <a16:creationId xmlns:a16="http://schemas.microsoft.com/office/drawing/2014/main" id="{21594BFD-D147-4D9E-AB11-2CECCF58C09F}"/>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40" name="Text Box 9">
          <a:extLst>
            <a:ext uri="{FF2B5EF4-FFF2-40B4-BE49-F238E27FC236}">
              <a16:creationId xmlns:a16="http://schemas.microsoft.com/office/drawing/2014/main" id="{63751A1C-D8E4-4138-89E0-840661E51975}"/>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41" name="Text Box 10">
          <a:extLst>
            <a:ext uri="{FF2B5EF4-FFF2-40B4-BE49-F238E27FC236}">
              <a16:creationId xmlns:a16="http://schemas.microsoft.com/office/drawing/2014/main" id="{15A532C7-8061-4DF7-8E9A-CF71A4B00D5C}"/>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42" name="Text Box 4">
          <a:extLst>
            <a:ext uri="{FF2B5EF4-FFF2-40B4-BE49-F238E27FC236}">
              <a16:creationId xmlns:a16="http://schemas.microsoft.com/office/drawing/2014/main" id="{EA709317-D68D-4894-A963-E3D34E811F4D}"/>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43" name="Text Box 5">
          <a:extLst>
            <a:ext uri="{FF2B5EF4-FFF2-40B4-BE49-F238E27FC236}">
              <a16:creationId xmlns:a16="http://schemas.microsoft.com/office/drawing/2014/main" id="{80150335-FB02-45E1-B690-2639C54F8E88}"/>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44" name="Text Box 9">
          <a:extLst>
            <a:ext uri="{FF2B5EF4-FFF2-40B4-BE49-F238E27FC236}">
              <a16:creationId xmlns:a16="http://schemas.microsoft.com/office/drawing/2014/main" id="{E0AE7427-C960-4A6D-8AA6-12EFBCD75AA7}"/>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45" name="Text Box 10">
          <a:extLst>
            <a:ext uri="{FF2B5EF4-FFF2-40B4-BE49-F238E27FC236}">
              <a16:creationId xmlns:a16="http://schemas.microsoft.com/office/drawing/2014/main" id="{70B18332-30D0-40A2-B304-48C041758EC4}"/>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46" name="Text Box 4">
          <a:extLst>
            <a:ext uri="{FF2B5EF4-FFF2-40B4-BE49-F238E27FC236}">
              <a16:creationId xmlns:a16="http://schemas.microsoft.com/office/drawing/2014/main" id="{E2F04D00-DFF1-4F11-8F10-C0665674D1A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47" name="Text Box 5">
          <a:extLst>
            <a:ext uri="{FF2B5EF4-FFF2-40B4-BE49-F238E27FC236}">
              <a16:creationId xmlns:a16="http://schemas.microsoft.com/office/drawing/2014/main" id="{0DF3DB5A-AB31-4A50-B57F-8BACF78459D0}"/>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48" name="Text Box 9">
          <a:extLst>
            <a:ext uri="{FF2B5EF4-FFF2-40B4-BE49-F238E27FC236}">
              <a16:creationId xmlns:a16="http://schemas.microsoft.com/office/drawing/2014/main" id="{3E05D087-4269-4A96-94F1-9727AC1D0745}"/>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49" name="Text Box 10">
          <a:extLst>
            <a:ext uri="{FF2B5EF4-FFF2-40B4-BE49-F238E27FC236}">
              <a16:creationId xmlns:a16="http://schemas.microsoft.com/office/drawing/2014/main" id="{19EECBAE-C432-4330-88B3-E2543EC39388}"/>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50" name="Text Box 4">
          <a:extLst>
            <a:ext uri="{FF2B5EF4-FFF2-40B4-BE49-F238E27FC236}">
              <a16:creationId xmlns:a16="http://schemas.microsoft.com/office/drawing/2014/main" id="{DEAF426D-7CEC-4706-9B43-3C6A22B5FC1F}"/>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51" name="Text Box 5">
          <a:extLst>
            <a:ext uri="{FF2B5EF4-FFF2-40B4-BE49-F238E27FC236}">
              <a16:creationId xmlns:a16="http://schemas.microsoft.com/office/drawing/2014/main" id="{613FD6CE-0E39-4B8C-A1FE-6F66BA68A4B0}"/>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52" name="Text Box 9">
          <a:extLst>
            <a:ext uri="{FF2B5EF4-FFF2-40B4-BE49-F238E27FC236}">
              <a16:creationId xmlns:a16="http://schemas.microsoft.com/office/drawing/2014/main" id="{B9F25CF8-E7B7-49A9-9A2E-5968E17BFFE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53" name="Text Box 10">
          <a:extLst>
            <a:ext uri="{FF2B5EF4-FFF2-40B4-BE49-F238E27FC236}">
              <a16:creationId xmlns:a16="http://schemas.microsoft.com/office/drawing/2014/main" id="{BF3EBD51-0AD2-4B13-99DA-584342E540D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54" name="Text Box 4">
          <a:extLst>
            <a:ext uri="{FF2B5EF4-FFF2-40B4-BE49-F238E27FC236}">
              <a16:creationId xmlns:a16="http://schemas.microsoft.com/office/drawing/2014/main" id="{73667764-CCB1-48C9-822E-02E350EB5A1B}"/>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55" name="Text Box 5">
          <a:extLst>
            <a:ext uri="{FF2B5EF4-FFF2-40B4-BE49-F238E27FC236}">
              <a16:creationId xmlns:a16="http://schemas.microsoft.com/office/drawing/2014/main" id="{7C6EC6E2-7896-440F-88A6-EEA521034F33}"/>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56" name="Text Box 9">
          <a:extLst>
            <a:ext uri="{FF2B5EF4-FFF2-40B4-BE49-F238E27FC236}">
              <a16:creationId xmlns:a16="http://schemas.microsoft.com/office/drawing/2014/main" id="{E5606C06-5413-48E3-9342-1D26EF004440}"/>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57" name="Text Box 10">
          <a:extLst>
            <a:ext uri="{FF2B5EF4-FFF2-40B4-BE49-F238E27FC236}">
              <a16:creationId xmlns:a16="http://schemas.microsoft.com/office/drawing/2014/main" id="{CE23249A-DF0A-4F0A-9F81-772DC8473DF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58" name="Text Box 4">
          <a:extLst>
            <a:ext uri="{FF2B5EF4-FFF2-40B4-BE49-F238E27FC236}">
              <a16:creationId xmlns:a16="http://schemas.microsoft.com/office/drawing/2014/main" id="{D65F9A01-0CCE-449A-A94C-686D24B22708}"/>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59" name="Text Box 5">
          <a:extLst>
            <a:ext uri="{FF2B5EF4-FFF2-40B4-BE49-F238E27FC236}">
              <a16:creationId xmlns:a16="http://schemas.microsoft.com/office/drawing/2014/main" id="{5DBCF077-74F0-4A46-8F87-F6BAE4FF52BA}"/>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60" name="Text Box 9">
          <a:extLst>
            <a:ext uri="{FF2B5EF4-FFF2-40B4-BE49-F238E27FC236}">
              <a16:creationId xmlns:a16="http://schemas.microsoft.com/office/drawing/2014/main" id="{4E27934F-C8C1-4967-AAB2-B598885218DA}"/>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61" name="Text Box 10">
          <a:extLst>
            <a:ext uri="{FF2B5EF4-FFF2-40B4-BE49-F238E27FC236}">
              <a16:creationId xmlns:a16="http://schemas.microsoft.com/office/drawing/2014/main" id="{DF82141C-ED04-4898-B8B8-5CAE6BDF3D89}"/>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62" name="Text Box 4">
          <a:extLst>
            <a:ext uri="{FF2B5EF4-FFF2-40B4-BE49-F238E27FC236}">
              <a16:creationId xmlns:a16="http://schemas.microsoft.com/office/drawing/2014/main" id="{C364CE60-064E-4188-B3E3-1CFDD44F5B92}"/>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63" name="Text Box 5">
          <a:extLst>
            <a:ext uri="{FF2B5EF4-FFF2-40B4-BE49-F238E27FC236}">
              <a16:creationId xmlns:a16="http://schemas.microsoft.com/office/drawing/2014/main" id="{1A04FAFE-9504-4FDD-B846-711616322DD8}"/>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64" name="Text Box 9">
          <a:extLst>
            <a:ext uri="{FF2B5EF4-FFF2-40B4-BE49-F238E27FC236}">
              <a16:creationId xmlns:a16="http://schemas.microsoft.com/office/drawing/2014/main" id="{705FD978-1FBE-4651-BA9C-7F7EABF25803}"/>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65" name="Text Box 10">
          <a:extLst>
            <a:ext uri="{FF2B5EF4-FFF2-40B4-BE49-F238E27FC236}">
              <a16:creationId xmlns:a16="http://schemas.microsoft.com/office/drawing/2014/main" id="{3D9CE193-211B-4B08-9F2F-D9EC9FFE5632}"/>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66" name="Text Box 4">
          <a:extLst>
            <a:ext uri="{FF2B5EF4-FFF2-40B4-BE49-F238E27FC236}">
              <a16:creationId xmlns:a16="http://schemas.microsoft.com/office/drawing/2014/main" id="{19945B05-AFAF-4A16-A2B6-B4304C66BF62}"/>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67" name="Text Box 5">
          <a:extLst>
            <a:ext uri="{FF2B5EF4-FFF2-40B4-BE49-F238E27FC236}">
              <a16:creationId xmlns:a16="http://schemas.microsoft.com/office/drawing/2014/main" id="{4A624280-BAF4-4D33-B50E-832FE2075FD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68" name="Text Box 9">
          <a:extLst>
            <a:ext uri="{FF2B5EF4-FFF2-40B4-BE49-F238E27FC236}">
              <a16:creationId xmlns:a16="http://schemas.microsoft.com/office/drawing/2014/main" id="{5E9F5DE9-F681-40B4-AB02-BF406764D68B}"/>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69" name="Text Box 10">
          <a:extLst>
            <a:ext uri="{FF2B5EF4-FFF2-40B4-BE49-F238E27FC236}">
              <a16:creationId xmlns:a16="http://schemas.microsoft.com/office/drawing/2014/main" id="{6444E016-C664-4E04-A1CB-01851E10766C}"/>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70" name="Text Box 4">
          <a:extLst>
            <a:ext uri="{FF2B5EF4-FFF2-40B4-BE49-F238E27FC236}">
              <a16:creationId xmlns:a16="http://schemas.microsoft.com/office/drawing/2014/main" id="{6D54FADC-8EAD-4E70-91BC-9A04E4C84107}"/>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71" name="Text Box 5">
          <a:extLst>
            <a:ext uri="{FF2B5EF4-FFF2-40B4-BE49-F238E27FC236}">
              <a16:creationId xmlns:a16="http://schemas.microsoft.com/office/drawing/2014/main" id="{7D6C3B29-76F1-45FF-9143-0B0ECC82BBF6}"/>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72" name="Text Box 9">
          <a:extLst>
            <a:ext uri="{FF2B5EF4-FFF2-40B4-BE49-F238E27FC236}">
              <a16:creationId xmlns:a16="http://schemas.microsoft.com/office/drawing/2014/main" id="{C9E9E8F2-E6A6-41F1-95BD-8B2E7172FB56}"/>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73" name="Text Box 10">
          <a:extLst>
            <a:ext uri="{FF2B5EF4-FFF2-40B4-BE49-F238E27FC236}">
              <a16:creationId xmlns:a16="http://schemas.microsoft.com/office/drawing/2014/main" id="{B4E0CA52-EF5B-4C2A-B380-46CF9B067B2F}"/>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74" name="Text Box 4">
          <a:extLst>
            <a:ext uri="{FF2B5EF4-FFF2-40B4-BE49-F238E27FC236}">
              <a16:creationId xmlns:a16="http://schemas.microsoft.com/office/drawing/2014/main" id="{E4204F14-47F3-467E-9546-E4E4EE9D382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75" name="Text Box 5">
          <a:extLst>
            <a:ext uri="{FF2B5EF4-FFF2-40B4-BE49-F238E27FC236}">
              <a16:creationId xmlns:a16="http://schemas.microsoft.com/office/drawing/2014/main" id="{762C7CB0-847E-49B6-8686-2C0C792C767B}"/>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76" name="Text Box 9">
          <a:extLst>
            <a:ext uri="{FF2B5EF4-FFF2-40B4-BE49-F238E27FC236}">
              <a16:creationId xmlns:a16="http://schemas.microsoft.com/office/drawing/2014/main" id="{83A01DDD-A754-464A-875D-ACFC1424CE15}"/>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77" name="Text Box 10">
          <a:extLst>
            <a:ext uri="{FF2B5EF4-FFF2-40B4-BE49-F238E27FC236}">
              <a16:creationId xmlns:a16="http://schemas.microsoft.com/office/drawing/2014/main" id="{7BCC5B21-A1A8-4E86-BC87-02091A6A542A}"/>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78" name="Text Box 4">
          <a:extLst>
            <a:ext uri="{FF2B5EF4-FFF2-40B4-BE49-F238E27FC236}">
              <a16:creationId xmlns:a16="http://schemas.microsoft.com/office/drawing/2014/main" id="{D5B5B984-26DF-415E-A0AC-DFD51068A479}"/>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79" name="Text Box 5">
          <a:extLst>
            <a:ext uri="{FF2B5EF4-FFF2-40B4-BE49-F238E27FC236}">
              <a16:creationId xmlns:a16="http://schemas.microsoft.com/office/drawing/2014/main" id="{F130BAE9-A632-4987-B6ED-6EDEC16B2239}"/>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80" name="Text Box 9">
          <a:extLst>
            <a:ext uri="{FF2B5EF4-FFF2-40B4-BE49-F238E27FC236}">
              <a16:creationId xmlns:a16="http://schemas.microsoft.com/office/drawing/2014/main" id="{0D1A44EC-7F5E-42AB-ACF4-C526872F4197}"/>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81" name="Text Box 10">
          <a:extLst>
            <a:ext uri="{FF2B5EF4-FFF2-40B4-BE49-F238E27FC236}">
              <a16:creationId xmlns:a16="http://schemas.microsoft.com/office/drawing/2014/main" id="{B04CD9D7-7701-472C-8496-9D4217AC6133}"/>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82" name="Text Box 4">
          <a:extLst>
            <a:ext uri="{FF2B5EF4-FFF2-40B4-BE49-F238E27FC236}">
              <a16:creationId xmlns:a16="http://schemas.microsoft.com/office/drawing/2014/main" id="{7B45EF2A-7837-4D33-9025-631082C9FC47}"/>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83" name="Text Box 5">
          <a:extLst>
            <a:ext uri="{FF2B5EF4-FFF2-40B4-BE49-F238E27FC236}">
              <a16:creationId xmlns:a16="http://schemas.microsoft.com/office/drawing/2014/main" id="{51EC6236-9BCF-4BCF-A3B1-10A31CC960D5}"/>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84" name="Text Box 9">
          <a:extLst>
            <a:ext uri="{FF2B5EF4-FFF2-40B4-BE49-F238E27FC236}">
              <a16:creationId xmlns:a16="http://schemas.microsoft.com/office/drawing/2014/main" id="{994B0A56-5546-4890-9C22-728191EC8631}"/>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85" name="Text Box 10">
          <a:extLst>
            <a:ext uri="{FF2B5EF4-FFF2-40B4-BE49-F238E27FC236}">
              <a16:creationId xmlns:a16="http://schemas.microsoft.com/office/drawing/2014/main" id="{62E39E8F-E509-434B-B4E8-29A81A733DF1}"/>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148166</xdr:rowOff>
    </xdr:to>
    <xdr:sp macro="" textlink="">
      <xdr:nvSpPr>
        <xdr:cNvPr id="1686" name="Text Box 4">
          <a:extLst>
            <a:ext uri="{FF2B5EF4-FFF2-40B4-BE49-F238E27FC236}">
              <a16:creationId xmlns:a16="http://schemas.microsoft.com/office/drawing/2014/main" id="{5B09936B-6C75-4542-B6C5-C8772539B1F3}"/>
            </a:ext>
          </a:extLst>
        </xdr:cNvPr>
        <xdr:cNvSpPr txBox="1">
          <a:spLocks noChangeArrowheads="1"/>
        </xdr:cNvSpPr>
      </xdr:nvSpPr>
      <xdr:spPr bwMode="auto">
        <a:xfrm>
          <a:off x="5724525" y="109280325"/>
          <a:ext cx="76200" cy="148166"/>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148166</xdr:rowOff>
    </xdr:to>
    <xdr:sp macro="" textlink="">
      <xdr:nvSpPr>
        <xdr:cNvPr id="1687" name="Text Box 5">
          <a:extLst>
            <a:ext uri="{FF2B5EF4-FFF2-40B4-BE49-F238E27FC236}">
              <a16:creationId xmlns:a16="http://schemas.microsoft.com/office/drawing/2014/main" id="{AF3479D7-340F-403B-8653-781074C16F55}"/>
            </a:ext>
          </a:extLst>
        </xdr:cNvPr>
        <xdr:cNvSpPr txBox="1">
          <a:spLocks noChangeArrowheads="1"/>
        </xdr:cNvSpPr>
      </xdr:nvSpPr>
      <xdr:spPr bwMode="auto">
        <a:xfrm>
          <a:off x="5724525" y="109280325"/>
          <a:ext cx="76200" cy="148166"/>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148166</xdr:rowOff>
    </xdr:to>
    <xdr:sp macro="" textlink="">
      <xdr:nvSpPr>
        <xdr:cNvPr id="1688" name="Text Box 9">
          <a:extLst>
            <a:ext uri="{FF2B5EF4-FFF2-40B4-BE49-F238E27FC236}">
              <a16:creationId xmlns:a16="http://schemas.microsoft.com/office/drawing/2014/main" id="{34ED37A7-6EEA-404C-8925-BD3F1F9F0BF2}"/>
            </a:ext>
          </a:extLst>
        </xdr:cNvPr>
        <xdr:cNvSpPr txBox="1">
          <a:spLocks noChangeArrowheads="1"/>
        </xdr:cNvSpPr>
      </xdr:nvSpPr>
      <xdr:spPr bwMode="auto">
        <a:xfrm>
          <a:off x="5724525" y="109280325"/>
          <a:ext cx="76200" cy="148166"/>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148166</xdr:rowOff>
    </xdr:to>
    <xdr:sp macro="" textlink="">
      <xdr:nvSpPr>
        <xdr:cNvPr id="1689" name="Text Box 10">
          <a:extLst>
            <a:ext uri="{FF2B5EF4-FFF2-40B4-BE49-F238E27FC236}">
              <a16:creationId xmlns:a16="http://schemas.microsoft.com/office/drawing/2014/main" id="{6A4B8592-1AFD-4C14-960D-823CE4F6630D}"/>
            </a:ext>
          </a:extLst>
        </xdr:cNvPr>
        <xdr:cNvSpPr txBox="1">
          <a:spLocks noChangeArrowheads="1"/>
        </xdr:cNvSpPr>
      </xdr:nvSpPr>
      <xdr:spPr bwMode="auto">
        <a:xfrm>
          <a:off x="5724525" y="109280325"/>
          <a:ext cx="76200" cy="148166"/>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294</xdr:rowOff>
    </xdr:to>
    <xdr:sp macro="" textlink="">
      <xdr:nvSpPr>
        <xdr:cNvPr id="1690" name="Text Box 4">
          <a:extLst>
            <a:ext uri="{FF2B5EF4-FFF2-40B4-BE49-F238E27FC236}">
              <a16:creationId xmlns:a16="http://schemas.microsoft.com/office/drawing/2014/main" id="{76922B68-08D0-403F-94C5-49637E72D076}"/>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294</xdr:rowOff>
    </xdr:to>
    <xdr:sp macro="" textlink="">
      <xdr:nvSpPr>
        <xdr:cNvPr id="1691" name="Text Box 5">
          <a:extLst>
            <a:ext uri="{FF2B5EF4-FFF2-40B4-BE49-F238E27FC236}">
              <a16:creationId xmlns:a16="http://schemas.microsoft.com/office/drawing/2014/main" id="{87C288E9-36CC-49EE-BE5B-32400586F2C7}"/>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294</xdr:rowOff>
    </xdr:to>
    <xdr:sp macro="" textlink="">
      <xdr:nvSpPr>
        <xdr:cNvPr id="1692" name="Text Box 9">
          <a:extLst>
            <a:ext uri="{FF2B5EF4-FFF2-40B4-BE49-F238E27FC236}">
              <a16:creationId xmlns:a16="http://schemas.microsoft.com/office/drawing/2014/main" id="{C0837EDD-8D66-446D-8F05-38081539E07D}"/>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294</xdr:rowOff>
    </xdr:to>
    <xdr:sp macro="" textlink="">
      <xdr:nvSpPr>
        <xdr:cNvPr id="1693" name="Text Box 10">
          <a:extLst>
            <a:ext uri="{FF2B5EF4-FFF2-40B4-BE49-F238E27FC236}">
              <a16:creationId xmlns:a16="http://schemas.microsoft.com/office/drawing/2014/main" id="{A6F0B0DE-C25D-420B-874B-07A4C6D7DF0B}"/>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293</xdr:rowOff>
    </xdr:to>
    <xdr:sp macro="" textlink="">
      <xdr:nvSpPr>
        <xdr:cNvPr id="1694" name="Text Box 4">
          <a:extLst>
            <a:ext uri="{FF2B5EF4-FFF2-40B4-BE49-F238E27FC236}">
              <a16:creationId xmlns:a16="http://schemas.microsoft.com/office/drawing/2014/main" id="{20688474-C4F5-4AC9-9E9F-A3DCE0BAC5FD}"/>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293</xdr:rowOff>
    </xdr:to>
    <xdr:sp macro="" textlink="">
      <xdr:nvSpPr>
        <xdr:cNvPr id="1695" name="Text Box 5">
          <a:extLst>
            <a:ext uri="{FF2B5EF4-FFF2-40B4-BE49-F238E27FC236}">
              <a16:creationId xmlns:a16="http://schemas.microsoft.com/office/drawing/2014/main" id="{5CADE940-3C3A-4949-90D2-460DA0104C00}"/>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293</xdr:rowOff>
    </xdr:to>
    <xdr:sp macro="" textlink="">
      <xdr:nvSpPr>
        <xdr:cNvPr id="1696" name="Text Box 9">
          <a:extLst>
            <a:ext uri="{FF2B5EF4-FFF2-40B4-BE49-F238E27FC236}">
              <a16:creationId xmlns:a16="http://schemas.microsoft.com/office/drawing/2014/main" id="{075F296E-A14A-4A54-86E7-576209790394}"/>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293</xdr:rowOff>
    </xdr:to>
    <xdr:sp macro="" textlink="">
      <xdr:nvSpPr>
        <xdr:cNvPr id="1697" name="Text Box 10">
          <a:extLst>
            <a:ext uri="{FF2B5EF4-FFF2-40B4-BE49-F238E27FC236}">
              <a16:creationId xmlns:a16="http://schemas.microsoft.com/office/drawing/2014/main" id="{CCF87F4B-84A8-4A60-BFD7-B1D90A181D70}"/>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4525</xdr:rowOff>
    </xdr:to>
    <xdr:sp macro="" textlink="">
      <xdr:nvSpPr>
        <xdr:cNvPr id="1698" name="Text Box 4">
          <a:extLst>
            <a:ext uri="{FF2B5EF4-FFF2-40B4-BE49-F238E27FC236}">
              <a16:creationId xmlns:a16="http://schemas.microsoft.com/office/drawing/2014/main" id="{61FC6306-F395-4C64-A8A2-494D16E40F14}"/>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4525</xdr:rowOff>
    </xdr:to>
    <xdr:sp macro="" textlink="">
      <xdr:nvSpPr>
        <xdr:cNvPr id="1699" name="Text Box 5">
          <a:extLst>
            <a:ext uri="{FF2B5EF4-FFF2-40B4-BE49-F238E27FC236}">
              <a16:creationId xmlns:a16="http://schemas.microsoft.com/office/drawing/2014/main" id="{5352F887-6599-440B-8D61-E91996549C6B}"/>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4525</xdr:rowOff>
    </xdr:to>
    <xdr:sp macro="" textlink="">
      <xdr:nvSpPr>
        <xdr:cNvPr id="1700" name="Text Box 9">
          <a:extLst>
            <a:ext uri="{FF2B5EF4-FFF2-40B4-BE49-F238E27FC236}">
              <a16:creationId xmlns:a16="http://schemas.microsoft.com/office/drawing/2014/main" id="{97995517-E35C-4A37-BA02-00FE6A8E9A76}"/>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4525</xdr:rowOff>
    </xdr:to>
    <xdr:sp macro="" textlink="">
      <xdr:nvSpPr>
        <xdr:cNvPr id="1701" name="Text Box 10">
          <a:extLst>
            <a:ext uri="{FF2B5EF4-FFF2-40B4-BE49-F238E27FC236}">
              <a16:creationId xmlns:a16="http://schemas.microsoft.com/office/drawing/2014/main" id="{49865757-E46B-48C5-8530-9FC6707FE400}"/>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4525</xdr:rowOff>
    </xdr:to>
    <xdr:sp macro="" textlink="">
      <xdr:nvSpPr>
        <xdr:cNvPr id="1702" name="Text Box 4">
          <a:extLst>
            <a:ext uri="{FF2B5EF4-FFF2-40B4-BE49-F238E27FC236}">
              <a16:creationId xmlns:a16="http://schemas.microsoft.com/office/drawing/2014/main" id="{E739C193-0DB2-40C1-87ED-1B8258BCD13F}"/>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4525</xdr:rowOff>
    </xdr:to>
    <xdr:sp macro="" textlink="">
      <xdr:nvSpPr>
        <xdr:cNvPr id="1703" name="Text Box 5">
          <a:extLst>
            <a:ext uri="{FF2B5EF4-FFF2-40B4-BE49-F238E27FC236}">
              <a16:creationId xmlns:a16="http://schemas.microsoft.com/office/drawing/2014/main" id="{A3872DF5-232A-4960-837E-D3D8A1BF484F}"/>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4525</xdr:rowOff>
    </xdr:to>
    <xdr:sp macro="" textlink="">
      <xdr:nvSpPr>
        <xdr:cNvPr id="1704" name="Text Box 9">
          <a:extLst>
            <a:ext uri="{FF2B5EF4-FFF2-40B4-BE49-F238E27FC236}">
              <a16:creationId xmlns:a16="http://schemas.microsoft.com/office/drawing/2014/main" id="{CD0D502D-2F4C-464D-8B8E-71306B00F625}"/>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4525</xdr:rowOff>
    </xdr:to>
    <xdr:sp macro="" textlink="">
      <xdr:nvSpPr>
        <xdr:cNvPr id="1705" name="Text Box 10">
          <a:extLst>
            <a:ext uri="{FF2B5EF4-FFF2-40B4-BE49-F238E27FC236}">
              <a16:creationId xmlns:a16="http://schemas.microsoft.com/office/drawing/2014/main" id="{E67089FD-E74C-4B97-AC01-D80A0EDB6984}"/>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294</xdr:rowOff>
    </xdr:to>
    <xdr:sp macro="" textlink="">
      <xdr:nvSpPr>
        <xdr:cNvPr id="1706" name="Text Box 4">
          <a:extLst>
            <a:ext uri="{FF2B5EF4-FFF2-40B4-BE49-F238E27FC236}">
              <a16:creationId xmlns:a16="http://schemas.microsoft.com/office/drawing/2014/main" id="{015B9BD7-2A4E-46E4-9646-D6EB47E0015A}"/>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294</xdr:rowOff>
    </xdr:to>
    <xdr:sp macro="" textlink="">
      <xdr:nvSpPr>
        <xdr:cNvPr id="1707" name="Text Box 5">
          <a:extLst>
            <a:ext uri="{FF2B5EF4-FFF2-40B4-BE49-F238E27FC236}">
              <a16:creationId xmlns:a16="http://schemas.microsoft.com/office/drawing/2014/main" id="{4911110A-EDF7-49C7-8971-742778CF9302}"/>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294</xdr:rowOff>
    </xdr:to>
    <xdr:sp macro="" textlink="">
      <xdr:nvSpPr>
        <xdr:cNvPr id="1708" name="Text Box 9">
          <a:extLst>
            <a:ext uri="{FF2B5EF4-FFF2-40B4-BE49-F238E27FC236}">
              <a16:creationId xmlns:a16="http://schemas.microsoft.com/office/drawing/2014/main" id="{0E73F6D0-10A6-4EB8-9DC3-8DFA4F120ACA}"/>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294</xdr:rowOff>
    </xdr:to>
    <xdr:sp macro="" textlink="">
      <xdr:nvSpPr>
        <xdr:cNvPr id="1709" name="Text Box 10">
          <a:extLst>
            <a:ext uri="{FF2B5EF4-FFF2-40B4-BE49-F238E27FC236}">
              <a16:creationId xmlns:a16="http://schemas.microsoft.com/office/drawing/2014/main" id="{8D84EE89-BE88-487C-BC8F-4BD9FB88AF51}"/>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oneCellAnchor>
    <xdr:from>
      <xdr:col>5</xdr:col>
      <xdr:colOff>0</xdr:colOff>
      <xdr:row>368</xdr:row>
      <xdr:rowOff>0</xdr:rowOff>
    </xdr:from>
    <xdr:ext cx="76200" cy="198121"/>
    <xdr:sp macro="" textlink="">
      <xdr:nvSpPr>
        <xdr:cNvPr id="1710" name="Text Box 4">
          <a:extLst>
            <a:ext uri="{FF2B5EF4-FFF2-40B4-BE49-F238E27FC236}">
              <a16:creationId xmlns:a16="http://schemas.microsoft.com/office/drawing/2014/main" id="{628D1713-C8A8-483A-981F-AE5D40C22D15}"/>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368</xdr:row>
      <xdr:rowOff>0</xdr:rowOff>
    </xdr:from>
    <xdr:ext cx="76200" cy="198121"/>
    <xdr:sp macro="" textlink="">
      <xdr:nvSpPr>
        <xdr:cNvPr id="1711" name="Text Box 5">
          <a:extLst>
            <a:ext uri="{FF2B5EF4-FFF2-40B4-BE49-F238E27FC236}">
              <a16:creationId xmlns:a16="http://schemas.microsoft.com/office/drawing/2014/main" id="{199C3134-376A-4546-AE28-161E5CAD5646}"/>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368</xdr:row>
      <xdr:rowOff>0</xdr:rowOff>
    </xdr:from>
    <xdr:ext cx="76200" cy="198121"/>
    <xdr:sp macro="" textlink="">
      <xdr:nvSpPr>
        <xdr:cNvPr id="1712" name="Text Box 9">
          <a:extLst>
            <a:ext uri="{FF2B5EF4-FFF2-40B4-BE49-F238E27FC236}">
              <a16:creationId xmlns:a16="http://schemas.microsoft.com/office/drawing/2014/main" id="{00C334B5-7536-440E-A89A-7AA410E0BFEC}"/>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368</xdr:row>
      <xdr:rowOff>0</xdr:rowOff>
    </xdr:from>
    <xdr:ext cx="76200" cy="198121"/>
    <xdr:sp macro="" textlink="">
      <xdr:nvSpPr>
        <xdr:cNvPr id="1713" name="Text Box 10">
          <a:extLst>
            <a:ext uri="{FF2B5EF4-FFF2-40B4-BE49-F238E27FC236}">
              <a16:creationId xmlns:a16="http://schemas.microsoft.com/office/drawing/2014/main" id="{DCA1D012-ACF0-4121-B7F7-37E681812808}"/>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14" name="Text Box 4">
          <a:extLst>
            <a:ext uri="{FF2B5EF4-FFF2-40B4-BE49-F238E27FC236}">
              <a16:creationId xmlns:a16="http://schemas.microsoft.com/office/drawing/2014/main" id="{6AC08FDD-3D77-4F93-BD43-2D5C4E4E82BD}"/>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15" name="Text Box 5">
          <a:extLst>
            <a:ext uri="{FF2B5EF4-FFF2-40B4-BE49-F238E27FC236}">
              <a16:creationId xmlns:a16="http://schemas.microsoft.com/office/drawing/2014/main" id="{D57EF918-39E7-423F-9110-DDA0A7E8741E}"/>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16" name="Text Box 9">
          <a:extLst>
            <a:ext uri="{FF2B5EF4-FFF2-40B4-BE49-F238E27FC236}">
              <a16:creationId xmlns:a16="http://schemas.microsoft.com/office/drawing/2014/main" id="{4418C649-DB4E-452F-A61C-3BC7E6CD320E}"/>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17" name="Text Box 4">
          <a:extLst>
            <a:ext uri="{FF2B5EF4-FFF2-40B4-BE49-F238E27FC236}">
              <a16:creationId xmlns:a16="http://schemas.microsoft.com/office/drawing/2014/main" id="{63E7E72A-F8AC-477A-ADBC-985F50537A6C}"/>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18" name="Text Box 5">
          <a:extLst>
            <a:ext uri="{FF2B5EF4-FFF2-40B4-BE49-F238E27FC236}">
              <a16:creationId xmlns:a16="http://schemas.microsoft.com/office/drawing/2014/main" id="{2C264FD4-9F6C-4D1E-BCD0-A351161A9523}"/>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19" name="Text Box 9">
          <a:extLst>
            <a:ext uri="{FF2B5EF4-FFF2-40B4-BE49-F238E27FC236}">
              <a16:creationId xmlns:a16="http://schemas.microsoft.com/office/drawing/2014/main" id="{E7663D75-0F68-4E9B-9EFD-E2CAAF0AE8C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20" name="Text Box 10">
          <a:extLst>
            <a:ext uri="{FF2B5EF4-FFF2-40B4-BE49-F238E27FC236}">
              <a16:creationId xmlns:a16="http://schemas.microsoft.com/office/drawing/2014/main" id="{F9E294B0-DD8D-48C4-86A5-DF1826818BA3}"/>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21" name="Text Box 4">
          <a:extLst>
            <a:ext uri="{FF2B5EF4-FFF2-40B4-BE49-F238E27FC236}">
              <a16:creationId xmlns:a16="http://schemas.microsoft.com/office/drawing/2014/main" id="{7E2F95E6-4A8B-40E8-8794-06148C644596}"/>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22" name="Text Box 5">
          <a:extLst>
            <a:ext uri="{FF2B5EF4-FFF2-40B4-BE49-F238E27FC236}">
              <a16:creationId xmlns:a16="http://schemas.microsoft.com/office/drawing/2014/main" id="{0C5AB58A-10A7-46D0-8DCB-9A062A698B9D}"/>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23" name="Text Box 9">
          <a:extLst>
            <a:ext uri="{FF2B5EF4-FFF2-40B4-BE49-F238E27FC236}">
              <a16:creationId xmlns:a16="http://schemas.microsoft.com/office/drawing/2014/main" id="{71BDC76B-A61A-4C3B-8103-D69D1957CC3B}"/>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24" name="Text Box 4">
          <a:extLst>
            <a:ext uri="{FF2B5EF4-FFF2-40B4-BE49-F238E27FC236}">
              <a16:creationId xmlns:a16="http://schemas.microsoft.com/office/drawing/2014/main" id="{42A35128-3B25-46A1-BC48-5044B5DC727B}"/>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25" name="Text Box 5">
          <a:extLst>
            <a:ext uri="{FF2B5EF4-FFF2-40B4-BE49-F238E27FC236}">
              <a16:creationId xmlns:a16="http://schemas.microsoft.com/office/drawing/2014/main" id="{30E6E8BC-215D-41F1-9783-E382A3B93EF4}"/>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26" name="Text Box 9">
          <a:extLst>
            <a:ext uri="{FF2B5EF4-FFF2-40B4-BE49-F238E27FC236}">
              <a16:creationId xmlns:a16="http://schemas.microsoft.com/office/drawing/2014/main" id="{B25FD14A-1EC9-4C8E-8D70-C1319AF045B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27" name="Text Box 4">
          <a:extLst>
            <a:ext uri="{FF2B5EF4-FFF2-40B4-BE49-F238E27FC236}">
              <a16:creationId xmlns:a16="http://schemas.microsoft.com/office/drawing/2014/main" id="{ED31D306-51E0-418D-B30A-B5E0584A0A73}"/>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28" name="Text Box 4">
          <a:extLst>
            <a:ext uri="{FF2B5EF4-FFF2-40B4-BE49-F238E27FC236}">
              <a16:creationId xmlns:a16="http://schemas.microsoft.com/office/drawing/2014/main" id="{07BA17DE-CA54-4F1A-86CF-E376FF6E7F7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29" name="Text Box 4">
          <a:extLst>
            <a:ext uri="{FF2B5EF4-FFF2-40B4-BE49-F238E27FC236}">
              <a16:creationId xmlns:a16="http://schemas.microsoft.com/office/drawing/2014/main" id="{89E523C2-6859-483A-A75E-2783960E41DE}"/>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30" name="Text Box 5">
          <a:extLst>
            <a:ext uri="{FF2B5EF4-FFF2-40B4-BE49-F238E27FC236}">
              <a16:creationId xmlns:a16="http://schemas.microsoft.com/office/drawing/2014/main" id="{5774F340-FB2F-41BF-840F-1BDE52E5B5C7}"/>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31" name="Text Box 9">
          <a:extLst>
            <a:ext uri="{FF2B5EF4-FFF2-40B4-BE49-F238E27FC236}">
              <a16:creationId xmlns:a16="http://schemas.microsoft.com/office/drawing/2014/main" id="{55FE7E68-BEFF-46EA-B524-63BB308DE164}"/>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32" name="Text Box 10">
          <a:extLst>
            <a:ext uri="{FF2B5EF4-FFF2-40B4-BE49-F238E27FC236}">
              <a16:creationId xmlns:a16="http://schemas.microsoft.com/office/drawing/2014/main" id="{8BE3119C-A1E6-42BD-A084-90DD91D9DC11}"/>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33" name="Text Box 4">
          <a:extLst>
            <a:ext uri="{FF2B5EF4-FFF2-40B4-BE49-F238E27FC236}">
              <a16:creationId xmlns:a16="http://schemas.microsoft.com/office/drawing/2014/main" id="{ADCEBAC3-5CAD-4217-A77E-CA6B8432BE46}"/>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34" name="Text Box 5">
          <a:extLst>
            <a:ext uri="{FF2B5EF4-FFF2-40B4-BE49-F238E27FC236}">
              <a16:creationId xmlns:a16="http://schemas.microsoft.com/office/drawing/2014/main" id="{CF1B16E9-491A-49C1-BC58-7FF83326F8D8}"/>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35" name="Text Box 9">
          <a:extLst>
            <a:ext uri="{FF2B5EF4-FFF2-40B4-BE49-F238E27FC236}">
              <a16:creationId xmlns:a16="http://schemas.microsoft.com/office/drawing/2014/main" id="{C522628A-D587-44E4-B974-6B35E6E3ADEB}"/>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36" name="Text Box 10">
          <a:extLst>
            <a:ext uri="{FF2B5EF4-FFF2-40B4-BE49-F238E27FC236}">
              <a16:creationId xmlns:a16="http://schemas.microsoft.com/office/drawing/2014/main" id="{309AD371-965F-43C7-ACE2-1BAC00C006AB}"/>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37" name="Text Box 4">
          <a:extLst>
            <a:ext uri="{FF2B5EF4-FFF2-40B4-BE49-F238E27FC236}">
              <a16:creationId xmlns:a16="http://schemas.microsoft.com/office/drawing/2014/main" id="{C699E0B4-F641-4416-8853-60703B5C6E60}"/>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38" name="Text Box 5">
          <a:extLst>
            <a:ext uri="{FF2B5EF4-FFF2-40B4-BE49-F238E27FC236}">
              <a16:creationId xmlns:a16="http://schemas.microsoft.com/office/drawing/2014/main" id="{20CE273A-C84D-4B97-BF6E-70CCA6B82E85}"/>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39" name="Text Box 9">
          <a:extLst>
            <a:ext uri="{FF2B5EF4-FFF2-40B4-BE49-F238E27FC236}">
              <a16:creationId xmlns:a16="http://schemas.microsoft.com/office/drawing/2014/main" id="{85FB0FFE-B94C-42CF-91F7-C531EC32E6AD}"/>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40" name="Text Box 10">
          <a:extLst>
            <a:ext uri="{FF2B5EF4-FFF2-40B4-BE49-F238E27FC236}">
              <a16:creationId xmlns:a16="http://schemas.microsoft.com/office/drawing/2014/main" id="{5B481153-C723-48C2-A7FB-5A9BDCC6E5C5}"/>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368</xdr:row>
      <xdr:rowOff>0</xdr:rowOff>
    </xdr:from>
    <xdr:ext cx="76200" cy="202353"/>
    <xdr:sp macro="" textlink="">
      <xdr:nvSpPr>
        <xdr:cNvPr id="1741" name="Text Box 4">
          <a:extLst>
            <a:ext uri="{FF2B5EF4-FFF2-40B4-BE49-F238E27FC236}">
              <a16:creationId xmlns:a16="http://schemas.microsoft.com/office/drawing/2014/main" id="{FD0CB2DE-F6F2-4464-90FE-6AA44EA25B4C}"/>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368</xdr:row>
      <xdr:rowOff>0</xdr:rowOff>
    </xdr:from>
    <xdr:ext cx="76200" cy="202353"/>
    <xdr:sp macro="" textlink="">
      <xdr:nvSpPr>
        <xdr:cNvPr id="1742" name="Text Box 5">
          <a:extLst>
            <a:ext uri="{FF2B5EF4-FFF2-40B4-BE49-F238E27FC236}">
              <a16:creationId xmlns:a16="http://schemas.microsoft.com/office/drawing/2014/main" id="{8D448303-58BC-45E3-A8BD-B1213A9505EF}"/>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368</xdr:row>
      <xdr:rowOff>0</xdr:rowOff>
    </xdr:from>
    <xdr:ext cx="76200" cy="202353"/>
    <xdr:sp macro="" textlink="">
      <xdr:nvSpPr>
        <xdr:cNvPr id="1743" name="Text Box 9">
          <a:extLst>
            <a:ext uri="{FF2B5EF4-FFF2-40B4-BE49-F238E27FC236}">
              <a16:creationId xmlns:a16="http://schemas.microsoft.com/office/drawing/2014/main" id="{4A2C7673-243A-41A0-8042-048F4AD58543}"/>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368</xdr:row>
      <xdr:rowOff>0</xdr:rowOff>
    </xdr:from>
    <xdr:ext cx="76200" cy="202353"/>
    <xdr:sp macro="" textlink="">
      <xdr:nvSpPr>
        <xdr:cNvPr id="1744" name="Text Box 10">
          <a:extLst>
            <a:ext uri="{FF2B5EF4-FFF2-40B4-BE49-F238E27FC236}">
              <a16:creationId xmlns:a16="http://schemas.microsoft.com/office/drawing/2014/main" id="{338EC290-202D-4112-8735-ECC622CFFD7B}"/>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368</xdr:row>
      <xdr:rowOff>0</xdr:rowOff>
    </xdr:from>
    <xdr:ext cx="76200" cy="202353"/>
    <xdr:sp macro="" textlink="">
      <xdr:nvSpPr>
        <xdr:cNvPr id="1745" name="Text Box 4">
          <a:extLst>
            <a:ext uri="{FF2B5EF4-FFF2-40B4-BE49-F238E27FC236}">
              <a16:creationId xmlns:a16="http://schemas.microsoft.com/office/drawing/2014/main" id="{723D7FFB-26D7-4B77-966A-5247B714A660}"/>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368</xdr:row>
      <xdr:rowOff>0</xdr:rowOff>
    </xdr:from>
    <xdr:ext cx="76200" cy="202353"/>
    <xdr:sp macro="" textlink="">
      <xdr:nvSpPr>
        <xdr:cNvPr id="1746" name="Text Box 5">
          <a:extLst>
            <a:ext uri="{FF2B5EF4-FFF2-40B4-BE49-F238E27FC236}">
              <a16:creationId xmlns:a16="http://schemas.microsoft.com/office/drawing/2014/main" id="{24B9504F-3591-4D84-A0D6-4CC9C7DE0F9C}"/>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368</xdr:row>
      <xdr:rowOff>0</xdr:rowOff>
    </xdr:from>
    <xdr:ext cx="76200" cy="202353"/>
    <xdr:sp macro="" textlink="">
      <xdr:nvSpPr>
        <xdr:cNvPr id="1747" name="Text Box 9">
          <a:extLst>
            <a:ext uri="{FF2B5EF4-FFF2-40B4-BE49-F238E27FC236}">
              <a16:creationId xmlns:a16="http://schemas.microsoft.com/office/drawing/2014/main" id="{A3F0BC61-42F6-4545-A99E-9CEC0BCC256D}"/>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368</xdr:row>
      <xdr:rowOff>0</xdr:rowOff>
    </xdr:from>
    <xdr:ext cx="76200" cy="202353"/>
    <xdr:sp macro="" textlink="">
      <xdr:nvSpPr>
        <xdr:cNvPr id="1748" name="Text Box 10">
          <a:extLst>
            <a:ext uri="{FF2B5EF4-FFF2-40B4-BE49-F238E27FC236}">
              <a16:creationId xmlns:a16="http://schemas.microsoft.com/office/drawing/2014/main" id="{E2F92403-2A0E-404C-A84C-8823883D5438}"/>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49" name="Text Box 4">
          <a:extLst>
            <a:ext uri="{FF2B5EF4-FFF2-40B4-BE49-F238E27FC236}">
              <a16:creationId xmlns:a16="http://schemas.microsoft.com/office/drawing/2014/main" id="{892228A5-A0A5-4FE4-BA30-7A4112BCB25A}"/>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50" name="Text Box 5">
          <a:extLst>
            <a:ext uri="{FF2B5EF4-FFF2-40B4-BE49-F238E27FC236}">
              <a16:creationId xmlns:a16="http://schemas.microsoft.com/office/drawing/2014/main" id="{FBB78916-115B-4056-8EB3-9D30194AA405}"/>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51" name="Text Box 9">
          <a:extLst>
            <a:ext uri="{FF2B5EF4-FFF2-40B4-BE49-F238E27FC236}">
              <a16:creationId xmlns:a16="http://schemas.microsoft.com/office/drawing/2014/main" id="{F3B1A00B-D610-4D20-A9DD-F5FE57A576BD}"/>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52" name="Text Box 10">
          <a:extLst>
            <a:ext uri="{FF2B5EF4-FFF2-40B4-BE49-F238E27FC236}">
              <a16:creationId xmlns:a16="http://schemas.microsoft.com/office/drawing/2014/main" id="{492E9BF8-E7DD-4376-A5CC-63316479CCCE}"/>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53" name="Text Box 4">
          <a:extLst>
            <a:ext uri="{FF2B5EF4-FFF2-40B4-BE49-F238E27FC236}">
              <a16:creationId xmlns:a16="http://schemas.microsoft.com/office/drawing/2014/main" id="{703DA0FD-BEB9-46DB-9604-2A16EF4978E8}"/>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54" name="Text Box 5">
          <a:extLst>
            <a:ext uri="{FF2B5EF4-FFF2-40B4-BE49-F238E27FC236}">
              <a16:creationId xmlns:a16="http://schemas.microsoft.com/office/drawing/2014/main" id="{8183C4A9-E603-4BC5-B24A-9732E48C0DCF}"/>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55" name="Text Box 9">
          <a:extLst>
            <a:ext uri="{FF2B5EF4-FFF2-40B4-BE49-F238E27FC236}">
              <a16:creationId xmlns:a16="http://schemas.microsoft.com/office/drawing/2014/main" id="{AAEA37B3-2415-4A33-B6A4-61A1457D26AB}"/>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56" name="Text Box 10">
          <a:extLst>
            <a:ext uri="{FF2B5EF4-FFF2-40B4-BE49-F238E27FC236}">
              <a16:creationId xmlns:a16="http://schemas.microsoft.com/office/drawing/2014/main" id="{EAFBC367-6D94-4E96-959A-D3BD0FE94854}"/>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57" name="Text Box 4">
          <a:extLst>
            <a:ext uri="{FF2B5EF4-FFF2-40B4-BE49-F238E27FC236}">
              <a16:creationId xmlns:a16="http://schemas.microsoft.com/office/drawing/2014/main" id="{07F5008D-0762-41DA-846E-95BBC1D9F906}"/>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58" name="Text Box 5">
          <a:extLst>
            <a:ext uri="{FF2B5EF4-FFF2-40B4-BE49-F238E27FC236}">
              <a16:creationId xmlns:a16="http://schemas.microsoft.com/office/drawing/2014/main" id="{0FD033CD-67A3-47C4-A576-68F9F65792EC}"/>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59" name="Text Box 9">
          <a:extLst>
            <a:ext uri="{FF2B5EF4-FFF2-40B4-BE49-F238E27FC236}">
              <a16:creationId xmlns:a16="http://schemas.microsoft.com/office/drawing/2014/main" id="{4BA8A994-B6FA-4C7E-A266-21C5F82515E9}"/>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60" name="Text Box 10">
          <a:extLst>
            <a:ext uri="{FF2B5EF4-FFF2-40B4-BE49-F238E27FC236}">
              <a16:creationId xmlns:a16="http://schemas.microsoft.com/office/drawing/2014/main" id="{87223945-C69A-49E3-B222-18E198303FE9}"/>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61" name="Text Box 4">
          <a:extLst>
            <a:ext uri="{FF2B5EF4-FFF2-40B4-BE49-F238E27FC236}">
              <a16:creationId xmlns:a16="http://schemas.microsoft.com/office/drawing/2014/main" id="{5FC18179-BF9C-4FEB-A9B9-B63D47C47F8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62" name="Text Box 5">
          <a:extLst>
            <a:ext uri="{FF2B5EF4-FFF2-40B4-BE49-F238E27FC236}">
              <a16:creationId xmlns:a16="http://schemas.microsoft.com/office/drawing/2014/main" id="{6F2BB67C-A428-4710-9140-D00D706F5B2E}"/>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63" name="Text Box 9">
          <a:extLst>
            <a:ext uri="{FF2B5EF4-FFF2-40B4-BE49-F238E27FC236}">
              <a16:creationId xmlns:a16="http://schemas.microsoft.com/office/drawing/2014/main" id="{BA01B8AB-EF8B-47B0-ABCD-C6BCF6A1416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64" name="Text Box 10">
          <a:extLst>
            <a:ext uri="{FF2B5EF4-FFF2-40B4-BE49-F238E27FC236}">
              <a16:creationId xmlns:a16="http://schemas.microsoft.com/office/drawing/2014/main" id="{65B6FA40-8445-4DCF-BA55-B581577AC19D}"/>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65" name="Text Box 4">
          <a:extLst>
            <a:ext uri="{FF2B5EF4-FFF2-40B4-BE49-F238E27FC236}">
              <a16:creationId xmlns:a16="http://schemas.microsoft.com/office/drawing/2014/main" id="{FA6D72BD-C243-4B3A-8465-C36AC853E263}"/>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66" name="Text Box 5">
          <a:extLst>
            <a:ext uri="{FF2B5EF4-FFF2-40B4-BE49-F238E27FC236}">
              <a16:creationId xmlns:a16="http://schemas.microsoft.com/office/drawing/2014/main" id="{80B19008-A02B-4A39-B33C-2A6209EF161C}"/>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67" name="Text Box 9">
          <a:extLst>
            <a:ext uri="{FF2B5EF4-FFF2-40B4-BE49-F238E27FC236}">
              <a16:creationId xmlns:a16="http://schemas.microsoft.com/office/drawing/2014/main" id="{4C3C80D0-A0C2-4315-BE48-5FAD530ED409}"/>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68" name="Text Box 10">
          <a:extLst>
            <a:ext uri="{FF2B5EF4-FFF2-40B4-BE49-F238E27FC236}">
              <a16:creationId xmlns:a16="http://schemas.microsoft.com/office/drawing/2014/main" id="{83091FCB-8969-45BC-AA2E-F8092EA32D14}"/>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69" name="Text Box 4">
          <a:extLst>
            <a:ext uri="{FF2B5EF4-FFF2-40B4-BE49-F238E27FC236}">
              <a16:creationId xmlns:a16="http://schemas.microsoft.com/office/drawing/2014/main" id="{0964C592-3A02-4DC2-9052-CC697B6BFB3F}"/>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70" name="Text Box 5">
          <a:extLst>
            <a:ext uri="{FF2B5EF4-FFF2-40B4-BE49-F238E27FC236}">
              <a16:creationId xmlns:a16="http://schemas.microsoft.com/office/drawing/2014/main" id="{1EF5C63B-5BD8-4E01-98B2-B3D48D99FF21}"/>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71" name="Text Box 9">
          <a:extLst>
            <a:ext uri="{FF2B5EF4-FFF2-40B4-BE49-F238E27FC236}">
              <a16:creationId xmlns:a16="http://schemas.microsoft.com/office/drawing/2014/main" id="{66F52CFF-AF25-426C-ABB2-2A5C5C6B8628}"/>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72" name="Text Box 10">
          <a:extLst>
            <a:ext uri="{FF2B5EF4-FFF2-40B4-BE49-F238E27FC236}">
              <a16:creationId xmlns:a16="http://schemas.microsoft.com/office/drawing/2014/main" id="{A64112CF-4E49-4991-BB39-B698E37CF648}"/>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73" name="Text Box 4">
          <a:extLst>
            <a:ext uri="{FF2B5EF4-FFF2-40B4-BE49-F238E27FC236}">
              <a16:creationId xmlns:a16="http://schemas.microsoft.com/office/drawing/2014/main" id="{2581D7D5-0E44-46C2-A26D-F6E47B263449}"/>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74" name="Text Box 5">
          <a:extLst>
            <a:ext uri="{FF2B5EF4-FFF2-40B4-BE49-F238E27FC236}">
              <a16:creationId xmlns:a16="http://schemas.microsoft.com/office/drawing/2014/main" id="{658A81C3-3DBC-4C68-B665-BF47A8B7C7D8}"/>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75" name="Text Box 9">
          <a:extLst>
            <a:ext uri="{FF2B5EF4-FFF2-40B4-BE49-F238E27FC236}">
              <a16:creationId xmlns:a16="http://schemas.microsoft.com/office/drawing/2014/main" id="{B9CFE26C-DC96-4BC1-A34C-BEC9D62CB9E3}"/>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76" name="Text Box 10">
          <a:extLst>
            <a:ext uri="{FF2B5EF4-FFF2-40B4-BE49-F238E27FC236}">
              <a16:creationId xmlns:a16="http://schemas.microsoft.com/office/drawing/2014/main" id="{725702C9-4EFB-47C0-BD66-98A2FC0A2CFA}"/>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77" name="Text Box 4">
          <a:extLst>
            <a:ext uri="{FF2B5EF4-FFF2-40B4-BE49-F238E27FC236}">
              <a16:creationId xmlns:a16="http://schemas.microsoft.com/office/drawing/2014/main" id="{FFA07165-AF81-48FB-A3F3-2ED9FAC5D6E6}"/>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78" name="Text Box 5">
          <a:extLst>
            <a:ext uri="{FF2B5EF4-FFF2-40B4-BE49-F238E27FC236}">
              <a16:creationId xmlns:a16="http://schemas.microsoft.com/office/drawing/2014/main" id="{2C33681A-32DF-485C-A8D2-8B0B6959DD9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79" name="Text Box 9">
          <a:extLst>
            <a:ext uri="{FF2B5EF4-FFF2-40B4-BE49-F238E27FC236}">
              <a16:creationId xmlns:a16="http://schemas.microsoft.com/office/drawing/2014/main" id="{0D5A59A3-F3B7-4789-94E5-FAD24C8039C8}"/>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80" name="Text Box 10">
          <a:extLst>
            <a:ext uri="{FF2B5EF4-FFF2-40B4-BE49-F238E27FC236}">
              <a16:creationId xmlns:a16="http://schemas.microsoft.com/office/drawing/2014/main" id="{6E583C69-8B34-4D41-99FA-2487DC4D21DE}"/>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81" name="Text Box 4">
          <a:extLst>
            <a:ext uri="{FF2B5EF4-FFF2-40B4-BE49-F238E27FC236}">
              <a16:creationId xmlns:a16="http://schemas.microsoft.com/office/drawing/2014/main" id="{DE1BB723-1DB8-4E2C-9EB7-2B1B5CA4F6B5}"/>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82" name="Text Box 5">
          <a:extLst>
            <a:ext uri="{FF2B5EF4-FFF2-40B4-BE49-F238E27FC236}">
              <a16:creationId xmlns:a16="http://schemas.microsoft.com/office/drawing/2014/main" id="{BC677111-08F8-4888-993B-0D25A13715A3}"/>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83" name="Text Box 9">
          <a:extLst>
            <a:ext uri="{FF2B5EF4-FFF2-40B4-BE49-F238E27FC236}">
              <a16:creationId xmlns:a16="http://schemas.microsoft.com/office/drawing/2014/main" id="{542CA8E1-A999-4A0E-B993-4CF6892197B2}"/>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84" name="Text Box 10">
          <a:extLst>
            <a:ext uri="{FF2B5EF4-FFF2-40B4-BE49-F238E27FC236}">
              <a16:creationId xmlns:a16="http://schemas.microsoft.com/office/drawing/2014/main" id="{D108A1A0-8CB2-4486-882F-9CEC3CC600BB}"/>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85" name="Text Box 4">
          <a:extLst>
            <a:ext uri="{FF2B5EF4-FFF2-40B4-BE49-F238E27FC236}">
              <a16:creationId xmlns:a16="http://schemas.microsoft.com/office/drawing/2014/main" id="{2EB8D0DF-A8FB-40CB-BFD5-82EAEC40B6E1}"/>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86" name="Text Box 5">
          <a:extLst>
            <a:ext uri="{FF2B5EF4-FFF2-40B4-BE49-F238E27FC236}">
              <a16:creationId xmlns:a16="http://schemas.microsoft.com/office/drawing/2014/main" id="{315BE765-1535-45B8-BA24-1071C87BE36D}"/>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87" name="Text Box 9">
          <a:extLst>
            <a:ext uri="{FF2B5EF4-FFF2-40B4-BE49-F238E27FC236}">
              <a16:creationId xmlns:a16="http://schemas.microsoft.com/office/drawing/2014/main" id="{737E6DA4-9CEE-4697-A49C-FEB74BE8DA9A}"/>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88" name="Text Box 10">
          <a:extLst>
            <a:ext uri="{FF2B5EF4-FFF2-40B4-BE49-F238E27FC236}">
              <a16:creationId xmlns:a16="http://schemas.microsoft.com/office/drawing/2014/main" id="{E899BFAB-807A-49EE-BBC0-ED0D832C662A}"/>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89" name="Text Box 4">
          <a:extLst>
            <a:ext uri="{FF2B5EF4-FFF2-40B4-BE49-F238E27FC236}">
              <a16:creationId xmlns:a16="http://schemas.microsoft.com/office/drawing/2014/main" id="{61158AA8-1129-4065-A426-3816CEA85F21}"/>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90" name="Text Box 5">
          <a:extLst>
            <a:ext uri="{FF2B5EF4-FFF2-40B4-BE49-F238E27FC236}">
              <a16:creationId xmlns:a16="http://schemas.microsoft.com/office/drawing/2014/main" id="{03F8B895-E656-4AD6-AB95-A0F563A7A7C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91" name="Text Box 9">
          <a:extLst>
            <a:ext uri="{FF2B5EF4-FFF2-40B4-BE49-F238E27FC236}">
              <a16:creationId xmlns:a16="http://schemas.microsoft.com/office/drawing/2014/main" id="{02FAAC13-ADA6-406A-8E4A-14E00AF72958}"/>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92" name="Text Box 10">
          <a:extLst>
            <a:ext uri="{FF2B5EF4-FFF2-40B4-BE49-F238E27FC236}">
              <a16:creationId xmlns:a16="http://schemas.microsoft.com/office/drawing/2014/main" id="{29A17A2F-B7BB-405C-B5B8-913E723DAF2E}"/>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93" name="Text Box 4">
          <a:extLst>
            <a:ext uri="{FF2B5EF4-FFF2-40B4-BE49-F238E27FC236}">
              <a16:creationId xmlns:a16="http://schemas.microsoft.com/office/drawing/2014/main" id="{C9DDF490-0DCD-4565-8123-2203DF1C8F49}"/>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94" name="Text Box 5">
          <a:extLst>
            <a:ext uri="{FF2B5EF4-FFF2-40B4-BE49-F238E27FC236}">
              <a16:creationId xmlns:a16="http://schemas.microsoft.com/office/drawing/2014/main" id="{F260538F-8AF3-4908-B970-E9FA657C46EB}"/>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95" name="Text Box 9">
          <a:extLst>
            <a:ext uri="{FF2B5EF4-FFF2-40B4-BE49-F238E27FC236}">
              <a16:creationId xmlns:a16="http://schemas.microsoft.com/office/drawing/2014/main" id="{2EE0B68B-756F-4826-9517-DA56C1CD5511}"/>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96" name="Text Box 10">
          <a:extLst>
            <a:ext uri="{FF2B5EF4-FFF2-40B4-BE49-F238E27FC236}">
              <a16:creationId xmlns:a16="http://schemas.microsoft.com/office/drawing/2014/main" id="{380227A8-177A-494D-8671-9CBEAA8ABD88}"/>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6"/>
    <xdr:sp macro="" textlink="">
      <xdr:nvSpPr>
        <xdr:cNvPr id="1797" name="Text Box 4">
          <a:extLst>
            <a:ext uri="{FF2B5EF4-FFF2-40B4-BE49-F238E27FC236}">
              <a16:creationId xmlns:a16="http://schemas.microsoft.com/office/drawing/2014/main" id="{5C843706-8105-4063-A750-D49F883B4C52}"/>
            </a:ext>
          </a:extLst>
        </xdr:cNvPr>
        <xdr:cNvSpPr txBox="1">
          <a:spLocks noChangeArrowheads="1"/>
        </xdr:cNvSpPr>
      </xdr:nvSpPr>
      <xdr:spPr bwMode="auto">
        <a:xfrm>
          <a:off x="5724525" y="113614200"/>
          <a:ext cx="76200" cy="148166"/>
        </a:xfrm>
        <a:prstGeom prst="rect">
          <a:avLst/>
        </a:prstGeom>
        <a:noFill/>
        <a:ln w="9525">
          <a:noFill/>
          <a:miter lim="800000"/>
          <a:headEnd/>
          <a:tailEnd/>
        </a:ln>
      </xdr:spPr>
    </xdr:sp>
    <xdr:clientData/>
  </xdr:oneCellAnchor>
  <xdr:oneCellAnchor>
    <xdr:from>
      <xdr:col>5</xdr:col>
      <xdr:colOff>0</xdr:colOff>
      <xdr:row>362</xdr:row>
      <xdr:rowOff>0</xdr:rowOff>
    </xdr:from>
    <xdr:ext cx="76200" cy="148166"/>
    <xdr:sp macro="" textlink="">
      <xdr:nvSpPr>
        <xdr:cNvPr id="1798" name="Text Box 5">
          <a:extLst>
            <a:ext uri="{FF2B5EF4-FFF2-40B4-BE49-F238E27FC236}">
              <a16:creationId xmlns:a16="http://schemas.microsoft.com/office/drawing/2014/main" id="{8037C04E-CF2D-4FC3-A2FC-3645E2061EB1}"/>
            </a:ext>
          </a:extLst>
        </xdr:cNvPr>
        <xdr:cNvSpPr txBox="1">
          <a:spLocks noChangeArrowheads="1"/>
        </xdr:cNvSpPr>
      </xdr:nvSpPr>
      <xdr:spPr bwMode="auto">
        <a:xfrm>
          <a:off x="5724525" y="113614200"/>
          <a:ext cx="76200" cy="148166"/>
        </a:xfrm>
        <a:prstGeom prst="rect">
          <a:avLst/>
        </a:prstGeom>
        <a:noFill/>
        <a:ln w="9525">
          <a:noFill/>
          <a:miter lim="800000"/>
          <a:headEnd/>
          <a:tailEnd/>
        </a:ln>
      </xdr:spPr>
    </xdr:sp>
    <xdr:clientData/>
  </xdr:oneCellAnchor>
  <xdr:oneCellAnchor>
    <xdr:from>
      <xdr:col>5</xdr:col>
      <xdr:colOff>0</xdr:colOff>
      <xdr:row>362</xdr:row>
      <xdr:rowOff>0</xdr:rowOff>
    </xdr:from>
    <xdr:ext cx="76200" cy="148166"/>
    <xdr:sp macro="" textlink="">
      <xdr:nvSpPr>
        <xdr:cNvPr id="1799" name="Text Box 9">
          <a:extLst>
            <a:ext uri="{FF2B5EF4-FFF2-40B4-BE49-F238E27FC236}">
              <a16:creationId xmlns:a16="http://schemas.microsoft.com/office/drawing/2014/main" id="{F5B5647E-677A-4A50-B9B0-8EDBD4362437}"/>
            </a:ext>
          </a:extLst>
        </xdr:cNvPr>
        <xdr:cNvSpPr txBox="1">
          <a:spLocks noChangeArrowheads="1"/>
        </xdr:cNvSpPr>
      </xdr:nvSpPr>
      <xdr:spPr bwMode="auto">
        <a:xfrm>
          <a:off x="5724525" y="113614200"/>
          <a:ext cx="76200" cy="148166"/>
        </a:xfrm>
        <a:prstGeom prst="rect">
          <a:avLst/>
        </a:prstGeom>
        <a:noFill/>
        <a:ln w="9525">
          <a:noFill/>
          <a:miter lim="800000"/>
          <a:headEnd/>
          <a:tailEnd/>
        </a:ln>
      </xdr:spPr>
    </xdr:sp>
    <xdr:clientData/>
  </xdr:oneCellAnchor>
  <xdr:oneCellAnchor>
    <xdr:from>
      <xdr:col>5</xdr:col>
      <xdr:colOff>0</xdr:colOff>
      <xdr:row>362</xdr:row>
      <xdr:rowOff>0</xdr:rowOff>
    </xdr:from>
    <xdr:ext cx="76200" cy="148166"/>
    <xdr:sp macro="" textlink="">
      <xdr:nvSpPr>
        <xdr:cNvPr id="1800" name="Text Box 10">
          <a:extLst>
            <a:ext uri="{FF2B5EF4-FFF2-40B4-BE49-F238E27FC236}">
              <a16:creationId xmlns:a16="http://schemas.microsoft.com/office/drawing/2014/main" id="{50B391F4-8095-4F9A-81CF-AC4BA4891878}"/>
            </a:ext>
          </a:extLst>
        </xdr:cNvPr>
        <xdr:cNvSpPr txBox="1">
          <a:spLocks noChangeArrowheads="1"/>
        </xdr:cNvSpPr>
      </xdr:nvSpPr>
      <xdr:spPr bwMode="auto">
        <a:xfrm>
          <a:off x="5724525" y="113614200"/>
          <a:ext cx="76200" cy="148166"/>
        </a:xfrm>
        <a:prstGeom prst="rect">
          <a:avLst/>
        </a:prstGeom>
        <a:noFill/>
        <a:ln w="9525">
          <a:noFill/>
          <a:miter lim="800000"/>
          <a:headEnd/>
          <a:tailEnd/>
        </a:ln>
      </xdr:spPr>
    </xdr:sp>
    <xdr:clientData/>
  </xdr:oneCellAnchor>
  <xdr:oneCellAnchor>
    <xdr:from>
      <xdr:col>5</xdr:col>
      <xdr:colOff>0</xdr:colOff>
      <xdr:row>368</xdr:row>
      <xdr:rowOff>0</xdr:rowOff>
    </xdr:from>
    <xdr:ext cx="76200" cy="198122"/>
    <xdr:sp macro="" textlink="">
      <xdr:nvSpPr>
        <xdr:cNvPr id="1801" name="Text Box 4">
          <a:extLst>
            <a:ext uri="{FF2B5EF4-FFF2-40B4-BE49-F238E27FC236}">
              <a16:creationId xmlns:a16="http://schemas.microsoft.com/office/drawing/2014/main" id="{9F3B9C9A-257A-4F50-A58F-6C29F456700E}"/>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368</xdr:row>
      <xdr:rowOff>0</xdr:rowOff>
    </xdr:from>
    <xdr:ext cx="76200" cy="198122"/>
    <xdr:sp macro="" textlink="">
      <xdr:nvSpPr>
        <xdr:cNvPr id="1802" name="Text Box 5">
          <a:extLst>
            <a:ext uri="{FF2B5EF4-FFF2-40B4-BE49-F238E27FC236}">
              <a16:creationId xmlns:a16="http://schemas.microsoft.com/office/drawing/2014/main" id="{AD0D7C13-ECDE-4661-82C3-2C913B34B35E}"/>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368</xdr:row>
      <xdr:rowOff>0</xdr:rowOff>
    </xdr:from>
    <xdr:ext cx="76200" cy="198122"/>
    <xdr:sp macro="" textlink="">
      <xdr:nvSpPr>
        <xdr:cNvPr id="1803" name="Text Box 9">
          <a:extLst>
            <a:ext uri="{FF2B5EF4-FFF2-40B4-BE49-F238E27FC236}">
              <a16:creationId xmlns:a16="http://schemas.microsoft.com/office/drawing/2014/main" id="{8E6ABF48-FA5D-4368-A840-68305938C67A}"/>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368</xdr:row>
      <xdr:rowOff>0</xdr:rowOff>
    </xdr:from>
    <xdr:ext cx="76200" cy="198122"/>
    <xdr:sp macro="" textlink="">
      <xdr:nvSpPr>
        <xdr:cNvPr id="1804" name="Text Box 10">
          <a:extLst>
            <a:ext uri="{FF2B5EF4-FFF2-40B4-BE49-F238E27FC236}">
              <a16:creationId xmlns:a16="http://schemas.microsoft.com/office/drawing/2014/main" id="{676A6514-FE4B-4265-B4D7-B66AE09A2D0D}"/>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368</xdr:row>
      <xdr:rowOff>0</xdr:rowOff>
    </xdr:from>
    <xdr:ext cx="76200" cy="198121"/>
    <xdr:sp macro="" textlink="">
      <xdr:nvSpPr>
        <xdr:cNvPr id="1805" name="Text Box 4">
          <a:extLst>
            <a:ext uri="{FF2B5EF4-FFF2-40B4-BE49-F238E27FC236}">
              <a16:creationId xmlns:a16="http://schemas.microsoft.com/office/drawing/2014/main" id="{5848E6D3-0346-499A-97A4-CF2D128A740F}"/>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368</xdr:row>
      <xdr:rowOff>0</xdr:rowOff>
    </xdr:from>
    <xdr:ext cx="76200" cy="198121"/>
    <xdr:sp macro="" textlink="">
      <xdr:nvSpPr>
        <xdr:cNvPr id="1806" name="Text Box 5">
          <a:extLst>
            <a:ext uri="{FF2B5EF4-FFF2-40B4-BE49-F238E27FC236}">
              <a16:creationId xmlns:a16="http://schemas.microsoft.com/office/drawing/2014/main" id="{647AD299-FFC8-41A7-965A-3D379F6600EC}"/>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368</xdr:row>
      <xdr:rowOff>0</xdr:rowOff>
    </xdr:from>
    <xdr:ext cx="76200" cy="198121"/>
    <xdr:sp macro="" textlink="">
      <xdr:nvSpPr>
        <xdr:cNvPr id="1807" name="Text Box 9">
          <a:extLst>
            <a:ext uri="{FF2B5EF4-FFF2-40B4-BE49-F238E27FC236}">
              <a16:creationId xmlns:a16="http://schemas.microsoft.com/office/drawing/2014/main" id="{497FC93F-39EC-4161-8CF4-CD2613731DFD}"/>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368</xdr:row>
      <xdr:rowOff>0</xdr:rowOff>
    </xdr:from>
    <xdr:ext cx="76200" cy="198121"/>
    <xdr:sp macro="" textlink="">
      <xdr:nvSpPr>
        <xdr:cNvPr id="1808" name="Text Box 10">
          <a:extLst>
            <a:ext uri="{FF2B5EF4-FFF2-40B4-BE49-F238E27FC236}">
              <a16:creationId xmlns:a16="http://schemas.microsoft.com/office/drawing/2014/main" id="{545FAFD5-D1B5-4B90-B5E0-7FCCA21BC690}"/>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368</xdr:row>
      <xdr:rowOff>0</xdr:rowOff>
    </xdr:from>
    <xdr:ext cx="76200" cy="202353"/>
    <xdr:sp macro="" textlink="">
      <xdr:nvSpPr>
        <xdr:cNvPr id="1809" name="Text Box 4">
          <a:extLst>
            <a:ext uri="{FF2B5EF4-FFF2-40B4-BE49-F238E27FC236}">
              <a16:creationId xmlns:a16="http://schemas.microsoft.com/office/drawing/2014/main" id="{123C56DC-0E84-49FE-9001-9391DFDBF368}"/>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368</xdr:row>
      <xdr:rowOff>0</xdr:rowOff>
    </xdr:from>
    <xdr:ext cx="76200" cy="202353"/>
    <xdr:sp macro="" textlink="">
      <xdr:nvSpPr>
        <xdr:cNvPr id="1810" name="Text Box 5">
          <a:extLst>
            <a:ext uri="{FF2B5EF4-FFF2-40B4-BE49-F238E27FC236}">
              <a16:creationId xmlns:a16="http://schemas.microsoft.com/office/drawing/2014/main" id="{942E04EA-55BB-4D8B-931B-66A7FABC1498}"/>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368</xdr:row>
      <xdr:rowOff>0</xdr:rowOff>
    </xdr:from>
    <xdr:ext cx="76200" cy="202353"/>
    <xdr:sp macro="" textlink="">
      <xdr:nvSpPr>
        <xdr:cNvPr id="1811" name="Text Box 9">
          <a:extLst>
            <a:ext uri="{FF2B5EF4-FFF2-40B4-BE49-F238E27FC236}">
              <a16:creationId xmlns:a16="http://schemas.microsoft.com/office/drawing/2014/main" id="{FDAE5F42-7C59-4936-89D0-3B0533673610}"/>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368</xdr:row>
      <xdr:rowOff>0</xdr:rowOff>
    </xdr:from>
    <xdr:ext cx="76200" cy="202353"/>
    <xdr:sp macro="" textlink="">
      <xdr:nvSpPr>
        <xdr:cNvPr id="1812" name="Text Box 10">
          <a:extLst>
            <a:ext uri="{FF2B5EF4-FFF2-40B4-BE49-F238E27FC236}">
              <a16:creationId xmlns:a16="http://schemas.microsoft.com/office/drawing/2014/main" id="{24DA960C-392E-480A-A2EF-BDB67876C83A}"/>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368</xdr:row>
      <xdr:rowOff>0</xdr:rowOff>
    </xdr:from>
    <xdr:ext cx="76200" cy="202353"/>
    <xdr:sp macro="" textlink="">
      <xdr:nvSpPr>
        <xdr:cNvPr id="1813" name="Text Box 4">
          <a:extLst>
            <a:ext uri="{FF2B5EF4-FFF2-40B4-BE49-F238E27FC236}">
              <a16:creationId xmlns:a16="http://schemas.microsoft.com/office/drawing/2014/main" id="{20157B81-C369-4ABF-9675-D498DD5F82E8}"/>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368</xdr:row>
      <xdr:rowOff>0</xdr:rowOff>
    </xdr:from>
    <xdr:ext cx="76200" cy="202353"/>
    <xdr:sp macro="" textlink="">
      <xdr:nvSpPr>
        <xdr:cNvPr id="1814" name="Text Box 5">
          <a:extLst>
            <a:ext uri="{FF2B5EF4-FFF2-40B4-BE49-F238E27FC236}">
              <a16:creationId xmlns:a16="http://schemas.microsoft.com/office/drawing/2014/main" id="{635784B2-7076-49E2-92A6-23057471DEFB}"/>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368</xdr:row>
      <xdr:rowOff>0</xdr:rowOff>
    </xdr:from>
    <xdr:ext cx="76200" cy="202353"/>
    <xdr:sp macro="" textlink="">
      <xdr:nvSpPr>
        <xdr:cNvPr id="1815" name="Text Box 9">
          <a:extLst>
            <a:ext uri="{FF2B5EF4-FFF2-40B4-BE49-F238E27FC236}">
              <a16:creationId xmlns:a16="http://schemas.microsoft.com/office/drawing/2014/main" id="{C7B7BC34-C9B8-492E-934D-A1A7C2BC59B1}"/>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368</xdr:row>
      <xdr:rowOff>0</xdr:rowOff>
    </xdr:from>
    <xdr:ext cx="76200" cy="202353"/>
    <xdr:sp macro="" textlink="">
      <xdr:nvSpPr>
        <xdr:cNvPr id="1816" name="Text Box 10">
          <a:extLst>
            <a:ext uri="{FF2B5EF4-FFF2-40B4-BE49-F238E27FC236}">
              <a16:creationId xmlns:a16="http://schemas.microsoft.com/office/drawing/2014/main" id="{2C505B9E-4778-4C20-A691-99B037CD47E0}"/>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368</xdr:row>
      <xdr:rowOff>0</xdr:rowOff>
    </xdr:from>
    <xdr:ext cx="76200" cy="198122"/>
    <xdr:sp macro="" textlink="">
      <xdr:nvSpPr>
        <xdr:cNvPr id="1817" name="Text Box 4">
          <a:extLst>
            <a:ext uri="{FF2B5EF4-FFF2-40B4-BE49-F238E27FC236}">
              <a16:creationId xmlns:a16="http://schemas.microsoft.com/office/drawing/2014/main" id="{2CC17E50-D86D-4EE3-83AB-AF1C17E18E31}"/>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368</xdr:row>
      <xdr:rowOff>0</xdr:rowOff>
    </xdr:from>
    <xdr:ext cx="76200" cy="198122"/>
    <xdr:sp macro="" textlink="">
      <xdr:nvSpPr>
        <xdr:cNvPr id="1818" name="Text Box 5">
          <a:extLst>
            <a:ext uri="{FF2B5EF4-FFF2-40B4-BE49-F238E27FC236}">
              <a16:creationId xmlns:a16="http://schemas.microsoft.com/office/drawing/2014/main" id="{6270E59C-FDB9-451E-AD41-212BB2EFA16A}"/>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368</xdr:row>
      <xdr:rowOff>0</xdr:rowOff>
    </xdr:from>
    <xdr:ext cx="76200" cy="198122"/>
    <xdr:sp macro="" textlink="">
      <xdr:nvSpPr>
        <xdr:cNvPr id="1819" name="Text Box 9">
          <a:extLst>
            <a:ext uri="{FF2B5EF4-FFF2-40B4-BE49-F238E27FC236}">
              <a16:creationId xmlns:a16="http://schemas.microsoft.com/office/drawing/2014/main" id="{7658CE0F-89E2-4705-9030-C195C45D8C50}"/>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368</xdr:row>
      <xdr:rowOff>0</xdr:rowOff>
    </xdr:from>
    <xdr:ext cx="76200" cy="198122"/>
    <xdr:sp macro="" textlink="">
      <xdr:nvSpPr>
        <xdr:cNvPr id="1820" name="Text Box 10">
          <a:extLst>
            <a:ext uri="{FF2B5EF4-FFF2-40B4-BE49-F238E27FC236}">
              <a16:creationId xmlns:a16="http://schemas.microsoft.com/office/drawing/2014/main" id="{29F364EA-4B01-44C5-A788-30EBA8F761EF}"/>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394</xdr:row>
      <xdr:rowOff>0</xdr:rowOff>
    </xdr:from>
    <xdr:ext cx="76200" cy="198121"/>
    <xdr:sp macro="" textlink="">
      <xdr:nvSpPr>
        <xdr:cNvPr id="1821" name="Text Box 4">
          <a:extLst>
            <a:ext uri="{FF2B5EF4-FFF2-40B4-BE49-F238E27FC236}">
              <a16:creationId xmlns:a16="http://schemas.microsoft.com/office/drawing/2014/main" id="{2CF1292F-B324-452C-9F6A-B937EC748246}"/>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394</xdr:row>
      <xdr:rowOff>0</xdr:rowOff>
    </xdr:from>
    <xdr:ext cx="76200" cy="198121"/>
    <xdr:sp macro="" textlink="">
      <xdr:nvSpPr>
        <xdr:cNvPr id="1822" name="Text Box 5">
          <a:extLst>
            <a:ext uri="{FF2B5EF4-FFF2-40B4-BE49-F238E27FC236}">
              <a16:creationId xmlns:a16="http://schemas.microsoft.com/office/drawing/2014/main" id="{2D561C5F-5DEF-42F8-8980-EEF796EDF20B}"/>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394</xdr:row>
      <xdr:rowOff>0</xdr:rowOff>
    </xdr:from>
    <xdr:ext cx="76200" cy="198121"/>
    <xdr:sp macro="" textlink="">
      <xdr:nvSpPr>
        <xdr:cNvPr id="1823" name="Text Box 9">
          <a:extLst>
            <a:ext uri="{FF2B5EF4-FFF2-40B4-BE49-F238E27FC236}">
              <a16:creationId xmlns:a16="http://schemas.microsoft.com/office/drawing/2014/main" id="{995BFD72-B2FF-48FB-9982-AA07460AD3F8}"/>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394</xdr:row>
      <xdr:rowOff>0</xdr:rowOff>
    </xdr:from>
    <xdr:ext cx="76200" cy="198121"/>
    <xdr:sp macro="" textlink="">
      <xdr:nvSpPr>
        <xdr:cNvPr id="1824" name="Text Box 10">
          <a:extLst>
            <a:ext uri="{FF2B5EF4-FFF2-40B4-BE49-F238E27FC236}">
              <a16:creationId xmlns:a16="http://schemas.microsoft.com/office/drawing/2014/main" id="{7758E3D9-792B-45D5-AFA7-788F1AA8CBEF}"/>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394</xdr:row>
      <xdr:rowOff>0</xdr:rowOff>
    </xdr:from>
    <xdr:ext cx="76200" cy="202353"/>
    <xdr:sp macro="" textlink="">
      <xdr:nvSpPr>
        <xdr:cNvPr id="1825" name="Text Box 4">
          <a:extLst>
            <a:ext uri="{FF2B5EF4-FFF2-40B4-BE49-F238E27FC236}">
              <a16:creationId xmlns:a16="http://schemas.microsoft.com/office/drawing/2014/main" id="{ECACD7C0-ABB8-4F78-A074-4ADF8B33C2CF}"/>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394</xdr:row>
      <xdr:rowOff>0</xdr:rowOff>
    </xdr:from>
    <xdr:ext cx="76200" cy="202353"/>
    <xdr:sp macro="" textlink="">
      <xdr:nvSpPr>
        <xdr:cNvPr id="1826" name="Text Box 5">
          <a:extLst>
            <a:ext uri="{FF2B5EF4-FFF2-40B4-BE49-F238E27FC236}">
              <a16:creationId xmlns:a16="http://schemas.microsoft.com/office/drawing/2014/main" id="{122D60CA-28D0-4C20-A623-32CB18657F69}"/>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394</xdr:row>
      <xdr:rowOff>0</xdr:rowOff>
    </xdr:from>
    <xdr:ext cx="76200" cy="202353"/>
    <xdr:sp macro="" textlink="">
      <xdr:nvSpPr>
        <xdr:cNvPr id="1827" name="Text Box 9">
          <a:extLst>
            <a:ext uri="{FF2B5EF4-FFF2-40B4-BE49-F238E27FC236}">
              <a16:creationId xmlns:a16="http://schemas.microsoft.com/office/drawing/2014/main" id="{B37B5858-6592-47AD-91F3-17436000D807}"/>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394</xdr:row>
      <xdr:rowOff>0</xdr:rowOff>
    </xdr:from>
    <xdr:ext cx="76200" cy="202353"/>
    <xdr:sp macro="" textlink="">
      <xdr:nvSpPr>
        <xdr:cNvPr id="1828" name="Text Box 10">
          <a:extLst>
            <a:ext uri="{FF2B5EF4-FFF2-40B4-BE49-F238E27FC236}">
              <a16:creationId xmlns:a16="http://schemas.microsoft.com/office/drawing/2014/main" id="{4CC5C194-FB1D-45CC-8A52-B307EA3EBC78}"/>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394</xdr:row>
      <xdr:rowOff>0</xdr:rowOff>
    </xdr:from>
    <xdr:ext cx="76200" cy="202353"/>
    <xdr:sp macro="" textlink="">
      <xdr:nvSpPr>
        <xdr:cNvPr id="1829" name="Text Box 4">
          <a:extLst>
            <a:ext uri="{FF2B5EF4-FFF2-40B4-BE49-F238E27FC236}">
              <a16:creationId xmlns:a16="http://schemas.microsoft.com/office/drawing/2014/main" id="{E62E624E-3F3F-46E4-B1C5-43253DC5BCF5}"/>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394</xdr:row>
      <xdr:rowOff>0</xdr:rowOff>
    </xdr:from>
    <xdr:ext cx="76200" cy="202353"/>
    <xdr:sp macro="" textlink="">
      <xdr:nvSpPr>
        <xdr:cNvPr id="1830" name="Text Box 5">
          <a:extLst>
            <a:ext uri="{FF2B5EF4-FFF2-40B4-BE49-F238E27FC236}">
              <a16:creationId xmlns:a16="http://schemas.microsoft.com/office/drawing/2014/main" id="{EE90232D-1E4E-4F12-9DEF-4B28B2DF73D0}"/>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394</xdr:row>
      <xdr:rowOff>0</xdr:rowOff>
    </xdr:from>
    <xdr:ext cx="76200" cy="202353"/>
    <xdr:sp macro="" textlink="">
      <xdr:nvSpPr>
        <xdr:cNvPr id="1831" name="Text Box 9">
          <a:extLst>
            <a:ext uri="{FF2B5EF4-FFF2-40B4-BE49-F238E27FC236}">
              <a16:creationId xmlns:a16="http://schemas.microsoft.com/office/drawing/2014/main" id="{B96AFA03-30EC-4328-97F9-3914EB8B1519}"/>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394</xdr:row>
      <xdr:rowOff>0</xdr:rowOff>
    </xdr:from>
    <xdr:ext cx="76200" cy="202353"/>
    <xdr:sp macro="" textlink="">
      <xdr:nvSpPr>
        <xdr:cNvPr id="1832" name="Text Box 10">
          <a:extLst>
            <a:ext uri="{FF2B5EF4-FFF2-40B4-BE49-F238E27FC236}">
              <a16:creationId xmlns:a16="http://schemas.microsoft.com/office/drawing/2014/main" id="{F8E67235-4924-4159-9433-76F62F3F998C}"/>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394</xdr:row>
      <xdr:rowOff>0</xdr:rowOff>
    </xdr:from>
    <xdr:ext cx="76200" cy="198122"/>
    <xdr:sp macro="" textlink="">
      <xdr:nvSpPr>
        <xdr:cNvPr id="1833" name="Text Box 4">
          <a:extLst>
            <a:ext uri="{FF2B5EF4-FFF2-40B4-BE49-F238E27FC236}">
              <a16:creationId xmlns:a16="http://schemas.microsoft.com/office/drawing/2014/main" id="{4C0E97FB-33EB-4CC2-8B3A-155CAB400483}"/>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394</xdr:row>
      <xdr:rowOff>0</xdr:rowOff>
    </xdr:from>
    <xdr:ext cx="76200" cy="198122"/>
    <xdr:sp macro="" textlink="">
      <xdr:nvSpPr>
        <xdr:cNvPr id="1834" name="Text Box 5">
          <a:extLst>
            <a:ext uri="{FF2B5EF4-FFF2-40B4-BE49-F238E27FC236}">
              <a16:creationId xmlns:a16="http://schemas.microsoft.com/office/drawing/2014/main" id="{F9DD94F4-88C1-4B93-ABF9-C30B1E773B55}"/>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394</xdr:row>
      <xdr:rowOff>0</xdr:rowOff>
    </xdr:from>
    <xdr:ext cx="76200" cy="198122"/>
    <xdr:sp macro="" textlink="">
      <xdr:nvSpPr>
        <xdr:cNvPr id="1835" name="Text Box 9">
          <a:extLst>
            <a:ext uri="{FF2B5EF4-FFF2-40B4-BE49-F238E27FC236}">
              <a16:creationId xmlns:a16="http://schemas.microsoft.com/office/drawing/2014/main" id="{B6EE88B5-22D8-44F3-B47E-9BA304821F6B}"/>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394</xdr:row>
      <xdr:rowOff>0</xdr:rowOff>
    </xdr:from>
    <xdr:ext cx="76200" cy="198122"/>
    <xdr:sp macro="" textlink="">
      <xdr:nvSpPr>
        <xdr:cNvPr id="1836" name="Text Box 10">
          <a:extLst>
            <a:ext uri="{FF2B5EF4-FFF2-40B4-BE49-F238E27FC236}">
              <a16:creationId xmlns:a16="http://schemas.microsoft.com/office/drawing/2014/main" id="{BE5A1563-0FE7-45DE-957C-033DCD3E2CD8}"/>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394</xdr:row>
      <xdr:rowOff>0</xdr:rowOff>
    </xdr:from>
    <xdr:ext cx="76200" cy="198121"/>
    <xdr:sp macro="" textlink="">
      <xdr:nvSpPr>
        <xdr:cNvPr id="1837" name="Text Box 4">
          <a:extLst>
            <a:ext uri="{FF2B5EF4-FFF2-40B4-BE49-F238E27FC236}">
              <a16:creationId xmlns:a16="http://schemas.microsoft.com/office/drawing/2014/main" id="{41BA1DF7-0E3F-4DF4-B091-9E2DBBD80B9D}"/>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394</xdr:row>
      <xdr:rowOff>0</xdr:rowOff>
    </xdr:from>
    <xdr:ext cx="76200" cy="198121"/>
    <xdr:sp macro="" textlink="">
      <xdr:nvSpPr>
        <xdr:cNvPr id="1838" name="Text Box 5">
          <a:extLst>
            <a:ext uri="{FF2B5EF4-FFF2-40B4-BE49-F238E27FC236}">
              <a16:creationId xmlns:a16="http://schemas.microsoft.com/office/drawing/2014/main" id="{EABE1555-1411-463C-AD75-AF05062527CF}"/>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394</xdr:row>
      <xdr:rowOff>0</xdr:rowOff>
    </xdr:from>
    <xdr:ext cx="76200" cy="198121"/>
    <xdr:sp macro="" textlink="">
      <xdr:nvSpPr>
        <xdr:cNvPr id="1839" name="Text Box 9">
          <a:extLst>
            <a:ext uri="{FF2B5EF4-FFF2-40B4-BE49-F238E27FC236}">
              <a16:creationId xmlns:a16="http://schemas.microsoft.com/office/drawing/2014/main" id="{C46740CC-3769-480D-A476-28AEA562B764}"/>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394</xdr:row>
      <xdr:rowOff>0</xdr:rowOff>
    </xdr:from>
    <xdr:ext cx="76200" cy="198121"/>
    <xdr:sp macro="" textlink="">
      <xdr:nvSpPr>
        <xdr:cNvPr id="1840" name="Text Box 10">
          <a:extLst>
            <a:ext uri="{FF2B5EF4-FFF2-40B4-BE49-F238E27FC236}">
              <a16:creationId xmlns:a16="http://schemas.microsoft.com/office/drawing/2014/main" id="{1155258C-E0D4-4D34-BB0D-5EAC59345CD6}"/>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394</xdr:row>
      <xdr:rowOff>0</xdr:rowOff>
    </xdr:from>
    <xdr:ext cx="76200" cy="202353"/>
    <xdr:sp macro="" textlink="">
      <xdr:nvSpPr>
        <xdr:cNvPr id="1841" name="Text Box 4">
          <a:extLst>
            <a:ext uri="{FF2B5EF4-FFF2-40B4-BE49-F238E27FC236}">
              <a16:creationId xmlns:a16="http://schemas.microsoft.com/office/drawing/2014/main" id="{6BBFA41D-83EB-4506-87E2-08622CADB33E}"/>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394</xdr:row>
      <xdr:rowOff>0</xdr:rowOff>
    </xdr:from>
    <xdr:ext cx="76200" cy="202353"/>
    <xdr:sp macro="" textlink="">
      <xdr:nvSpPr>
        <xdr:cNvPr id="1842" name="Text Box 5">
          <a:extLst>
            <a:ext uri="{FF2B5EF4-FFF2-40B4-BE49-F238E27FC236}">
              <a16:creationId xmlns:a16="http://schemas.microsoft.com/office/drawing/2014/main" id="{58A0CF57-2147-4A3B-B2A5-968B822B10B4}"/>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394</xdr:row>
      <xdr:rowOff>0</xdr:rowOff>
    </xdr:from>
    <xdr:ext cx="76200" cy="202353"/>
    <xdr:sp macro="" textlink="">
      <xdr:nvSpPr>
        <xdr:cNvPr id="1843" name="Text Box 9">
          <a:extLst>
            <a:ext uri="{FF2B5EF4-FFF2-40B4-BE49-F238E27FC236}">
              <a16:creationId xmlns:a16="http://schemas.microsoft.com/office/drawing/2014/main" id="{2C855D5E-0B15-4C77-87EC-31CA9930217A}"/>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394</xdr:row>
      <xdr:rowOff>0</xdr:rowOff>
    </xdr:from>
    <xdr:ext cx="76200" cy="202353"/>
    <xdr:sp macro="" textlink="">
      <xdr:nvSpPr>
        <xdr:cNvPr id="1844" name="Text Box 10">
          <a:extLst>
            <a:ext uri="{FF2B5EF4-FFF2-40B4-BE49-F238E27FC236}">
              <a16:creationId xmlns:a16="http://schemas.microsoft.com/office/drawing/2014/main" id="{9368AB41-8A3F-47A2-8D58-B57CBEC6963B}"/>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394</xdr:row>
      <xdr:rowOff>0</xdr:rowOff>
    </xdr:from>
    <xdr:ext cx="76200" cy="202353"/>
    <xdr:sp macro="" textlink="">
      <xdr:nvSpPr>
        <xdr:cNvPr id="1845" name="Text Box 4">
          <a:extLst>
            <a:ext uri="{FF2B5EF4-FFF2-40B4-BE49-F238E27FC236}">
              <a16:creationId xmlns:a16="http://schemas.microsoft.com/office/drawing/2014/main" id="{0F245962-BA14-4367-B778-64767499864A}"/>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394</xdr:row>
      <xdr:rowOff>0</xdr:rowOff>
    </xdr:from>
    <xdr:ext cx="76200" cy="202353"/>
    <xdr:sp macro="" textlink="">
      <xdr:nvSpPr>
        <xdr:cNvPr id="1846" name="Text Box 5">
          <a:extLst>
            <a:ext uri="{FF2B5EF4-FFF2-40B4-BE49-F238E27FC236}">
              <a16:creationId xmlns:a16="http://schemas.microsoft.com/office/drawing/2014/main" id="{CC1F918C-61DD-4C87-820E-91549E77C074}"/>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394</xdr:row>
      <xdr:rowOff>0</xdr:rowOff>
    </xdr:from>
    <xdr:ext cx="76200" cy="202353"/>
    <xdr:sp macro="" textlink="">
      <xdr:nvSpPr>
        <xdr:cNvPr id="1847" name="Text Box 9">
          <a:extLst>
            <a:ext uri="{FF2B5EF4-FFF2-40B4-BE49-F238E27FC236}">
              <a16:creationId xmlns:a16="http://schemas.microsoft.com/office/drawing/2014/main" id="{05234D50-7AB0-4C4C-9138-E2AD48C77674}"/>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394</xdr:row>
      <xdr:rowOff>0</xdr:rowOff>
    </xdr:from>
    <xdr:ext cx="76200" cy="202353"/>
    <xdr:sp macro="" textlink="">
      <xdr:nvSpPr>
        <xdr:cNvPr id="1848" name="Text Box 10">
          <a:extLst>
            <a:ext uri="{FF2B5EF4-FFF2-40B4-BE49-F238E27FC236}">
              <a16:creationId xmlns:a16="http://schemas.microsoft.com/office/drawing/2014/main" id="{FC5B4549-B99E-42AA-A176-BA198FA0C41C}"/>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394</xdr:row>
      <xdr:rowOff>0</xdr:rowOff>
    </xdr:from>
    <xdr:ext cx="76200" cy="198122"/>
    <xdr:sp macro="" textlink="">
      <xdr:nvSpPr>
        <xdr:cNvPr id="1849" name="Text Box 4">
          <a:extLst>
            <a:ext uri="{FF2B5EF4-FFF2-40B4-BE49-F238E27FC236}">
              <a16:creationId xmlns:a16="http://schemas.microsoft.com/office/drawing/2014/main" id="{BAD32BC0-9EF0-4F74-88E9-B50C97073CD7}"/>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394</xdr:row>
      <xdr:rowOff>0</xdr:rowOff>
    </xdr:from>
    <xdr:ext cx="76200" cy="198122"/>
    <xdr:sp macro="" textlink="">
      <xdr:nvSpPr>
        <xdr:cNvPr id="1850" name="Text Box 5">
          <a:extLst>
            <a:ext uri="{FF2B5EF4-FFF2-40B4-BE49-F238E27FC236}">
              <a16:creationId xmlns:a16="http://schemas.microsoft.com/office/drawing/2014/main" id="{DC7B6745-6746-444D-BB5A-936AEA750768}"/>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394</xdr:row>
      <xdr:rowOff>0</xdr:rowOff>
    </xdr:from>
    <xdr:ext cx="76200" cy="198122"/>
    <xdr:sp macro="" textlink="">
      <xdr:nvSpPr>
        <xdr:cNvPr id="1851" name="Text Box 9">
          <a:extLst>
            <a:ext uri="{FF2B5EF4-FFF2-40B4-BE49-F238E27FC236}">
              <a16:creationId xmlns:a16="http://schemas.microsoft.com/office/drawing/2014/main" id="{680C4AAE-D219-4A7E-80EF-F0129C9F5C95}"/>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394</xdr:row>
      <xdr:rowOff>0</xdr:rowOff>
    </xdr:from>
    <xdr:ext cx="76200" cy="198122"/>
    <xdr:sp macro="" textlink="">
      <xdr:nvSpPr>
        <xdr:cNvPr id="1852" name="Text Box 10">
          <a:extLst>
            <a:ext uri="{FF2B5EF4-FFF2-40B4-BE49-F238E27FC236}">
              <a16:creationId xmlns:a16="http://schemas.microsoft.com/office/drawing/2014/main" id="{A2CA41AB-CEE4-41FD-9301-82E5FD1D6679}"/>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5</xdr:col>
      <xdr:colOff>0</xdr:colOff>
      <xdr:row>889</xdr:row>
      <xdr:rowOff>0</xdr:rowOff>
    </xdr:from>
    <xdr:to>
      <xdr:col>5</xdr:col>
      <xdr:colOff>76200</xdr:colOff>
      <xdr:row>889</xdr:row>
      <xdr:rowOff>157165</xdr:rowOff>
    </xdr:to>
    <xdr:sp macro="" textlink="">
      <xdr:nvSpPr>
        <xdr:cNvPr id="2" name="Text Box 4">
          <a:extLst>
            <a:ext uri="{FF2B5EF4-FFF2-40B4-BE49-F238E27FC236}">
              <a16:creationId xmlns:a16="http://schemas.microsoft.com/office/drawing/2014/main" id="{502AB2B8-8100-4851-B9C8-66B349B06865}"/>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3" name="Text Box 5">
          <a:extLst>
            <a:ext uri="{FF2B5EF4-FFF2-40B4-BE49-F238E27FC236}">
              <a16:creationId xmlns:a16="http://schemas.microsoft.com/office/drawing/2014/main" id="{E085CE8C-F65D-43A7-98C9-FBFDBBC7DDE9}"/>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 name="Text Box 9">
          <a:extLst>
            <a:ext uri="{FF2B5EF4-FFF2-40B4-BE49-F238E27FC236}">
              <a16:creationId xmlns:a16="http://schemas.microsoft.com/office/drawing/2014/main" id="{5426256E-E3AB-46F4-8358-60E571F9DFDB}"/>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5" name="Text Box 10">
          <a:extLst>
            <a:ext uri="{FF2B5EF4-FFF2-40B4-BE49-F238E27FC236}">
              <a16:creationId xmlns:a16="http://schemas.microsoft.com/office/drawing/2014/main" id="{0FD18B69-D36F-427E-98FB-FB260108D2DE}"/>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6" name="Text Box 4">
          <a:extLst>
            <a:ext uri="{FF2B5EF4-FFF2-40B4-BE49-F238E27FC236}">
              <a16:creationId xmlns:a16="http://schemas.microsoft.com/office/drawing/2014/main" id="{0CAD1E70-F726-4F41-B279-131C8A2600A9}"/>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7" name="Text Box 5">
          <a:extLst>
            <a:ext uri="{FF2B5EF4-FFF2-40B4-BE49-F238E27FC236}">
              <a16:creationId xmlns:a16="http://schemas.microsoft.com/office/drawing/2014/main" id="{E9747152-E99A-4A44-BD49-A844224B8DEC}"/>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8" name="Text Box 9">
          <a:extLst>
            <a:ext uri="{FF2B5EF4-FFF2-40B4-BE49-F238E27FC236}">
              <a16:creationId xmlns:a16="http://schemas.microsoft.com/office/drawing/2014/main" id="{FB430F49-3036-4C88-8BE6-0E839FEE6EA4}"/>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9" name="Text Box 4">
          <a:extLst>
            <a:ext uri="{FF2B5EF4-FFF2-40B4-BE49-F238E27FC236}">
              <a16:creationId xmlns:a16="http://schemas.microsoft.com/office/drawing/2014/main" id="{DA9F6CE2-F7B3-4817-BD78-9EF2921F050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0" name="Text Box 5">
          <a:extLst>
            <a:ext uri="{FF2B5EF4-FFF2-40B4-BE49-F238E27FC236}">
              <a16:creationId xmlns:a16="http://schemas.microsoft.com/office/drawing/2014/main" id="{3D33A54D-0B6F-4B50-A620-60FC9B70F27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1" name="Text Box 9">
          <a:extLst>
            <a:ext uri="{FF2B5EF4-FFF2-40B4-BE49-F238E27FC236}">
              <a16:creationId xmlns:a16="http://schemas.microsoft.com/office/drawing/2014/main" id="{CEB2E0E8-F00F-4DF1-90B8-472B7F021E63}"/>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2" name="Text Box 10">
          <a:extLst>
            <a:ext uri="{FF2B5EF4-FFF2-40B4-BE49-F238E27FC236}">
              <a16:creationId xmlns:a16="http://schemas.microsoft.com/office/drawing/2014/main" id="{0126EDE0-FC46-49D3-8205-1A24412D9C4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3" name="Text Box 4">
          <a:extLst>
            <a:ext uri="{FF2B5EF4-FFF2-40B4-BE49-F238E27FC236}">
              <a16:creationId xmlns:a16="http://schemas.microsoft.com/office/drawing/2014/main" id="{46274FD1-18D2-4F43-A44E-37F54489A500}"/>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4" name="Text Box 5">
          <a:extLst>
            <a:ext uri="{FF2B5EF4-FFF2-40B4-BE49-F238E27FC236}">
              <a16:creationId xmlns:a16="http://schemas.microsoft.com/office/drawing/2014/main" id="{E0EB7347-C536-41DE-A2D1-0334CFBAA7F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5" name="Text Box 9">
          <a:extLst>
            <a:ext uri="{FF2B5EF4-FFF2-40B4-BE49-F238E27FC236}">
              <a16:creationId xmlns:a16="http://schemas.microsoft.com/office/drawing/2014/main" id="{46D39B90-E229-4EFB-9D52-74486AD634F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6" name="Text Box 4">
          <a:extLst>
            <a:ext uri="{FF2B5EF4-FFF2-40B4-BE49-F238E27FC236}">
              <a16:creationId xmlns:a16="http://schemas.microsoft.com/office/drawing/2014/main" id="{239320AB-F48B-4F91-8DCA-6612B7F9444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7" name="Text Box 5">
          <a:extLst>
            <a:ext uri="{FF2B5EF4-FFF2-40B4-BE49-F238E27FC236}">
              <a16:creationId xmlns:a16="http://schemas.microsoft.com/office/drawing/2014/main" id="{A86DC658-E161-469F-BA4D-E739BB26513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8" name="Text Box 9">
          <a:extLst>
            <a:ext uri="{FF2B5EF4-FFF2-40B4-BE49-F238E27FC236}">
              <a16:creationId xmlns:a16="http://schemas.microsoft.com/office/drawing/2014/main" id="{29F3E934-D32A-4847-A969-52790C80FCFC}"/>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9" name="Text Box 4">
          <a:extLst>
            <a:ext uri="{FF2B5EF4-FFF2-40B4-BE49-F238E27FC236}">
              <a16:creationId xmlns:a16="http://schemas.microsoft.com/office/drawing/2014/main" id="{8CCB9849-D28D-4C28-ACC0-15D3AC960B0F}"/>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20" name="Text Box 4">
          <a:extLst>
            <a:ext uri="{FF2B5EF4-FFF2-40B4-BE49-F238E27FC236}">
              <a16:creationId xmlns:a16="http://schemas.microsoft.com/office/drawing/2014/main" id="{42C6A0DB-CB33-41CB-B314-B83F6890B21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1" name="Text Box 4">
          <a:extLst>
            <a:ext uri="{FF2B5EF4-FFF2-40B4-BE49-F238E27FC236}">
              <a16:creationId xmlns:a16="http://schemas.microsoft.com/office/drawing/2014/main" id="{24810AF4-3181-4926-B5B9-14A5BF7FF0B4}"/>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2" name="Text Box 5">
          <a:extLst>
            <a:ext uri="{FF2B5EF4-FFF2-40B4-BE49-F238E27FC236}">
              <a16:creationId xmlns:a16="http://schemas.microsoft.com/office/drawing/2014/main" id="{C1323695-4CBB-49E8-A6A1-37E3C7115F1B}"/>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3" name="Text Box 9">
          <a:extLst>
            <a:ext uri="{FF2B5EF4-FFF2-40B4-BE49-F238E27FC236}">
              <a16:creationId xmlns:a16="http://schemas.microsoft.com/office/drawing/2014/main" id="{0BA6E069-4250-412A-9D14-AC12298C3C8E}"/>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4" name="Text Box 10">
          <a:extLst>
            <a:ext uri="{FF2B5EF4-FFF2-40B4-BE49-F238E27FC236}">
              <a16:creationId xmlns:a16="http://schemas.microsoft.com/office/drawing/2014/main" id="{377518B4-43BE-4640-9FE0-F06326F17FF2}"/>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5" name="Text Box 4">
          <a:extLst>
            <a:ext uri="{FF2B5EF4-FFF2-40B4-BE49-F238E27FC236}">
              <a16:creationId xmlns:a16="http://schemas.microsoft.com/office/drawing/2014/main" id="{87529639-8E6B-498D-9009-DD23F8A7A934}"/>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6" name="Text Box 5">
          <a:extLst>
            <a:ext uri="{FF2B5EF4-FFF2-40B4-BE49-F238E27FC236}">
              <a16:creationId xmlns:a16="http://schemas.microsoft.com/office/drawing/2014/main" id="{E4D8DF01-A9D9-489C-BBE0-007711BA0872}"/>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7" name="Text Box 9">
          <a:extLst>
            <a:ext uri="{FF2B5EF4-FFF2-40B4-BE49-F238E27FC236}">
              <a16:creationId xmlns:a16="http://schemas.microsoft.com/office/drawing/2014/main" id="{AD5DFC50-9BD6-41D9-A204-9EDC06C47570}"/>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8" name="Text Box 10">
          <a:extLst>
            <a:ext uri="{FF2B5EF4-FFF2-40B4-BE49-F238E27FC236}">
              <a16:creationId xmlns:a16="http://schemas.microsoft.com/office/drawing/2014/main" id="{0DEAD71C-89A6-4CF7-8AD6-8D84EF480A39}"/>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9" name="Text Box 4">
          <a:extLst>
            <a:ext uri="{FF2B5EF4-FFF2-40B4-BE49-F238E27FC236}">
              <a16:creationId xmlns:a16="http://schemas.microsoft.com/office/drawing/2014/main" id="{44AB05FD-6FC5-41B6-9E2B-75CCC07AA9FC}"/>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30" name="Text Box 5">
          <a:extLst>
            <a:ext uri="{FF2B5EF4-FFF2-40B4-BE49-F238E27FC236}">
              <a16:creationId xmlns:a16="http://schemas.microsoft.com/office/drawing/2014/main" id="{F414CAEE-7978-44FE-8A7D-E683770A3046}"/>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31" name="Text Box 9">
          <a:extLst>
            <a:ext uri="{FF2B5EF4-FFF2-40B4-BE49-F238E27FC236}">
              <a16:creationId xmlns:a16="http://schemas.microsoft.com/office/drawing/2014/main" id="{1720A3D8-45BF-401E-BDBA-02AECD4F2958}"/>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32" name="Text Box 10">
          <a:extLst>
            <a:ext uri="{FF2B5EF4-FFF2-40B4-BE49-F238E27FC236}">
              <a16:creationId xmlns:a16="http://schemas.microsoft.com/office/drawing/2014/main" id="{C0FF651D-00F1-4CB4-B509-03F2E5689202}"/>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33" name="Text Box 4">
          <a:extLst>
            <a:ext uri="{FF2B5EF4-FFF2-40B4-BE49-F238E27FC236}">
              <a16:creationId xmlns:a16="http://schemas.microsoft.com/office/drawing/2014/main" id="{4204CFA2-3411-437D-A710-E113787ACA36}"/>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34" name="Text Box 5">
          <a:extLst>
            <a:ext uri="{FF2B5EF4-FFF2-40B4-BE49-F238E27FC236}">
              <a16:creationId xmlns:a16="http://schemas.microsoft.com/office/drawing/2014/main" id="{CA085792-82A7-4BA2-8CA7-F465AE0F2DE3}"/>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35" name="Text Box 9">
          <a:extLst>
            <a:ext uri="{FF2B5EF4-FFF2-40B4-BE49-F238E27FC236}">
              <a16:creationId xmlns:a16="http://schemas.microsoft.com/office/drawing/2014/main" id="{0C440825-03F6-4A13-9F8F-3E80DC85A253}"/>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36" name="Text Box 10">
          <a:extLst>
            <a:ext uri="{FF2B5EF4-FFF2-40B4-BE49-F238E27FC236}">
              <a16:creationId xmlns:a16="http://schemas.microsoft.com/office/drawing/2014/main" id="{0A517D3D-51A4-48FF-8CA4-CE6D8D4A2C72}"/>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37" name="Text Box 4">
          <a:extLst>
            <a:ext uri="{FF2B5EF4-FFF2-40B4-BE49-F238E27FC236}">
              <a16:creationId xmlns:a16="http://schemas.microsoft.com/office/drawing/2014/main" id="{53C0B6C9-93BC-4A97-812A-EA21AD1C8865}"/>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38" name="Text Box 5">
          <a:extLst>
            <a:ext uri="{FF2B5EF4-FFF2-40B4-BE49-F238E27FC236}">
              <a16:creationId xmlns:a16="http://schemas.microsoft.com/office/drawing/2014/main" id="{FD4B2ECB-1E44-4625-B61A-57D175774363}"/>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39" name="Text Box 9">
          <a:extLst>
            <a:ext uri="{FF2B5EF4-FFF2-40B4-BE49-F238E27FC236}">
              <a16:creationId xmlns:a16="http://schemas.microsoft.com/office/drawing/2014/main" id="{0AFE9DE1-ADFB-430A-B99C-7AF67026E63A}"/>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40" name="Text Box 10">
          <a:extLst>
            <a:ext uri="{FF2B5EF4-FFF2-40B4-BE49-F238E27FC236}">
              <a16:creationId xmlns:a16="http://schemas.microsoft.com/office/drawing/2014/main" id="{4CA14C2F-6263-492E-B6C0-E8FF9D56F6B3}"/>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1" name="Text Box 4">
          <a:extLst>
            <a:ext uri="{FF2B5EF4-FFF2-40B4-BE49-F238E27FC236}">
              <a16:creationId xmlns:a16="http://schemas.microsoft.com/office/drawing/2014/main" id="{EFB4943C-139C-463B-92F8-D5DDA80F9BE1}"/>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2" name="Text Box 5">
          <a:extLst>
            <a:ext uri="{FF2B5EF4-FFF2-40B4-BE49-F238E27FC236}">
              <a16:creationId xmlns:a16="http://schemas.microsoft.com/office/drawing/2014/main" id="{03FA6008-13DA-489D-9629-4F9009ABFE89}"/>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3" name="Text Box 9">
          <a:extLst>
            <a:ext uri="{FF2B5EF4-FFF2-40B4-BE49-F238E27FC236}">
              <a16:creationId xmlns:a16="http://schemas.microsoft.com/office/drawing/2014/main" id="{BA4B4CC1-789B-4BDA-8466-108FFCF8C9AF}"/>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4" name="Text Box 10">
          <a:extLst>
            <a:ext uri="{FF2B5EF4-FFF2-40B4-BE49-F238E27FC236}">
              <a16:creationId xmlns:a16="http://schemas.microsoft.com/office/drawing/2014/main" id="{7AABB918-7D70-4FE3-AF0B-C2AAAF9AC7A5}"/>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5" name="Text Box 4">
          <a:extLst>
            <a:ext uri="{FF2B5EF4-FFF2-40B4-BE49-F238E27FC236}">
              <a16:creationId xmlns:a16="http://schemas.microsoft.com/office/drawing/2014/main" id="{CE31925B-8647-402F-ACF0-6BC41522ED68}"/>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6" name="Text Box 5">
          <a:extLst>
            <a:ext uri="{FF2B5EF4-FFF2-40B4-BE49-F238E27FC236}">
              <a16:creationId xmlns:a16="http://schemas.microsoft.com/office/drawing/2014/main" id="{181D63CB-558F-412D-8C0B-102A458B2416}"/>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7" name="Text Box 9">
          <a:extLst>
            <a:ext uri="{FF2B5EF4-FFF2-40B4-BE49-F238E27FC236}">
              <a16:creationId xmlns:a16="http://schemas.microsoft.com/office/drawing/2014/main" id="{D2DA71BE-0DA5-49E9-8B82-AE948A0B1FA4}"/>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8" name="Text Box 10">
          <a:extLst>
            <a:ext uri="{FF2B5EF4-FFF2-40B4-BE49-F238E27FC236}">
              <a16:creationId xmlns:a16="http://schemas.microsoft.com/office/drawing/2014/main" id="{0B424BB1-4CE3-41FC-864C-DDC49053D756}"/>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49" name="Text Box 4">
          <a:extLst>
            <a:ext uri="{FF2B5EF4-FFF2-40B4-BE49-F238E27FC236}">
              <a16:creationId xmlns:a16="http://schemas.microsoft.com/office/drawing/2014/main" id="{26075F79-BE07-4F43-8E19-BDDACE80CE3E}"/>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0" name="Text Box 5">
          <a:extLst>
            <a:ext uri="{FF2B5EF4-FFF2-40B4-BE49-F238E27FC236}">
              <a16:creationId xmlns:a16="http://schemas.microsoft.com/office/drawing/2014/main" id="{D3121638-F70A-46A5-950A-81DB1849ED9B}"/>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1" name="Text Box 9">
          <a:extLst>
            <a:ext uri="{FF2B5EF4-FFF2-40B4-BE49-F238E27FC236}">
              <a16:creationId xmlns:a16="http://schemas.microsoft.com/office/drawing/2014/main" id="{94AE3979-9C02-4956-B405-453FBA86D86D}"/>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2" name="Text Box 10">
          <a:extLst>
            <a:ext uri="{FF2B5EF4-FFF2-40B4-BE49-F238E27FC236}">
              <a16:creationId xmlns:a16="http://schemas.microsoft.com/office/drawing/2014/main" id="{4416F4DA-3653-4D6F-A0F3-30C2B230E51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3" name="Text Box 4">
          <a:extLst>
            <a:ext uri="{FF2B5EF4-FFF2-40B4-BE49-F238E27FC236}">
              <a16:creationId xmlns:a16="http://schemas.microsoft.com/office/drawing/2014/main" id="{D1F1E9D5-4E1E-4841-BEC6-1E610708ED9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4" name="Text Box 5">
          <a:extLst>
            <a:ext uri="{FF2B5EF4-FFF2-40B4-BE49-F238E27FC236}">
              <a16:creationId xmlns:a16="http://schemas.microsoft.com/office/drawing/2014/main" id="{2E51F254-6BAE-4FE2-AEE0-9932CB5F5333}"/>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5" name="Text Box 9">
          <a:extLst>
            <a:ext uri="{FF2B5EF4-FFF2-40B4-BE49-F238E27FC236}">
              <a16:creationId xmlns:a16="http://schemas.microsoft.com/office/drawing/2014/main" id="{55E5594D-DE5B-40E6-A9E3-C86D9105A49D}"/>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6" name="Text Box 10">
          <a:extLst>
            <a:ext uri="{FF2B5EF4-FFF2-40B4-BE49-F238E27FC236}">
              <a16:creationId xmlns:a16="http://schemas.microsoft.com/office/drawing/2014/main" id="{0B686C67-5B66-4514-8CD6-76C53DB8E25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7" name="Text Box 4">
          <a:extLst>
            <a:ext uri="{FF2B5EF4-FFF2-40B4-BE49-F238E27FC236}">
              <a16:creationId xmlns:a16="http://schemas.microsoft.com/office/drawing/2014/main" id="{24676705-EF20-43C1-82A2-5DA20FE0EA0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8" name="Text Box 5">
          <a:extLst>
            <a:ext uri="{FF2B5EF4-FFF2-40B4-BE49-F238E27FC236}">
              <a16:creationId xmlns:a16="http://schemas.microsoft.com/office/drawing/2014/main" id="{79451CF3-2507-4B90-91E4-3897124D9642}"/>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9" name="Text Box 9">
          <a:extLst>
            <a:ext uri="{FF2B5EF4-FFF2-40B4-BE49-F238E27FC236}">
              <a16:creationId xmlns:a16="http://schemas.microsoft.com/office/drawing/2014/main" id="{94642FDB-0E12-413A-B227-990E2BD666AD}"/>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0" name="Text Box 10">
          <a:extLst>
            <a:ext uri="{FF2B5EF4-FFF2-40B4-BE49-F238E27FC236}">
              <a16:creationId xmlns:a16="http://schemas.microsoft.com/office/drawing/2014/main" id="{D7B6B199-0E3E-4889-A8C4-4809981E643B}"/>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1" name="Text Box 4">
          <a:extLst>
            <a:ext uri="{FF2B5EF4-FFF2-40B4-BE49-F238E27FC236}">
              <a16:creationId xmlns:a16="http://schemas.microsoft.com/office/drawing/2014/main" id="{91FBC23C-C086-4886-AE76-BFD8F701376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2" name="Text Box 5">
          <a:extLst>
            <a:ext uri="{FF2B5EF4-FFF2-40B4-BE49-F238E27FC236}">
              <a16:creationId xmlns:a16="http://schemas.microsoft.com/office/drawing/2014/main" id="{F36C7C61-2CAA-4805-A05F-B1C627D7029C}"/>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3" name="Text Box 9">
          <a:extLst>
            <a:ext uri="{FF2B5EF4-FFF2-40B4-BE49-F238E27FC236}">
              <a16:creationId xmlns:a16="http://schemas.microsoft.com/office/drawing/2014/main" id="{6DCF61BE-2709-4E03-A1E3-22BCF535FF9B}"/>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4" name="Text Box 10">
          <a:extLst>
            <a:ext uri="{FF2B5EF4-FFF2-40B4-BE49-F238E27FC236}">
              <a16:creationId xmlns:a16="http://schemas.microsoft.com/office/drawing/2014/main" id="{19DC5E89-3CC6-4072-86A1-C0DDCC90135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5" name="Text Box 4">
          <a:extLst>
            <a:ext uri="{FF2B5EF4-FFF2-40B4-BE49-F238E27FC236}">
              <a16:creationId xmlns:a16="http://schemas.microsoft.com/office/drawing/2014/main" id="{FED57239-94D7-4651-B714-A3FC360166B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6" name="Text Box 5">
          <a:extLst>
            <a:ext uri="{FF2B5EF4-FFF2-40B4-BE49-F238E27FC236}">
              <a16:creationId xmlns:a16="http://schemas.microsoft.com/office/drawing/2014/main" id="{3BE65B28-55F2-4B57-A59D-9CE61B8CC7BF}"/>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7" name="Text Box 9">
          <a:extLst>
            <a:ext uri="{FF2B5EF4-FFF2-40B4-BE49-F238E27FC236}">
              <a16:creationId xmlns:a16="http://schemas.microsoft.com/office/drawing/2014/main" id="{F64D8EBB-7A87-49E2-A564-44184B549630}"/>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8" name="Text Box 10">
          <a:extLst>
            <a:ext uri="{FF2B5EF4-FFF2-40B4-BE49-F238E27FC236}">
              <a16:creationId xmlns:a16="http://schemas.microsoft.com/office/drawing/2014/main" id="{4775F4EB-2E39-46FF-AEF0-33AB2B2A4FC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9" name="Text Box 4">
          <a:extLst>
            <a:ext uri="{FF2B5EF4-FFF2-40B4-BE49-F238E27FC236}">
              <a16:creationId xmlns:a16="http://schemas.microsoft.com/office/drawing/2014/main" id="{70FA70F7-7D1A-445A-8255-D8682375C9AE}"/>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0" name="Text Box 5">
          <a:extLst>
            <a:ext uri="{FF2B5EF4-FFF2-40B4-BE49-F238E27FC236}">
              <a16:creationId xmlns:a16="http://schemas.microsoft.com/office/drawing/2014/main" id="{4F0D3F4E-2DC3-4288-AC66-8B11D7165DAC}"/>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1" name="Text Box 9">
          <a:extLst>
            <a:ext uri="{FF2B5EF4-FFF2-40B4-BE49-F238E27FC236}">
              <a16:creationId xmlns:a16="http://schemas.microsoft.com/office/drawing/2014/main" id="{BE07AE06-091C-4639-A466-6D1BE1AE75F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2" name="Text Box 10">
          <a:extLst>
            <a:ext uri="{FF2B5EF4-FFF2-40B4-BE49-F238E27FC236}">
              <a16:creationId xmlns:a16="http://schemas.microsoft.com/office/drawing/2014/main" id="{B50ABA91-5B40-453C-BC0C-D37C38FABEAC}"/>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3" name="Text Box 4">
          <a:extLst>
            <a:ext uri="{FF2B5EF4-FFF2-40B4-BE49-F238E27FC236}">
              <a16:creationId xmlns:a16="http://schemas.microsoft.com/office/drawing/2014/main" id="{175DD0DC-1542-4381-A606-329CDCE08F0C}"/>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4" name="Text Box 5">
          <a:extLst>
            <a:ext uri="{FF2B5EF4-FFF2-40B4-BE49-F238E27FC236}">
              <a16:creationId xmlns:a16="http://schemas.microsoft.com/office/drawing/2014/main" id="{E94DA93A-318A-4689-8929-0E450111BE0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5" name="Text Box 9">
          <a:extLst>
            <a:ext uri="{FF2B5EF4-FFF2-40B4-BE49-F238E27FC236}">
              <a16:creationId xmlns:a16="http://schemas.microsoft.com/office/drawing/2014/main" id="{4F0C62DD-1B56-477E-B199-B27B02DF6CF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6" name="Text Box 10">
          <a:extLst>
            <a:ext uri="{FF2B5EF4-FFF2-40B4-BE49-F238E27FC236}">
              <a16:creationId xmlns:a16="http://schemas.microsoft.com/office/drawing/2014/main" id="{3C249BFA-FD1B-4484-87B8-A00517C2293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7" name="Text Box 4">
          <a:extLst>
            <a:ext uri="{FF2B5EF4-FFF2-40B4-BE49-F238E27FC236}">
              <a16:creationId xmlns:a16="http://schemas.microsoft.com/office/drawing/2014/main" id="{C202A970-6E25-4C80-8023-EF4F3CD76A50}"/>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8" name="Text Box 5">
          <a:extLst>
            <a:ext uri="{FF2B5EF4-FFF2-40B4-BE49-F238E27FC236}">
              <a16:creationId xmlns:a16="http://schemas.microsoft.com/office/drawing/2014/main" id="{006B9DDE-ED49-4E36-8210-378F651DD0A6}"/>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9" name="Text Box 9">
          <a:extLst>
            <a:ext uri="{FF2B5EF4-FFF2-40B4-BE49-F238E27FC236}">
              <a16:creationId xmlns:a16="http://schemas.microsoft.com/office/drawing/2014/main" id="{DB6D80A3-3E35-4E09-8C9E-AC7DFF31DB03}"/>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0" name="Text Box 10">
          <a:extLst>
            <a:ext uri="{FF2B5EF4-FFF2-40B4-BE49-F238E27FC236}">
              <a16:creationId xmlns:a16="http://schemas.microsoft.com/office/drawing/2014/main" id="{D236FAC3-CCA4-48AE-8EBA-C4B7FE0B19DD}"/>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1" name="Text Box 4">
          <a:extLst>
            <a:ext uri="{FF2B5EF4-FFF2-40B4-BE49-F238E27FC236}">
              <a16:creationId xmlns:a16="http://schemas.microsoft.com/office/drawing/2014/main" id="{0D1D4D13-B220-4AC3-9CBE-71D8CBC00F19}"/>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2" name="Text Box 5">
          <a:extLst>
            <a:ext uri="{FF2B5EF4-FFF2-40B4-BE49-F238E27FC236}">
              <a16:creationId xmlns:a16="http://schemas.microsoft.com/office/drawing/2014/main" id="{FF4B9A3C-BF9A-4A45-9D42-7F66E3FA08D6}"/>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3" name="Text Box 9">
          <a:extLst>
            <a:ext uri="{FF2B5EF4-FFF2-40B4-BE49-F238E27FC236}">
              <a16:creationId xmlns:a16="http://schemas.microsoft.com/office/drawing/2014/main" id="{80C06E2E-403F-41AA-AA8A-EF425651AC59}"/>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4" name="Text Box 10">
          <a:extLst>
            <a:ext uri="{FF2B5EF4-FFF2-40B4-BE49-F238E27FC236}">
              <a16:creationId xmlns:a16="http://schemas.microsoft.com/office/drawing/2014/main" id="{CCFBB571-1ED9-4F3A-B09D-FCCDEFD02C86}"/>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5" name="Text Box 4">
          <a:extLst>
            <a:ext uri="{FF2B5EF4-FFF2-40B4-BE49-F238E27FC236}">
              <a16:creationId xmlns:a16="http://schemas.microsoft.com/office/drawing/2014/main" id="{215C0D40-A9D6-417C-BAC9-FCCCA9D00F6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6" name="Text Box 5">
          <a:extLst>
            <a:ext uri="{FF2B5EF4-FFF2-40B4-BE49-F238E27FC236}">
              <a16:creationId xmlns:a16="http://schemas.microsoft.com/office/drawing/2014/main" id="{4075556E-9AD7-4862-8AE5-1FADB4C3517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7" name="Text Box 9">
          <a:extLst>
            <a:ext uri="{FF2B5EF4-FFF2-40B4-BE49-F238E27FC236}">
              <a16:creationId xmlns:a16="http://schemas.microsoft.com/office/drawing/2014/main" id="{EC97A4C8-8903-41B0-9A3D-10EBC52CCCE8}"/>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8" name="Text Box 10">
          <a:extLst>
            <a:ext uri="{FF2B5EF4-FFF2-40B4-BE49-F238E27FC236}">
              <a16:creationId xmlns:a16="http://schemas.microsoft.com/office/drawing/2014/main" id="{7AC069D5-5202-4DA2-84B7-44F24D27EEB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148166</xdr:rowOff>
    </xdr:to>
    <xdr:sp macro="" textlink="">
      <xdr:nvSpPr>
        <xdr:cNvPr id="89" name="Text Box 4">
          <a:extLst>
            <a:ext uri="{FF2B5EF4-FFF2-40B4-BE49-F238E27FC236}">
              <a16:creationId xmlns:a16="http://schemas.microsoft.com/office/drawing/2014/main" id="{26B54EF0-C445-47D5-9A74-432C131D5CD3}"/>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148166</xdr:rowOff>
    </xdr:to>
    <xdr:sp macro="" textlink="">
      <xdr:nvSpPr>
        <xdr:cNvPr id="90" name="Text Box 5">
          <a:extLst>
            <a:ext uri="{FF2B5EF4-FFF2-40B4-BE49-F238E27FC236}">
              <a16:creationId xmlns:a16="http://schemas.microsoft.com/office/drawing/2014/main" id="{5BB70C60-88E3-482E-821F-228541267562}"/>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148166</xdr:rowOff>
    </xdr:to>
    <xdr:sp macro="" textlink="">
      <xdr:nvSpPr>
        <xdr:cNvPr id="91" name="Text Box 9">
          <a:extLst>
            <a:ext uri="{FF2B5EF4-FFF2-40B4-BE49-F238E27FC236}">
              <a16:creationId xmlns:a16="http://schemas.microsoft.com/office/drawing/2014/main" id="{3B4B90FB-4889-4CDF-9D9A-B8477932AF45}"/>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148166</xdr:rowOff>
    </xdr:to>
    <xdr:sp macro="" textlink="">
      <xdr:nvSpPr>
        <xdr:cNvPr id="92" name="Text Box 10">
          <a:extLst>
            <a:ext uri="{FF2B5EF4-FFF2-40B4-BE49-F238E27FC236}">
              <a16:creationId xmlns:a16="http://schemas.microsoft.com/office/drawing/2014/main" id="{3CB0FD86-C3FE-4C9B-9929-5332FD5467C7}"/>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93" name="Text Box 4">
          <a:extLst>
            <a:ext uri="{FF2B5EF4-FFF2-40B4-BE49-F238E27FC236}">
              <a16:creationId xmlns:a16="http://schemas.microsoft.com/office/drawing/2014/main" id="{94B8A83C-45D9-423C-B8EC-379A2EAFA77C}"/>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94" name="Text Box 5">
          <a:extLst>
            <a:ext uri="{FF2B5EF4-FFF2-40B4-BE49-F238E27FC236}">
              <a16:creationId xmlns:a16="http://schemas.microsoft.com/office/drawing/2014/main" id="{BE675F3D-7AA1-4415-8755-8A3EB2615DEA}"/>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95" name="Text Box 9">
          <a:extLst>
            <a:ext uri="{FF2B5EF4-FFF2-40B4-BE49-F238E27FC236}">
              <a16:creationId xmlns:a16="http://schemas.microsoft.com/office/drawing/2014/main" id="{55900794-EAE1-4BDF-8551-E2FC3A740480}"/>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96" name="Text Box 10">
          <a:extLst>
            <a:ext uri="{FF2B5EF4-FFF2-40B4-BE49-F238E27FC236}">
              <a16:creationId xmlns:a16="http://schemas.microsoft.com/office/drawing/2014/main" id="{F27DA697-E534-4745-807B-2B1C34C344BD}"/>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97" name="Text Box 4">
          <a:extLst>
            <a:ext uri="{FF2B5EF4-FFF2-40B4-BE49-F238E27FC236}">
              <a16:creationId xmlns:a16="http://schemas.microsoft.com/office/drawing/2014/main" id="{F11008A7-0F9B-4A70-B581-B5C2A338D935}"/>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98" name="Text Box 5">
          <a:extLst>
            <a:ext uri="{FF2B5EF4-FFF2-40B4-BE49-F238E27FC236}">
              <a16:creationId xmlns:a16="http://schemas.microsoft.com/office/drawing/2014/main" id="{7C82238D-E7F8-4A91-A2C6-EE98B2C46C3E}"/>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99" name="Text Box 9">
          <a:extLst>
            <a:ext uri="{FF2B5EF4-FFF2-40B4-BE49-F238E27FC236}">
              <a16:creationId xmlns:a16="http://schemas.microsoft.com/office/drawing/2014/main" id="{7C6735C5-80C4-4A35-B156-64D1638E2877}"/>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00" name="Text Box 10">
          <a:extLst>
            <a:ext uri="{FF2B5EF4-FFF2-40B4-BE49-F238E27FC236}">
              <a16:creationId xmlns:a16="http://schemas.microsoft.com/office/drawing/2014/main" id="{DFA7C39D-6A5C-4F59-95A3-D6A345E277A3}"/>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1" name="Text Box 4">
          <a:extLst>
            <a:ext uri="{FF2B5EF4-FFF2-40B4-BE49-F238E27FC236}">
              <a16:creationId xmlns:a16="http://schemas.microsoft.com/office/drawing/2014/main" id="{04C1178A-C055-46B3-9786-270204FB9D75}"/>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2" name="Text Box 5">
          <a:extLst>
            <a:ext uri="{FF2B5EF4-FFF2-40B4-BE49-F238E27FC236}">
              <a16:creationId xmlns:a16="http://schemas.microsoft.com/office/drawing/2014/main" id="{B5DA425B-2198-40F2-B937-351578CC8774}"/>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3" name="Text Box 9">
          <a:extLst>
            <a:ext uri="{FF2B5EF4-FFF2-40B4-BE49-F238E27FC236}">
              <a16:creationId xmlns:a16="http://schemas.microsoft.com/office/drawing/2014/main" id="{C0013A9D-58D9-4E52-93E9-B8C79E64EB44}"/>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4" name="Text Box 10">
          <a:extLst>
            <a:ext uri="{FF2B5EF4-FFF2-40B4-BE49-F238E27FC236}">
              <a16:creationId xmlns:a16="http://schemas.microsoft.com/office/drawing/2014/main" id="{F15CB8C5-303C-4AE2-9266-157784A4DA9A}"/>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5" name="Text Box 4">
          <a:extLst>
            <a:ext uri="{FF2B5EF4-FFF2-40B4-BE49-F238E27FC236}">
              <a16:creationId xmlns:a16="http://schemas.microsoft.com/office/drawing/2014/main" id="{EE5FCE21-C2FA-44D2-AB07-869892A3D355}"/>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6" name="Text Box 5">
          <a:extLst>
            <a:ext uri="{FF2B5EF4-FFF2-40B4-BE49-F238E27FC236}">
              <a16:creationId xmlns:a16="http://schemas.microsoft.com/office/drawing/2014/main" id="{4FEAB70E-6591-4421-AB19-FB458E381D2E}"/>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7" name="Text Box 9">
          <a:extLst>
            <a:ext uri="{FF2B5EF4-FFF2-40B4-BE49-F238E27FC236}">
              <a16:creationId xmlns:a16="http://schemas.microsoft.com/office/drawing/2014/main" id="{2618BF4C-51DD-4784-AAE3-4E489A6E9185}"/>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8" name="Text Box 10">
          <a:extLst>
            <a:ext uri="{FF2B5EF4-FFF2-40B4-BE49-F238E27FC236}">
              <a16:creationId xmlns:a16="http://schemas.microsoft.com/office/drawing/2014/main" id="{1701317B-0D8D-4368-BE8D-FC3145DBA9A4}"/>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09" name="Text Box 4">
          <a:extLst>
            <a:ext uri="{FF2B5EF4-FFF2-40B4-BE49-F238E27FC236}">
              <a16:creationId xmlns:a16="http://schemas.microsoft.com/office/drawing/2014/main" id="{C33907E4-AF45-49C3-BE1E-50CCB422745B}"/>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10" name="Text Box 5">
          <a:extLst>
            <a:ext uri="{FF2B5EF4-FFF2-40B4-BE49-F238E27FC236}">
              <a16:creationId xmlns:a16="http://schemas.microsoft.com/office/drawing/2014/main" id="{66E8176C-553A-444D-B20D-A86A2AE2C8C1}"/>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11" name="Text Box 9">
          <a:extLst>
            <a:ext uri="{FF2B5EF4-FFF2-40B4-BE49-F238E27FC236}">
              <a16:creationId xmlns:a16="http://schemas.microsoft.com/office/drawing/2014/main" id="{A231E662-BD2D-4FD1-96FF-97071E9620A7}"/>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12" name="Text Box 10">
          <a:extLst>
            <a:ext uri="{FF2B5EF4-FFF2-40B4-BE49-F238E27FC236}">
              <a16:creationId xmlns:a16="http://schemas.microsoft.com/office/drawing/2014/main" id="{4BF6FF44-D655-48A3-8E9F-14A6CE6EF61C}"/>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13" name="Text Box 4">
          <a:extLst>
            <a:ext uri="{FF2B5EF4-FFF2-40B4-BE49-F238E27FC236}">
              <a16:creationId xmlns:a16="http://schemas.microsoft.com/office/drawing/2014/main" id="{4296A601-2FF1-4BBE-8104-B57D24F2C4FF}"/>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14" name="Text Box 5">
          <a:extLst>
            <a:ext uri="{FF2B5EF4-FFF2-40B4-BE49-F238E27FC236}">
              <a16:creationId xmlns:a16="http://schemas.microsoft.com/office/drawing/2014/main" id="{30085683-4596-4287-B116-7C80913B4D2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15" name="Text Box 9">
          <a:extLst>
            <a:ext uri="{FF2B5EF4-FFF2-40B4-BE49-F238E27FC236}">
              <a16:creationId xmlns:a16="http://schemas.microsoft.com/office/drawing/2014/main" id="{EF80775B-7106-42D4-953D-DD3490C54A6B}"/>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16" name="Text Box 10">
          <a:extLst>
            <a:ext uri="{FF2B5EF4-FFF2-40B4-BE49-F238E27FC236}">
              <a16:creationId xmlns:a16="http://schemas.microsoft.com/office/drawing/2014/main" id="{D30B3CE0-0497-40CA-B84A-19EC66FB8D38}"/>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17" name="Text Box 4">
          <a:extLst>
            <a:ext uri="{FF2B5EF4-FFF2-40B4-BE49-F238E27FC236}">
              <a16:creationId xmlns:a16="http://schemas.microsoft.com/office/drawing/2014/main" id="{72B71C92-8241-4738-99F5-466AF7C2F308}"/>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18" name="Text Box 5">
          <a:extLst>
            <a:ext uri="{FF2B5EF4-FFF2-40B4-BE49-F238E27FC236}">
              <a16:creationId xmlns:a16="http://schemas.microsoft.com/office/drawing/2014/main" id="{F50F556D-9967-4B01-BF7B-E90F41D2C69A}"/>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19" name="Text Box 9">
          <a:extLst>
            <a:ext uri="{FF2B5EF4-FFF2-40B4-BE49-F238E27FC236}">
              <a16:creationId xmlns:a16="http://schemas.microsoft.com/office/drawing/2014/main" id="{938C11F4-0158-41F0-9B6A-B254D14C77D5}"/>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0" name="Text Box 10">
          <a:extLst>
            <a:ext uri="{FF2B5EF4-FFF2-40B4-BE49-F238E27FC236}">
              <a16:creationId xmlns:a16="http://schemas.microsoft.com/office/drawing/2014/main" id="{648B2D81-FD8F-4A3A-981F-6520EBB532E7}"/>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1" name="Text Box 4">
          <a:extLst>
            <a:ext uri="{FF2B5EF4-FFF2-40B4-BE49-F238E27FC236}">
              <a16:creationId xmlns:a16="http://schemas.microsoft.com/office/drawing/2014/main" id="{E373EF07-070C-4548-96E2-A9BE5ADEE94D}"/>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2" name="Text Box 5">
          <a:extLst>
            <a:ext uri="{FF2B5EF4-FFF2-40B4-BE49-F238E27FC236}">
              <a16:creationId xmlns:a16="http://schemas.microsoft.com/office/drawing/2014/main" id="{29892990-778F-467F-8F31-F6A7A8CCDC12}"/>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3" name="Text Box 9">
          <a:extLst>
            <a:ext uri="{FF2B5EF4-FFF2-40B4-BE49-F238E27FC236}">
              <a16:creationId xmlns:a16="http://schemas.microsoft.com/office/drawing/2014/main" id="{393B1DD1-EACB-44FA-96D2-6F3920C791E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4" name="Text Box 4">
          <a:extLst>
            <a:ext uri="{FF2B5EF4-FFF2-40B4-BE49-F238E27FC236}">
              <a16:creationId xmlns:a16="http://schemas.microsoft.com/office/drawing/2014/main" id="{F7F93C99-D4F1-4C7D-A443-2B096194A8C5}"/>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5" name="Text Box 5">
          <a:extLst>
            <a:ext uri="{FF2B5EF4-FFF2-40B4-BE49-F238E27FC236}">
              <a16:creationId xmlns:a16="http://schemas.microsoft.com/office/drawing/2014/main" id="{99338286-8466-4A3A-97BD-645BFF810145}"/>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6" name="Text Box 9">
          <a:extLst>
            <a:ext uri="{FF2B5EF4-FFF2-40B4-BE49-F238E27FC236}">
              <a16:creationId xmlns:a16="http://schemas.microsoft.com/office/drawing/2014/main" id="{32317721-55A5-422B-A30B-CDB2E0791D9D}"/>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7" name="Text Box 4">
          <a:extLst>
            <a:ext uri="{FF2B5EF4-FFF2-40B4-BE49-F238E27FC236}">
              <a16:creationId xmlns:a16="http://schemas.microsoft.com/office/drawing/2014/main" id="{BD7C2E54-9BB8-4097-B050-447E7143143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8" name="Text Box 4">
          <a:extLst>
            <a:ext uri="{FF2B5EF4-FFF2-40B4-BE49-F238E27FC236}">
              <a16:creationId xmlns:a16="http://schemas.microsoft.com/office/drawing/2014/main" id="{43D133E8-69DA-42D6-9095-71B54897EEBF}"/>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29" name="Text Box 4">
          <a:extLst>
            <a:ext uri="{FF2B5EF4-FFF2-40B4-BE49-F238E27FC236}">
              <a16:creationId xmlns:a16="http://schemas.microsoft.com/office/drawing/2014/main" id="{077707C0-20ED-483E-8944-A6372BB7A221}"/>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30" name="Text Box 5">
          <a:extLst>
            <a:ext uri="{FF2B5EF4-FFF2-40B4-BE49-F238E27FC236}">
              <a16:creationId xmlns:a16="http://schemas.microsoft.com/office/drawing/2014/main" id="{1A890FAF-41E5-4B83-901A-DAE0F099FB09}"/>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31" name="Text Box 9">
          <a:extLst>
            <a:ext uri="{FF2B5EF4-FFF2-40B4-BE49-F238E27FC236}">
              <a16:creationId xmlns:a16="http://schemas.microsoft.com/office/drawing/2014/main" id="{21622169-D8D4-40C7-9270-B70389C933D5}"/>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32" name="Text Box 10">
          <a:extLst>
            <a:ext uri="{FF2B5EF4-FFF2-40B4-BE49-F238E27FC236}">
              <a16:creationId xmlns:a16="http://schemas.microsoft.com/office/drawing/2014/main" id="{5538DB6F-676F-4E46-8C83-4116E8EBB02A}"/>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33" name="Text Box 4">
          <a:extLst>
            <a:ext uri="{FF2B5EF4-FFF2-40B4-BE49-F238E27FC236}">
              <a16:creationId xmlns:a16="http://schemas.microsoft.com/office/drawing/2014/main" id="{7BEA1B2C-1D58-4D52-8338-83C20332444E}"/>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34" name="Text Box 5">
          <a:extLst>
            <a:ext uri="{FF2B5EF4-FFF2-40B4-BE49-F238E27FC236}">
              <a16:creationId xmlns:a16="http://schemas.microsoft.com/office/drawing/2014/main" id="{4591050B-CC67-4FB0-9F7C-7094D5C4BD1E}"/>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35" name="Text Box 9">
          <a:extLst>
            <a:ext uri="{FF2B5EF4-FFF2-40B4-BE49-F238E27FC236}">
              <a16:creationId xmlns:a16="http://schemas.microsoft.com/office/drawing/2014/main" id="{242D7906-32C6-45F3-B509-253E9FA5292C}"/>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36" name="Text Box 10">
          <a:extLst>
            <a:ext uri="{FF2B5EF4-FFF2-40B4-BE49-F238E27FC236}">
              <a16:creationId xmlns:a16="http://schemas.microsoft.com/office/drawing/2014/main" id="{AE2BD4D7-892E-4D01-B652-AFCE8876579F}"/>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37" name="Text Box 4">
          <a:extLst>
            <a:ext uri="{FF2B5EF4-FFF2-40B4-BE49-F238E27FC236}">
              <a16:creationId xmlns:a16="http://schemas.microsoft.com/office/drawing/2014/main" id="{49A2D3AD-0313-4F77-AA86-E6E173F10AC8}"/>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38" name="Text Box 5">
          <a:extLst>
            <a:ext uri="{FF2B5EF4-FFF2-40B4-BE49-F238E27FC236}">
              <a16:creationId xmlns:a16="http://schemas.microsoft.com/office/drawing/2014/main" id="{CA6BE331-8186-4457-A112-C9E6CDC8CA8D}"/>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39" name="Text Box 9">
          <a:extLst>
            <a:ext uri="{FF2B5EF4-FFF2-40B4-BE49-F238E27FC236}">
              <a16:creationId xmlns:a16="http://schemas.microsoft.com/office/drawing/2014/main" id="{3E75DB42-93C5-46C8-AD06-19C3D9F8FA9B}"/>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40" name="Text Box 10">
          <a:extLst>
            <a:ext uri="{FF2B5EF4-FFF2-40B4-BE49-F238E27FC236}">
              <a16:creationId xmlns:a16="http://schemas.microsoft.com/office/drawing/2014/main" id="{0E640567-33C8-46A0-ADB0-80261E89E40D}"/>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41" name="Text Box 4">
          <a:extLst>
            <a:ext uri="{FF2B5EF4-FFF2-40B4-BE49-F238E27FC236}">
              <a16:creationId xmlns:a16="http://schemas.microsoft.com/office/drawing/2014/main" id="{A9FD88BA-75E2-415F-A5C8-27029CAF2EC8}"/>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42" name="Text Box 5">
          <a:extLst>
            <a:ext uri="{FF2B5EF4-FFF2-40B4-BE49-F238E27FC236}">
              <a16:creationId xmlns:a16="http://schemas.microsoft.com/office/drawing/2014/main" id="{E508B833-BBB2-49CE-A401-6312335E0664}"/>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43" name="Text Box 9">
          <a:extLst>
            <a:ext uri="{FF2B5EF4-FFF2-40B4-BE49-F238E27FC236}">
              <a16:creationId xmlns:a16="http://schemas.microsoft.com/office/drawing/2014/main" id="{2FBA1B36-9BC7-4D1D-9D81-15C6B9CAEF28}"/>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44" name="Text Box 10">
          <a:extLst>
            <a:ext uri="{FF2B5EF4-FFF2-40B4-BE49-F238E27FC236}">
              <a16:creationId xmlns:a16="http://schemas.microsoft.com/office/drawing/2014/main" id="{EC88D294-7AEC-4B79-BFCF-1CF6E458AA34}"/>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45" name="Text Box 4">
          <a:extLst>
            <a:ext uri="{FF2B5EF4-FFF2-40B4-BE49-F238E27FC236}">
              <a16:creationId xmlns:a16="http://schemas.microsoft.com/office/drawing/2014/main" id="{8ECA4845-0200-4124-81F3-C65D54D74ECA}"/>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46" name="Text Box 5">
          <a:extLst>
            <a:ext uri="{FF2B5EF4-FFF2-40B4-BE49-F238E27FC236}">
              <a16:creationId xmlns:a16="http://schemas.microsoft.com/office/drawing/2014/main" id="{49144F5B-BCB4-4F99-83F7-BECA87B346D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47" name="Text Box 9">
          <a:extLst>
            <a:ext uri="{FF2B5EF4-FFF2-40B4-BE49-F238E27FC236}">
              <a16:creationId xmlns:a16="http://schemas.microsoft.com/office/drawing/2014/main" id="{43950C33-5DA3-4846-BCC6-B1565D99B524}"/>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48" name="Text Box 10">
          <a:extLst>
            <a:ext uri="{FF2B5EF4-FFF2-40B4-BE49-F238E27FC236}">
              <a16:creationId xmlns:a16="http://schemas.microsoft.com/office/drawing/2014/main" id="{4FC76B37-23AE-47CC-96A1-52F10D23007D}"/>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49" name="Text Box 4">
          <a:extLst>
            <a:ext uri="{FF2B5EF4-FFF2-40B4-BE49-F238E27FC236}">
              <a16:creationId xmlns:a16="http://schemas.microsoft.com/office/drawing/2014/main" id="{98B840FD-AB9F-4C19-AE5C-F708EA76001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0" name="Text Box 5">
          <a:extLst>
            <a:ext uri="{FF2B5EF4-FFF2-40B4-BE49-F238E27FC236}">
              <a16:creationId xmlns:a16="http://schemas.microsoft.com/office/drawing/2014/main" id="{4C86C585-C2FA-43DA-BF38-E47480E838DC}"/>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1" name="Text Box 9">
          <a:extLst>
            <a:ext uri="{FF2B5EF4-FFF2-40B4-BE49-F238E27FC236}">
              <a16:creationId xmlns:a16="http://schemas.microsoft.com/office/drawing/2014/main" id="{B63F836D-1A1F-433A-8B05-DDCBC607EDB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2" name="Text Box 10">
          <a:extLst>
            <a:ext uri="{FF2B5EF4-FFF2-40B4-BE49-F238E27FC236}">
              <a16:creationId xmlns:a16="http://schemas.microsoft.com/office/drawing/2014/main" id="{6830C806-8B38-4935-908E-8751E93238B7}"/>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3" name="Text Box 4">
          <a:extLst>
            <a:ext uri="{FF2B5EF4-FFF2-40B4-BE49-F238E27FC236}">
              <a16:creationId xmlns:a16="http://schemas.microsoft.com/office/drawing/2014/main" id="{B5371E7F-BB02-4237-8B58-1F7C98EC8669}"/>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4" name="Text Box 5">
          <a:extLst>
            <a:ext uri="{FF2B5EF4-FFF2-40B4-BE49-F238E27FC236}">
              <a16:creationId xmlns:a16="http://schemas.microsoft.com/office/drawing/2014/main" id="{07D3AB4E-E53D-4E72-8CB5-C6D7AB44D167}"/>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5" name="Text Box 9">
          <a:extLst>
            <a:ext uri="{FF2B5EF4-FFF2-40B4-BE49-F238E27FC236}">
              <a16:creationId xmlns:a16="http://schemas.microsoft.com/office/drawing/2014/main" id="{A962B38B-966B-4E37-895C-8E18086A3D4A}"/>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6" name="Text Box 10">
          <a:extLst>
            <a:ext uri="{FF2B5EF4-FFF2-40B4-BE49-F238E27FC236}">
              <a16:creationId xmlns:a16="http://schemas.microsoft.com/office/drawing/2014/main" id="{92828600-A6F5-4B3A-A9AC-2F4301E44C3E}"/>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7" name="Text Box 4">
          <a:extLst>
            <a:ext uri="{FF2B5EF4-FFF2-40B4-BE49-F238E27FC236}">
              <a16:creationId xmlns:a16="http://schemas.microsoft.com/office/drawing/2014/main" id="{4176BE52-5082-406E-98EC-E18BEAF16760}"/>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8" name="Text Box 5">
          <a:extLst>
            <a:ext uri="{FF2B5EF4-FFF2-40B4-BE49-F238E27FC236}">
              <a16:creationId xmlns:a16="http://schemas.microsoft.com/office/drawing/2014/main" id="{FEDAB502-876D-4A50-B549-2F6AE94B0378}"/>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9" name="Text Box 9">
          <a:extLst>
            <a:ext uri="{FF2B5EF4-FFF2-40B4-BE49-F238E27FC236}">
              <a16:creationId xmlns:a16="http://schemas.microsoft.com/office/drawing/2014/main" id="{1E95EF24-4EAA-409C-B1E9-3B0C024866A5}"/>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0" name="Text Box 10">
          <a:extLst>
            <a:ext uri="{FF2B5EF4-FFF2-40B4-BE49-F238E27FC236}">
              <a16:creationId xmlns:a16="http://schemas.microsoft.com/office/drawing/2014/main" id="{082D0172-7CC4-4827-B1DF-3ECB2C40B3D8}"/>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1" name="Text Box 4">
          <a:extLst>
            <a:ext uri="{FF2B5EF4-FFF2-40B4-BE49-F238E27FC236}">
              <a16:creationId xmlns:a16="http://schemas.microsoft.com/office/drawing/2014/main" id="{D688C92E-1FDB-451F-B740-BEF627957510}"/>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2" name="Text Box 5">
          <a:extLst>
            <a:ext uri="{FF2B5EF4-FFF2-40B4-BE49-F238E27FC236}">
              <a16:creationId xmlns:a16="http://schemas.microsoft.com/office/drawing/2014/main" id="{46BB227B-1B57-40F1-8759-F70D0CF5612F}"/>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3" name="Text Box 9">
          <a:extLst>
            <a:ext uri="{FF2B5EF4-FFF2-40B4-BE49-F238E27FC236}">
              <a16:creationId xmlns:a16="http://schemas.microsoft.com/office/drawing/2014/main" id="{88407570-CEF3-45CC-A695-64FBF0F98BB5}"/>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4" name="Text Box 10">
          <a:extLst>
            <a:ext uri="{FF2B5EF4-FFF2-40B4-BE49-F238E27FC236}">
              <a16:creationId xmlns:a16="http://schemas.microsoft.com/office/drawing/2014/main" id="{5A5A4FA1-3036-4651-9E1C-968EA9FF94D7}"/>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5" name="Text Box 4">
          <a:extLst>
            <a:ext uri="{FF2B5EF4-FFF2-40B4-BE49-F238E27FC236}">
              <a16:creationId xmlns:a16="http://schemas.microsoft.com/office/drawing/2014/main" id="{9D7C1D92-B17F-4331-9ED4-FEF48A6A51D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6" name="Text Box 5">
          <a:extLst>
            <a:ext uri="{FF2B5EF4-FFF2-40B4-BE49-F238E27FC236}">
              <a16:creationId xmlns:a16="http://schemas.microsoft.com/office/drawing/2014/main" id="{381E5C31-8CA5-49F2-80B1-675383E7AE0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7" name="Text Box 9">
          <a:extLst>
            <a:ext uri="{FF2B5EF4-FFF2-40B4-BE49-F238E27FC236}">
              <a16:creationId xmlns:a16="http://schemas.microsoft.com/office/drawing/2014/main" id="{09BB745D-E09B-4D6F-8408-4A9D87DB17F0}"/>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8" name="Text Box 10">
          <a:extLst>
            <a:ext uri="{FF2B5EF4-FFF2-40B4-BE49-F238E27FC236}">
              <a16:creationId xmlns:a16="http://schemas.microsoft.com/office/drawing/2014/main" id="{8BB28876-0FF7-4A6C-BA9C-12AE64C4405D}"/>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9" name="Text Box 4">
          <a:extLst>
            <a:ext uri="{FF2B5EF4-FFF2-40B4-BE49-F238E27FC236}">
              <a16:creationId xmlns:a16="http://schemas.microsoft.com/office/drawing/2014/main" id="{3D839292-E54C-4AAB-8E31-CF581D73D5D6}"/>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0" name="Text Box 5">
          <a:extLst>
            <a:ext uri="{FF2B5EF4-FFF2-40B4-BE49-F238E27FC236}">
              <a16:creationId xmlns:a16="http://schemas.microsoft.com/office/drawing/2014/main" id="{AE806171-FD30-49C3-A475-D0FFF9BCA4D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1" name="Text Box 9">
          <a:extLst>
            <a:ext uri="{FF2B5EF4-FFF2-40B4-BE49-F238E27FC236}">
              <a16:creationId xmlns:a16="http://schemas.microsoft.com/office/drawing/2014/main" id="{84E58F51-14A5-424F-8872-3DDB991636F1}"/>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2" name="Text Box 10">
          <a:extLst>
            <a:ext uri="{FF2B5EF4-FFF2-40B4-BE49-F238E27FC236}">
              <a16:creationId xmlns:a16="http://schemas.microsoft.com/office/drawing/2014/main" id="{F7341817-581C-4F7A-AA50-3180632146DF}"/>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3" name="Text Box 4">
          <a:extLst>
            <a:ext uri="{FF2B5EF4-FFF2-40B4-BE49-F238E27FC236}">
              <a16:creationId xmlns:a16="http://schemas.microsoft.com/office/drawing/2014/main" id="{AB97A3C8-C339-4AB0-8BE7-EA8E1BAF7C4F}"/>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4" name="Text Box 5">
          <a:extLst>
            <a:ext uri="{FF2B5EF4-FFF2-40B4-BE49-F238E27FC236}">
              <a16:creationId xmlns:a16="http://schemas.microsoft.com/office/drawing/2014/main" id="{C2407983-7B88-4A11-9029-6CF269997C55}"/>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5" name="Text Box 9">
          <a:extLst>
            <a:ext uri="{FF2B5EF4-FFF2-40B4-BE49-F238E27FC236}">
              <a16:creationId xmlns:a16="http://schemas.microsoft.com/office/drawing/2014/main" id="{7AC46356-D729-49FA-B22D-AC1F2002FBCA}"/>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6" name="Text Box 10">
          <a:extLst>
            <a:ext uri="{FF2B5EF4-FFF2-40B4-BE49-F238E27FC236}">
              <a16:creationId xmlns:a16="http://schemas.microsoft.com/office/drawing/2014/main" id="{C391A0EE-2249-40AB-AF3A-77C6E8AF20E8}"/>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7" name="Text Box 4">
          <a:extLst>
            <a:ext uri="{FF2B5EF4-FFF2-40B4-BE49-F238E27FC236}">
              <a16:creationId xmlns:a16="http://schemas.microsoft.com/office/drawing/2014/main" id="{233AA5A0-8FD7-4F5C-90E5-34CA59AC0A91}"/>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8" name="Text Box 5">
          <a:extLst>
            <a:ext uri="{FF2B5EF4-FFF2-40B4-BE49-F238E27FC236}">
              <a16:creationId xmlns:a16="http://schemas.microsoft.com/office/drawing/2014/main" id="{8C3BA800-B23B-46D1-A305-33ABA89E6AF1}"/>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9" name="Text Box 9">
          <a:extLst>
            <a:ext uri="{FF2B5EF4-FFF2-40B4-BE49-F238E27FC236}">
              <a16:creationId xmlns:a16="http://schemas.microsoft.com/office/drawing/2014/main" id="{C354407A-070E-4F8D-BFA1-5C76AB66F002}"/>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0" name="Text Box 10">
          <a:extLst>
            <a:ext uri="{FF2B5EF4-FFF2-40B4-BE49-F238E27FC236}">
              <a16:creationId xmlns:a16="http://schemas.microsoft.com/office/drawing/2014/main" id="{7571CE80-71D4-45E9-AD8C-A79C0F2C561B}"/>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1" name="Text Box 4">
          <a:extLst>
            <a:ext uri="{FF2B5EF4-FFF2-40B4-BE49-F238E27FC236}">
              <a16:creationId xmlns:a16="http://schemas.microsoft.com/office/drawing/2014/main" id="{C3AD2A12-AFCD-47B1-AB80-0532AA392057}"/>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2" name="Text Box 5">
          <a:extLst>
            <a:ext uri="{FF2B5EF4-FFF2-40B4-BE49-F238E27FC236}">
              <a16:creationId xmlns:a16="http://schemas.microsoft.com/office/drawing/2014/main" id="{651FFFA3-D9B5-4891-8F93-F3375585BC0D}"/>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3" name="Text Box 9">
          <a:extLst>
            <a:ext uri="{FF2B5EF4-FFF2-40B4-BE49-F238E27FC236}">
              <a16:creationId xmlns:a16="http://schemas.microsoft.com/office/drawing/2014/main" id="{68B60EFD-5EA3-4151-8E83-414186A3CAAE}"/>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4" name="Text Box 10">
          <a:extLst>
            <a:ext uri="{FF2B5EF4-FFF2-40B4-BE49-F238E27FC236}">
              <a16:creationId xmlns:a16="http://schemas.microsoft.com/office/drawing/2014/main" id="{B7C462B7-E54E-4B24-9743-E23D16D5584C}"/>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5" name="Text Box 4">
          <a:extLst>
            <a:ext uri="{FF2B5EF4-FFF2-40B4-BE49-F238E27FC236}">
              <a16:creationId xmlns:a16="http://schemas.microsoft.com/office/drawing/2014/main" id="{D76AABC0-69D3-4E9A-924B-7404DCA3AA3C}"/>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6" name="Text Box 5">
          <a:extLst>
            <a:ext uri="{FF2B5EF4-FFF2-40B4-BE49-F238E27FC236}">
              <a16:creationId xmlns:a16="http://schemas.microsoft.com/office/drawing/2014/main" id="{0AF690C8-EE63-462C-9208-6F404563662A}"/>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7" name="Text Box 9">
          <a:extLst>
            <a:ext uri="{FF2B5EF4-FFF2-40B4-BE49-F238E27FC236}">
              <a16:creationId xmlns:a16="http://schemas.microsoft.com/office/drawing/2014/main" id="{7DECC9AB-79D3-436F-B4CC-8D7F544A6BC6}"/>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8" name="Text Box 10">
          <a:extLst>
            <a:ext uri="{FF2B5EF4-FFF2-40B4-BE49-F238E27FC236}">
              <a16:creationId xmlns:a16="http://schemas.microsoft.com/office/drawing/2014/main" id="{D52ADF3C-FB3B-4005-BD68-EB8B71F376A0}"/>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152400</xdr:rowOff>
    </xdr:to>
    <xdr:sp macro="" textlink="">
      <xdr:nvSpPr>
        <xdr:cNvPr id="189" name="Text Box 4">
          <a:extLst>
            <a:ext uri="{FF2B5EF4-FFF2-40B4-BE49-F238E27FC236}">
              <a16:creationId xmlns:a16="http://schemas.microsoft.com/office/drawing/2014/main" id="{CCC9E7D9-A1FE-4530-834F-B447FC099B70}"/>
            </a:ext>
          </a:extLst>
        </xdr:cNvPr>
        <xdr:cNvSpPr txBox="1">
          <a:spLocks noChangeArrowheads="1"/>
        </xdr:cNvSpPr>
      </xdr:nvSpPr>
      <xdr:spPr bwMode="auto">
        <a:xfrm>
          <a:off x="5724525" y="173564550"/>
          <a:ext cx="76200" cy="152400"/>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152400</xdr:rowOff>
    </xdr:to>
    <xdr:sp macro="" textlink="">
      <xdr:nvSpPr>
        <xdr:cNvPr id="190" name="Text Box 5">
          <a:extLst>
            <a:ext uri="{FF2B5EF4-FFF2-40B4-BE49-F238E27FC236}">
              <a16:creationId xmlns:a16="http://schemas.microsoft.com/office/drawing/2014/main" id="{7F45756C-8793-4A6D-9BFF-320301C7C54F}"/>
            </a:ext>
          </a:extLst>
        </xdr:cNvPr>
        <xdr:cNvSpPr txBox="1">
          <a:spLocks noChangeArrowheads="1"/>
        </xdr:cNvSpPr>
      </xdr:nvSpPr>
      <xdr:spPr bwMode="auto">
        <a:xfrm>
          <a:off x="5724525" y="173564550"/>
          <a:ext cx="76200" cy="152400"/>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152400</xdr:rowOff>
    </xdr:to>
    <xdr:sp macro="" textlink="">
      <xdr:nvSpPr>
        <xdr:cNvPr id="191" name="Text Box 9">
          <a:extLst>
            <a:ext uri="{FF2B5EF4-FFF2-40B4-BE49-F238E27FC236}">
              <a16:creationId xmlns:a16="http://schemas.microsoft.com/office/drawing/2014/main" id="{AC4429B3-5E32-48EC-98BD-5BBCBAA73747}"/>
            </a:ext>
          </a:extLst>
        </xdr:cNvPr>
        <xdr:cNvSpPr txBox="1">
          <a:spLocks noChangeArrowheads="1"/>
        </xdr:cNvSpPr>
      </xdr:nvSpPr>
      <xdr:spPr bwMode="auto">
        <a:xfrm>
          <a:off x="5724525" y="173564550"/>
          <a:ext cx="76200" cy="152400"/>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152400</xdr:rowOff>
    </xdr:to>
    <xdr:sp macro="" textlink="">
      <xdr:nvSpPr>
        <xdr:cNvPr id="192" name="Text Box 10">
          <a:extLst>
            <a:ext uri="{FF2B5EF4-FFF2-40B4-BE49-F238E27FC236}">
              <a16:creationId xmlns:a16="http://schemas.microsoft.com/office/drawing/2014/main" id="{C7DDF0DB-DDB9-42E4-9394-97B44F847E2F}"/>
            </a:ext>
          </a:extLst>
        </xdr:cNvPr>
        <xdr:cNvSpPr txBox="1">
          <a:spLocks noChangeArrowheads="1"/>
        </xdr:cNvSpPr>
      </xdr:nvSpPr>
      <xdr:spPr bwMode="auto">
        <a:xfrm>
          <a:off x="5724525" y="173564550"/>
          <a:ext cx="76200" cy="152400"/>
        </a:xfrm>
        <a:prstGeom prst="rect">
          <a:avLst/>
        </a:prstGeom>
        <a:noFill/>
        <a:ln w="9525">
          <a:noFill/>
          <a:miter lim="800000"/>
          <a:headEnd/>
          <a:tailEnd/>
        </a:ln>
      </xdr:spPr>
    </xdr:sp>
    <xdr:clientData/>
  </xdr:twoCellAnchor>
  <xdr:oneCellAnchor>
    <xdr:from>
      <xdr:col>5</xdr:col>
      <xdr:colOff>0</xdr:colOff>
      <xdr:row>863</xdr:row>
      <xdr:rowOff>0</xdr:rowOff>
    </xdr:from>
    <xdr:ext cx="76200" cy="148167"/>
    <xdr:sp macro="" textlink="">
      <xdr:nvSpPr>
        <xdr:cNvPr id="193" name="Text Box 4">
          <a:extLst>
            <a:ext uri="{FF2B5EF4-FFF2-40B4-BE49-F238E27FC236}">
              <a16:creationId xmlns:a16="http://schemas.microsoft.com/office/drawing/2014/main" id="{E61A236F-9341-4EE5-A8D8-0E9035FF9AD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94" name="Text Box 5">
          <a:extLst>
            <a:ext uri="{FF2B5EF4-FFF2-40B4-BE49-F238E27FC236}">
              <a16:creationId xmlns:a16="http://schemas.microsoft.com/office/drawing/2014/main" id="{6F596B97-DC60-4CE8-AB0E-025E833B3B0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95" name="Text Box 9">
          <a:extLst>
            <a:ext uri="{FF2B5EF4-FFF2-40B4-BE49-F238E27FC236}">
              <a16:creationId xmlns:a16="http://schemas.microsoft.com/office/drawing/2014/main" id="{FCE64F64-362E-43E0-938B-C68584FD79D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96" name="Text Box 10">
          <a:extLst>
            <a:ext uri="{FF2B5EF4-FFF2-40B4-BE49-F238E27FC236}">
              <a16:creationId xmlns:a16="http://schemas.microsoft.com/office/drawing/2014/main" id="{354FD6CF-610C-412B-BB1E-379A18ABC0E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97" name="Text Box 4">
          <a:extLst>
            <a:ext uri="{FF2B5EF4-FFF2-40B4-BE49-F238E27FC236}">
              <a16:creationId xmlns:a16="http://schemas.microsoft.com/office/drawing/2014/main" id="{83650035-D4CD-4630-9D38-F89C3A2FDD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98" name="Text Box 5">
          <a:extLst>
            <a:ext uri="{FF2B5EF4-FFF2-40B4-BE49-F238E27FC236}">
              <a16:creationId xmlns:a16="http://schemas.microsoft.com/office/drawing/2014/main" id="{AEE5E8A4-50B8-4027-A461-648AAC5F43E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99" name="Text Box 9">
          <a:extLst>
            <a:ext uri="{FF2B5EF4-FFF2-40B4-BE49-F238E27FC236}">
              <a16:creationId xmlns:a16="http://schemas.microsoft.com/office/drawing/2014/main" id="{8CB448E7-F204-44D9-B973-FE8DD4B4618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0" name="Text Box 10">
          <a:extLst>
            <a:ext uri="{FF2B5EF4-FFF2-40B4-BE49-F238E27FC236}">
              <a16:creationId xmlns:a16="http://schemas.microsoft.com/office/drawing/2014/main" id="{BF503433-1685-42B4-A3AA-6D9F144C43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1" name="Text Box 4">
          <a:extLst>
            <a:ext uri="{FF2B5EF4-FFF2-40B4-BE49-F238E27FC236}">
              <a16:creationId xmlns:a16="http://schemas.microsoft.com/office/drawing/2014/main" id="{1A0FB23E-65AC-4C0F-A234-BBA5CA23C4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2" name="Text Box 5">
          <a:extLst>
            <a:ext uri="{FF2B5EF4-FFF2-40B4-BE49-F238E27FC236}">
              <a16:creationId xmlns:a16="http://schemas.microsoft.com/office/drawing/2014/main" id="{1A1A5045-8043-4E6A-B2B8-863364D85C7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3" name="Text Box 9">
          <a:extLst>
            <a:ext uri="{FF2B5EF4-FFF2-40B4-BE49-F238E27FC236}">
              <a16:creationId xmlns:a16="http://schemas.microsoft.com/office/drawing/2014/main" id="{2CE77522-12C8-42CE-A5C5-47200D3C7FE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4" name="Text Box 4">
          <a:extLst>
            <a:ext uri="{FF2B5EF4-FFF2-40B4-BE49-F238E27FC236}">
              <a16:creationId xmlns:a16="http://schemas.microsoft.com/office/drawing/2014/main" id="{C32B9338-2DE0-497E-8C69-D8B3F152C54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5" name="Text Box 5">
          <a:extLst>
            <a:ext uri="{FF2B5EF4-FFF2-40B4-BE49-F238E27FC236}">
              <a16:creationId xmlns:a16="http://schemas.microsoft.com/office/drawing/2014/main" id="{F55E46EE-87A7-4B9A-A1BE-8DA3414806C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6" name="Text Box 9">
          <a:extLst>
            <a:ext uri="{FF2B5EF4-FFF2-40B4-BE49-F238E27FC236}">
              <a16:creationId xmlns:a16="http://schemas.microsoft.com/office/drawing/2014/main" id="{7BEB3619-5AE3-435C-963D-DC7BC47E419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7" name="Text Box 4">
          <a:extLst>
            <a:ext uri="{FF2B5EF4-FFF2-40B4-BE49-F238E27FC236}">
              <a16:creationId xmlns:a16="http://schemas.microsoft.com/office/drawing/2014/main" id="{F6431983-35D7-4B48-8BE5-4B83DEAA8AA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8" name="Text Box 4">
          <a:extLst>
            <a:ext uri="{FF2B5EF4-FFF2-40B4-BE49-F238E27FC236}">
              <a16:creationId xmlns:a16="http://schemas.microsoft.com/office/drawing/2014/main" id="{60D0FB8E-33DC-40CF-BBA0-6B952504AD3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09" name="Text Box 4">
          <a:extLst>
            <a:ext uri="{FF2B5EF4-FFF2-40B4-BE49-F238E27FC236}">
              <a16:creationId xmlns:a16="http://schemas.microsoft.com/office/drawing/2014/main" id="{0E8B4D27-8048-4F75-9CF5-DCB5AE7C066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10" name="Text Box 5">
          <a:extLst>
            <a:ext uri="{FF2B5EF4-FFF2-40B4-BE49-F238E27FC236}">
              <a16:creationId xmlns:a16="http://schemas.microsoft.com/office/drawing/2014/main" id="{1FA20916-37B0-449A-A17B-2B12E34C4A1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11" name="Text Box 9">
          <a:extLst>
            <a:ext uri="{FF2B5EF4-FFF2-40B4-BE49-F238E27FC236}">
              <a16:creationId xmlns:a16="http://schemas.microsoft.com/office/drawing/2014/main" id="{DFDF12EC-1197-40E3-B00F-F68A8E12EB48}"/>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12" name="Text Box 10">
          <a:extLst>
            <a:ext uri="{FF2B5EF4-FFF2-40B4-BE49-F238E27FC236}">
              <a16:creationId xmlns:a16="http://schemas.microsoft.com/office/drawing/2014/main" id="{42929D0F-2A13-481F-A415-3C86FB567C7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13" name="Text Box 4">
          <a:extLst>
            <a:ext uri="{FF2B5EF4-FFF2-40B4-BE49-F238E27FC236}">
              <a16:creationId xmlns:a16="http://schemas.microsoft.com/office/drawing/2014/main" id="{2D89D53F-EFE6-401D-824F-139167B872B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14" name="Text Box 5">
          <a:extLst>
            <a:ext uri="{FF2B5EF4-FFF2-40B4-BE49-F238E27FC236}">
              <a16:creationId xmlns:a16="http://schemas.microsoft.com/office/drawing/2014/main" id="{03725727-39AE-4CFF-A479-1A28901F1D1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15" name="Text Box 9">
          <a:extLst>
            <a:ext uri="{FF2B5EF4-FFF2-40B4-BE49-F238E27FC236}">
              <a16:creationId xmlns:a16="http://schemas.microsoft.com/office/drawing/2014/main" id="{8407BA4D-377F-497F-970A-161D3B402C6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16" name="Text Box 10">
          <a:extLst>
            <a:ext uri="{FF2B5EF4-FFF2-40B4-BE49-F238E27FC236}">
              <a16:creationId xmlns:a16="http://schemas.microsoft.com/office/drawing/2014/main" id="{0039EE73-2448-479E-8051-2D28FF1CAB7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17" name="Text Box 4">
          <a:extLst>
            <a:ext uri="{FF2B5EF4-FFF2-40B4-BE49-F238E27FC236}">
              <a16:creationId xmlns:a16="http://schemas.microsoft.com/office/drawing/2014/main" id="{5E279713-D917-418B-AEE4-90C6E98D382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18" name="Text Box 5">
          <a:extLst>
            <a:ext uri="{FF2B5EF4-FFF2-40B4-BE49-F238E27FC236}">
              <a16:creationId xmlns:a16="http://schemas.microsoft.com/office/drawing/2014/main" id="{7E7D07BE-2610-4A93-AF88-54D780A265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19" name="Text Box 9">
          <a:extLst>
            <a:ext uri="{FF2B5EF4-FFF2-40B4-BE49-F238E27FC236}">
              <a16:creationId xmlns:a16="http://schemas.microsoft.com/office/drawing/2014/main" id="{1B65E583-40D8-4CC2-AEF6-916B382A950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0" name="Text Box 10">
          <a:extLst>
            <a:ext uri="{FF2B5EF4-FFF2-40B4-BE49-F238E27FC236}">
              <a16:creationId xmlns:a16="http://schemas.microsoft.com/office/drawing/2014/main" id="{3A771ADD-58A6-4E48-81B4-C938036500A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1" name="Text Box 4">
          <a:extLst>
            <a:ext uri="{FF2B5EF4-FFF2-40B4-BE49-F238E27FC236}">
              <a16:creationId xmlns:a16="http://schemas.microsoft.com/office/drawing/2014/main" id="{53E4F0C8-347F-47BC-AA43-57E86C347AC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2" name="Text Box 5">
          <a:extLst>
            <a:ext uri="{FF2B5EF4-FFF2-40B4-BE49-F238E27FC236}">
              <a16:creationId xmlns:a16="http://schemas.microsoft.com/office/drawing/2014/main" id="{E06D2595-44CE-495C-ACD7-5BFF7E3519E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3" name="Text Box 9">
          <a:extLst>
            <a:ext uri="{FF2B5EF4-FFF2-40B4-BE49-F238E27FC236}">
              <a16:creationId xmlns:a16="http://schemas.microsoft.com/office/drawing/2014/main" id="{8C5D3EB6-E8F3-482B-BA97-E1AC13A8CC8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4" name="Text Box 10">
          <a:extLst>
            <a:ext uri="{FF2B5EF4-FFF2-40B4-BE49-F238E27FC236}">
              <a16:creationId xmlns:a16="http://schemas.microsoft.com/office/drawing/2014/main" id="{4474AF72-0D79-4481-91CB-FFB4D942D2F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5" name="Text Box 4">
          <a:extLst>
            <a:ext uri="{FF2B5EF4-FFF2-40B4-BE49-F238E27FC236}">
              <a16:creationId xmlns:a16="http://schemas.microsoft.com/office/drawing/2014/main" id="{B7F8D47C-0BF9-4A54-910F-E571AE0A129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6" name="Text Box 5">
          <a:extLst>
            <a:ext uri="{FF2B5EF4-FFF2-40B4-BE49-F238E27FC236}">
              <a16:creationId xmlns:a16="http://schemas.microsoft.com/office/drawing/2014/main" id="{894DD195-F345-4F7D-A8BE-EC564E2EAA8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7" name="Text Box 9">
          <a:extLst>
            <a:ext uri="{FF2B5EF4-FFF2-40B4-BE49-F238E27FC236}">
              <a16:creationId xmlns:a16="http://schemas.microsoft.com/office/drawing/2014/main" id="{EB32663A-C8A2-43FF-ACB0-CAA4F7CB9A4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8" name="Text Box 10">
          <a:extLst>
            <a:ext uri="{FF2B5EF4-FFF2-40B4-BE49-F238E27FC236}">
              <a16:creationId xmlns:a16="http://schemas.microsoft.com/office/drawing/2014/main" id="{4C1CCC09-1620-49A4-BBB3-9CAB83C2F9B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9" name="Text Box 4">
          <a:extLst>
            <a:ext uri="{FF2B5EF4-FFF2-40B4-BE49-F238E27FC236}">
              <a16:creationId xmlns:a16="http://schemas.microsoft.com/office/drawing/2014/main" id="{9795BD90-A461-4D3B-86A5-C6E924054C5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0" name="Text Box 5">
          <a:extLst>
            <a:ext uri="{FF2B5EF4-FFF2-40B4-BE49-F238E27FC236}">
              <a16:creationId xmlns:a16="http://schemas.microsoft.com/office/drawing/2014/main" id="{A35C26B7-301C-4AF3-B2A2-1E96499234D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1" name="Text Box 9">
          <a:extLst>
            <a:ext uri="{FF2B5EF4-FFF2-40B4-BE49-F238E27FC236}">
              <a16:creationId xmlns:a16="http://schemas.microsoft.com/office/drawing/2014/main" id="{FB639CEB-2744-42E0-94FD-3719C178F6B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2" name="Text Box 10">
          <a:extLst>
            <a:ext uri="{FF2B5EF4-FFF2-40B4-BE49-F238E27FC236}">
              <a16:creationId xmlns:a16="http://schemas.microsoft.com/office/drawing/2014/main" id="{FF1A25B5-531E-448C-BC91-553A9036DF8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3" name="Text Box 4">
          <a:extLst>
            <a:ext uri="{FF2B5EF4-FFF2-40B4-BE49-F238E27FC236}">
              <a16:creationId xmlns:a16="http://schemas.microsoft.com/office/drawing/2014/main" id="{33252E79-7ABF-4274-A2F9-4C8793BF2D1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4" name="Text Box 5">
          <a:extLst>
            <a:ext uri="{FF2B5EF4-FFF2-40B4-BE49-F238E27FC236}">
              <a16:creationId xmlns:a16="http://schemas.microsoft.com/office/drawing/2014/main" id="{89613FC2-CA03-4636-9244-5DB6D4BF78D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5" name="Text Box 9">
          <a:extLst>
            <a:ext uri="{FF2B5EF4-FFF2-40B4-BE49-F238E27FC236}">
              <a16:creationId xmlns:a16="http://schemas.microsoft.com/office/drawing/2014/main" id="{DFFB226F-520E-4ABE-BC3E-BFE869E9D04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6" name="Text Box 10">
          <a:extLst>
            <a:ext uri="{FF2B5EF4-FFF2-40B4-BE49-F238E27FC236}">
              <a16:creationId xmlns:a16="http://schemas.microsoft.com/office/drawing/2014/main" id="{5A7CB80A-DFCC-442A-8C0E-21690C265F7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7" name="Text Box 4">
          <a:extLst>
            <a:ext uri="{FF2B5EF4-FFF2-40B4-BE49-F238E27FC236}">
              <a16:creationId xmlns:a16="http://schemas.microsoft.com/office/drawing/2014/main" id="{3F260A1E-0803-4E41-B8BC-82DC08E6FA5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8" name="Text Box 5">
          <a:extLst>
            <a:ext uri="{FF2B5EF4-FFF2-40B4-BE49-F238E27FC236}">
              <a16:creationId xmlns:a16="http://schemas.microsoft.com/office/drawing/2014/main" id="{BCFEAE74-A086-4D5C-899F-95AF16DA7A8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9" name="Text Box 9">
          <a:extLst>
            <a:ext uri="{FF2B5EF4-FFF2-40B4-BE49-F238E27FC236}">
              <a16:creationId xmlns:a16="http://schemas.microsoft.com/office/drawing/2014/main" id="{DD401733-B3F9-4973-A873-90E8232580A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0" name="Text Box 10">
          <a:extLst>
            <a:ext uri="{FF2B5EF4-FFF2-40B4-BE49-F238E27FC236}">
              <a16:creationId xmlns:a16="http://schemas.microsoft.com/office/drawing/2014/main" id="{5AF5696C-9433-48B1-AFC2-AD58A4B5E31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1" name="Text Box 4">
          <a:extLst>
            <a:ext uri="{FF2B5EF4-FFF2-40B4-BE49-F238E27FC236}">
              <a16:creationId xmlns:a16="http://schemas.microsoft.com/office/drawing/2014/main" id="{87BED7C8-B0A6-4405-9E28-CBBBE2F3667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2" name="Text Box 5">
          <a:extLst>
            <a:ext uri="{FF2B5EF4-FFF2-40B4-BE49-F238E27FC236}">
              <a16:creationId xmlns:a16="http://schemas.microsoft.com/office/drawing/2014/main" id="{127C85A8-8A42-4683-9DC3-0112D462424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3" name="Text Box 9">
          <a:extLst>
            <a:ext uri="{FF2B5EF4-FFF2-40B4-BE49-F238E27FC236}">
              <a16:creationId xmlns:a16="http://schemas.microsoft.com/office/drawing/2014/main" id="{314C7946-4D1C-4AA9-9B75-55F291A005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4" name="Text Box 10">
          <a:extLst>
            <a:ext uri="{FF2B5EF4-FFF2-40B4-BE49-F238E27FC236}">
              <a16:creationId xmlns:a16="http://schemas.microsoft.com/office/drawing/2014/main" id="{67F5BBD9-2F9B-4AB2-9143-48693D472BB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5" name="Text Box 4">
          <a:extLst>
            <a:ext uri="{FF2B5EF4-FFF2-40B4-BE49-F238E27FC236}">
              <a16:creationId xmlns:a16="http://schemas.microsoft.com/office/drawing/2014/main" id="{B4D5C236-51EA-44EF-BE46-E0B553BA78D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6" name="Text Box 5">
          <a:extLst>
            <a:ext uri="{FF2B5EF4-FFF2-40B4-BE49-F238E27FC236}">
              <a16:creationId xmlns:a16="http://schemas.microsoft.com/office/drawing/2014/main" id="{5568B4F1-AC12-4EE2-9E3D-26E76CDA173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7" name="Text Box 9">
          <a:extLst>
            <a:ext uri="{FF2B5EF4-FFF2-40B4-BE49-F238E27FC236}">
              <a16:creationId xmlns:a16="http://schemas.microsoft.com/office/drawing/2014/main" id="{A7F83115-EB0D-4113-BF54-D1A035935FD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8" name="Text Box 10">
          <a:extLst>
            <a:ext uri="{FF2B5EF4-FFF2-40B4-BE49-F238E27FC236}">
              <a16:creationId xmlns:a16="http://schemas.microsoft.com/office/drawing/2014/main" id="{AE7C4046-6A27-4AB5-91AC-C6A7ED80F4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9" name="Text Box 4">
          <a:extLst>
            <a:ext uri="{FF2B5EF4-FFF2-40B4-BE49-F238E27FC236}">
              <a16:creationId xmlns:a16="http://schemas.microsoft.com/office/drawing/2014/main" id="{02739C0C-B87D-45C3-8905-0436FFF47C1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0" name="Text Box 5">
          <a:extLst>
            <a:ext uri="{FF2B5EF4-FFF2-40B4-BE49-F238E27FC236}">
              <a16:creationId xmlns:a16="http://schemas.microsoft.com/office/drawing/2014/main" id="{EBCECFD3-4079-468B-9EE5-CE45B0C428C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1" name="Text Box 9">
          <a:extLst>
            <a:ext uri="{FF2B5EF4-FFF2-40B4-BE49-F238E27FC236}">
              <a16:creationId xmlns:a16="http://schemas.microsoft.com/office/drawing/2014/main" id="{19925A94-A212-468B-A198-27550466441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2" name="Text Box 10">
          <a:extLst>
            <a:ext uri="{FF2B5EF4-FFF2-40B4-BE49-F238E27FC236}">
              <a16:creationId xmlns:a16="http://schemas.microsoft.com/office/drawing/2014/main" id="{A12174E0-6037-4ED8-899D-49F25C28A75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3" name="Text Box 4">
          <a:extLst>
            <a:ext uri="{FF2B5EF4-FFF2-40B4-BE49-F238E27FC236}">
              <a16:creationId xmlns:a16="http://schemas.microsoft.com/office/drawing/2014/main" id="{07BA0B52-7C42-409C-AB8A-9B30C1F2DD4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4" name="Text Box 5">
          <a:extLst>
            <a:ext uri="{FF2B5EF4-FFF2-40B4-BE49-F238E27FC236}">
              <a16:creationId xmlns:a16="http://schemas.microsoft.com/office/drawing/2014/main" id="{2310C809-74EB-4F49-8B6D-0F69783588F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5" name="Text Box 9">
          <a:extLst>
            <a:ext uri="{FF2B5EF4-FFF2-40B4-BE49-F238E27FC236}">
              <a16:creationId xmlns:a16="http://schemas.microsoft.com/office/drawing/2014/main" id="{EA73AA6E-09BD-4C95-9667-99459323BAD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6" name="Text Box 10">
          <a:extLst>
            <a:ext uri="{FF2B5EF4-FFF2-40B4-BE49-F238E27FC236}">
              <a16:creationId xmlns:a16="http://schemas.microsoft.com/office/drawing/2014/main" id="{2371D320-DBD8-4D65-BAA8-EDB4B3BDA81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7" name="Text Box 4">
          <a:extLst>
            <a:ext uri="{FF2B5EF4-FFF2-40B4-BE49-F238E27FC236}">
              <a16:creationId xmlns:a16="http://schemas.microsoft.com/office/drawing/2014/main" id="{A7B9D176-18E1-4057-849D-8D1FEC26BD2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8" name="Text Box 5">
          <a:extLst>
            <a:ext uri="{FF2B5EF4-FFF2-40B4-BE49-F238E27FC236}">
              <a16:creationId xmlns:a16="http://schemas.microsoft.com/office/drawing/2014/main" id="{399DF535-1AB3-46BC-A3CE-B416D86B646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9" name="Text Box 9">
          <a:extLst>
            <a:ext uri="{FF2B5EF4-FFF2-40B4-BE49-F238E27FC236}">
              <a16:creationId xmlns:a16="http://schemas.microsoft.com/office/drawing/2014/main" id="{A69754AA-2066-49AB-95C3-8F0F8EF534D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60" name="Text Box 10">
          <a:extLst>
            <a:ext uri="{FF2B5EF4-FFF2-40B4-BE49-F238E27FC236}">
              <a16:creationId xmlns:a16="http://schemas.microsoft.com/office/drawing/2014/main" id="{AFF7209F-7393-4DB5-847D-80AB03689D0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261" name="Text Box 4">
          <a:extLst>
            <a:ext uri="{FF2B5EF4-FFF2-40B4-BE49-F238E27FC236}">
              <a16:creationId xmlns:a16="http://schemas.microsoft.com/office/drawing/2014/main" id="{87679548-FA22-4DC5-9BA4-8E8E368884C0}"/>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262" name="Text Box 5">
          <a:extLst>
            <a:ext uri="{FF2B5EF4-FFF2-40B4-BE49-F238E27FC236}">
              <a16:creationId xmlns:a16="http://schemas.microsoft.com/office/drawing/2014/main" id="{A2C02301-1551-4CBE-9AFB-C1B53B3899A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263" name="Text Box 9">
          <a:extLst>
            <a:ext uri="{FF2B5EF4-FFF2-40B4-BE49-F238E27FC236}">
              <a16:creationId xmlns:a16="http://schemas.microsoft.com/office/drawing/2014/main" id="{CA609893-4E5D-45CF-99F0-765AAB08237F}"/>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264" name="Text Box 10">
          <a:extLst>
            <a:ext uri="{FF2B5EF4-FFF2-40B4-BE49-F238E27FC236}">
              <a16:creationId xmlns:a16="http://schemas.microsoft.com/office/drawing/2014/main" id="{9052B3FE-5EB1-4028-AFEF-CDBBD2B07504}"/>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65" name="Text Box 4">
          <a:extLst>
            <a:ext uri="{FF2B5EF4-FFF2-40B4-BE49-F238E27FC236}">
              <a16:creationId xmlns:a16="http://schemas.microsoft.com/office/drawing/2014/main" id="{41F16A5A-C229-49A2-BC7D-57602DD6D17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66" name="Text Box 5">
          <a:extLst>
            <a:ext uri="{FF2B5EF4-FFF2-40B4-BE49-F238E27FC236}">
              <a16:creationId xmlns:a16="http://schemas.microsoft.com/office/drawing/2014/main" id="{6176D818-2B0F-41C8-A7AC-708183BCCCF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67" name="Text Box 9">
          <a:extLst>
            <a:ext uri="{FF2B5EF4-FFF2-40B4-BE49-F238E27FC236}">
              <a16:creationId xmlns:a16="http://schemas.microsoft.com/office/drawing/2014/main" id="{28EFE710-082E-4026-93D9-3655CD2BE33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68" name="Text Box 10">
          <a:extLst>
            <a:ext uri="{FF2B5EF4-FFF2-40B4-BE49-F238E27FC236}">
              <a16:creationId xmlns:a16="http://schemas.microsoft.com/office/drawing/2014/main" id="{DAD7BD66-5268-4AA1-865D-258BE12BB9F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69" name="Text Box 4">
          <a:extLst>
            <a:ext uri="{FF2B5EF4-FFF2-40B4-BE49-F238E27FC236}">
              <a16:creationId xmlns:a16="http://schemas.microsoft.com/office/drawing/2014/main" id="{787FC583-1C38-4947-8981-F45C35AC562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70" name="Text Box 5">
          <a:extLst>
            <a:ext uri="{FF2B5EF4-FFF2-40B4-BE49-F238E27FC236}">
              <a16:creationId xmlns:a16="http://schemas.microsoft.com/office/drawing/2014/main" id="{A9C9842D-EA16-4391-B6EC-CB6D166DD05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71" name="Text Box 9">
          <a:extLst>
            <a:ext uri="{FF2B5EF4-FFF2-40B4-BE49-F238E27FC236}">
              <a16:creationId xmlns:a16="http://schemas.microsoft.com/office/drawing/2014/main" id="{AFA3CC86-3D39-415D-907E-BA13FF62F57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72" name="Text Box 10">
          <a:extLst>
            <a:ext uri="{FF2B5EF4-FFF2-40B4-BE49-F238E27FC236}">
              <a16:creationId xmlns:a16="http://schemas.microsoft.com/office/drawing/2014/main" id="{3E37C965-B755-4068-8F6B-6E0EB7D5DBE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73" name="Text Box 4">
          <a:extLst>
            <a:ext uri="{FF2B5EF4-FFF2-40B4-BE49-F238E27FC236}">
              <a16:creationId xmlns:a16="http://schemas.microsoft.com/office/drawing/2014/main" id="{7BD3A691-0A0F-46AB-9A1F-00E9B3D5683E}"/>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74" name="Text Box 5">
          <a:extLst>
            <a:ext uri="{FF2B5EF4-FFF2-40B4-BE49-F238E27FC236}">
              <a16:creationId xmlns:a16="http://schemas.microsoft.com/office/drawing/2014/main" id="{2D1452CA-E1B0-4D9E-AAA7-22CC65290CFB}"/>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75" name="Text Box 9">
          <a:extLst>
            <a:ext uri="{FF2B5EF4-FFF2-40B4-BE49-F238E27FC236}">
              <a16:creationId xmlns:a16="http://schemas.microsoft.com/office/drawing/2014/main" id="{9F6E682A-57DC-4057-B1F6-E0EA074D6A44}"/>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76" name="Text Box 10">
          <a:extLst>
            <a:ext uri="{FF2B5EF4-FFF2-40B4-BE49-F238E27FC236}">
              <a16:creationId xmlns:a16="http://schemas.microsoft.com/office/drawing/2014/main" id="{9007C1A3-4763-49D7-9C6E-8FDE5B5D5A2B}"/>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77" name="Text Box 4">
          <a:extLst>
            <a:ext uri="{FF2B5EF4-FFF2-40B4-BE49-F238E27FC236}">
              <a16:creationId xmlns:a16="http://schemas.microsoft.com/office/drawing/2014/main" id="{6C4F47DA-2129-4756-B238-77D2B7F5F4AE}"/>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78" name="Text Box 5">
          <a:extLst>
            <a:ext uri="{FF2B5EF4-FFF2-40B4-BE49-F238E27FC236}">
              <a16:creationId xmlns:a16="http://schemas.microsoft.com/office/drawing/2014/main" id="{1E1F9B15-92A9-4569-98EF-0FC2BDEB06EC}"/>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79" name="Text Box 9">
          <a:extLst>
            <a:ext uri="{FF2B5EF4-FFF2-40B4-BE49-F238E27FC236}">
              <a16:creationId xmlns:a16="http://schemas.microsoft.com/office/drawing/2014/main" id="{B5550C0F-DA76-45CD-B180-8E4897915CB8}"/>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80" name="Text Box 10">
          <a:extLst>
            <a:ext uri="{FF2B5EF4-FFF2-40B4-BE49-F238E27FC236}">
              <a16:creationId xmlns:a16="http://schemas.microsoft.com/office/drawing/2014/main" id="{68861EC5-BEF1-4A6F-9277-2E900F62EA2D}"/>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1" name="Text Box 4">
          <a:extLst>
            <a:ext uri="{FF2B5EF4-FFF2-40B4-BE49-F238E27FC236}">
              <a16:creationId xmlns:a16="http://schemas.microsoft.com/office/drawing/2014/main" id="{A9EEA6EB-69B3-4B19-A693-CD8A8B3F6C5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2" name="Text Box 5">
          <a:extLst>
            <a:ext uri="{FF2B5EF4-FFF2-40B4-BE49-F238E27FC236}">
              <a16:creationId xmlns:a16="http://schemas.microsoft.com/office/drawing/2014/main" id="{D3EC060F-77F8-4BC7-8C60-C628845AEF6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3" name="Text Box 9">
          <a:extLst>
            <a:ext uri="{FF2B5EF4-FFF2-40B4-BE49-F238E27FC236}">
              <a16:creationId xmlns:a16="http://schemas.microsoft.com/office/drawing/2014/main" id="{FE21692F-1C6B-4C84-8115-AF39D87C47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4" name="Text Box 10">
          <a:extLst>
            <a:ext uri="{FF2B5EF4-FFF2-40B4-BE49-F238E27FC236}">
              <a16:creationId xmlns:a16="http://schemas.microsoft.com/office/drawing/2014/main" id="{BEB8489E-0E3D-4F0C-8EEE-A249B0A9651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5" name="Text Box 4">
          <a:extLst>
            <a:ext uri="{FF2B5EF4-FFF2-40B4-BE49-F238E27FC236}">
              <a16:creationId xmlns:a16="http://schemas.microsoft.com/office/drawing/2014/main" id="{7A3943CB-9719-4786-A660-EF5C433F151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6" name="Text Box 5">
          <a:extLst>
            <a:ext uri="{FF2B5EF4-FFF2-40B4-BE49-F238E27FC236}">
              <a16:creationId xmlns:a16="http://schemas.microsoft.com/office/drawing/2014/main" id="{324FD9FE-4BF3-413D-AE27-9FDC9544BB7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7" name="Text Box 9">
          <a:extLst>
            <a:ext uri="{FF2B5EF4-FFF2-40B4-BE49-F238E27FC236}">
              <a16:creationId xmlns:a16="http://schemas.microsoft.com/office/drawing/2014/main" id="{6E0B48D9-0175-4246-8CA0-A2305A7500F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8" name="Text Box 10">
          <a:extLst>
            <a:ext uri="{FF2B5EF4-FFF2-40B4-BE49-F238E27FC236}">
              <a16:creationId xmlns:a16="http://schemas.microsoft.com/office/drawing/2014/main" id="{695E8145-72ED-4CE5-8439-7A29086B8DF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9" name="Text Box 4">
          <a:extLst>
            <a:ext uri="{FF2B5EF4-FFF2-40B4-BE49-F238E27FC236}">
              <a16:creationId xmlns:a16="http://schemas.microsoft.com/office/drawing/2014/main" id="{0BDA6B6B-5AE9-4B90-B094-30FAE9D1C61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90" name="Text Box 5">
          <a:extLst>
            <a:ext uri="{FF2B5EF4-FFF2-40B4-BE49-F238E27FC236}">
              <a16:creationId xmlns:a16="http://schemas.microsoft.com/office/drawing/2014/main" id="{75997548-7187-4159-BE9C-D3ECEFD22F1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91" name="Text Box 9">
          <a:extLst>
            <a:ext uri="{FF2B5EF4-FFF2-40B4-BE49-F238E27FC236}">
              <a16:creationId xmlns:a16="http://schemas.microsoft.com/office/drawing/2014/main" id="{99A78244-86D7-49B0-9EEF-804D487761A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92" name="Text Box 4">
          <a:extLst>
            <a:ext uri="{FF2B5EF4-FFF2-40B4-BE49-F238E27FC236}">
              <a16:creationId xmlns:a16="http://schemas.microsoft.com/office/drawing/2014/main" id="{B64A60EE-F403-498B-B1D2-6B93DB5C656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93" name="Text Box 5">
          <a:extLst>
            <a:ext uri="{FF2B5EF4-FFF2-40B4-BE49-F238E27FC236}">
              <a16:creationId xmlns:a16="http://schemas.microsoft.com/office/drawing/2014/main" id="{7E45C587-B705-4A18-B55F-2E9437C52FC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94" name="Text Box 9">
          <a:extLst>
            <a:ext uri="{FF2B5EF4-FFF2-40B4-BE49-F238E27FC236}">
              <a16:creationId xmlns:a16="http://schemas.microsoft.com/office/drawing/2014/main" id="{B717CC82-936C-479E-9EA7-76FEBB93662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95" name="Text Box 4">
          <a:extLst>
            <a:ext uri="{FF2B5EF4-FFF2-40B4-BE49-F238E27FC236}">
              <a16:creationId xmlns:a16="http://schemas.microsoft.com/office/drawing/2014/main" id="{422D5A35-67E6-4906-90CE-6B240182A69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96" name="Text Box 4">
          <a:extLst>
            <a:ext uri="{FF2B5EF4-FFF2-40B4-BE49-F238E27FC236}">
              <a16:creationId xmlns:a16="http://schemas.microsoft.com/office/drawing/2014/main" id="{9D065595-DE59-412B-8B9D-73EDFCA7E1A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97" name="Text Box 4">
          <a:extLst>
            <a:ext uri="{FF2B5EF4-FFF2-40B4-BE49-F238E27FC236}">
              <a16:creationId xmlns:a16="http://schemas.microsoft.com/office/drawing/2014/main" id="{0869E13D-A054-4294-99F0-FEFEB9FCFCB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98" name="Text Box 5">
          <a:extLst>
            <a:ext uri="{FF2B5EF4-FFF2-40B4-BE49-F238E27FC236}">
              <a16:creationId xmlns:a16="http://schemas.microsoft.com/office/drawing/2014/main" id="{9EB958F0-4390-44F1-AB8C-09CCED17530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99" name="Text Box 9">
          <a:extLst>
            <a:ext uri="{FF2B5EF4-FFF2-40B4-BE49-F238E27FC236}">
              <a16:creationId xmlns:a16="http://schemas.microsoft.com/office/drawing/2014/main" id="{B2FE60DE-2CDC-479E-B819-E2A9BF650A0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00" name="Text Box 10">
          <a:extLst>
            <a:ext uri="{FF2B5EF4-FFF2-40B4-BE49-F238E27FC236}">
              <a16:creationId xmlns:a16="http://schemas.microsoft.com/office/drawing/2014/main" id="{12162496-FECE-4A93-8890-CB03938C2AA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01" name="Text Box 4">
          <a:extLst>
            <a:ext uri="{FF2B5EF4-FFF2-40B4-BE49-F238E27FC236}">
              <a16:creationId xmlns:a16="http://schemas.microsoft.com/office/drawing/2014/main" id="{F1EFDB40-5EB0-491E-AA53-BD0D4E34A65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02" name="Text Box 5">
          <a:extLst>
            <a:ext uri="{FF2B5EF4-FFF2-40B4-BE49-F238E27FC236}">
              <a16:creationId xmlns:a16="http://schemas.microsoft.com/office/drawing/2014/main" id="{A6B15E44-0B64-4AFA-B01B-5BEBAAC24A8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03" name="Text Box 9">
          <a:extLst>
            <a:ext uri="{FF2B5EF4-FFF2-40B4-BE49-F238E27FC236}">
              <a16:creationId xmlns:a16="http://schemas.microsoft.com/office/drawing/2014/main" id="{2AAD3753-DE0C-4F58-8BCB-0A5412CAFA5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04" name="Text Box 10">
          <a:extLst>
            <a:ext uri="{FF2B5EF4-FFF2-40B4-BE49-F238E27FC236}">
              <a16:creationId xmlns:a16="http://schemas.microsoft.com/office/drawing/2014/main" id="{7CCC6B99-D450-4CF4-8F80-DD0A68EC650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05" name="Text Box 4">
          <a:extLst>
            <a:ext uri="{FF2B5EF4-FFF2-40B4-BE49-F238E27FC236}">
              <a16:creationId xmlns:a16="http://schemas.microsoft.com/office/drawing/2014/main" id="{8572CEAC-EDB2-4F9B-885A-2EB2DE9407C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06" name="Text Box 5">
          <a:extLst>
            <a:ext uri="{FF2B5EF4-FFF2-40B4-BE49-F238E27FC236}">
              <a16:creationId xmlns:a16="http://schemas.microsoft.com/office/drawing/2014/main" id="{E71ED003-896B-484D-819B-F39CE18DD28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07" name="Text Box 9">
          <a:extLst>
            <a:ext uri="{FF2B5EF4-FFF2-40B4-BE49-F238E27FC236}">
              <a16:creationId xmlns:a16="http://schemas.microsoft.com/office/drawing/2014/main" id="{CD77982F-3C11-4C6A-9576-D3DE0CAFCA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08" name="Text Box 10">
          <a:extLst>
            <a:ext uri="{FF2B5EF4-FFF2-40B4-BE49-F238E27FC236}">
              <a16:creationId xmlns:a16="http://schemas.microsoft.com/office/drawing/2014/main" id="{FEF87E10-07CD-43FF-B9AF-D9282166897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09" name="Text Box 4">
          <a:extLst>
            <a:ext uri="{FF2B5EF4-FFF2-40B4-BE49-F238E27FC236}">
              <a16:creationId xmlns:a16="http://schemas.microsoft.com/office/drawing/2014/main" id="{F5CB5568-651B-42F9-8631-5CCBE4F25F0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0" name="Text Box 5">
          <a:extLst>
            <a:ext uri="{FF2B5EF4-FFF2-40B4-BE49-F238E27FC236}">
              <a16:creationId xmlns:a16="http://schemas.microsoft.com/office/drawing/2014/main" id="{0501C79D-B2A7-4F8A-A377-D0CF45B141B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1" name="Text Box 9">
          <a:extLst>
            <a:ext uri="{FF2B5EF4-FFF2-40B4-BE49-F238E27FC236}">
              <a16:creationId xmlns:a16="http://schemas.microsoft.com/office/drawing/2014/main" id="{71775685-8976-41C1-AFBE-1D385B90237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2" name="Text Box 10">
          <a:extLst>
            <a:ext uri="{FF2B5EF4-FFF2-40B4-BE49-F238E27FC236}">
              <a16:creationId xmlns:a16="http://schemas.microsoft.com/office/drawing/2014/main" id="{989A707A-4E7E-4147-86FD-6498DE9B096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3" name="Text Box 4">
          <a:extLst>
            <a:ext uri="{FF2B5EF4-FFF2-40B4-BE49-F238E27FC236}">
              <a16:creationId xmlns:a16="http://schemas.microsoft.com/office/drawing/2014/main" id="{9C2FD7B9-684E-4BFF-8AAF-B3637556817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4" name="Text Box 5">
          <a:extLst>
            <a:ext uri="{FF2B5EF4-FFF2-40B4-BE49-F238E27FC236}">
              <a16:creationId xmlns:a16="http://schemas.microsoft.com/office/drawing/2014/main" id="{FBBBDF09-0BA1-4482-8FFA-AA4C8742875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5" name="Text Box 9">
          <a:extLst>
            <a:ext uri="{FF2B5EF4-FFF2-40B4-BE49-F238E27FC236}">
              <a16:creationId xmlns:a16="http://schemas.microsoft.com/office/drawing/2014/main" id="{DE8C8506-3C55-40F5-9719-5E36EF95B76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6" name="Text Box 10">
          <a:extLst>
            <a:ext uri="{FF2B5EF4-FFF2-40B4-BE49-F238E27FC236}">
              <a16:creationId xmlns:a16="http://schemas.microsoft.com/office/drawing/2014/main" id="{1ED0A97E-CCE6-41B9-9E2E-80525F31A0C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7" name="Text Box 4">
          <a:extLst>
            <a:ext uri="{FF2B5EF4-FFF2-40B4-BE49-F238E27FC236}">
              <a16:creationId xmlns:a16="http://schemas.microsoft.com/office/drawing/2014/main" id="{4A4D5549-EFA4-4764-8574-3239E063CA0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8" name="Text Box 5">
          <a:extLst>
            <a:ext uri="{FF2B5EF4-FFF2-40B4-BE49-F238E27FC236}">
              <a16:creationId xmlns:a16="http://schemas.microsoft.com/office/drawing/2014/main" id="{3AF49043-3532-4A98-B13E-4145F7FEFDF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9" name="Text Box 9">
          <a:extLst>
            <a:ext uri="{FF2B5EF4-FFF2-40B4-BE49-F238E27FC236}">
              <a16:creationId xmlns:a16="http://schemas.microsoft.com/office/drawing/2014/main" id="{5F3059D1-5160-482B-9F56-3C6ACF7088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0" name="Text Box 10">
          <a:extLst>
            <a:ext uri="{FF2B5EF4-FFF2-40B4-BE49-F238E27FC236}">
              <a16:creationId xmlns:a16="http://schemas.microsoft.com/office/drawing/2014/main" id="{CAA69CC6-1A91-45FA-A451-E924EC9A00F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1" name="Text Box 4">
          <a:extLst>
            <a:ext uri="{FF2B5EF4-FFF2-40B4-BE49-F238E27FC236}">
              <a16:creationId xmlns:a16="http://schemas.microsoft.com/office/drawing/2014/main" id="{087DBCE4-CAFC-409D-AA3D-1CF734D5341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2" name="Text Box 5">
          <a:extLst>
            <a:ext uri="{FF2B5EF4-FFF2-40B4-BE49-F238E27FC236}">
              <a16:creationId xmlns:a16="http://schemas.microsoft.com/office/drawing/2014/main" id="{3C0F42BC-C6F3-4964-A0F2-ABFBA61831D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3" name="Text Box 9">
          <a:extLst>
            <a:ext uri="{FF2B5EF4-FFF2-40B4-BE49-F238E27FC236}">
              <a16:creationId xmlns:a16="http://schemas.microsoft.com/office/drawing/2014/main" id="{700FF87C-F5E1-4D0A-A66D-066637F89CC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4" name="Text Box 10">
          <a:extLst>
            <a:ext uri="{FF2B5EF4-FFF2-40B4-BE49-F238E27FC236}">
              <a16:creationId xmlns:a16="http://schemas.microsoft.com/office/drawing/2014/main" id="{4240301B-3A54-4454-8AE2-4D9FD89E559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5" name="Text Box 4">
          <a:extLst>
            <a:ext uri="{FF2B5EF4-FFF2-40B4-BE49-F238E27FC236}">
              <a16:creationId xmlns:a16="http://schemas.microsoft.com/office/drawing/2014/main" id="{384AF353-0E9B-4EEB-8A41-F3F4DF1B3B7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6" name="Text Box 5">
          <a:extLst>
            <a:ext uri="{FF2B5EF4-FFF2-40B4-BE49-F238E27FC236}">
              <a16:creationId xmlns:a16="http://schemas.microsoft.com/office/drawing/2014/main" id="{F2EC0743-A279-4163-BBB0-FFE80AB54A3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7" name="Text Box 9">
          <a:extLst>
            <a:ext uri="{FF2B5EF4-FFF2-40B4-BE49-F238E27FC236}">
              <a16:creationId xmlns:a16="http://schemas.microsoft.com/office/drawing/2014/main" id="{48C479A4-317C-44B6-9F8E-2E4285D9702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8" name="Text Box 10">
          <a:extLst>
            <a:ext uri="{FF2B5EF4-FFF2-40B4-BE49-F238E27FC236}">
              <a16:creationId xmlns:a16="http://schemas.microsoft.com/office/drawing/2014/main" id="{89B09174-7755-4BE9-8134-F46FC8F3EA0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9" name="Text Box 4">
          <a:extLst>
            <a:ext uri="{FF2B5EF4-FFF2-40B4-BE49-F238E27FC236}">
              <a16:creationId xmlns:a16="http://schemas.microsoft.com/office/drawing/2014/main" id="{3A368548-C713-443B-BCA1-B97274EE6F5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0" name="Text Box 5">
          <a:extLst>
            <a:ext uri="{FF2B5EF4-FFF2-40B4-BE49-F238E27FC236}">
              <a16:creationId xmlns:a16="http://schemas.microsoft.com/office/drawing/2014/main" id="{984CF00D-FBB4-4E18-BBE7-76C84AB97A8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1" name="Text Box 9">
          <a:extLst>
            <a:ext uri="{FF2B5EF4-FFF2-40B4-BE49-F238E27FC236}">
              <a16:creationId xmlns:a16="http://schemas.microsoft.com/office/drawing/2014/main" id="{12605FE6-E6DD-4B27-97FE-BFF84D101CA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2" name="Text Box 10">
          <a:extLst>
            <a:ext uri="{FF2B5EF4-FFF2-40B4-BE49-F238E27FC236}">
              <a16:creationId xmlns:a16="http://schemas.microsoft.com/office/drawing/2014/main" id="{3A37F5EB-021A-43E0-9254-053E56D5420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3" name="Text Box 4">
          <a:extLst>
            <a:ext uri="{FF2B5EF4-FFF2-40B4-BE49-F238E27FC236}">
              <a16:creationId xmlns:a16="http://schemas.microsoft.com/office/drawing/2014/main" id="{8A4C8ED7-F24C-42CC-A620-C15F3F8B490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4" name="Text Box 5">
          <a:extLst>
            <a:ext uri="{FF2B5EF4-FFF2-40B4-BE49-F238E27FC236}">
              <a16:creationId xmlns:a16="http://schemas.microsoft.com/office/drawing/2014/main" id="{8A18FD8B-6846-4214-8FFA-1881BFD1FE2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5" name="Text Box 9">
          <a:extLst>
            <a:ext uri="{FF2B5EF4-FFF2-40B4-BE49-F238E27FC236}">
              <a16:creationId xmlns:a16="http://schemas.microsoft.com/office/drawing/2014/main" id="{8B152D52-07A7-4033-9C12-0894CEBCCAF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6" name="Text Box 10">
          <a:extLst>
            <a:ext uri="{FF2B5EF4-FFF2-40B4-BE49-F238E27FC236}">
              <a16:creationId xmlns:a16="http://schemas.microsoft.com/office/drawing/2014/main" id="{32D7D339-F94C-4D91-92A1-CB4152B9140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7" name="Text Box 4">
          <a:extLst>
            <a:ext uri="{FF2B5EF4-FFF2-40B4-BE49-F238E27FC236}">
              <a16:creationId xmlns:a16="http://schemas.microsoft.com/office/drawing/2014/main" id="{F2978B81-64A7-408D-B799-6362BFD7015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8" name="Text Box 5">
          <a:extLst>
            <a:ext uri="{FF2B5EF4-FFF2-40B4-BE49-F238E27FC236}">
              <a16:creationId xmlns:a16="http://schemas.microsoft.com/office/drawing/2014/main" id="{5C81D181-B0C7-4F38-9DDB-F88E16E2E8B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9" name="Text Box 9">
          <a:extLst>
            <a:ext uri="{FF2B5EF4-FFF2-40B4-BE49-F238E27FC236}">
              <a16:creationId xmlns:a16="http://schemas.microsoft.com/office/drawing/2014/main" id="{5A807BE7-A0ED-4F82-8ABA-52330C9429C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0" name="Text Box 10">
          <a:extLst>
            <a:ext uri="{FF2B5EF4-FFF2-40B4-BE49-F238E27FC236}">
              <a16:creationId xmlns:a16="http://schemas.microsoft.com/office/drawing/2014/main" id="{42823CC2-0F58-486C-A531-D46D1853E0A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1" name="Text Box 4">
          <a:extLst>
            <a:ext uri="{FF2B5EF4-FFF2-40B4-BE49-F238E27FC236}">
              <a16:creationId xmlns:a16="http://schemas.microsoft.com/office/drawing/2014/main" id="{9CD5B066-5702-4DEA-B114-E8F5E39D8A0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2" name="Text Box 5">
          <a:extLst>
            <a:ext uri="{FF2B5EF4-FFF2-40B4-BE49-F238E27FC236}">
              <a16:creationId xmlns:a16="http://schemas.microsoft.com/office/drawing/2014/main" id="{EF7AD4C2-7C2D-466E-9AC4-EA15C57BBB9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3" name="Text Box 9">
          <a:extLst>
            <a:ext uri="{FF2B5EF4-FFF2-40B4-BE49-F238E27FC236}">
              <a16:creationId xmlns:a16="http://schemas.microsoft.com/office/drawing/2014/main" id="{EF4F5136-C177-47ED-9265-079C7708882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4" name="Text Box 10">
          <a:extLst>
            <a:ext uri="{FF2B5EF4-FFF2-40B4-BE49-F238E27FC236}">
              <a16:creationId xmlns:a16="http://schemas.microsoft.com/office/drawing/2014/main" id="{3CA91041-AA7C-4118-BD44-1DFB4BA030B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5" name="Text Box 4">
          <a:extLst>
            <a:ext uri="{FF2B5EF4-FFF2-40B4-BE49-F238E27FC236}">
              <a16:creationId xmlns:a16="http://schemas.microsoft.com/office/drawing/2014/main" id="{072E6E4B-44F5-4A3B-8056-057CD5194A1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6" name="Text Box 5">
          <a:extLst>
            <a:ext uri="{FF2B5EF4-FFF2-40B4-BE49-F238E27FC236}">
              <a16:creationId xmlns:a16="http://schemas.microsoft.com/office/drawing/2014/main" id="{1C7FA947-5149-4250-8ECB-51DB7ED09D0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7" name="Text Box 9">
          <a:extLst>
            <a:ext uri="{FF2B5EF4-FFF2-40B4-BE49-F238E27FC236}">
              <a16:creationId xmlns:a16="http://schemas.microsoft.com/office/drawing/2014/main" id="{52A65CEA-022E-4423-98F8-346D03E601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8" name="Text Box 10">
          <a:extLst>
            <a:ext uri="{FF2B5EF4-FFF2-40B4-BE49-F238E27FC236}">
              <a16:creationId xmlns:a16="http://schemas.microsoft.com/office/drawing/2014/main" id="{86DFF14A-26C7-4FED-AE61-F96173EAFDB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349" name="Text Box 4">
          <a:extLst>
            <a:ext uri="{FF2B5EF4-FFF2-40B4-BE49-F238E27FC236}">
              <a16:creationId xmlns:a16="http://schemas.microsoft.com/office/drawing/2014/main" id="{F31E4BC3-3DC2-4D5D-8ED4-93953DE8071E}"/>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350" name="Text Box 5">
          <a:extLst>
            <a:ext uri="{FF2B5EF4-FFF2-40B4-BE49-F238E27FC236}">
              <a16:creationId xmlns:a16="http://schemas.microsoft.com/office/drawing/2014/main" id="{68196271-1FBC-4E68-9079-DB8BD5FB768C}"/>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351" name="Text Box 9">
          <a:extLst>
            <a:ext uri="{FF2B5EF4-FFF2-40B4-BE49-F238E27FC236}">
              <a16:creationId xmlns:a16="http://schemas.microsoft.com/office/drawing/2014/main" id="{9F4601E7-1C42-4076-8FF6-5E7B511706D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352" name="Text Box 10">
          <a:extLst>
            <a:ext uri="{FF2B5EF4-FFF2-40B4-BE49-F238E27FC236}">
              <a16:creationId xmlns:a16="http://schemas.microsoft.com/office/drawing/2014/main" id="{CEFB505C-5BDD-4B8C-8F16-B09EDDD4E081}"/>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53" name="Text Box 4">
          <a:extLst>
            <a:ext uri="{FF2B5EF4-FFF2-40B4-BE49-F238E27FC236}">
              <a16:creationId xmlns:a16="http://schemas.microsoft.com/office/drawing/2014/main" id="{C0A858FC-B3C7-4A89-BB83-2A3B0AD77438}"/>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54" name="Text Box 5">
          <a:extLst>
            <a:ext uri="{FF2B5EF4-FFF2-40B4-BE49-F238E27FC236}">
              <a16:creationId xmlns:a16="http://schemas.microsoft.com/office/drawing/2014/main" id="{C7F3FC2D-C251-43EA-8D4F-89A6606E671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55" name="Text Box 9">
          <a:extLst>
            <a:ext uri="{FF2B5EF4-FFF2-40B4-BE49-F238E27FC236}">
              <a16:creationId xmlns:a16="http://schemas.microsoft.com/office/drawing/2014/main" id="{798987EB-FF84-4B6C-89DC-E30A4EAA52D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56" name="Text Box 10">
          <a:extLst>
            <a:ext uri="{FF2B5EF4-FFF2-40B4-BE49-F238E27FC236}">
              <a16:creationId xmlns:a16="http://schemas.microsoft.com/office/drawing/2014/main" id="{F8F8F3E6-1A82-4A18-AABC-4B2202302D2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57" name="Text Box 4">
          <a:extLst>
            <a:ext uri="{FF2B5EF4-FFF2-40B4-BE49-F238E27FC236}">
              <a16:creationId xmlns:a16="http://schemas.microsoft.com/office/drawing/2014/main" id="{3A907A39-6FB0-46DB-88FB-2A9B44EDF3E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58" name="Text Box 5">
          <a:extLst>
            <a:ext uri="{FF2B5EF4-FFF2-40B4-BE49-F238E27FC236}">
              <a16:creationId xmlns:a16="http://schemas.microsoft.com/office/drawing/2014/main" id="{3A5F541A-5301-4DE0-A143-EA8E7AE5D77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59" name="Text Box 9">
          <a:extLst>
            <a:ext uri="{FF2B5EF4-FFF2-40B4-BE49-F238E27FC236}">
              <a16:creationId xmlns:a16="http://schemas.microsoft.com/office/drawing/2014/main" id="{72E03C7F-B5C6-4CD4-9841-AB677B25199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0" name="Text Box 10">
          <a:extLst>
            <a:ext uri="{FF2B5EF4-FFF2-40B4-BE49-F238E27FC236}">
              <a16:creationId xmlns:a16="http://schemas.microsoft.com/office/drawing/2014/main" id="{60A136EB-2ECF-4828-8ACF-256F4C2A3BD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1" name="Text Box 4">
          <a:extLst>
            <a:ext uri="{FF2B5EF4-FFF2-40B4-BE49-F238E27FC236}">
              <a16:creationId xmlns:a16="http://schemas.microsoft.com/office/drawing/2014/main" id="{25AA5255-8341-4990-A79B-8DA038C259E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2" name="Text Box 5">
          <a:extLst>
            <a:ext uri="{FF2B5EF4-FFF2-40B4-BE49-F238E27FC236}">
              <a16:creationId xmlns:a16="http://schemas.microsoft.com/office/drawing/2014/main" id="{4D051322-B363-4C67-8B4A-AA2EB8430A4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3" name="Text Box 9">
          <a:extLst>
            <a:ext uri="{FF2B5EF4-FFF2-40B4-BE49-F238E27FC236}">
              <a16:creationId xmlns:a16="http://schemas.microsoft.com/office/drawing/2014/main" id="{DCF54827-7A36-451E-B0A5-D5E97C791AF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4" name="Text Box 10">
          <a:extLst>
            <a:ext uri="{FF2B5EF4-FFF2-40B4-BE49-F238E27FC236}">
              <a16:creationId xmlns:a16="http://schemas.microsoft.com/office/drawing/2014/main" id="{C0790E7C-CED1-4F47-A4F5-FD968F63EC6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5" name="Text Box 4">
          <a:extLst>
            <a:ext uri="{FF2B5EF4-FFF2-40B4-BE49-F238E27FC236}">
              <a16:creationId xmlns:a16="http://schemas.microsoft.com/office/drawing/2014/main" id="{347D74A0-0649-4571-BBB9-50169EF2DBF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6" name="Text Box 5">
          <a:extLst>
            <a:ext uri="{FF2B5EF4-FFF2-40B4-BE49-F238E27FC236}">
              <a16:creationId xmlns:a16="http://schemas.microsoft.com/office/drawing/2014/main" id="{98FA9163-8B53-44ED-ADB6-D3EB5B5C66B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7" name="Text Box 9">
          <a:extLst>
            <a:ext uri="{FF2B5EF4-FFF2-40B4-BE49-F238E27FC236}">
              <a16:creationId xmlns:a16="http://schemas.microsoft.com/office/drawing/2014/main" id="{0CA74221-9BEE-42DB-9527-77B1B452CA9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8" name="Text Box 10">
          <a:extLst>
            <a:ext uri="{FF2B5EF4-FFF2-40B4-BE49-F238E27FC236}">
              <a16:creationId xmlns:a16="http://schemas.microsoft.com/office/drawing/2014/main" id="{96297D76-E1FC-4EEB-80AC-B5EE8A20817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69" name="Text Box 4">
          <a:extLst>
            <a:ext uri="{FF2B5EF4-FFF2-40B4-BE49-F238E27FC236}">
              <a16:creationId xmlns:a16="http://schemas.microsoft.com/office/drawing/2014/main" id="{1095EDE8-5357-4989-AD0C-2E6BAE70AF04}"/>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70" name="Text Box 5">
          <a:extLst>
            <a:ext uri="{FF2B5EF4-FFF2-40B4-BE49-F238E27FC236}">
              <a16:creationId xmlns:a16="http://schemas.microsoft.com/office/drawing/2014/main" id="{9BC81969-7B1B-436C-A845-583AF1DEE482}"/>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71" name="Text Box 9">
          <a:extLst>
            <a:ext uri="{FF2B5EF4-FFF2-40B4-BE49-F238E27FC236}">
              <a16:creationId xmlns:a16="http://schemas.microsoft.com/office/drawing/2014/main" id="{5D9E98F5-503B-4121-BA84-037CB7E081A4}"/>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72" name="Text Box 10">
          <a:extLst>
            <a:ext uri="{FF2B5EF4-FFF2-40B4-BE49-F238E27FC236}">
              <a16:creationId xmlns:a16="http://schemas.microsoft.com/office/drawing/2014/main" id="{625C4EDA-77F7-4B34-A680-F30AA8EDCF16}"/>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73" name="Text Box 4">
          <a:extLst>
            <a:ext uri="{FF2B5EF4-FFF2-40B4-BE49-F238E27FC236}">
              <a16:creationId xmlns:a16="http://schemas.microsoft.com/office/drawing/2014/main" id="{A5C93A89-90CE-48AF-8003-860C3E02662F}"/>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74" name="Text Box 5">
          <a:extLst>
            <a:ext uri="{FF2B5EF4-FFF2-40B4-BE49-F238E27FC236}">
              <a16:creationId xmlns:a16="http://schemas.microsoft.com/office/drawing/2014/main" id="{B7350D0A-BD84-4966-AC8C-2400DBF35018}"/>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75" name="Text Box 9">
          <a:extLst>
            <a:ext uri="{FF2B5EF4-FFF2-40B4-BE49-F238E27FC236}">
              <a16:creationId xmlns:a16="http://schemas.microsoft.com/office/drawing/2014/main" id="{34A2781A-AFD6-4B7C-BB72-F4649FD8ADEE}"/>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76" name="Text Box 10">
          <a:extLst>
            <a:ext uri="{FF2B5EF4-FFF2-40B4-BE49-F238E27FC236}">
              <a16:creationId xmlns:a16="http://schemas.microsoft.com/office/drawing/2014/main" id="{7C68FA7D-AB53-4CCD-84DD-D26B6ED63C87}"/>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77" name="Text Box 4">
          <a:extLst>
            <a:ext uri="{FF2B5EF4-FFF2-40B4-BE49-F238E27FC236}">
              <a16:creationId xmlns:a16="http://schemas.microsoft.com/office/drawing/2014/main" id="{95157EAA-8244-4325-BC76-3621E5409A3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78" name="Text Box 5">
          <a:extLst>
            <a:ext uri="{FF2B5EF4-FFF2-40B4-BE49-F238E27FC236}">
              <a16:creationId xmlns:a16="http://schemas.microsoft.com/office/drawing/2014/main" id="{6EDB05AD-957D-45F8-8BE2-073C1F4BA5D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79" name="Text Box 9">
          <a:extLst>
            <a:ext uri="{FF2B5EF4-FFF2-40B4-BE49-F238E27FC236}">
              <a16:creationId xmlns:a16="http://schemas.microsoft.com/office/drawing/2014/main" id="{D6897D2E-8BD9-48FB-8AB8-6BCB1512758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0" name="Text Box 10">
          <a:extLst>
            <a:ext uri="{FF2B5EF4-FFF2-40B4-BE49-F238E27FC236}">
              <a16:creationId xmlns:a16="http://schemas.microsoft.com/office/drawing/2014/main" id="{0C69B0D4-83CB-42AD-AF3E-899C0383B4B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1" name="Text Box 4">
          <a:extLst>
            <a:ext uri="{FF2B5EF4-FFF2-40B4-BE49-F238E27FC236}">
              <a16:creationId xmlns:a16="http://schemas.microsoft.com/office/drawing/2014/main" id="{CD42A1A2-8AE2-412F-B519-72175CEAFBE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2" name="Text Box 5">
          <a:extLst>
            <a:ext uri="{FF2B5EF4-FFF2-40B4-BE49-F238E27FC236}">
              <a16:creationId xmlns:a16="http://schemas.microsoft.com/office/drawing/2014/main" id="{78E3CBDF-44BA-475A-9E21-DE2A324DFC1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3" name="Text Box 9">
          <a:extLst>
            <a:ext uri="{FF2B5EF4-FFF2-40B4-BE49-F238E27FC236}">
              <a16:creationId xmlns:a16="http://schemas.microsoft.com/office/drawing/2014/main" id="{8BD5CB27-4CCF-4325-8D43-922AD1BA3A9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4" name="Text Box 10">
          <a:extLst>
            <a:ext uri="{FF2B5EF4-FFF2-40B4-BE49-F238E27FC236}">
              <a16:creationId xmlns:a16="http://schemas.microsoft.com/office/drawing/2014/main" id="{DA7EFEEE-3CF1-4059-BA89-451EA69C652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5" name="Text Box 4">
          <a:extLst>
            <a:ext uri="{FF2B5EF4-FFF2-40B4-BE49-F238E27FC236}">
              <a16:creationId xmlns:a16="http://schemas.microsoft.com/office/drawing/2014/main" id="{82108770-A4B8-430C-9D6B-AD2E354209E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6" name="Text Box 5">
          <a:extLst>
            <a:ext uri="{FF2B5EF4-FFF2-40B4-BE49-F238E27FC236}">
              <a16:creationId xmlns:a16="http://schemas.microsoft.com/office/drawing/2014/main" id="{99F854E9-4A16-4594-8E40-8A7B6F4D947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7" name="Text Box 9">
          <a:extLst>
            <a:ext uri="{FF2B5EF4-FFF2-40B4-BE49-F238E27FC236}">
              <a16:creationId xmlns:a16="http://schemas.microsoft.com/office/drawing/2014/main" id="{969A87D3-9C8A-47B7-82C5-0CCA16EAC66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8" name="Text Box 4">
          <a:extLst>
            <a:ext uri="{FF2B5EF4-FFF2-40B4-BE49-F238E27FC236}">
              <a16:creationId xmlns:a16="http://schemas.microsoft.com/office/drawing/2014/main" id="{1614CF5A-2D98-4002-B74A-D0E1706170B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9" name="Text Box 5">
          <a:extLst>
            <a:ext uri="{FF2B5EF4-FFF2-40B4-BE49-F238E27FC236}">
              <a16:creationId xmlns:a16="http://schemas.microsoft.com/office/drawing/2014/main" id="{2589CD8F-62DC-4095-A361-C87B3462E67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90" name="Text Box 9">
          <a:extLst>
            <a:ext uri="{FF2B5EF4-FFF2-40B4-BE49-F238E27FC236}">
              <a16:creationId xmlns:a16="http://schemas.microsoft.com/office/drawing/2014/main" id="{62D399EE-89AB-4C71-A03B-E01D507748B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91" name="Text Box 4">
          <a:extLst>
            <a:ext uri="{FF2B5EF4-FFF2-40B4-BE49-F238E27FC236}">
              <a16:creationId xmlns:a16="http://schemas.microsoft.com/office/drawing/2014/main" id="{B421822B-5333-409C-AAEC-398887E81DD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92" name="Text Box 4">
          <a:extLst>
            <a:ext uri="{FF2B5EF4-FFF2-40B4-BE49-F238E27FC236}">
              <a16:creationId xmlns:a16="http://schemas.microsoft.com/office/drawing/2014/main" id="{F29C31F6-5940-4316-94CF-B3846410583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93" name="Text Box 4">
          <a:extLst>
            <a:ext uri="{FF2B5EF4-FFF2-40B4-BE49-F238E27FC236}">
              <a16:creationId xmlns:a16="http://schemas.microsoft.com/office/drawing/2014/main" id="{1F307334-7B48-4300-AC5B-749AA3930A7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94" name="Text Box 5">
          <a:extLst>
            <a:ext uri="{FF2B5EF4-FFF2-40B4-BE49-F238E27FC236}">
              <a16:creationId xmlns:a16="http://schemas.microsoft.com/office/drawing/2014/main" id="{DD812A05-AEDF-4A4B-B9D3-929F5B0F329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95" name="Text Box 9">
          <a:extLst>
            <a:ext uri="{FF2B5EF4-FFF2-40B4-BE49-F238E27FC236}">
              <a16:creationId xmlns:a16="http://schemas.microsoft.com/office/drawing/2014/main" id="{09F2A155-96E9-4F40-B5F7-0B16A057D78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96" name="Text Box 10">
          <a:extLst>
            <a:ext uri="{FF2B5EF4-FFF2-40B4-BE49-F238E27FC236}">
              <a16:creationId xmlns:a16="http://schemas.microsoft.com/office/drawing/2014/main" id="{D2447474-9243-4A05-A71B-E7C9B8F81D9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97" name="Text Box 4">
          <a:extLst>
            <a:ext uri="{FF2B5EF4-FFF2-40B4-BE49-F238E27FC236}">
              <a16:creationId xmlns:a16="http://schemas.microsoft.com/office/drawing/2014/main" id="{EA453106-9C44-4748-A930-065A2025336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98" name="Text Box 5">
          <a:extLst>
            <a:ext uri="{FF2B5EF4-FFF2-40B4-BE49-F238E27FC236}">
              <a16:creationId xmlns:a16="http://schemas.microsoft.com/office/drawing/2014/main" id="{97D7580F-938D-4A98-9920-1808128E933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99" name="Text Box 9">
          <a:extLst>
            <a:ext uri="{FF2B5EF4-FFF2-40B4-BE49-F238E27FC236}">
              <a16:creationId xmlns:a16="http://schemas.microsoft.com/office/drawing/2014/main" id="{B9864FEA-D46E-4E10-ADE7-8B6FAEEDE21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00" name="Text Box 10">
          <a:extLst>
            <a:ext uri="{FF2B5EF4-FFF2-40B4-BE49-F238E27FC236}">
              <a16:creationId xmlns:a16="http://schemas.microsoft.com/office/drawing/2014/main" id="{E45E9520-5507-49D0-AF3A-63E7AF948F8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1" name="Text Box 4">
          <a:extLst>
            <a:ext uri="{FF2B5EF4-FFF2-40B4-BE49-F238E27FC236}">
              <a16:creationId xmlns:a16="http://schemas.microsoft.com/office/drawing/2014/main" id="{B504F513-D73A-45C3-B1DA-E333B389B79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2" name="Text Box 5">
          <a:extLst>
            <a:ext uri="{FF2B5EF4-FFF2-40B4-BE49-F238E27FC236}">
              <a16:creationId xmlns:a16="http://schemas.microsoft.com/office/drawing/2014/main" id="{A997350E-8A21-4F7B-AA92-65173634635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3" name="Text Box 9">
          <a:extLst>
            <a:ext uri="{FF2B5EF4-FFF2-40B4-BE49-F238E27FC236}">
              <a16:creationId xmlns:a16="http://schemas.microsoft.com/office/drawing/2014/main" id="{29706F6F-2EB7-4969-BA8C-272DFDCCF0B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4" name="Text Box 10">
          <a:extLst>
            <a:ext uri="{FF2B5EF4-FFF2-40B4-BE49-F238E27FC236}">
              <a16:creationId xmlns:a16="http://schemas.microsoft.com/office/drawing/2014/main" id="{F10B9665-81D5-44E0-AF85-63F2DCD88A4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5" name="Text Box 4">
          <a:extLst>
            <a:ext uri="{FF2B5EF4-FFF2-40B4-BE49-F238E27FC236}">
              <a16:creationId xmlns:a16="http://schemas.microsoft.com/office/drawing/2014/main" id="{12BCAD49-73EC-4EC6-B39B-9C6B8895F22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6" name="Text Box 5">
          <a:extLst>
            <a:ext uri="{FF2B5EF4-FFF2-40B4-BE49-F238E27FC236}">
              <a16:creationId xmlns:a16="http://schemas.microsoft.com/office/drawing/2014/main" id="{DA08C7B9-EA5D-4818-8131-8FF6D4D6C19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7" name="Text Box 9">
          <a:extLst>
            <a:ext uri="{FF2B5EF4-FFF2-40B4-BE49-F238E27FC236}">
              <a16:creationId xmlns:a16="http://schemas.microsoft.com/office/drawing/2014/main" id="{04A7C12D-2B8B-4BB7-B779-B7B01D63407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8" name="Text Box 10">
          <a:extLst>
            <a:ext uri="{FF2B5EF4-FFF2-40B4-BE49-F238E27FC236}">
              <a16:creationId xmlns:a16="http://schemas.microsoft.com/office/drawing/2014/main" id="{BC19B85E-3D53-4605-91CE-CE8260704D5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9" name="Text Box 4">
          <a:extLst>
            <a:ext uri="{FF2B5EF4-FFF2-40B4-BE49-F238E27FC236}">
              <a16:creationId xmlns:a16="http://schemas.microsoft.com/office/drawing/2014/main" id="{FA35A7F2-DF37-4CA9-B394-328079C20B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0" name="Text Box 5">
          <a:extLst>
            <a:ext uri="{FF2B5EF4-FFF2-40B4-BE49-F238E27FC236}">
              <a16:creationId xmlns:a16="http://schemas.microsoft.com/office/drawing/2014/main" id="{52F587B4-BB10-48A5-AF6E-7FD8EFE9904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1" name="Text Box 9">
          <a:extLst>
            <a:ext uri="{FF2B5EF4-FFF2-40B4-BE49-F238E27FC236}">
              <a16:creationId xmlns:a16="http://schemas.microsoft.com/office/drawing/2014/main" id="{E2B156D4-3D10-40C7-A2A5-ABCDABC6ACE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2" name="Text Box 10">
          <a:extLst>
            <a:ext uri="{FF2B5EF4-FFF2-40B4-BE49-F238E27FC236}">
              <a16:creationId xmlns:a16="http://schemas.microsoft.com/office/drawing/2014/main" id="{DB5A1FDC-15ED-458E-A6DA-DC109372307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3" name="Text Box 4">
          <a:extLst>
            <a:ext uri="{FF2B5EF4-FFF2-40B4-BE49-F238E27FC236}">
              <a16:creationId xmlns:a16="http://schemas.microsoft.com/office/drawing/2014/main" id="{03229568-D99F-4F58-A9E2-33007D57C19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4" name="Text Box 5">
          <a:extLst>
            <a:ext uri="{FF2B5EF4-FFF2-40B4-BE49-F238E27FC236}">
              <a16:creationId xmlns:a16="http://schemas.microsoft.com/office/drawing/2014/main" id="{B1D75D56-DC18-4D52-A6EF-7B992075D5E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5" name="Text Box 9">
          <a:extLst>
            <a:ext uri="{FF2B5EF4-FFF2-40B4-BE49-F238E27FC236}">
              <a16:creationId xmlns:a16="http://schemas.microsoft.com/office/drawing/2014/main" id="{B6D71D92-F2D7-413B-B597-07FE8E3DEB0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6" name="Text Box 10">
          <a:extLst>
            <a:ext uri="{FF2B5EF4-FFF2-40B4-BE49-F238E27FC236}">
              <a16:creationId xmlns:a16="http://schemas.microsoft.com/office/drawing/2014/main" id="{714E51FD-4D74-48CB-8A64-5533920AD6B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7" name="Text Box 4">
          <a:extLst>
            <a:ext uri="{FF2B5EF4-FFF2-40B4-BE49-F238E27FC236}">
              <a16:creationId xmlns:a16="http://schemas.microsoft.com/office/drawing/2014/main" id="{83CD6F5B-7A94-4E98-9C6D-2283F91454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8" name="Text Box 5">
          <a:extLst>
            <a:ext uri="{FF2B5EF4-FFF2-40B4-BE49-F238E27FC236}">
              <a16:creationId xmlns:a16="http://schemas.microsoft.com/office/drawing/2014/main" id="{445A8D50-76F8-4ED6-84AE-580C80D5D65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9" name="Text Box 9">
          <a:extLst>
            <a:ext uri="{FF2B5EF4-FFF2-40B4-BE49-F238E27FC236}">
              <a16:creationId xmlns:a16="http://schemas.microsoft.com/office/drawing/2014/main" id="{3A71C1F3-BDBE-4CAD-8B8C-37B1985E9CB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0" name="Text Box 10">
          <a:extLst>
            <a:ext uri="{FF2B5EF4-FFF2-40B4-BE49-F238E27FC236}">
              <a16:creationId xmlns:a16="http://schemas.microsoft.com/office/drawing/2014/main" id="{75DCAEF4-3661-403C-AD21-A763FDD53E0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1" name="Text Box 4">
          <a:extLst>
            <a:ext uri="{FF2B5EF4-FFF2-40B4-BE49-F238E27FC236}">
              <a16:creationId xmlns:a16="http://schemas.microsoft.com/office/drawing/2014/main" id="{F89EAFF2-2927-4B24-B475-529AFB81DCF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2" name="Text Box 5">
          <a:extLst>
            <a:ext uri="{FF2B5EF4-FFF2-40B4-BE49-F238E27FC236}">
              <a16:creationId xmlns:a16="http://schemas.microsoft.com/office/drawing/2014/main" id="{CE58CD4D-091A-461F-BB3C-EF6997331A3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3" name="Text Box 9">
          <a:extLst>
            <a:ext uri="{FF2B5EF4-FFF2-40B4-BE49-F238E27FC236}">
              <a16:creationId xmlns:a16="http://schemas.microsoft.com/office/drawing/2014/main" id="{A63549D8-45C6-4F60-8891-313D62E3B8B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4" name="Text Box 10">
          <a:extLst>
            <a:ext uri="{FF2B5EF4-FFF2-40B4-BE49-F238E27FC236}">
              <a16:creationId xmlns:a16="http://schemas.microsoft.com/office/drawing/2014/main" id="{81E2612B-A84C-4F2A-8301-8EE12C474E3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5" name="Text Box 4">
          <a:extLst>
            <a:ext uri="{FF2B5EF4-FFF2-40B4-BE49-F238E27FC236}">
              <a16:creationId xmlns:a16="http://schemas.microsoft.com/office/drawing/2014/main" id="{49B96ADD-09AA-4995-B9E9-A01FFD66369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6" name="Text Box 5">
          <a:extLst>
            <a:ext uri="{FF2B5EF4-FFF2-40B4-BE49-F238E27FC236}">
              <a16:creationId xmlns:a16="http://schemas.microsoft.com/office/drawing/2014/main" id="{078E8384-2AD5-452A-B848-17F6F0A2303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7" name="Text Box 9">
          <a:extLst>
            <a:ext uri="{FF2B5EF4-FFF2-40B4-BE49-F238E27FC236}">
              <a16:creationId xmlns:a16="http://schemas.microsoft.com/office/drawing/2014/main" id="{57332A35-88B9-4761-A89E-C738D7B8D4A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8" name="Text Box 10">
          <a:extLst>
            <a:ext uri="{FF2B5EF4-FFF2-40B4-BE49-F238E27FC236}">
              <a16:creationId xmlns:a16="http://schemas.microsoft.com/office/drawing/2014/main" id="{F0DF79F8-66B9-49EC-B996-227AF393998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9" name="Text Box 4">
          <a:extLst>
            <a:ext uri="{FF2B5EF4-FFF2-40B4-BE49-F238E27FC236}">
              <a16:creationId xmlns:a16="http://schemas.microsoft.com/office/drawing/2014/main" id="{D367C09E-B297-4C5C-8C0D-5B92A36C0C8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0" name="Text Box 5">
          <a:extLst>
            <a:ext uri="{FF2B5EF4-FFF2-40B4-BE49-F238E27FC236}">
              <a16:creationId xmlns:a16="http://schemas.microsoft.com/office/drawing/2014/main" id="{F4E01D6C-ED22-469B-96E1-0B93DE46894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1" name="Text Box 9">
          <a:extLst>
            <a:ext uri="{FF2B5EF4-FFF2-40B4-BE49-F238E27FC236}">
              <a16:creationId xmlns:a16="http://schemas.microsoft.com/office/drawing/2014/main" id="{DC4515EC-0337-4E4C-9E70-C8F33F56A01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2" name="Text Box 10">
          <a:extLst>
            <a:ext uri="{FF2B5EF4-FFF2-40B4-BE49-F238E27FC236}">
              <a16:creationId xmlns:a16="http://schemas.microsoft.com/office/drawing/2014/main" id="{0E1BBDA3-3492-466F-9C75-32C6B70C502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3" name="Text Box 4">
          <a:extLst>
            <a:ext uri="{FF2B5EF4-FFF2-40B4-BE49-F238E27FC236}">
              <a16:creationId xmlns:a16="http://schemas.microsoft.com/office/drawing/2014/main" id="{5EBBB48F-4D31-42F5-A6F6-A8FB5A81B1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4" name="Text Box 5">
          <a:extLst>
            <a:ext uri="{FF2B5EF4-FFF2-40B4-BE49-F238E27FC236}">
              <a16:creationId xmlns:a16="http://schemas.microsoft.com/office/drawing/2014/main" id="{99374CD4-DE02-48CD-A07F-FA9D3BB196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5" name="Text Box 9">
          <a:extLst>
            <a:ext uri="{FF2B5EF4-FFF2-40B4-BE49-F238E27FC236}">
              <a16:creationId xmlns:a16="http://schemas.microsoft.com/office/drawing/2014/main" id="{58B0CA04-BDFF-454C-A084-2DDEAC90192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6" name="Text Box 10">
          <a:extLst>
            <a:ext uri="{FF2B5EF4-FFF2-40B4-BE49-F238E27FC236}">
              <a16:creationId xmlns:a16="http://schemas.microsoft.com/office/drawing/2014/main" id="{2A916A27-F14B-4B16-879F-B5602E174A2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7" name="Text Box 4">
          <a:extLst>
            <a:ext uri="{FF2B5EF4-FFF2-40B4-BE49-F238E27FC236}">
              <a16:creationId xmlns:a16="http://schemas.microsoft.com/office/drawing/2014/main" id="{188726AC-50F8-47FA-9912-595F0569065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8" name="Text Box 5">
          <a:extLst>
            <a:ext uri="{FF2B5EF4-FFF2-40B4-BE49-F238E27FC236}">
              <a16:creationId xmlns:a16="http://schemas.microsoft.com/office/drawing/2014/main" id="{76A2760D-B2BC-4AFD-925A-EA52199E165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9" name="Text Box 9">
          <a:extLst>
            <a:ext uri="{FF2B5EF4-FFF2-40B4-BE49-F238E27FC236}">
              <a16:creationId xmlns:a16="http://schemas.microsoft.com/office/drawing/2014/main" id="{EA8B08C8-024E-457C-8BEB-07764A494B1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40" name="Text Box 10">
          <a:extLst>
            <a:ext uri="{FF2B5EF4-FFF2-40B4-BE49-F238E27FC236}">
              <a16:creationId xmlns:a16="http://schemas.microsoft.com/office/drawing/2014/main" id="{B5C18AF3-6444-4352-8C4D-4AE3181836B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41" name="Text Box 4">
          <a:extLst>
            <a:ext uri="{FF2B5EF4-FFF2-40B4-BE49-F238E27FC236}">
              <a16:creationId xmlns:a16="http://schemas.microsoft.com/office/drawing/2014/main" id="{BD1B40EA-B81D-4DBE-A151-01E6C79199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42" name="Text Box 5">
          <a:extLst>
            <a:ext uri="{FF2B5EF4-FFF2-40B4-BE49-F238E27FC236}">
              <a16:creationId xmlns:a16="http://schemas.microsoft.com/office/drawing/2014/main" id="{4D4241AB-F1FD-4693-BD34-B18CBF111ED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43" name="Text Box 9">
          <a:extLst>
            <a:ext uri="{FF2B5EF4-FFF2-40B4-BE49-F238E27FC236}">
              <a16:creationId xmlns:a16="http://schemas.microsoft.com/office/drawing/2014/main" id="{54080684-B561-4869-B2D0-0A69FDA6991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44" name="Text Box 10">
          <a:extLst>
            <a:ext uri="{FF2B5EF4-FFF2-40B4-BE49-F238E27FC236}">
              <a16:creationId xmlns:a16="http://schemas.microsoft.com/office/drawing/2014/main" id="{A1AE4DC1-FB18-4F94-916E-6C61FAF3198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445" name="Text Box 4">
          <a:extLst>
            <a:ext uri="{FF2B5EF4-FFF2-40B4-BE49-F238E27FC236}">
              <a16:creationId xmlns:a16="http://schemas.microsoft.com/office/drawing/2014/main" id="{99067736-109E-4C32-ADFA-ED94EE8193D2}"/>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446" name="Text Box 5">
          <a:extLst>
            <a:ext uri="{FF2B5EF4-FFF2-40B4-BE49-F238E27FC236}">
              <a16:creationId xmlns:a16="http://schemas.microsoft.com/office/drawing/2014/main" id="{3921D6BB-4E39-4D06-AAC9-80D9E469A1E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447" name="Text Box 9">
          <a:extLst>
            <a:ext uri="{FF2B5EF4-FFF2-40B4-BE49-F238E27FC236}">
              <a16:creationId xmlns:a16="http://schemas.microsoft.com/office/drawing/2014/main" id="{DC077576-3C47-410B-9A1C-F681305705B0}"/>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448" name="Text Box 10">
          <a:extLst>
            <a:ext uri="{FF2B5EF4-FFF2-40B4-BE49-F238E27FC236}">
              <a16:creationId xmlns:a16="http://schemas.microsoft.com/office/drawing/2014/main" id="{C4AC5BF9-9113-4116-AA17-ACB19EA4F9C8}"/>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49" name="Text Box 4">
          <a:extLst>
            <a:ext uri="{FF2B5EF4-FFF2-40B4-BE49-F238E27FC236}">
              <a16:creationId xmlns:a16="http://schemas.microsoft.com/office/drawing/2014/main" id="{1AE94955-4B77-4BAC-8486-480E68BDF92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0" name="Text Box 5">
          <a:extLst>
            <a:ext uri="{FF2B5EF4-FFF2-40B4-BE49-F238E27FC236}">
              <a16:creationId xmlns:a16="http://schemas.microsoft.com/office/drawing/2014/main" id="{1EF25CAD-F18B-4D11-BCFC-F429C1F7095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1" name="Text Box 9">
          <a:extLst>
            <a:ext uri="{FF2B5EF4-FFF2-40B4-BE49-F238E27FC236}">
              <a16:creationId xmlns:a16="http://schemas.microsoft.com/office/drawing/2014/main" id="{C1F1C8DF-4AD9-4B5B-82FA-9CE986A4A9D8}"/>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2" name="Text Box 10">
          <a:extLst>
            <a:ext uri="{FF2B5EF4-FFF2-40B4-BE49-F238E27FC236}">
              <a16:creationId xmlns:a16="http://schemas.microsoft.com/office/drawing/2014/main" id="{F4442527-2093-49FF-BDDF-BDE14A34A96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3" name="Text Box 4">
          <a:extLst>
            <a:ext uri="{FF2B5EF4-FFF2-40B4-BE49-F238E27FC236}">
              <a16:creationId xmlns:a16="http://schemas.microsoft.com/office/drawing/2014/main" id="{E3325158-4FBB-4AA5-B092-B0E4EDE1CB5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4" name="Text Box 5">
          <a:extLst>
            <a:ext uri="{FF2B5EF4-FFF2-40B4-BE49-F238E27FC236}">
              <a16:creationId xmlns:a16="http://schemas.microsoft.com/office/drawing/2014/main" id="{20CE2561-D1B7-408F-95F8-043C722B59A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5" name="Text Box 9">
          <a:extLst>
            <a:ext uri="{FF2B5EF4-FFF2-40B4-BE49-F238E27FC236}">
              <a16:creationId xmlns:a16="http://schemas.microsoft.com/office/drawing/2014/main" id="{7DB087B5-ED41-43BB-83E5-7F71F16B44D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6" name="Text Box 10">
          <a:extLst>
            <a:ext uri="{FF2B5EF4-FFF2-40B4-BE49-F238E27FC236}">
              <a16:creationId xmlns:a16="http://schemas.microsoft.com/office/drawing/2014/main" id="{81054C64-50DE-41F1-9260-5ABA0689315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7" name="Text Box 4">
          <a:extLst>
            <a:ext uri="{FF2B5EF4-FFF2-40B4-BE49-F238E27FC236}">
              <a16:creationId xmlns:a16="http://schemas.microsoft.com/office/drawing/2014/main" id="{C349FCE6-48A8-4E0E-B28F-5E4E97B8DB1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8" name="Text Box 5">
          <a:extLst>
            <a:ext uri="{FF2B5EF4-FFF2-40B4-BE49-F238E27FC236}">
              <a16:creationId xmlns:a16="http://schemas.microsoft.com/office/drawing/2014/main" id="{B1419768-0875-41B5-BBBB-867DEE5DD9F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9" name="Text Box 9">
          <a:extLst>
            <a:ext uri="{FF2B5EF4-FFF2-40B4-BE49-F238E27FC236}">
              <a16:creationId xmlns:a16="http://schemas.microsoft.com/office/drawing/2014/main" id="{F5661DC1-A1A1-4994-BF5B-16A900F32C4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0" name="Text Box 10">
          <a:extLst>
            <a:ext uri="{FF2B5EF4-FFF2-40B4-BE49-F238E27FC236}">
              <a16:creationId xmlns:a16="http://schemas.microsoft.com/office/drawing/2014/main" id="{A3C96133-770C-4FF3-A424-DF8C383D274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1" name="Text Box 4">
          <a:extLst>
            <a:ext uri="{FF2B5EF4-FFF2-40B4-BE49-F238E27FC236}">
              <a16:creationId xmlns:a16="http://schemas.microsoft.com/office/drawing/2014/main" id="{2C4A21AA-0CA2-4061-8562-601C6387B0B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2" name="Text Box 5">
          <a:extLst>
            <a:ext uri="{FF2B5EF4-FFF2-40B4-BE49-F238E27FC236}">
              <a16:creationId xmlns:a16="http://schemas.microsoft.com/office/drawing/2014/main" id="{93C87F76-C856-4909-8FCF-A3758D63D20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3" name="Text Box 9">
          <a:extLst>
            <a:ext uri="{FF2B5EF4-FFF2-40B4-BE49-F238E27FC236}">
              <a16:creationId xmlns:a16="http://schemas.microsoft.com/office/drawing/2014/main" id="{D4065D6B-5FB5-4E42-A390-30832D1B7B4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4" name="Text Box 10">
          <a:extLst>
            <a:ext uri="{FF2B5EF4-FFF2-40B4-BE49-F238E27FC236}">
              <a16:creationId xmlns:a16="http://schemas.microsoft.com/office/drawing/2014/main" id="{E6FFBFB5-26A1-4EAF-8969-079E03EF0E7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5" name="Text Box 4">
          <a:extLst>
            <a:ext uri="{FF2B5EF4-FFF2-40B4-BE49-F238E27FC236}">
              <a16:creationId xmlns:a16="http://schemas.microsoft.com/office/drawing/2014/main" id="{A27873A4-5541-4CCF-B942-E3DED62EA02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6" name="Text Box 5">
          <a:extLst>
            <a:ext uri="{FF2B5EF4-FFF2-40B4-BE49-F238E27FC236}">
              <a16:creationId xmlns:a16="http://schemas.microsoft.com/office/drawing/2014/main" id="{D56E1949-2314-4B0C-AD3D-843A19A8779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7" name="Text Box 9">
          <a:extLst>
            <a:ext uri="{FF2B5EF4-FFF2-40B4-BE49-F238E27FC236}">
              <a16:creationId xmlns:a16="http://schemas.microsoft.com/office/drawing/2014/main" id="{0DBD5D35-7597-4F93-8159-922678B08D6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8" name="Text Box 10">
          <a:extLst>
            <a:ext uri="{FF2B5EF4-FFF2-40B4-BE49-F238E27FC236}">
              <a16:creationId xmlns:a16="http://schemas.microsoft.com/office/drawing/2014/main" id="{1A50ED84-A156-4EFA-9397-35B0BFE99D2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9" name="Text Box 4">
          <a:extLst>
            <a:ext uri="{FF2B5EF4-FFF2-40B4-BE49-F238E27FC236}">
              <a16:creationId xmlns:a16="http://schemas.microsoft.com/office/drawing/2014/main" id="{C8AF3C72-805D-4094-854F-44C16C081C8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70" name="Text Box 5">
          <a:extLst>
            <a:ext uri="{FF2B5EF4-FFF2-40B4-BE49-F238E27FC236}">
              <a16:creationId xmlns:a16="http://schemas.microsoft.com/office/drawing/2014/main" id="{4003FAB8-B05F-411D-83B7-7FF93EBC124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71" name="Text Box 9">
          <a:extLst>
            <a:ext uri="{FF2B5EF4-FFF2-40B4-BE49-F238E27FC236}">
              <a16:creationId xmlns:a16="http://schemas.microsoft.com/office/drawing/2014/main" id="{F12F34B4-D4FC-4B1E-8E58-9F80B09EE9A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72" name="Text Box 10">
          <a:extLst>
            <a:ext uri="{FF2B5EF4-FFF2-40B4-BE49-F238E27FC236}">
              <a16:creationId xmlns:a16="http://schemas.microsoft.com/office/drawing/2014/main" id="{7F93DA1D-40CA-4EDB-8EF8-785E9AB9AB7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73" name="Text Box 4">
          <a:extLst>
            <a:ext uri="{FF2B5EF4-FFF2-40B4-BE49-F238E27FC236}">
              <a16:creationId xmlns:a16="http://schemas.microsoft.com/office/drawing/2014/main" id="{2D965C6A-64E7-4253-B68A-8788A7BB03D4}"/>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74" name="Text Box 5">
          <a:extLst>
            <a:ext uri="{FF2B5EF4-FFF2-40B4-BE49-F238E27FC236}">
              <a16:creationId xmlns:a16="http://schemas.microsoft.com/office/drawing/2014/main" id="{C78C0A43-39BB-44E0-9DB4-F526530F46D5}"/>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75" name="Text Box 9">
          <a:extLst>
            <a:ext uri="{FF2B5EF4-FFF2-40B4-BE49-F238E27FC236}">
              <a16:creationId xmlns:a16="http://schemas.microsoft.com/office/drawing/2014/main" id="{0C1CAFDA-BE76-425E-A6E3-5A0EAB13255E}"/>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76" name="Text Box 10">
          <a:extLst>
            <a:ext uri="{FF2B5EF4-FFF2-40B4-BE49-F238E27FC236}">
              <a16:creationId xmlns:a16="http://schemas.microsoft.com/office/drawing/2014/main" id="{D992B17C-C65F-4D77-BCC4-500A0DACE0EE}"/>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77" name="Text Box 4">
          <a:extLst>
            <a:ext uri="{FF2B5EF4-FFF2-40B4-BE49-F238E27FC236}">
              <a16:creationId xmlns:a16="http://schemas.microsoft.com/office/drawing/2014/main" id="{1A3587D6-FEA8-4A90-B47B-4D6B04026920}"/>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78" name="Text Box 5">
          <a:extLst>
            <a:ext uri="{FF2B5EF4-FFF2-40B4-BE49-F238E27FC236}">
              <a16:creationId xmlns:a16="http://schemas.microsoft.com/office/drawing/2014/main" id="{96613449-AA0F-4060-B350-01A2B9A50EC5}"/>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79" name="Text Box 9">
          <a:extLst>
            <a:ext uri="{FF2B5EF4-FFF2-40B4-BE49-F238E27FC236}">
              <a16:creationId xmlns:a16="http://schemas.microsoft.com/office/drawing/2014/main" id="{90A105BE-487E-4056-9F89-828DC4B5D935}"/>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80" name="Text Box 10">
          <a:extLst>
            <a:ext uri="{FF2B5EF4-FFF2-40B4-BE49-F238E27FC236}">
              <a16:creationId xmlns:a16="http://schemas.microsoft.com/office/drawing/2014/main" id="{FBF86362-94C2-4638-AB74-7CE81FC65E0B}"/>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1" name="Text Box 4">
          <a:extLst>
            <a:ext uri="{FF2B5EF4-FFF2-40B4-BE49-F238E27FC236}">
              <a16:creationId xmlns:a16="http://schemas.microsoft.com/office/drawing/2014/main" id="{59793ED9-35E3-43E9-9660-97C7AD3DE89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2" name="Text Box 5">
          <a:extLst>
            <a:ext uri="{FF2B5EF4-FFF2-40B4-BE49-F238E27FC236}">
              <a16:creationId xmlns:a16="http://schemas.microsoft.com/office/drawing/2014/main" id="{C06C1374-9F33-4AAF-B363-7DE4A5EAD86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3" name="Text Box 9">
          <a:extLst>
            <a:ext uri="{FF2B5EF4-FFF2-40B4-BE49-F238E27FC236}">
              <a16:creationId xmlns:a16="http://schemas.microsoft.com/office/drawing/2014/main" id="{198CBB21-DD77-4CA8-A28D-634DD9DE072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4" name="Text Box 10">
          <a:extLst>
            <a:ext uri="{FF2B5EF4-FFF2-40B4-BE49-F238E27FC236}">
              <a16:creationId xmlns:a16="http://schemas.microsoft.com/office/drawing/2014/main" id="{05C2CE72-1D5A-4FDD-9206-6AF2FFBFBD3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5" name="Text Box 4">
          <a:extLst>
            <a:ext uri="{FF2B5EF4-FFF2-40B4-BE49-F238E27FC236}">
              <a16:creationId xmlns:a16="http://schemas.microsoft.com/office/drawing/2014/main" id="{2BDB9D26-3139-4FFB-9149-44A69F0E7C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6" name="Text Box 5">
          <a:extLst>
            <a:ext uri="{FF2B5EF4-FFF2-40B4-BE49-F238E27FC236}">
              <a16:creationId xmlns:a16="http://schemas.microsoft.com/office/drawing/2014/main" id="{6C64211D-96BE-41C2-9F85-1130217448A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7" name="Text Box 9">
          <a:extLst>
            <a:ext uri="{FF2B5EF4-FFF2-40B4-BE49-F238E27FC236}">
              <a16:creationId xmlns:a16="http://schemas.microsoft.com/office/drawing/2014/main" id="{8A53918F-7E2F-4053-8839-186F2FFC152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8" name="Text Box 10">
          <a:extLst>
            <a:ext uri="{FF2B5EF4-FFF2-40B4-BE49-F238E27FC236}">
              <a16:creationId xmlns:a16="http://schemas.microsoft.com/office/drawing/2014/main" id="{7DCA25D5-74C5-40A0-8D0F-B60BC44A515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9" name="Text Box 4">
          <a:extLst>
            <a:ext uri="{FF2B5EF4-FFF2-40B4-BE49-F238E27FC236}">
              <a16:creationId xmlns:a16="http://schemas.microsoft.com/office/drawing/2014/main" id="{D4555328-84B7-4FD9-87FB-91C911070A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90" name="Text Box 5">
          <a:extLst>
            <a:ext uri="{FF2B5EF4-FFF2-40B4-BE49-F238E27FC236}">
              <a16:creationId xmlns:a16="http://schemas.microsoft.com/office/drawing/2014/main" id="{BC5434DC-47B4-49EC-B465-1651F5C837D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91" name="Text Box 9">
          <a:extLst>
            <a:ext uri="{FF2B5EF4-FFF2-40B4-BE49-F238E27FC236}">
              <a16:creationId xmlns:a16="http://schemas.microsoft.com/office/drawing/2014/main" id="{F9177CA6-6401-47E7-9D25-A3D5947123C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92" name="Text Box 4">
          <a:extLst>
            <a:ext uri="{FF2B5EF4-FFF2-40B4-BE49-F238E27FC236}">
              <a16:creationId xmlns:a16="http://schemas.microsoft.com/office/drawing/2014/main" id="{E31FA153-E8D7-4E65-A2C3-8581600C3AE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93" name="Text Box 5">
          <a:extLst>
            <a:ext uri="{FF2B5EF4-FFF2-40B4-BE49-F238E27FC236}">
              <a16:creationId xmlns:a16="http://schemas.microsoft.com/office/drawing/2014/main" id="{130C2BF3-68D7-4F1E-B0C6-9804610710C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94" name="Text Box 9">
          <a:extLst>
            <a:ext uri="{FF2B5EF4-FFF2-40B4-BE49-F238E27FC236}">
              <a16:creationId xmlns:a16="http://schemas.microsoft.com/office/drawing/2014/main" id="{260E6587-4A21-417B-B8F0-228E70F9DAF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95" name="Text Box 4">
          <a:extLst>
            <a:ext uri="{FF2B5EF4-FFF2-40B4-BE49-F238E27FC236}">
              <a16:creationId xmlns:a16="http://schemas.microsoft.com/office/drawing/2014/main" id="{7B547957-865D-45D7-B6FE-DF008D8E420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96" name="Text Box 4">
          <a:extLst>
            <a:ext uri="{FF2B5EF4-FFF2-40B4-BE49-F238E27FC236}">
              <a16:creationId xmlns:a16="http://schemas.microsoft.com/office/drawing/2014/main" id="{10B23684-BB67-44A0-9A1E-AF20961C41A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97" name="Text Box 4">
          <a:extLst>
            <a:ext uri="{FF2B5EF4-FFF2-40B4-BE49-F238E27FC236}">
              <a16:creationId xmlns:a16="http://schemas.microsoft.com/office/drawing/2014/main" id="{6EE2A885-16D4-496F-BE55-17954024ACA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98" name="Text Box 5">
          <a:extLst>
            <a:ext uri="{FF2B5EF4-FFF2-40B4-BE49-F238E27FC236}">
              <a16:creationId xmlns:a16="http://schemas.microsoft.com/office/drawing/2014/main" id="{446DFFBB-AA57-42C5-91ED-4961548A35C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99" name="Text Box 9">
          <a:extLst>
            <a:ext uri="{FF2B5EF4-FFF2-40B4-BE49-F238E27FC236}">
              <a16:creationId xmlns:a16="http://schemas.microsoft.com/office/drawing/2014/main" id="{8CA7809B-92C0-411D-A5E6-51F35C1AB77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00" name="Text Box 10">
          <a:extLst>
            <a:ext uri="{FF2B5EF4-FFF2-40B4-BE49-F238E27FC236}">
              <a16:creationId xmlns:a16="http://schemas.microsoft.com/office/drawing/2014/main" id="{7592A2A5-06F7-454B-8BD9-8A770D092D4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01" name="Text Box 4">
          <a:extLst>
            <a:ext uri="{FF2B5EF4-FFF2-40B4-BE49-F238E27FC236}">
              <a16:creationId xmlns:a16="http://schemas.microsoft.com/office/drawing/2014/main" id="{469D9FAE-191A-42C0-8C0E-8A2C22971B2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02" name="Text Box 5">
          <a:extLst>
            <a:ext uri="{FF2B5EF4-FFF2-40B4-BE49-F238E27FC236}">
              <a16:creationId xmlns:a16="http://schemas.microsoft.com/office/drawing/2014/main" id="{E30A62CD-B974-4654-9947-281E5F9EE92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03" name="Text Box 9">
          <a:extLst>
            <a:ext uri="{FF2B5EF4-FFF2-40B4-BE49-F238E27FC236}">
              <a16:creationId xmlns:a16="http://schemas.microsoft.com/office/drawing/2014/main" id="{55179A46-926D-4B06-8EBE-0FD1D3653EA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04" name="Text Box 10">
          <a:extLst>
            <a:ext uri="{FF2B5EF4-FFF2-40B4-BE49-F238E27FC236}">
              <a16:creationId xmlns:a16="http://schemas.microsoft.com/office/drawing/2014/main" id="{3A1CD393-140C-409F-958D-5B9AB53611F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05" name="Text Box 4">
          <a:extLst>
            <a:ext uri="{FF2B5EF4-FFF2-40B4-BE49-F238E27FC236}">
              <a16:creationId xmlns:a16="http://schemas.microsoft.com/office/drawing/2014/main" id="{49820D9E-A07A-42C8-90AB-19D8AC33825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06" name="Text Box 5">
          <a:extLst>
            <a:ext uri="{FF2B5EF4-FFF2-40B4-BE49-F238E27FC236}">
              <a16:creationId xmlns:a16="http://schemas.microsoft.com/office/drawing/2014/main" id="{4FA4523F-5E2F-45EC-B988-DA7A9E694ED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07" name="Text Box 9">
          <a:extLst>
            <a:ext uri="{FF2B5EF4-FFF2-40B4-BE49-F238E27FC236}">
              <a16:creationId xmlns:a16="http://schemas.microsoft.com/office/drawing/2014/main" id="{1557DE72-C6F2-4DC8-A76F-D87D75EFE88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08" name="Text Box 10">
          <a:extLst>
            <a:ext uri="{FF2B5EF4-FFF2-40B4-BE49-F238E27FC236}">
              <a16:creationId xmlns:a16="http://schemas.microsoft.com/office/drawing/2014/main" id="{7DC8605E-00C9-4EB7-BD03-B50A4FEDB17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09" name="Text Box 4">
          <a:extLst>
            <a:ext uri="{FF2B5EF4-FFF2-40B4-BE49-F238E27FC236}">
              <a16:creationId xmlns:a16="http://schemas.microsoft.com/office/drawing/2014/main" id="{1895EADC-9878-44A5-BD30-F002F92EF99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0" name="Text Box 5">
          <a:extLst>
            <a:ext uri="{FF2B5EF4-FFF2-40B4-BE49-F238E27FC236}">
              <a16:creationId xmlns:a16="http://schemas.microsoft.com/office/drawing/2014/main" id="{A3AE30C3-0F3B-44D3-941B-D1B4119BC47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1" name="Text Box 9">
          <a:extLst>
            <a:ext uri="{FF2B5EF4-FFF2-40B4-BE49-F238E27FC236}">
              <a16:creationId xmlns:a16="http://schemas.microsoft.com/office/drawing/2014/main" id="{F1A5A1AE-8A54-4AC4-ADD0-67FF87B1B97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2" name="Text Box 10">
          <a:extLst>
            <a:ext uri="{FF2B5EF4-FFF2-40B4-BE49-F238E27FC236}">
              <a16:creationId xmlns:a16="http://schemas.microsoft.com/office/drawing/2014/main" id="{C2446BEB-C621-42DB-AAB1-31D965E9C77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3" name="Text Box 4">
          <a:extLst>
            <a:ext uri="{FF2B5EF4-FFF2-40B4-BE49-F238E27FC236}">
              <a16:creationId xmlns:a16="http://schemas.microsoft.com/office/drawing/2014/main" id="{81817061-E912-4C74-9D70-543EADDE949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4" name="Text Box 5">
          <a:extLst>
            <a:ext uri="{FF2B5EF4-FFF2-40B4-BE49-F238E27FC236}">
              <a16:creationId xmlns:a16="http://schemas.microsoft.com/office/drawing/2014/main" id="{0ED359FF-AFE7-4F4F-8367-6735A498CF8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5" name="Text Box 9">
          <a:extLst>
            <a:ext uri="{FF2B5EF4-FFF2-40B4-BE49-F238E27FC236}">
              <a16:creationId xmlns:a16="http://schemas.microsoft.com/office/drawing/2014/main" id="{4357A69F-5341-40B9-8B5F-FA8DFD259EC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6" name="Text Box 10">
          <a:extLst>
            <a:ext uri="{FF2B5EF4-FFF2-40B4-BE49-F238E27FC236}">
              <a16:creationId xmlns:a16="http://schemas.microsoft.com/office/drawing/2014/main" id="{41895A1A-80A4-4867-8377-E5BD41FDFB9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7" name="Text Box 4">
          <a:extLst>
            <a:ext uri="{FF2B5EF4-FFF2-40B4-BE49-F238E27FC236}">
              <a16:creationId xmlns:a16="http://schemas.microsoft.com/office/drawing/2014/main" id="{BA434D78-1837-4EB8-8653-F133A49CCAB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8" name="Text Box 5">
          <a:extLst>
            <a:ext uri="{FF2B5EF4-FFF2-40B4-BE49-F238E27FC236}">
              <a16:creationId xmlns:a16="http://schemas.microsoft.com/office/drawing/2014/main" id="{9930383D-5EBC-4B3D-85DE-A1EA57E5D4A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9" name="Text Box 9">
          <a:extLst>
            <a:ext uri="{FF2B5EF4-FFF2-40B4-BE49-F238E27FC236}">
              <a16:creationId xmlns:a16="http://schemas.microsoft.com/office/drawing/2014/main" id="{48F971DA-96D5-4DF8-B8BC-28DA03FA37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0" name="Text Box 10">
          <a:extLst>
            <a:ext uri="{FF2B5EF4-FFF2-40B4-BE49-F238E27FC236}">
              <a16:creationId xmlns:a16="http://schemas.microsoft.com/office/drawing/2014/main" id="{CBDD448E-177D-41E2-B2C7-7B63F8FEBBE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1" name="Text Box 4">
          <a:extLst>
            <a:ext uri="{FF2B5EF4-FFF2-40B4-BE49-F238E27FC236}">
              <a16:creationId xmlns:a16="http://schemas.microsoft.com/office/drawing/2014/main" id="{12EB3DA6-3C6B-402E-A350-A760104FDF2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2" name="Text Box 5">
          <a:extLst>
            <a:ext uri="{FF2B5EF4-FFF2-40B4-BE49-F238E27FC236}">
              <a16:creationId xmlns:a16="http://schemas.microsoft.com/office/drawing/2014/main" id="{8CD7C84D-BAFE-4896-9966-D64A08A4A3A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3" name="Text Box 9">
          <a:extLst>
            <a:ext uri="{FF2B5EF4-FFF2-40B4-BE49-F238E27FC236}">
              <a16:creationId xmlns:a16="http://schemas.microsoft.com/office/drawing/2014/main" id="{F3D76D45-0D97-4536-8141-628893DCB4C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4" name="Text Box 10">
          <a:extLst>
            <a:ext uri="{FF2B5EF4-FFF2-40B4-BE49-F238E27FC236}">
              <a16:creationId xmlns:a16="http://schemas.microsoft.com/office/drawing/2014/main" id="{E94005D7-9C1E-448D-9F22-54300B7178D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5" name="Text Box 4">
          <a:extLst>
            <a:ext uri="{FF2B5EF4-FFF2-40B4-BE49-F238E27FC236}">
              <a16:creationId xmlns:a16="http://schemas.microsoft.com/office/drawing/2014/main" id="{7E7F5759-5301-47C4-BB92-331969B7918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6" name="Text Box 5">
          <a:extLst>
            <a:ext uri="{FF2B5EF4-FFF2-40B4-BE49-F238E27FC236}">
              <a16:creationId xmlns:a16="http://schemas.microsoft.com/office/drawing/2014/main" id="{218DA85D-A497-4BAC-9848-CA217C28370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7" name="Text Box 9">
          <a:extLst>
            <a:ext uri="{FF2B5EF4-FFF2-40B4-BE49-F238E27FC236}">
              <a16:creationId xmlns:a16="http://schemas.microsoft.com/office/drawing/2014/main" id="{D19F9221-52B2-47DD-8678-46E529D5B4B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8" name="Text Box 10">
          <a:extLst>
            <a:ext uri="{FF2B5EF4-FFF2-40B4-BE49-F238E27FC236}">
              <a16:creationId xmlns:a16="http://schemas.microsoft.com/office/drawing/2014/main" id="{4FB45654-077E-4D6E-AFCA-B3C3599BAB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9" name="Text Box 4">
          <a:extLst>
            <a:ext uri="{FF2B5EF4-FFF2-40B4-BE49-F238E27FC236}">
              <a16:creationId xmlns:a16="http://schemas.microsoft.com/office/drawing/2014/main" id="{6085BCAC-3405-4213-9C59-80AAE254667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0" name="Text Box 5">
          <a:extLst>
            <a:ext uri="{FF2B5EF4-FFF2-40B4-BE49-F238E27FC236}">
              <a16:creationId xmlns:a16="http://schemas.microsoft.com/office/drawing/2014/main" id="{5177C0DF-CC36-42A9-B89C-429750679C7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1" name="Text Box 9">
          <a:extLst>
            <a:ext uri="{FF2B5EF4-FFF2-40B4-BE49-F238E27FC236}">
              <a16:creationId xmlns:a16="http://schemas.microsoft.com/office/drawing/2014/main" id="{45CFE1D1-E376-46ED-84C2-1051FE86849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2" name="Text Box 10">
          <a:extLst>
            <a:ext uri="{FF2B5EF4-FFF2-40B4-BE49-F238E27FC236}">
              <a16:creationId xmlns:a16="http://schemas.microsoft.com/office/drawing/2014/main" id="{4751AED4-BAF3-4462-B6E8-E395051F008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3" name="Text Box 4">
          <a:extLst>
            <a:ext uri="{FF2B5EF4-FFF2-40B4-BE49-F238E27FC236}">
              <a16:creationId xmlns:a16="http://schemas.microsoft.com/office/drawing/2014/main" id="{41868822-4725-4B9F-8D2B-71BCCE8C400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4" name="Text Box 5">
          <a:extLst>
            <a:ext uri="{FF2B5EF4-FFF2-40B4-BE49-F238E27FC236}">
              <a16:creationId xmlns:a16="http://schemas.microsoft.com/office/drawing/2014/main" id="{C194DCD1-C5B3-48DB-948C-B3CD58B3EB2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5" name="Text Box 9">
          <a:extLst>
            <a:ext uri="{FF2B5EF4-FFF2-40B4-BE49-F238E27FC236}">
              <a16:creationId xmlns:a16="http://schemas.microsoft.com/office/drawing/2014/main" id="{9FD11C2E-3B0B-4B96-B5AE-98903FF85E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6" name="Text Box 10">
          <a:extLst>
            <a:ext uri="{FF2B5EF4-FFF2-40B4-BE49-F238E27FC236}">
              <a16:creationId xmlns:a16="http://schemas.microsoft.com/office/drawing/2014/main" id="{020E04BF-FE32-493D-AAE1-4F01FEF5681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7" name="Text Box 4">
          <a:extLst>
            <a:ext uri="{FF2B5EF4-FFF2-40B4-BE49-F238E27FC236}">
              <a16:creationId xmlns:a16="http://schemas.microsoft.com/office/drawing/2014/main" id="{7787D764-13C6-4623-80E9-AB68BC58E41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8" name="Text Box 5">
          <a:extLst>
            <a:ext uri="{FF2B5EF4-FFF2-40B4-BE49-F238E27FC236}">
              <a16:creationId xmlns:a16="http://schemas.microsoft.com/office/drawing/2014/main" id="{9DC23146-8A2D-45C0-84A6-87FA00369E3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9" name="Text Box 9">
          <a:extLst>
            <a:ext uri="{FF2B5EF4-FFF2-40B4-BE49-F238E27FC236}">
              <a16:creationId xmlns:a16="http://schemas.microsoft.com/office/drawing/2014/main" id="{4CA1C758-A4BA-41ED-B9C2-8DB40A976F9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0" name="Text Box 10">
          <a:extLst>
            <a:ext uri="{FF2B5EF4-FFF2-40B4-BE49-F238E27FC236}">
              <a16:creationId xmlns:a16="http://schemas.microsoft.com/office/drawing/2014/main" id="{89065270-CC5B-4290-A401-196421B4590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1" name="Text Box 4">
          <a:extLst>
            <a:ext uri="{FF2B5EF4-FFF2-40B4-BE49-F238E27FC236}">
              <a16:creationId xmlns:a16="http://schemas.microsoft.com/office/drawing/2014/main" id="{AF11A9EF-796D-49CD-B800-55D9DDDE4E2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2" name="Text Box 5">
          <a:extLst>
            <a:ext uri="{FF2B5EF4-FFF2-40B4-BE49-F238E27FC236}">
              <a16:creationId xmlns:a16="http://schemas.microsoft.com/office/drawing/2014/main" id="{C9351C6C-6440-4C08-B1F9-B9045929C30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3" name="Text Box 9">
          <a:extLst>
            <a:ext uri="{FF2B5EF4-FFF2-40B4-BE49-F238E27FC236}">
              <a16:creationId xmlns:a16="http://schemas.microsoft.com/office/drawing/2014/main" id="{BBE0B510-257A-443A-89DB-48CBB5B4B46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4" name="Text Box 10">
          <a:extLst>
            <a:ext uri="{FF2B5EF4-FFF2-40B4-BE49-F238E27FC236}">
              <a16:creationId xmlns:a16="http://schemas.microsoft.com/office/drawing/2014/main" id="{A30F621D-A543-4F78-95B8-EA2B06A8B41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5" name="Text Box 4">
          <a:extLst>
            <a:ext uri="{FF2B5EF4-FFF2-40B4-BE49-F238E27FC236}">
              <a16:creationId xmlns:a16="http://schemas.microsoft.com/office/drawing/2014/main" id="{0E2E91F5-927A-4EC1-BC46-F8D64CD094E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6" name="Text Box 5">
          <a:extLst>
            <a:ext uri="{FF2B5EF4-FFF2-40B4-BE49-F238E27FC236}">
              <a16:creationId xmlns:a16="http://schemas.microsoft.com/office/drawing/2014/main" id="{5E3255BE-5A50-4A0D-91CF-3A269FF96F1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7" name="Text Box 9">
          <a:extLst>
            <a:ext uri="{FF2B5EF4-FFF2-40B4-BE49-F238E27FC236}">
              <a16:creationId xmlns:a16="http://schemas.microsoft.com/office/drawing/2014/main" id="{7F3A6A7B-01B2-4775-B433-3F475DAE158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8" name="Text Box 10">
          <a:extLst>
            <a:ext uri="{FF2B5EF4-FFF2-40B4-BE49-F238E27FC236}">
              <a16:creationId xmlns:a16="http://schemas.microsoft.com/office/drawing/2014/main" id="{B47A25AA-CEE2-46BD-9A59-6DFE205C112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549" name="Text Box 4">
          <a:extLst>
            <a:ext uri="{FF2B5EF4-FFF2-40B4-BE49-F238E27FC236}">
              <a16:creationId xmlns:a16="http://schemas.microsoft.com/office/drawing/2014/main" id="{2609F6A6-991E-4259-88F6-2D4056FC742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550" name="Text Box 5">
          <a:extLst>
            <a:ext uri="{FF2B5EF4-FFF2-40B4-BE49-F238E27FC236}">
              <a16:creationId xmlns:a16="http://schemas.microsoft.com/office/drawing/2014/main" id="{03EE80B3-0C45-4E08-A0F5-3C987035E049}"/>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551" name="Text Box 9">
          <a:extLst>
            <a:ext uri="{FF2B5EF4-FFF2-40B4-BE49-F238E27FC236}">
              <a16:creationId xmlns:a16="http://schemas.microsoft.com/office/drawing/2014/main" id="{64C3B676-78C8-42F0-8A3B-7E4AE3CC56AD}"/>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552" name="Text Box 10">
          <a:extLst>
            <a:ext uri="{FF2B5EF4-FFF2-40B4-BE49-F238E27FC236}">
              <a16:creationId xmlns:a16="http://schemas.microsoft.com/office/drawing/2014/main" id="{C14C0378-FFC2-4D44-A1F3-1C8F0B3F43BA}"/>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53" name="Text Box 4">
          <a:extLst>
            <a:ext uri="{FF2B5EF4-FFF2-40B4-BE49-F238E27FC236}">
              <a16:creationId xmlns:a16="http://schemas.microsoft.com/office/drawing/2014/main" id="{642C0ED7-C220-4010-8527-928D0AEDFA0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54" name="Text Box 5">
          <a:extLst>
            <a:ext uri="{FF2B5EF4-FFF2-40B4-BE49-F238E27FC236}">
              <a16:creationId xmlns:a16="http://schemas.microsoft.com/office/drawing/2014/main" id="{729ACE5D-EB6D-4295-B5AE-C4FF231CAC9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55" name="Text Box 9">
          <a:extLst>
            <a:ext uri="{FF2B5EF4-FFF2-40B4-BE49-F238E27FC236}">
              <a16:creationId xmlns:a16="http://schemas.microsoft.com/office/drawing/2014/main" id="{3C8AD27E-209D-4F0E-B6BF-627A742FA94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56" name="Text Box 10">
          <a:extLst>
            <a:ext uri="{FF2B5EF4-FFF2-40B4-BE49-F238E27FC236}">
              <a16:creationId xmlns:a16="http://schemas.microsoft.com/office/drawing/2014/main" id="{8CBD9A08-0E95-47FE-8988-347720EA6F1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57" name="Text Box 4">
          <a:extLst>
            <a:ext uri="{FF2B5EF4-FFF2-40B4-BE49-F238E27FC236}">
              <a16:creationId xmlns:a16="http://schemas.microsoft.com/office/drawing/2014/main" id="{661F0780-3C91-41D7-8DC8-EADD71F022D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58" name="Text Box 5">
          <a:extLst>
            <a:ext uri="{FF2B5EF4-FFF2-40B4-BE49-F238E27FC236}">
              <a16:creationId xmlns:a16="http://schemas.microsoft.com/office/drawing/2014/main" id="{682DA941-F4F4-4BF5-AB26-F5D8E35685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59" name="Text Box 9">
          <a:extLst>
            <a:ext uri="{FF2B5EF4-FFF2-40B4-BE49-F238E27FC236}">
              <a16:creationId xmlns:a16="http://schemas.microsoft.com/office/drawing/2014/main" id="{52CD6272-895C-4D48-A601-E68E2608A99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0" name="Text Box 10">
          <a:extLst>
            <a:ext uri="{FF2B5EF4-FFF2-40B4-BE49-F238E27FC236}">
              <a16:creationId xmlns:a16="http://schemas.microsoft.com/office/drawing/2014/main" id="{C93765D8-F123-4901-B01D-6E5802503A4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1" name="Text Box 4">
          <a:extLst>
            <a:ext uri="{FF2B5EF4-FFF2-40B4-BE49-F238E27FC236}">
              <a16:creationId xmlns:a16="http://schemas.microsoft.com/office/drawing/2014/main" id="{1AF2B9DF-992E-4A1E-8245-E587B6E7B5C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2" name="Text Box 5">
          <a:extLst>
            <a:ext uri="{FF2B5EF4-FFF2-40B4-BE49-F238E27FC236}">
              <a16:creationId xmlns:a16="http://schemas.microsoft.com/office/drawing/2014/main" id="{733098E8-E39F-4F48-88CB-CABA80CF0DF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3" name="Text Box 9">
          <a:extLst>
            <a:ext uri="{FF2B5EF4-FFF2-40B4-BE49-F238E27FC236}">
              <a16:creationId xmlns:a16="http://schemas.microsoft.com/office/drawing/2014/main" id="{CE0A57E0-AC3F-4332-BA8A-12CB35FA919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4" name="Text Box 4">
          <a:extLst>
            <a:ext uri="{FF2B5EF4-FFF2-40B4-BE49-F238E27FC236}">
              <a16:creationId xmlns:a16="http://schemas.microsoft.com/office/drawing/2014/main" id="{274D34EB-9847-4FA6-837A-450C540CD8C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5" name="Text Box 5">
          <a:extLst>
            <a:ext uri="{FF2B5EF4-FFF2-40B4-BE49-F238E27FC236}">
              <a16:creationId xmlns:a16="http://schemas.microsoft.com/office/drawing/2014/main" id="{587ED859-6370-430D-8359-C7AF1AA7E3E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6" name="Text Box 9">
          <a:extLst>
            <a:ext uri="{FF2B5EF4-FFF2-40B4-BE49-F238E27FC236}">
              <a16:creationId xmlns:a16="http://schemas.microsoft.com/office/drawing/2014/main" id="{3CD492B9-0D3C-4564-BDED-13683150595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7" name="Text Box 4">
          <a:extLst>
            <a:ext uri="{FF2B5EF4-FFF2-40B4-BE49-F238E27FC236}">
              <a16:creationId xmlns:a16="http://schemas.microsoft.com/office/drawing/2014/main" id="{D3DFDD12-559C-459F-B2E7-F6696C7543D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8" name="Text Box 4">
          <a:extLst>
            <a:ext uri="{FF2B5EF4-FFF2-40B4-BE49-F238E27FC236}">
              <a16:creationId xmlns:a16="http://schemas.microsoft.com/office/drawing/2014/main" id="{02E1A158-34DB-4A1A-85B6-4369E41A3CB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69" name="Text Box 4">
          <a:extLst>
            <a:ext uri="{FF2B5EF4-FFF2-40B4-BE49-F238E27FC236}">
              <a16:creationId xmlns:a16="http://schemas.microsoft.com/office/drawing/2014/main" id="{50144A6E-0D8A-4E2C-8048-CB77E3E32A6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70" name="Text Box 5">
          <a:extLst>
            <a:ext uri="{FF2B5EF4-FFF2-40B4-BE49-F238E27FC236}">
              <a16:creationId xmlns:a16="http://schemas.microsoft.com/office/drawing/2014/main" id="{8B1BED41-2BAE-4944-A69F-B5F0AB4CAD7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71" name="Text Box 9">
          <a:extLst>
            <a:ext uri="{FF2B5EF4-FFF2-40B4-BE49-F238E27FC236}">
              <a16:creationId xmlns:a16="http://schemas.microsoft.com/office/drawing/2014/main" id="{0D1F5BC3-0FD7-4EF6-ABC3-A6144681551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72" name="Text Box 10">
          <a:extLst>
            <a:ext uri="{FF2B5EF4-FFF2-40B4-BE49-F238E27FC236}">
              <a16:creationId xmlns:a16="http://schemas.microsoft.com/office/drawing/2014/main" id="{CE10EB3F-1DEC-4619-B867-A3530FE6AFE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73" name="Text Box 4">
          <a:extLst>
            <a:ext uri="{FF2B5EF4-FFF2-40B4-BE49-F238E27FC236}">
              <a16:creationId xmlns:a16="http://schemas.microsoft.com/office/drawing/2014/main" id="{8F7E5F50-C502-42EF-8959-66C9854C850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74" name="Text Box 5">
          <a:extLst>
            <a:ext uri="{FF2B5EF4-FFF2-40B4-BE49-F238E27FC236}">
              <a16:creationId xmlns:a16="http://schemas.microsoft.com/office/drawing/2014/main" id="{BEA4BFE1-4383-444E-BD2A-86862A776E5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75" name="Text Box 9">
          <a:extLst>
            <a:ext uri="{FF2B5EF4-FFF2-40B4-BE49-F238E27FC236}">
              <a16:creationId xmlns:a16="http://schemas.microsoft.com/office/drawing/2014/main" id="{EB87E3DE-725D-4B2A-B6C9-B1AF5D2AD91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76" name="Text Box 10">
          <a:extLst>
            <a:ext uri="{FF2B5EF4-FFF2-40B4-BE49-F238E27FC236}">
              <a16:creationId xmlns:a16="http://schemas.microsoft.com/office/drawing/2014/main" id="{C51F9C1C-D7C1-4B64-8B26-8B617E81CF9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77" name="Text Box 4">
          <a:extLst>
            <a:ext uri="{FF2B5EF4-FFF2-40B4-BE49-F238E27FC236}">
              <a16:creationId xmlns:a16="http://schemas.microsoft.com/office/drawing/2014/main" id="{27861CC3-696E-48DD-942E-611F8007212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78" name="Text Box 5">
          <a:extLst>
            <a:ext uri="{FF2B5EF4-FFF2-40B4-BE49-F238E27FC236}">
              <a16:creationId xmlns:a16="http://schemas.microsoft.com/office/drawing/2014/main" id="{25441AE3-5287-45D1-9482-E908D694C73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79" name="Text Box 9">
          <a:extLst>
            <a:ext uri="{FF2B5EF4-FFF2-40B4-BE49-F238E27FC236}">
              <a16:creationId xmlns:a16="http://schemas.microsoft.com/office/drawing/2014/main" id="{1AF88044-0B9D-4E1E-B71A-92608536246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0" name="Text Box 10">
          <a:extLst>
            <a:ext uri="{FF2B5EF4-FFF2-40B4-BE49-F238E27FC236}">
              <a16:creationId xmlns:a16="http://schemas.microsoft.com/office/drawing/2014/main" id="{3C128C07-A3BA-4750-8CB9-39B5AE12E1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1" name="Text Box 4">
          <a:extLst>
            <a:ext uri="{FF2B5EF4-FFF2-40B4-BE49-F238E27FC236}">
              <a16:creationId xmlns:a16="http://schemas.microsoft.com/office/drawing/2014/main" id="{7EA590A8-3296-44B4-A7A8-0A7DCCF119B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2" name="Text Box 5">
          <a:extLst>
            <a:ext uri="{FF2B5EF4-FFF2-40B4-BE49-F238E27FC236}">
              <a16:creationId xmlns:a16="http://schemas.microsoft.com/office/drawing/2014/main" id="{C56ED462-0965-40D4-A84F-BBC3FD02D9E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3" name="Text Box 9">
          <a:extLst>
            <a:ext uri="{FF2B5EF4-FFF2-40B4-BE49-F238E27FC236}">
              <a16:creationId xmlns:a16="http://schemas.microsoft.com/office/drawing/2014/main" id="{74435D21-3B8C-4A3F-8B09-5255BA1F59B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4" name="Text Box 10">
          <a:extLst>
            <a:ext uri="{FF2B5EF4-FFF2-40B4-BE49-F238E27FC236}">
              <a16:creationId xmlns:a16="http://schemas.microsoft.com/office/drawing/2014/main" id="{3EDC73EA-C1B3-489A-A34A-A615A8B8606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5" name="Text Box 4">
          <a:extLst>
            <a:ext uri="{FF2B5EF4-FFF2-40B4-BE49-F238E27FC236}">
              <a16:creationId xmlns:a16="http://schemas.microsoft.com/office/drawing/2014/main" id="{EE488991-CE28-4703-A50B-770BF8EFB43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6" name="Text Box 5">
          <a:extLst>
            <a:ext uri="{FF2B5EF4-FFF2-40B4-BE49-F238E27FC236}">
              <a16:creationId xmlns:a16="http://schemas.microsoft.com/office/drawing/2014/main" id="{8CB9947F-6089-4AB0-9BAA-3A17E613396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7" name="Text Box 9">
          <a:extLst>
            <a:ext uri="{FF2B5EF4-FFF2-40B4-BE49-F238E27FC236}">
              <a16:creationId xmlns:a16="http://schemas.microsoft.com/office/drawing/2014/main" id="{03D08E9F-06DB-49F7-B597-95621042039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8" name="Text Box 10">
          <a:extLst>
            <a:ext uri="{FF2B5EF4-FFF2-40B4-BE49-F238E27FC236}">
              <a16:creationId xmlns:a16="http://schemas.microsoft.com/office/drawing/2014/main" id="{8298ED8F-41C9-48AA-9911-89727A103F9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9" name="Text Box 4">
          <a:extLst>
            <a:ext uri="{FF2B5EF4-FFF2-40B4-BE49-F238E27FC236}">
              <a16:creationId xmlns:a16="http://schemas.microsoft.com/office/drawing/2014/main" id="{4A38D604-11AE-4BD7-981F-B48525F449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0" name="Text Box 5">
          <a:extLst>
            <a:ext uri="{FF2B5EF4-FFF2-40B4-BE49-F238E27FC236}">
              <a16:creationId xmlns:a16="http://schemas.microsoft.com/office/drawing/2014/main" id="{16BF7C09-DCC4-4393-9CDB-D9A677F2EA4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1" name="Text Box 9">
          <a:extLst>
            <a:ext uri="{FF2B5EF4-FFF2-40B4-BE49-F238E27FC236}">
              <a16:creationId xmlns:a16="http://schemas.microsoft.com/office/drawing/2014/main" id="{8EB90AB1-975E-473E-8618-93BB307925B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2" name="Text Box 10">
          <a:extLst>
            <a:ext uri="{FF2B5EF4-FFF2-40B4-BE49-F238E27FC236}">
              <a16:creationId xmlns:a16="http://schemas.microsoft.com/office/drawing/2014/main" id="{BAEDE64F-0FE9-466A-9457-C15E0744508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3" name="Text Box 4">
          <a:extLst>
            <a:ext uri="{FF2B5EF4-FFF2-40B4-BE49-F238E27FC236}">
              <a16:creationId xmlns:a16="http://schemas.microsoft.com/office/drawing/2014/main" id="{54812066-192D-471C-83DC-E4FD008741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4" name="Text Box 5">
          <a:extLst>
            <a:ext uri="{FF2B5EF4-FFF2-40B4-BE49-F238E27FC236}">
              <a16:creationId xmlns:a16="http://schemas.microsoft.com/office/drawing/2014/main" id="{54B390E9-1E9E-454E-BE7A-405C261349A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5" name="Text Box 9">
          <a:extLst>
            <a:ext uri="{FF2B5EF4-FFF2-40B4-BE49-F238E27FC236}">
              <a16:creationId xmlns:a16="http://schemas.microsoft.com/office/drawing/2014/main" id="{566C2F71-CD2A-44C2-89F9-4A1875BF62F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6" name="Text Box 10">
          <a:extLst>
            <a:ext uri="{FF2B5EF4-FFF2-40B4-BE49-F238E27FC236}">
              <a16:creationId xmlns:a16="http://schemas.microsoft.com/office/drawing/2014/main" id="{D1CE0722-5C7C-48C1-AFBD-D75CAF135E5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7" name="Text Box 4">
          <a:extLst>
            <a:ext uri="{FF2B5EF4-FFF2-40B4-BE49-F238E27FC236}">
              <a16:creationId xmlns:a16="http://schemas.microsoft.com/office/drawing/2014/main" id="{C0B9018A-3E8B-4479-9B31-3653851C4BD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8" name="Text Box 5">
          <a:extLst>
            <a:ext uri="{FF2B5EF4-FFF2-40B4-BE49-F238E27FC236}">
              <a16:creationId xmlns:a16="http://schemas.microsoft.com/office/drawing/2014/main" id="{4A59E01C-4ADB-4200-9ACF-22378FC3259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9" name="Text Box 9">
          <a:extLst>
            <a:ext uri="{FF2B5EF4-FFF2-40B4-BE49-F238E27FC236}">
              <a16:creationId xmlns:a16="http://schemas.microsoft.com/office/drawing/2014/main" id="{028EFCAB-5D89-4AC1-9C73-8C47EFFBFB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0" name="Text Box 10">
          <a:extLst>
            <a:ext uri="{FF2B5EF4-FFF2-40B4-BE49-F238E27FC236}">
              <a16:creationId xmlns:a16="http://schemas.microsoft.com/office/drawing/2014/main" id="{F28EBA17-CEC1-417B-920E-8265E928C0F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1" name="Text Box 4">
          <a:extLst>
            <a:ext uri="{FF2B5EF4-FFF2-40B4-BE49-F238E27FC236}">
              <a16:creationId xmlns:a16="http://schemas.microsoft.com/office/drawing/2014/main" id="{4F2491AD-1719-4691-91E8-2D7E8CF8CD9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2" name="Text Box 5">
          <a:extLst>
            <a:ext uri="{FF2B5EF4-FFF2-40B4-BE49-F238E27FC236}">
              <a16:creationId xmlns:a16="http://schemas.microsoft.com/office/drawing/2014/main" id="{74778B14-2A38-4D58-8FCD-CD41018147F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3" name="Text Box 9">
          <a:extLst>
            <a:ext uri="{FF2B5EF4-FFF2-40B4-BE49-F238E27FC236}">
              <a16:creationId xmlns:a16="http://schemas.microsoft.com/office/drawing/2014/main" id="{F94569F5-3879-407C-93B1-8C11FB3D33C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4" name="Text Box 10">
          <a:extLst>
            <a:ext uri="{FF2B5EF4-FFF2-40B4-BE49-F238E27FC236}">
              <a16:creationId xmlns:a16="http://schemas.microsoft.com/office/drawing/2014/main" id="{DCD19798-8403-4C59-9B97-06A7AAACC87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5" name="Text Box 4">
          <a:extLst>
            <a:ext uri="{FF2B5EF4-FFF2-40B4-BE49-F238E27FC236}">
              <a16:creationId xmlns:a16="http://schemas.microsoft.com/office/drawing/2014/main" id="{7F5BB3ED-8667-45B3-A433-10655969A85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6" name="Text Box 5">
          <a:extLst>
            <a:ext uri="{FF2B5EF4-FFF2-40B4-BE49-F238E27FC236}">
              <a16:creationId xmlns:a16="http://schemas.microsoft.com/office/drawing/2014/main" id="{D0C24C38-CDCE-49CF-BD60-FD8099AD53B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7" name="Text Box 9">
          <a:extLst>
            <a:ext uri="{FF2B5EF4-FFF2-40B4-BE49-F238E27FC236}">
              <a16:creationId xmlns:a16="http://schemas.microsoft.com/office/drawing/2014/main" id="{55BA7DEA-72B9-4644-8B47-21AAF8DF83F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8" name="Text Box 10">
          <a:extLst>
            <a:ext uri="{FF2B5EF4-FFF2-40B4-BE49-F238E27FC236}">
              <a16:creationId xmlns:a16="http://schemas.microsoft.com/office/drawing/2014/main" id="{DA8230EC-73C4-483C-9A4D-DFFFF4B65B1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9" name="Text Box 4">
          <a:extLst>
            <a:ext uri="{FF2B5EF4-FFF2-40B4-BE49-F238E27FC236}">
              <a16:creationId xmlns:a16="http://schemas.microsoft.com/office/drawing/2014/main" id="{15FA2F77-B643-438F-9268-67AAEF9E61A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0" name="Text Box 5">
          <a:extLst>
            <a:ext uri="{FF2B5EF4-FFF2-40B4-BE49-F238E27FC236}">
              <a16:creationId xmlns:a16="http://schemas.microsoft.com/office/drawing/2014/main" id="{B197EA01-37E2-4EE5-8008-06970D01A7A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1" name="Text Box 9">
          <a:extLst>
            <a:ext uri="{FF2B5EF4-FFF2-40B4-BE49-F238E27FC236}">
              <a16:creationId xmlns:a16="http://schemas.microsoft.com/office/drawing/2014/main" id="{2E124F0C-9619-4146-BF2F-37E57754A41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2" name="Text Box 10">
          <a:extLst>
            <a:ext uri="{FF2B5EF4-FFF2-40B4-BE49-F238E27FC236}">
              <a16:creationId xmlns:a16="http://schemas.microsoft.com/office/drawing/2014/main" id="{0EB2FA84-1979-4B11-8A0B-341D8E8A6A2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3" name="Text Box 4">
          <a:extLst>
            <a:ext uri="{FF2B5EF4-FFF2-40B4-BE49-F238E27FC236}">
              <a16:creationId xmlns:a16="http://schemas.microsoft.com/office/drawing/2014/main" id="{48C315F9-8F37-49D0-B5B3-8BE8048AFDD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4" name="Text Box 5">
          <a:extLst>
            <a:ext uri="{FF2B5EF4-FFF2-40B4-BE49-F238E27FC236}">
              <a16:creationId xmlns:a16="http://schemas.microsoft.com/office/drawing/2014/main" id="{838594F1-FA13-45CE-B63D-5D5A147B0BF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5" name="Text Box 9">
          <a:extLst>
            <a:ext uri="{FF2B5EF4-FFF2-40B4-BE49-F238E27FC236}">
              <a16:creationId xmlns:a16="http://schemas.microsoft.com/office/drawing/2014/main" id="{C7121F4E-F215-45A1-800D-2145D4F76F9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6" name="Text Box 10">
          <a:extLst>
            <a:ext uri="{FF2B5EF4-FFF2-40B4-BE49-F238E27FC236}">
              <a16:creationId xmlns:a16="http://schemas.microsoft.com/office/drawing/2014/main" id="{B102DFE6-14AA-44CC-9AAA-2A6A870A5E4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7" name="Text Box 4">
          <a:extLst>
            <a:ext uri="{FF2B5EF4-FFF2-40B4-BE49-F238E27FC236}">
              <a16:creationId xmlns:a16="http://schemas.microsoft.com/office/drawing/2014/main" id="{E8DE117F-7D01-4656-A2A6-618165F6DCF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8" name="Text Box 5">
          <a:extLst>
            <a:ext uri="{FF2B5EF4-FFF2-40B4-BE49-F238E27FC236}">
              <a16:creationId xmlns:a16="http://schemas.microsoft.com/office/drawing/2014/main" id="{345211BF-88A0-4CA3-A10D-C54C2F5EE3C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9" name="Text Box 9">
          <a:extLst>
            <a:ext uri="{FF2B5EF4-FFF2-40B4-BE49-F238E27FC236}">
              <a16:creationId xmlns:a16="http://schemas.microsoft.com/office/drawing/2014/main" id="{5E228025-3C3A-4720-9A71-81175CB6764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20" name="Text Box 10">
          <a:extLst>
            <a:ext uri="{FF2B5EF4-FFF2-40B4-BE49-F238E27FC236}">
              <a16:creationId xmlns:a16="http://schemas.microsoft.com/office/drawing/2014/main" id="{34484EE5-8313-4E39-8E98-C90DBE97F4A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21" name="Text Box 4">
          <a:extLst>
            <a:ext uri="{FF2B5EF4-FFF2-40B4-BE49-F238E27FC236}">
              <a16:creationId xmlns:a16="http://schemas.microsoft.com/office/drawing/2014/main" id="{A80BAD32-F6E3-4B1E-839F-C23DD89EA4F4}"/>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22" name="Text Box 5">
          <a:extLst>
            <a:ext uri="{FF2B5EF4-FFF2-40B4-BE49-F238E27FC236}">
              <a16:creationId xmlns:a16="http://schemas.microsoft.com/office/drawing/2014/main" id="{6AAE8A14-7205-4407-B70C-ACE8899E3CC2}"/>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23" name="Text Box 9">
          <a:extLst>
            <a:ext uri="{FF2B5EF4-FFF2-40B4-BE49-F238E27FC236}">
              <a16:creationId xmlns:a16="http://schemas.microsoft.com/office/drawing/2014/main" id="{F6468A9A-7018-4B45-B499-23C50DA69C3E}"/>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24" name="Text Box 10">
          <a:extLst>
            <a:ext uri="{FF2B5EF4-FFF2-40B4-BE49-F238E27FC236}">
              <a16:creationId xmlns:a16="http://schemas.microsoft.com/office/drawing/2014/main" id="{33B68A1B-7EAA-4102-A441-C8CF22B4034D}"/>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25" name="Text Box 4">
          <a:extLst>
            <a:ext uri="{FF2B5EF4-FFF2-40B4-BE49-F238E27FC236}">
              <a16:creationId xmlns:a16="http://schemas.microsoft.com/office/drawing/2014/main" id="{A0EF9629-8D40-485E-ADEF-42470969D92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26" name="Text Box 5">
          <a:extLst>
            <a:ext uri="{FF2B5EF4-FFF2-40B4-BE49-F238E27FC236}">
              <a16:creationId xmlns:a16="http://schemas.microsoft.com/office/drawing/2014/main" id="{4685E0B9-4DA6-40BC-AF91-084C0C538B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27" name="Text Box 9">
          <a:extLst>
            <a:ext uri="{FF2B5EF4-FFF2-40B4-BE49-F238E27FC236}">
              <a16:creationId xmlns:a16="http://schemas.microsoft.com/office/drawing/2014/main" id="{7D5A5DD9-2830-4BC2-AAA7-013593E1CF4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28" name="Text Box 10">
          <a:extLst>
            <a:ext uri="{FF2B5EF4-FFF2-40B4-BE49-F238E27FC236}">
              <a16:creationId xmlns:a16="http://schemas.microsoft.com/office/drawing/2014/main" id="{37BD3E6D-096E-46F7-8D77-E1034951E15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29" name="Text Box 4">
          <a:extLst>
            <a:ext uri="{FF2B5EF4-FFF2-40B4-BE49-F238E27FC236}">
              <a16:creationId xmlns:a16="http://schemas.microsoft.com/office/drawing/2014/main" id="{E2400E30-7382-491E-89D6-52AC738F14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0" name="Text Box 5">
          <a:extLst>
            <a:ext uri="{FF2B5EF4-FFF2-40B4-BE49-F238E27FC236}">
              <a16:creationId xmlns:a16="http://schemas.microsoft.com/office/drawing/2014/main" id="{22EFB183-9FB2-474E-BAA7-DDA3168490F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1" name="Text Box 9">
          <a:extLst>
            <a:ext uri="{FF2B5EF4-FFF2-40B4-BE49-F238E27FC236}">
              <a16:creationId xmlns:a16="http://schemas.microsoft.com/office/drawing/2014/main" id="{AEB7998A-2475-4152-A199-2CA59F95C56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2" name="Text Box 10">
          <a:extLst>
            <a:ext uri="{FF2B5EF4-FFF2-40B4-BE49-F238E27FC236}">
              <a16:creationId xmlns:a16="http://schemas.microsoft.com/office/drawing/2014/main" id="{FB965821-8FFF-4D38-A39F-AE55CE13633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3" name="Text Box 4">
          <a:extLst>
            <a:ext uri="{FF2B5EF4-FFF2-40B4-BE49-F238E27FC236}">
              <a16:creationId xmlns:a16="http://schemas.microsoft.com/office/drawing/2014/main" id="{F21518D3-9E1E-4291-A0B1-EB335166E09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4" name="Text Box 5">
          <a:extLst>
            <a:ext uri="{FF2B5EF4-FFF2-40B4-BE49-F238E27FC236}">
              <a16:creationId xmlns:a16="http://schemas.microsoft.com/office/drawing/2014/main" id="{61432E6E-4F49-4072-9938-9668C96B153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5" name="Text Box 9">
          <a:extLst>
            <a:ext uri="{FF2B5EF4-FFF2-40B4-BE49-F238E27FC236}">
              <a16:creationId xmlns:a16="http://schemas.microsoft.com/office/drawing/2014/main" id="{8FFC5945-0C5C-4455-8773-1E66E44A2BD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6" name="Text Box 4">
          <a:extLst>
            <a:ext uri="{FF2B5EF4-FFF2-40B4-BE49-F238E27FC236}">
              <a16:creationId xmlns:a16="http://schemas.microsoft.com/office/drawing/2014/main" id="{D4A6C9BD-8C7E-4C97-82CF-B4919AA4EC4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7" name="Text Box 5">
          <a:extLst>
            <a:ext uri="{FF2B5EF4-FFF2-40B4-BE49-F238E27FC236}">
              <a16:creationId xmlns:a16="http://schemas.microsoft.com/office/drawing/2014/main" id="{90BBBD98-9173-45A0-9EBF-CBB530960D2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8" name="Text Box 9">
          <a:extLst>
            <a:ext uri="{FF2B5EF4-FFF2-40B4-BE49-F238E27FC236}">
              <a16:creationId xmlns:a16="http://schemas.microsoft.com/office/drawing/2014/main" id="{830A6368-1E5C-42B6-BA65-94A039B6085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9" name="Text Box 4">
          <a:extLst>
            <a:ext uri="{FF2B5EF4-FFF2-40B4-BE49-F238E27FC236}">
              <a16:creationId xmlns:a16="http://schemas.microsoft.com/office/drawing/2014/main" id="{4DAD441A-1350-43E9-A84B-A9BDFB230CA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40" name="Text Box 4">
          <a:extLst>
            <a:ext uri="{FF2B5EF4-FFF2-40B4-BE49-F238E27FC236}">
              <a16:creationId xmlns:a16="http://schemas.microsoft.com/office/drawing/2014/main" id="{25AAD7F0-CFE9-4F24-9B95-9B8B29532A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1" name="Text Box 4">
          <a:extLst>
            <a:ext uri="{FF2B5EF4-FFF2-40B4-BE49-F238E27FC236}">
              <a16:creationId xmlns:a16="http://schemas.microsoft.com/office/drawing/2014/main" id="{24AAD7EF-03B8-44E8-B67E-5E50D937B09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2" name="Text Box 5">
          <a:extLst>
            <a:ext uri="{FF2B5EF4-FFF2-40B4-BE49-F238E27FC236}">
              <a16:creationId xmlns:a16="http://schemas.microsoft.com/office/drawing/2014/main" id="{651DFB53-37C7-409F-B67D-2480D4E55AA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3" name="Text Box 9">
          <a:extLst>
            <a:ext uri="{FF2B5EF4-FFF2-40B4-BE49-F238E27FC236}">
              <a16:creationId xmlns:a16="http://schemas.microsoft.com/office/drawing/2014/main" id="{CC969DC7-C492-4F3A-9E81-5B64BBF3467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4" name="Text Box 10">
          <a:extLst>
            <a:ext uri="{FF2B5EF4-FFF2-40B4-BE49-F238E27FC236}">
              <a16:creationId xmlns:a16="http://schemas.microsoft.com/office/drawing/2014/main" id="{2287B479-07C0-49AC-8E22-95056821E61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5" name="Text Box 4">
          <a:extLst>
            <a:ext uri="{FF2B5EF4-FFF2-40B4-BE49-F238E27FC236}">
              <a16:creationId xmlns:a16="http://schemas.microsoft.com/office/drawing/2014/main" id="{5D028344-D793-4F11-8DB4-C1E0B223736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6" name="Text Box 5">
          <a:extLst>
            <a:ext uri="{FF2B5EF4-FFF2-40B4-BE49-F238E27FC236}">
              <a16:creationId xmlns:a16="http://schemas.microsoft.com/office/drawing/2014/main" id="{48EC7072-AD4B-4690-BF84-5E4ACDE2F7D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7" name="Text Box 9">
          <a:extLst>
            <a:ext uri="{FF2B5EF4-FFF2-40B4-BE49-F238E27FC236}">
              <a16:creationId xmlns:a16="http://schemas.microsoft.com/office/drawing/2014/main" id="{1325B090-EB4B-4722-B921-87CDE5941A4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8" name="Text Box 10">
          <a:extLst>
            <a:ext uri="{FF2B5EF4-FFF2-40B4-BE49-F238E27FC236}">
              <a16:creationId xmlns:a16="http://schemas.microsoft.com/office/drawing/2014/main" id="{2136451A-3CF0-4BB9-8AD5-AC2ED73E0E8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49" name="Text Box 4">
          <a:extLst>
            <a:ext uri="{FF2B5EF4-FFF2-40B4-BE49-F238E27FC236}">
              <a16:creationId xmlns:a16="http://schemas.microsoft.com/office/drawing/2014/main" id="{D3B07AB7-2AA1-4B77-975B-2760BDF0455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0" name="Text Box 5">
          <a:extLst>
            <a:ext uri="{FF2B5EF4-FFF2-40B4-BE49-F238E27FC236}">
              <a16:creationId xmlns:a16="http://schemas.microsoft.com/office/drawing/2014/main" id="{08CF6D87-2E37-4F97-A8D0-752A0015273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1" name="Text Box 9">
          <a:extLst>
            <a:ext uri="{FF2B5EF4-FFF2-40B4-BE49-F238E27FC236}">
              <a16:creationId xmlns:a16="http://schemas.microsoft.com/office/drawing/2014/main" id="{4CE8CFB1-92DC-421C-A7C7-CDCADB5C4DD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2" name="Text Box 10">
          <a:extLst>
            <a:ext uri="{FF2B5EF4-FFF2-40B4-BE49-F238E27FC236}">
              <a16:creationId xmlns:a16="http://schemas.microsoft.com/office/drawing/2014/main" id="{7F6C0357-AB26-4A15-9D4A-9E6E7FAFA77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3" name="Text Box 4">
          <a:extLst>
            <a:ext uri="{FF2B5EF4-FFF2-40B4-BE49-F238E27FC236}">
              <a16:creationId xmlns:a16="http://schemas.microsoft.com/office/drawing/2014/main" id="{6A45D0E4-5E33-4213-BCC7-C87DBB9C473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4" name="Text Box 5">
          <a:extLst>
            <a:ext uri="{FF2B5EF4-FFF2-40B4-BE49-F238E27FC236}">
              <a16:creationId xmlns:a16="http://schemas.microsoft.com/office/drawing/2014/main" id="{57220967-8C8B-4E75-8697-BAC80CFA46C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5" name="Text Box 9">
          <a:extLst>
            <a:ext uri="{FF2B5EF4-FFF2-40B4-BE49-F238E27FC236}">
              <a16:creationId xmlns:a16="http://schemas.microsoft.com/office/drawing/2014/main" id="{7CA976F4-19CF-4D97-A578-A0F35FE9491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6" name="Text Box 10">
          <a:extLst>
            <a:ext uri="{FF2B5EF4-FFF2-40B4-BE49-F238E27FC236}">
              <a16:creationId xmlns:a16="http://schemas.microsoft.com/office/drawing/2014/main" id="{CF4E31E6-16BA-4774-AA34-984BBD824FC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7" name="Text Box 4">
          <a:extLst>
            <a:ext uri="{FF2B5EF4-FFF2-40B4-BE49-F238E27FC236}">
              <a16:creationId xmlns:a16="http://schemas.microsoft.com/office/drawing/2014/main" id="{A0A23183-3630-460A-8C0C-AB58844FC6D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8" name="Text Box 5">
          <a:extLst>
            <a:ext uri="{FF2B5EF4-FFF2-40B4-BE49-F238E27FC236}">
              <a16:creationId xmlns:a16="http://schemas.microsoft.com/office/drawing/2014/main" id="{92BD159F-EE84-4538-9F82-B0295547C6F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9" name="Text Box 9">
          <a:extLst>
            <a:ext uri="{FF2B5EF4-FFF2-40B4-BE49-F238E27FC236}">
              <a16:creationId xmlns:a16="http://schemas.microsoft.com/office/drawing/2014/main" id="{57E5785E-0525-4E05-9476-FB38743F6C1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0" name="Text Box 10">
          <a:extLst>
            <a:ext uri="{FF2B5EF4-FFF2-40B4-BE49-F238E27FC236}">
              <a16:creationId xmlns:a16="http://schemas.microsoft.com/office/drawing/2014/main" id="{B81F4878-5B42-4ADF-AB3D-0B128DF4B2F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1" name="Text Box 4">
          <a:extLst>
            <a:ext uri="{FF2B5EF4-FFF2-40B4-BE49-F238E27FC236}">
              <a16:creationId xmlns:a16="http://schemas.microsoft.com/office/drawing/2014/main" id="{84871E37-EB88-4BA3-8D63-E11ADEF25A3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2" name="Text Box 5">
          <a:extLst>
            <a:ext uri="{FF2B5EF4-FFF2-40B4-BE49-F238E27FC236}">
              <a16:creationId xmlns:a16="http://schemas.microsoft.com/office/drawing/2014/main" id="{F66B52F5-0038-4C5D-B40A-81A21A3AD63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3" name="Text Box 9">
          <a:extLst>
            <a:ext uri="{FF2B5EF4-FFF2-40B4-BE49-F238E27FC236}">
              <a16:creationId xmlns:a16="http://schemas.microsoft.com/office/drawing/2014/main" id="{AC0EC9EF-761A-4DCB-93F9-9A24A9CFD44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4" name="Text Box 10">
          <a:extLst>
            <a:ext uri="{FF2B5EF4-FFF2-40B4-BE49-F238E27FC236}">
              <a16:creationId xmlns:a16="http://schemas.microsoft.com/office/drawing/2014/main" id="{751A891C-D4F8-4091-A2F5-2A05869178F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5" name="Text Box 4">
          <a:extLst>
            <a:ext uri="{FF2B5EF4-FFF2-40B4-BE49-F238E27FC236}">
              <a16:creationId xmlns:a16="http://schemas.microsoft.com/office/drawing/2014/main" id="{4370DA23-7F1B-4B71-A773-12DAD1F5E55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6" name="Text Box 5">
          <a:extLst>
            <a:ext uri="{FF2B5EF4-FFF2-40B4-BE49-F238E27FC236}">
              <a16:creationId xmlns:a16="http://schemas.microsoft.com/office/drawing/2014/main" id="{AD545C96-4C6D-4899-B3C4-3CCCD549DB0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7" name="Text Box 9">
          <a:extLst>
            <a:ext uri="{FF2B5EF4-FFF2-40B4-BE49-F238E27FC236}">
              <a16:creationId xmlns:a16="http://schemas.microsoft.com/office/drawing/2014/main" id="{CFDC9F74-9025-4EFF-98DA-A9E6A1FB32D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8" name="Text Box 10">
          <a:extLst>
            <a:ext uri="{FF2B5EF4-FFF2-40B4-BE49-F238E27FC236}">
              <a16:creationId xmlns:a16="http://schemas.microsoft.com/office/drawing/2014/main" id="{D0514858-E1B5-4821-A10B-33582043042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9" name="Text Box 4">
          <a:extLst>
            <a:ext uri="{FF2B5EF4-FFF2-40B4-BE49-F238E27FC236}">
              <a16:creationId xmlns:a16="http://schemas.microsoft.com/office/drawing/2014/main" id="{CDA24423-4F79-420E-9690-4F511DDD7E9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0" name="Text Box 5">
          <a:extLst>
            <a:ext uri="{FF2B5EF4-FFF2-40B4-BE49-F238E27FC236}">
              <a16:creationId xmlns:a16="http://schemas.microsoft.com/office/drawing/2014/main" id="{21FF809F-72A1-4DF3-9DDE-F152CBCC7B8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1" name="Text Box 9">
          <a:extLst>
            <a:ext uri="{FF2B5EF4-FFF2-40B4-BE49-F238E27FC236}">
              <a16:creationId xmlns:a16="http://schemas.microsoft.com/office/drawing/2014/main" id="{D25DC398-95F5-4907-8A8F-D567C5AEC2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2" name="Text Box 10">
          <a:extLst>
            <a:ext uri="{FF2B5EF4-FFF2-40B4-BE49-F238E27FC236}">
              <a16:creationId xmlns:a16="http://schemas.microsoft.com/office/drawing/2014/main" id="{E922B71A-7D08-4B94-B9A2-648A9CACEF4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3" name="Text Box 4">
          <a:extLst>
            <a:ext uri="{FF2B5EF4-FFF2-40B4-BE49-F238E27FC236}">
              <a16:creationId xmlns:a16="http://schemas.microsoft.com/office/drawing/2014/main" id="{3CF0E5F8-1F56-4FB8-908E-007450F7580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4" name="Text Box 5">
          <a:extLst>
            <a:ext uri="{FF2B5EF4-FFF2-40B4-BE49-F238E27FC236}">
              <a16:creationId xmlns:a16="http://schemas.microsoft.com/office/drawing/2014/main" id="{A198B37E-13E0-45BE-A121-574E23D3255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5" name="Text Box 9">
          <a:extLst>
            <a:ext uri="{FF2B5EF4-FFF2-40B4-BE49-F238E27FC236}">
              <a16:creationId xmlns:a16="http://schemas.microsoft.com/office/drawing/2014/main" id="{FE0BF126-7F40-4372-A67A-1E65182E0F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6" name="Text Box 10">
          <a:extLst>
            <a:ext uri="{FF2B5EF4-FFF2-40B4-BE49-F238E27FC236}">
              <a16:creationId xmlns:a16="http://schemas.microsoft.com/office/drawing/2014/main" id="{B8AB8EA3-C977-4E1E-862A-234E27B9F3D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7" name="Text Box 4">
          <a:extLst>
            <a:ext uri="{FF2B5EF4-FFF2-40B4-BE49-F238E27FC236}">
              <a16:creationId xmlns:a16="http://schemas.microsoft.com/office/drawing/2014/main" id="{EA0E432F-D82F-4A74-B2C6-232590C268C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8" name="Text Box 5">
          <a:extLst>
            <a:ext uri="{FF2B5EF4-FFF2-40B4-BE49-F238E27FC236}">
              <a16:creationId xmlns:a16="http://schemas.microsoft.com/office/drawing/2014/main" id="{7A16F329-9F15-40B8-98E5-67CB02E88D3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9" name="Text Box 9">
          <a:extLst>
            <a:ext uri="{FF2B5EF4-FFF2-40B4-BE49-F238E27FC236}">
              <a16:creationId xmlns:a16="http://schemas.microsoft.com/office/drawing/2014/main" id="{6C45C0B1-CD09-44D1-863B-8F837F57C94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0" name="Text Box 10">
          <a:extLst>
            <a:ext uri="{FF2B5EF4-FFF2-40B4-BE49-F238E27FC236}">
              <a16:creationId xmlns:a16="http://schemas.microsoft.com/office/drawing/2014/main" id="{02AD52F3-E7BB-49B4-B93B-AC3206214A1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1" name="Text Box 4">
          <a:extLst>
            <a:ext uri="{FF2B5EF4-FFF2-40B4-BE49-F238E27FC236}">
              <a16:creationId xmlns:a16="http://schemas.microsoft.com/office/drawing/2014/main" id="{0F1DD582-BBAA-43EE-A1F5-F701DCDCD91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2" name="Text Box 5">
          <a:extLst>
            <a:ext uri="{FF2B5EF4-FFF2-40B4-BE49-F238E27FC236}">
              <a16:creationId xmlns:a16="http://schemas.microsoft.com/office/drawing/2014/main" id="{E6B82CBD-7AB6-42BF-8C3F-F14745DAF6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3" name="Text Box 9">
          <a:extLst>
            <a:ext uri="{FF2B5EF4-FFF2-40B4-BE49-F238E27FC236}">
              <a16:creationId xmlns:a16="http://schemas.microsoft.com/office/drawing/2014/main" id="{762AEBEC-2BDE-4B6B-BC36-85F502410F7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4" name="Text Box 10">
          <a:extLst>
            <a:ext uri="{FF2B5EF4-FFF2-40B4-BE49-F238E27FC236}">
              <a16:creationId xmlns:a16="http://schemas.microsoft.com/office/drawing/2014/main" id="{35FE461D-F569-4558-9F23-8883405D5F8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5" name="Text Box 4">
          <a:extLst>
            <a:ext uri="{FF2B5EF4-FFF2-40B4-BE49-F238E27FC236}">
              <a16:creationId xmlns:a16="http://schemas.microsoft.com/office/drawing/2014/main" id="{7E38E348-9C08-46FE-B5E1-259D5BE39C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6" name="Text Box 5">
          <a:extLst>
            <a:ext uri="{FF2B5EF4-FFF2-40B4-BE49-F238E27FC236}">
              <a16:creationId xmlns:a16="http://schemas.microsoft.com/office/drawing/2014/main" id="{AD8B3984-917D-4B35-B618-14D18FDEF50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7" name="Text Box 9">
          <a:extLst>
            <a:ext uri="{FF2B5EF4-FFF2-40B4-BE49-F238E27FC236}">
              <a16:creationId xmlns:a16="http://schemas.microsoft.com/office/drawing/2014/main" id="{63B76445-2478-493F-B736-6870BC143E8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8" name="Text Box 10">
          <a:extLst>
            <a:ext uri="{FF2B5EF4-FFF2-40B4-BE49-F238E27FC236}">
              <a16:creationId xmlns:a16="http://schemas.microsoft.com/office/drawing/2014/main" id="{5943DA9C-6514-49A7-B1D5-DD5E9EE774C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9" name="Text Box 4">
          <a:extLst>
            <a:ext uri="{FF2B5EF4-FFF2-40B4-BE49-F238E27FC236}">
              <a16:creationId xmlns:a16="http://schemas.microsoft.com/office/drawing/2014/main" id="{13D868EC-B9DC-4E9B-9F37-D3BECF0A4F8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90" name="Text Box 5">
          <a:extLst>
            <a:ext uri="{FF2B5EF4-FFF2-40B4-BE49-F238E27FC236}">
              <a16:creationId xmlns:a16="http://schemas.microsoft.com/office/drawing/2014/main" id="{BEAD93F8-58FD-4104-AD15-369379634CE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91" name="Text Box 9">
          <a:extLst>
            <a:ext uri="{FF2B5EF4-FFF2-40B4-BE49-F238E27FC236}">
              <a16:creationId xmlns:a16="http://schemas.microsoft.com/office/drawing/2014/main" id="{726622F2-AE55-4BDC-B06D-68294F4DFC0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92" name="Text Box 10">
          <a:extLst>
            <a:ext uri="{FF2B5EF4-FFF2-40B4-BE49-F238E27FC236}">
              <a16:creationId xmlns:a16="http://schemas.microsoft.com/office/drawing/2014/main" id="{5D6144C0-B7EB-4267-A073-CF5FA68DED4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93" name="Text Box 4">
          <a:extLst>
            <a:ext uri="{FF2B5EF4-FFF2-40B4-BE49-F238E27FC236}">
              <a16:creationId xmlns:a16="http://schemas.microsoft.com/office/drawing/2014/main" id="{75331856-8D94-4860-899F-2386049DF4D3}"/>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94" name="Text Box 5">
          <a:extLst>
            <a:ext uri="{FF2B5EF4-FFF2-40B4-BE49-F238E27FC236}">
              <a16:creationId xmlns:a16="http://schemas.microsoft.com/office/drawing/2014/main" id="{78160B06-4E6D-4DC9-BB16-92BB069E3B0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95" name="Text Box 9">
          <a:extLst>
            <a:ext uri="{FF2B5EF4-FFF2-40B4-BE49-F238E27FC236}">
              <a16:creationId xmlns:a16="http://schemas.microsoft.com/office/drawing/2014/main" id="{B837A322-3BDD-487C-B146-F87662AF1D17}"/>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96" name="Text Box 10">
          <a:extLst>
            <a:ext uri="{FF2B5EF4-FFF2-40B4-BE49-F238E27FC236}">
              <a16:creationId xmlns:a16="http://schemas.microsoft.com/office/drawing/2014/main" id="{6B8481E8-ADE9-4EB3-8E5D-A5768B2DE45C}"/>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97" name="Text Box 4">
          <a:extLst>
            <a:ext uri="{FF2B5EF4-FFF2-40B4-BE49-F238E27FC236}">
              <a16:creationId xmlns:a16="http://schemas.microsoft.com/office/drawing/2014/main" id="{83B0C176-9B9D-4825-9278-9E352F1224E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98" name="Text Box 5">
          <a:extLst>
            <a:ext uri="{FF2B5EF4-FFF2-40B4-BE49-F238E27FC236}">
              <a16:creationId xmlns:a16="http://schemas.microsoft.com/office/drawing/2014/main" id="{523BCEB1-2B57-4CED-8C7E-875B737F2FF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99" name="Text Box 9">
          <a:extLst>
            <a:ext uri="{FF2B5EF4-FFF2-40B4-BE49-F238E27FC236}">
              <a16:creationId xmlns:a16="http://schemas.microsoft.com/office/drawing/2014/main" id="{78252160-AA52-4698-9B28-8AF4AA243DF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0" name="Text Box 10">
          <a:extLst>
            <a:ext uri="{FF2B5EF4-FFF2-40B4-BE49-F238E27FC236}">
              <a16:creationId xmlns:a16="http://schemas.microsoft.com/office/drawing/2014/main" id="{609A3753-B0DC-4168-86B0-DF346555343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1" name="Text Box 4">
          <a:extLst>
            <a:ext uri="{FF2B5EF4-FFF2-40B4-BE49-F238E27FC236}">
              <a16:creationId xmlns:a16="http://schemas.microsoft.com/office/drawing/2014/main" id="{C7C0D822-1CB1-4163-A2EB-6101D24590F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2" name="Text Box 5">
          <a:extLst>
            <a:ext uri="{FF2B5EF4-FFF2-40B4-BE49-F238E27FC236}">
              <a16:creationId xmlns:a16="http://schemas.microsoft.com/office/drawing/2014/main" id="{343C03FA-D55D-4730-8480-07049ECA961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3" name="Text Box 9">
          <a:extLst>
            <a:ext uri="{FF2B5EF4-FFF2-40B4-BE49-F238E27FC236}">
              <a16:creationId xmlns:a16="http://schemas.microsoft.com/office/drawing/2014/main" id="{A3E25BB6-3555-42BA-94F9-C6F1EE96C9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4" name="Text Box 10">
          <a:extLst>
            <a:ext uri="{FF2B5EF4-FFF2-40B4-BE49-F238E27FC236}">
              <a16:creationId xmlns:a16="http://schemas.microsoft.com/office/drawing/2014/main" id="{6FADCD09-A0A5-405E-AEE4-C48CE7E2684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5" name="Text Box 4">
          <a:extLst>
            <a:ext uri="{FF2B5EF4-FFF2-40B4-BE49-F238E27FC236}">
              <a16:creationId xmlns:a16="http://schemas.microsoft.com/office/drawing/2014/main" id="{DD697B01-E8E5-4A9E-8CF4-E1F186EDAF0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6" name="Text Box 5">
          <a:extLst>
            <a:ext uri="{FF2B5EF4-FFF2-40B4-BE49-F238E27FC236}">
              <a16:creationId xmlns:a16="http://schemas.microsoft.com/office/drawing/2014/main" id="{46418176-3504-4E5A-8344-A71E7D8D361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7" name="Text Box 9">
          <a:extLst>
            <a:ext uri="{FF2B5EF4-FFF2-40B4-BE49-F238E27FC236}">
              <a16:creationId xmlns:a16="http://schemas.microsoft.com/office/drawing/2014/main" id="{E074724C-54EB-4600-803E-12658639859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8" name="Text Box 4">
          <a:extLst>
            <a:ext uri="{FF2B5EF4-FFF2-40B4-BE49-F238E27FC236}">
              <a16:creationId xmlns:a16="http://schemas.microsoft.com/office/drawing/2014/main" id="{143AD2A0-7B02-4085-A4A9-A1ADB9C23A5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9" name="Text Box 5">
          <a:extLst>
            <a:ext uri="{FF2B5EF4-FFF2-40B4-BE49-F238E27FC236}">
              <a16:creationId xmlns:a16="http://schemas.microsoft.com/office/drawing/2014/main" id="{AF5C0279-2913-47E2-BA7A-265104E21BE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10" name="Text Box 9">
          <a:extLst>
            <a:ext uri="{FF2B5EF4-FFF2-40B4-BE49-F238E27FC236}">
              <a16:creationId xmlns:a16="http://schemas.microsoft.com/office/drawing/2014/main" id="{53CCB33D-4F10-4169-A887-DF35ECD61AF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11" name="Text Box 4">
          <a:extLst>
            <a:ext uri="{FF2B5EF4-FFF2-40B4-BE49-F238E27FC236}">
              <a16:creationId xmlns:a16="http://schemas.microsoft.com/office/drawing/2014/main" id="{E039EF26-C415-477B-8AB6-E16E9B67ACE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12" name="Text Box 4">
          <a:extLst>
            <a:ext uri="{FF2B5EF4-FFF2-40B4-BE49-F238E27FC236}">
              <a16:creationId xmlns:a16="http://schemas.microsoft.com/office/drawing/2014/main" id="{0161CFA7-00BE-4C48-A418-1516DA4E929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13" name="Text Box 4">
          <a:extLst>
            <a:ext uri="{FF2B5EF4-FFF2-40B4-BE49-F238E27FC236}">
              <a16:creationId xmlns:a16="http://schemas.microsoft.com/office/drawing/2014/main" id="{D70EE834-6079-4911-8BFE-2F930C05BF38}"/>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14" name="Text Box 5">
          <a:extLst>
            <a:ext uri="{FF2B5EF4-FFF2-40B4-BE49-F238E27FC236}">
              <a16:creationId xmlns:a16="http://schemas.microsoft.com/office/drawing/2014/main" id="{1BE3E129-EC2C-40C1-9FDC-741DA84DAA9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15" name="Text Box 9">
          <a:extLst>
            <a:ext uri="{FF2B5EF4-FFF2-40B4-BE49-F238E27FC236}">
              <a16:creationId xmlns:a16="http://schemas.microsoft.com/office/drawing/2014/main" id="{01ED7BBE-CD75-4BB3-AE50-13D4810F356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16" name="Text Box 10">
          <a:extLst>
            <a:ext uri="{FF2B5EF4-FFF2-40B4-BE49-F238E27FC236}">
              <a16:creationId xmlns:a16="http://schemas.microsoft.com/office/drawing/2014/main" id="{F2067DC8-F149-4D82-A25D-1275919748B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17" name="Text Box 4">
          <a:extLst>
            <a:ext uri="{FF2B5EF4-FFF2-40B4-BE49-F238E27FC236}">
              <a16:creationId xmlns:a16="http://schemas.microsoft.com/office/drawing/2014/main" id="{04A096AC-B21A-4493-9C18-EB60F06593B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18" name="Text Box 5">
          <a:extLst>
            <a:ext uri="{FF2B5EF4-FFF2-40B4-BE49-F238E27FC236}">
              <a16:creationId xmlns:a16="http://schemas.microsoft.com/office/drawing/2014/main" id="{DE7595AE-F3BF-4000-9F7E-4BE76378011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19" name="Text Box 9">
          <a:extLst>
            <a:ext uri="{FF2B5EF4-FFF2-40B4-BE49-F238E27FC236}">
              <a16:creationId xmlns:a16="http://schemas.microsoft.com/office/drawing/2014/main" id="{5A0435E9-8768-4500-8861-17DDF939800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20" name="Text Box 10">
          <a:extLst>
            <a:ext uri="{FF2B5EF4-FFF2-40B4-BE49-F238E27FC236}">
              <a16:creationId xmlns:a16="http://schemas.microsoft.com/office/drawing/2014/main" id="{937A58EB-7946-4527-B83B-6D7C5D321C4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1" name="Text Box 4">
          <a:extLst>
            <a:ext uri="{FF2B5EF4-FFF2-40B4-BE49-F238E27FC236}">
              <a16:creationId xmlns:a16="http://schemas.microsoft.com/office/drawing/2014/main" id="{8302A964-6D5E-49EB-A483-3DC4C9084F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2" name="Text Box 5">
          <a:extLst>
            <a:ext uri="{FF2B5EF4-FFF2-40B4-BE49-F238E27FC236}">
              <a16:creationId xmlns:a16="http://schemas.microsoft.com/office/drawing/2014/main" id="{E3C81748-AE5B-460D-B2C0-D980E65C2B1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3" name="Text Box 9">
          <a:extLst>
            <a:ext uri="{FF2B5EF4-FFF2-40B4-BE49-F238E27FC236}">
              <a16:creationId xmlns:a16="http://schemas.microsoft.com/office/drawing/2014/main" id="{573EE650-4ED4-4FD4-AEAA-507889C9D35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4" name="Text Box 10">
          <a:extLst>
            <a:ext uri="{FF2B5EF4-FFF2-40B4-BE49-F238E27FC236}">
              <a16:creationId xmlns:a16="http://schemas.microsoft.com/office/drawing/2014/main" id="{481C2D4A-3120-4133-8F55-5508667E44C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5" name="Text Box 4">
          <a:extLst>
            <a:ext uri="{FF2B5EF4-FFF2-40B4-BE49-F238E27FC236}">
              <a16:creationId xmlns:a16="http://schemas.microsoft.com/office/drawing/2014/main" id="{625E0B24-E732-4BA4-A52A-6FA8BC082C1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6" name="Text Box 5">
          <a:extLst>
            <a:ext uri="{FF2B5EF4-FFF2-40B4-BE49-F238E27FC236}">
              <a16:creationId xmlns:a16="http://schemas.microsoft.com/office/drawing/2014/main" id="{26289D42-3657-4FCC-9E89-A9B63595F87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7" name="Text Box 9">
          <a:extLst>
            <a:ext uri="{FF2B5EF4-FFF2-40B4-BE49-F238E27FC236}">
              <a16:creationId xmlns:a16="http://schemas.microsoft.com/office/drawing/2014/main" id="{9C33A17E-68F2-4F29-9F65-00F1C0B80E7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8" name="Text Box 10">
          <a:extLst>
            <a:ext uri="{FF2B5EF4-FFF2-40B4-BE49-F238E27FC236}">
              <a16:creationId xmlns:a16="http://schemas.microsoft.com/office/drawing/2014/main" id="{B6A7B7FF-DA66-4CFF-96AC-4294FD091FE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9" name="Text Box 4">
          <a:extLst>
            <a:ext uri="{FF2B5EF4-FFF2-40B4-BE49-F238E27FC236}">
              <a16:creationId xmlns:a16="http://schemas.microsoft.com/office/drawing/2014/main" id="{198E2C97-650B-4EAD-9999-402DB7A514A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0" name="Text Box 5">
          <a:extLst>
            <a:ext uri="{FF2B5EF4-FFF2-40B4-BE49-F238E27FC236}">
              <a16:creationId xmlns:a16="http://schemas.microsoft.com/office/drawing/2014/main" id="{558FDD12-500D-44E7-8B10-4060929EEDF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1" name="Text Box 9">
          <a:extLst>
            <a:ext uri="{FF2B5EF4-FFF2-40B4-BE49-F238E27FC236}">
              <a16:creationId xmlns:a16="http://schemas.microsoft.com/office/drawing/2014/main" id="{E4D8CC4E-F8D3-4026-B3B4-1E2E483EC41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2" name="Text Box 10">
          <a:extLst>
            <a:ext uri="{FF2B5EF4-FFF2-40B4-BE49-F238E27FC236}">
              <a16:creationId xmlns:a16="http://schemas.microsoft.com/office/drawing/2014/main" id="{F10A2D1E-3539-4E09-9BF4-5F762BE4B1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3" name="Text Box 4">
          <a:extLst>
            <a:ext uri="{FF2B5EF4-FFF2-40B4-BE49-F238E27FC236}">
              <a16:creationId xmlns:a16="http://schemas.microsoft.com/office/drawing/2014/main" id="{E035ED7D-1C45-43A2-92B0-1EA97739ED5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4" name="Text Box 5">
          <a:extLst>
            <a:ext uri="{FF2B5EF4-FFF2-40B4-BE49-F238E27FC236}">
              <a16:creationId xmlns:a16="http://schemas.microsoft.com/office/drawing/2014/main" id="{94AF4809-74B7-4B17-88DE-7DB8F343C15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5" name="Text Box 9">
          <a:extLst>
            <a:ext uri="{FF2B5EF4-FFF2-40B4-BE49-F238E27FC236}">
              <a16:creationId xmlns:a16="http://schemas.microsoft.com/office/drawing/2014/main" id="{5FD4C15D-D9D2-4804-B116-94BBB6CCC1F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6" name="Text Box 10">
          <a:extLst>
            <a:ext uri="{FF2B5EF4-FFF2-40B4-BE49-F238E27FC236}">
              <a16:creationId xmlns:a16="http://schemas.microsoft.com/office/drawing/2014/main" id="{97C3B647-9CAD-416C-8ACE-FFEFC1FC33B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7" name="Text Box 4">
          <a:extLst>
            <a:ext uri="{FF2B5EF4-FFF2-40B4-BE49-F238E27FC236}">
              <a16:creationId xmlns:a16="http://schemas.microsoft.com/office/drawing/2014/main" id="{083AE010-A67E-4965-ACCA-78A8CF29647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8" name="Text Box 5">
          <a:extLst>
            <a:ext uri="{FF2B5EF4-FFF2-40B4-BE49-F238E27FC236}">
              <a16:creationId xmlns:a16="http://schemas.microsoft.com/office/drawing/2014/main" id="{72FF18E5-96BA-43C7-A524-9BDC499497B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9" name="Text Box 9">
          <a:extLst>
            <a:ext uri="{FF2B5EF4-FFF2-40B4-BE49-F238E27FC236}">
              <a16:creationId xmlns:a16="http://schemas.microsoft.com/office/drawing/2014/main" id="{472B2206-943B-4A8F-A33B-96DA9AB7358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0" name="Text Box 10">
          <a:extLst>
            <a:ext uri="{FF2B5EF4-FFF2-40B4-BE49-F238E27FC236}">
              <a16:creationId xmlns:a16="http://schemas.microsoft.com/office/drawing/2014/main" id="{22F74E8D-EC1D-4816-A1B9-4DB30C4F773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1" name="Text Box 4">
          <a:extLst>
            <a:ext uri="{FF2B5EF4-FFF2-40B4-BE49-F238E27FC236}">
              <a16:creationId xmlns:a16="http://schemas.microsoft.com/office/drawing/2014/main" id="{1ED43E76-9032-44FA-9BEB-BFDCA515340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2" name="Text Box 5">
          <a:extLst>
            <a:ext uri="{FF2B5EF4-FFF2-40B4-BE49-F238E27FC236}">
              <a16:creationId xmlns:a16="http://schemas.microsoft.com/office/drawing/2014/main" id="{A070D6AF-443F-41CD-8BCD-5DCDECED583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3" name="Text Box 9">
          <a:extLst>
            <a:ext uri="{FF2B5EF4-FFF2-40B4-BE49-F238E27FC236}">
              <a16:creationId xmlns:a16="http://schemas.microsoft.com/office/drawing/2014/main" id="{5B497B09-9297-4AD2-BE2E-0FE11F85D1F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4" name="Text Box 10">
          <a:extLst>
            <a:ext uri="{FF2B5EF4-FFF2-40B4-BE49-F238E27FC236}">
              <a16:creationId xmlns:a16="http://schemas.microsoft.com/office/drawing/2014/main" id="{B528AACC-DF36-46B3-9919-3A1CC929E8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5" name="Text Box 4">
          <a:extLst>
            <a:ext uri="{FF2B5EF4-FFF2-40B4-BE49-F238E27FC236}">
              <a16:creationId xmlns:a16="http://schemas.microsoft.com/office/drawing/2014/main" id="{FA4AF065-1EB6-4C17-8CBD-E06F923DB1F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6" name="Text Box 5">
          <a:extLst>
            <a:ext uri="{FF2B5EF4-FFF2-40B4-BE49-F238E27FC236}">
              <a16:creationId xmlns:a16="http://schemas.microsoft.com/office/drawing/2014/main" id="{0B55932F-9E90-40EA-BE0A-445AB680591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7" name="Text Box 9">
          <a:extLst>
            <a:ext uri="{FF2B5EF4-FFF2-40B4-BE49-F238E27FC236}">
              <a16:creationId xmlns:a16="http://schemas.microsoft.com/office/drawing/2014/main" id="{2F123368-EA70-4A20-B55D-F9BAE03D62D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8" name="Text Box 10">
          <a:extLst>
            <a:ext uri="{FF2B5EF4-FFF2-40B4-BE49-F238E27FC236}">
              <a16:creationId xmlns:a16="http://schemas.microsoft.com/office/drawing/2014/main" id="{A919DF4A-C919-4380-8C8C-2D4976D38F1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9" name="Text Box 4">
          <a:extLst>
            <a:ext uri="{FF2B5EF4-FFF2-40B4-BE49-F238E27FC236}">
              <a16:creationId xmlns:a16="http://schemas.microsoft.com/office/drawing/2014/main" id="{F1F96C71-98EC-4F3A-9D53-E7261464920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0" name="Text Box 5">
          <a:extLst>
            <a:ext uri="{FF2B5EF4-FFF2-40B4-BE49-F238E27FC236}">
              <a16:creationId xmlns:a16="http://schemas.microsoft.com/office/drawing/2014/main" id="{BCEE4341-D771-4A49-BB91-98CEE01902D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1" name="Text Box 9">
          <a:extLst>
            <a:ext uri="{FF2B5EF4-FFF2-40B4-BE49-F238E27FC236}">
              <a16:creationId xmlns:a16="http://schemas.microsoft.com/office/drawing/2014/main" id="{F8882E41-72E0-4154-B9C1-8FAAC4FFBB1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2" name="Text Box 10">
          <a:extLst>
            <a:ext uri="{FF2B5EF4-FFF2-40B4-BE49-F238E27FC236}">
              <a16:creationId xmlns:a16="http://schemas.microsoft.com/office/drawing/2014/main" id="{54F13E44-0952-4EF1-A716-C1A705863F7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3" name="Text Box 4">
          <a:extLst>
            <a:ext uri="{FF2B5EF4-FFF2-40B4-BE49-F238E27FC236}">
              <a16:creationId xmlns:a16="http://schemas.microsoft.com/office/drawing/2014/main" id="{FF88FFDA-12AA-42AF-8F59-6D7BE1D9758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4" name="Text Box 5">
          <a:extLst>
            <a:ext uri="{FF2B5EF4-FFF2-40B4-BE49-F238E27FC236}">
              <a16:creationId xmlns:a16="http://schemas.microsoft.com/office/drawing/2014/main" id="{9A3DBCDC-9376-4DA9-8074-A6431CBDAA3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5" name="Text Box 9">
          <a:extLst>
            <a:ext uri="{FF2B5EF4-FFF2-40B4-BE49-F238E27FC236}">
              <a16:creationId xmlns:a16="http://schemas.microsoft.com/office/drawing/2014/main" id="{A4E90F70-6E2C-40B9-AE7D-E2CB41578B4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6" name="Text Box 10">
          <a:extLst>
            <a:ext uri="{FF2B5EF4-FFF2-40B4-BE49-F238E27FC236}">
              <a16:creationId xmlns:a16="http://schemas.microsoft.com/office/drawing/2014/main" id="{2DB42170-60E0-41CF-B0B6-BBD03755F1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7" name="Text Box 4">
          <a:extLst>
            <a:ext uri="{FF2B5EF4-FFF2-40B4-BE49-F238E27FC236}">
              <a16:creationId xmlns:a16="http://schemas.microsoft.com/office/drawing/2014/main" id="{3AD894D2-3F50-448B-AD65-DCA7060DCAB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8" name="Text Box 5">
          <a:extLst>
            <a:ext uri="{FF2B5EF4-FFF2-40B4-BE49-F238E27FC236}">
              <a16:creationId xmlns:a16="http://schemas.microsoft.com/office/drawing/2014/main" id="{867E5158-4CCC-4726-8C98-BB5CB044E97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9" name="Text Box 9">
          <a:extLst>
            <a:ext uri="{FF2B5EF4-FFF2-40B4-BE49-F238E27FC236}">
              <a16:creationId xmlns:a16="http://schemas.microsoft.com/office/drawing/2014/main" id="{E04A7812-F66F-4DA7-BA8C-627DC13D752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60" name="Text Box 10">
          <a:extLst>
            <a:ext uri="{FF2B5EF4-FFF2-40B4-BE49-F238E27FC236}">
              <a16:creationId xmlns:a16="http://schemas.microsoft.com/office/drawing/2014/main" id="{DFA045D4-09DD-445E-9EB7-55A83550F44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61" name="Text Box 4">
          <a:extLst>
            <a:ext uri="{FF2B5EF4-FFF2-40B4-BE49-F238E27FC236}">
              <a16:creationId xmlns:a16="http://schemas.microsoft.com/office/drawing/2014/main" id="{3A830DB4-3EAD-4F22-8785-1BE09752DD8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62" name="Text Box 5">
          <a:extLst>
            <a:ext uri="{FF2B5EF4-FFF2-40B4-BE49-F238E27FC236}">
              <a16:creationId xmlns:a16="http://schemas.microsoft.com/office/drawing/2014/main" id="{4F7A1971-71B3-47F2-BCAB-3850FA9C94A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63" name="Text Box 9">
          <a:extLst>
            <a:ext uri="{FF2B5EF4-FFF2-40B4-BE49-F238E27FC236}">
              <a16:creationId xmlns:a16="http://schemas.microsoft.com/office/drawing/2014/main" id="{8DCE7858-F5AA-4E0B-AD6C-2775E982E71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64" name="Text Box 10">
          <a:extLst>
            <a:ext uri="{FF2B5EF4-FFF2-40B4-BE49-F238E27FC236}">
              <a16:creationId xmlns:a16="http://schemas.microsoft.com/office/drawing/2014/main" id="{A8073075-A0D2-42DA-BCC4-4624B17D080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765" name="Text Box 4">
          <a:extLst>
            <a:ext uri="{FF2B5EF4-FFF2-40B4-BE49-F238E27FC236}">
              <a16:creationId xmlns:a16="http://schemas.microsoft.com/office/drawing/2014/main" id="{DCC77A19-E154-47EA-8E84-371E04ACF169}"/>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766" name="Text Box 5">
          <a:extLst>
            <a:ext uri="{FF2B5EF4-FFF2-40B4-BE49-F238E27FC236}">
              <a16:creationId xmlns:a16="http://schemas.microsoft.com/office/drawing/2014/main" id="{642E94B2-E995-4D2D-9EF8-606965A725A2}"/>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767" name="Text Box 9">
          <a:extLst>
            <a:ext uri="{FF2B5EF4-FFF2-40B4-BE49-F238E27FC236}">
              <a16:creationId xmlns:a16="http://schemas.microsoft.com/office/drawing/2014/main" id="{AE53D5D0-AC7E-48F0-948F-D8BF03BE3D8C}"/>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768" name="Text Box 10">
          <a:extLst>
            <a:ext uri="{FF2B5EF4-FFF2-40B4-BE49-F238E27FC236}">
              <a16:creationId xmlns:a16="http://schemas.microsoft.com/office/drawing/2014/main" id="{1D015270-33E0-4376-B3A4-F4B5C3C9304D}"/>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69" name="Text Box 4">
          <a:extLst>
            <a:ext uri="{FF2B5EF4-FFF2-40B4-BE49-F238E27FC236}">
              <a16:creationId xmlns:a16="http://schemas.microsoft.com/office/drawing/2014/main" id="{F6EEBC4F-5451-41F4-8447-05336D55568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0" name="Text Box 5">
          <a:extLst>
            <a:ext uri="{FF2B5EF4-FFF2-40B4-BE49-F238E27FC236}">
              <a16:creationId xmlns:a16="http://schemas.microsoft.com/office/drawing/2014/main" id="{C5FBF60C-740B-4EB2-80E2-EABA972209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1" name="Text Box 9">
          <a:extLst>
            <a:ext uri="{FF2B5EF4-FFF2-40B4-BE49-F238E27FC236}">
              <a16:creationId xmlns:a16="http://schemas.microsoft.com/office/drawing/2014/main" id="{994B86F3-CE25-4BB4-8586-66AE40CBF8A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2" name="Text Box 10">
          <a:extLst>
            <a:ext uri="{FF2B5EF4-FFF2-40B4-BE49-F238E27FC236}">
              <a16:creationId xmlns:a16="http://schemas.microsoft.com/office/drawing/2014/main" id="{AC9B83FE-B220-4E53-858D-2FB049258CD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3" name="Text Box 4">
          <a:extLst>
            <a:ext uri="{FF2B5EF4-FFF2-40B4-BE49-F238E27FC236}">
              <a16:creationId xmlns:a16="http://schemas.microsoft.com/office/drawing/2014/main" id="{1D90DEC6-82C1-4551-9A62-2EBB63A8E4C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4" name="Text Box 5">
          <a:extLst>
            <a:ext uri="{FF2B5EF4-FFF2-40B4-BE49-F238E27FC236}">
              <a16:creationId xmlns:a16="http://schemas.microsoft.com/office/drawing/2014/main" id="{BCBEB3C7-D576-46B1-BB5F-902E54DFA4A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5" name="Text Box 9">
          <a:extLst>
            <a:ext uri="{FF2B5EF4-FFF2-40B4-BE49-F238E27FC236}">
              <a16:creationId xmlns:a16="http://schemas.microsoft.com/office/drawing/2014/main" id="{8FA8B117-1F6B-4C11-A335-B1DB0CC631F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6" name="Text Box 10">
          <a:extLst>
            <a:ext uri="{FF2B5EF4-FFF2-40B4-BE49-F238E27FC236}">
              <a16:creationId xmlns:a16="http://schemas.microsoft.com/office/drawing/2014/main" id="{DFC935D6-4844-492A-BB1B-51513C3B00A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7" name="Text Box 4">
          <a:extLst>
            <a:ext uri="{FF2B5EF4-FFF2-40B4-BE49-F238E27FC236}">
              <a16:creationId xmlns:a16="http://schemas.microsoft.com/office/drawing/2014/main" id="{9EC9D852-A57E-4BBD-B10B-AD890FF56C9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8" name="Text Box 5">
          <a:extLst>
            <a:ext uri="{FF2B5EF4-FFF2-40B4-BE49-F238E27FC236}">
              <a16:creationId xmlns:a16="http://schemas.microsoft.com/office/drawing/2014/main" id="{402B19EC-C8A1-4565-9037-CB4CD5FAC9E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9" name="Text Box 9">
          <a:extLst>
            <a:ext uri="{FF2B5EF4-FFF2-40B4-BE49-F238E27FC236}">
              <a16:creationId xmlns:a16="http://schemas.microsoft.com/office/drawing/2014/main" id="{19845121-A91E-40F1-81B8-F0E6C29C833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80" name="Text Box 4">
          <a:extLst>
            <a:ext uri="{FF2B5EF4-FFF2-40B4-BE49-F238E27FC236}">
              <a16:creationId xmlns:a16="http://schemas.microsoft.com/office/drawing/2014/main" id="{F2ABAFD2-B25F-41AE-8A1D-458F444AF36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81" name="Text Box 5">
          <a:extLst>
            <a:ext uri="{FF2B5EF4-FFF2-40B4-BE49-F238E27FC236}">
              <a16:creationId xmlns:a16="http://schemas.microsoft.com/office/drawing/2014/main" id="{B04C9A27-6BB5-4C8E-A600-E0496E17131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82" name="Text Box 9">
          <a:extLst>
            <a:ext uri="{FF2B5EF4-FFF2-40B4-BE49-F238E27FC236}">
              <a16:creationId xmlns:a16="http://schemas.microsoft.com/office/drawing/2014/main" id="{3C54F8ED-53B8-448D-93AE-B12AE47A54D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83" name="Text Box 4">
          <a:extLst>
            <a:ext uri="{FF2B5EF4-FFF2-40B4-BE49-F238E27FC236}">
              <a16:creationId xmlns:a16="http://schemas.microsoft.com/office/drawing/2014/main" id="{8D12EBEF-2BC8-44F0-BCA1-20DCF3E4030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84" name="Text Box 4">
          <a:extLst>
            <a:ext uri="{FF2B5EF4-FFF2-40B4-BE49-F238E27FC236}">
              <a16:creationId xmlns:a16="http://schemas.microsoft.com/office/drawing/2014/main" id="{F93E012A-3EEE-470C-A7CC-6140D84AFC7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85" name="Text Box 4">
          <a:extLst>
            <a:ext uri="{FF2B5EF4-FFF2-40B4-BE49-F238E27FC236}">
              <a16:creationId xmlns:a16="http://schemas.microsoft.com/office/drawing/2014/main" id="{187127AD-209E-4800-A4D1-50C81BCCC0E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86" name="Text Box 5">
          <a:extLst>
            <a:ext uri="{FF2B5EF4-FFF2-40B4-BE49-F238E27FC236}">
              <a16:creationId xmlns:a16="http://schemas.microsoft.com/office/drawing/2014/main" id="{7400478E-BBAB-4C95-A3A8-967921E105F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87" name="Text Box 9">
          <a:extLst>
            <a:ext uri="{FF2B5EF4-FFF2-40B4-BE49-F238E27FC236}">
              <a16:creationId xmlns:a16="http://schemas.microsoft.com/office/drawing/2014/main" id="{E4D5B766-ADFF-47DC-8F19-66C396053A3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88" name="Text Box 10">
          <a:extLst>
            <a:ext uri="{FF2B5EF4-FFF2-40B4-BE49-F238E27FC236}">
              <a16:creationId xmlns:a16="http://schemas.microsoft.com/office/drawing/2014/main" id="{FF7E4B58-F00D-4609-83A5-FB519098802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89" name="Text Box 4">
          <a:extLst>
            <a:ext uri="{FF2B5EF4-FFF2-40B4-BE49-F238E27FC236}">
              <a16:creationId xmlns:a16="http://schemas.microsoft.com/office/drawing/2014/main" id="{059FA576-3B1A-4418-A96E-6FF500750B4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90" name="Text Box 5">
          <a:extLst>
            <a:ext uri="{FF2B5EF4-FFF2-40B4-BE49-F238E27FC236}">
              <a16:creationId xmlns:a16="http://schemas.microsoft.com/office/drawing/2014/main" id="{09BF835E-B78A-4E81-933D-9A0265FAF2B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91" name="Text Box 9">
          <a:extLst>
            <a:ext uri="{FF2B5EF4-FFF2-40B4-BE49-F238E27FC236}">
              <a16:creationId xmlns:a16="http://schemas.microsoft.com/office/drawing/2014/main" id="{9852E860-1218-4B37-9DF0-CF1B72B6BC9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92" name="Text Box 10">
          <a:extLst>
            <a:ext uri="{FF2B5EF4-FFF2-40B4-BE49-F238E27FC236}">
              <a16:creationId xmlns:a16="http://schemas.microsoft.com/office/drawing/2014/main" id="{8AFC07FA-F936-40FC-98CD-D8BC994F75D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93" name="Text Box 4">
          <a:extLst>
            <a:ext uri="{FF2B5EF4-FFF2-40B4-BE49-F238E27FC236}">
              <a16:creationId xmlns:a16="http://schemas.microsoft.com/office/drawing/2014/main" id="{B8349E32-B105-4983-8914-41B2FF97B55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94" name="Text Box 5">
          <a:extLst>
            <a:ext uri="{FF2B5EF4-FFF2-40B4-BE49-F238E27FC236}">
              <a16:creationId xmlns:a16="http://schemas.microsoft.com/office/drawing/2014/main" id="{171A1ADB-C7D3-4888-B3D8-3712F44BE9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95" name="Text Box 9">
          <a:extLst>
            <a:ext uri="{FF2B5EF4-FFF2-40B4-BE49-F238E27FC236}">
              <a16:creationId xmlns:a16="http://schemas.microsoft.com/office/drawing/2014/main" id="{DDB47E1C-A7D4-48F2-A448-C70209EF7EA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96" name="Text Box 10">
          <a:extLst>
            <a:ext uri="{FF2B5EF4-FFF2-40B4-BE49-F238E27FC236}">
              <a16:creationId xmlns:a16="http://schemas.microsoft.com/office/drawing/2014/main" id="{ACD184E3-12D8-4FB0-A0EB-8571FB010E2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97" name="Text Box 4">
          <a:extLst>
            <a:ext uri="{FF2B5EF4-FFF2-40B4-BE49-F238E27FC236}">
              <a16:creationId xmlns:a16="http://schemas.microsoft.com/office/drawing/2014/main" id="{08927754-36D3-4230-B75D-E3CA2FE6469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98" name="Text Box 5">
          <a:extLst>
            <a:ext uri="{FF2B5EF4-FFF2-40B4-BE49-F238E27FC236}">
              <a16:creationId xmlns:a16="http://schemas.microsoft.com/office/drawing/2014/main" id="{996B115E-4114-4925-A78E-5CC8E0769E5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99" name="Text Box 9">
          <a:extLst>
            <a:ext uri="{FF2B5EF4-FFF2-40B4-BE49-F238E27FC236}">
              <a16:creationId xmlns:a16="http://schemas.microsoft.com/office/drawing/2014/main" id="{CE7F0E34-D41D-4AFB-AFD0-89A0995FFFD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0" name="Text Box 10">
          <a:extLst>
            <a:ext uri="{FF2B5EF4-FFF2-40B4-BE49-F238E27FC236}">
              <a16:creationId xmlns:a16="http://schemas.microsoft.com/office/drawing/2014/main" id="{2F527A84-16C1-4E2F-AFDE-DC916C216FF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1" name="Text Box 4">
          <a:extLst>
            <a:ext uri="{FF2B5EF4-FFF2-40B4-BE49-F238E27FC236}">
              <a16:creationId xmlns:a16="http://schemas.microsoft.com/office/drawing/2014/main" id="{528C332E-83D3-427E-BB26-65AC6E49C24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2" name="Text Box 5">
          <a:extLst>
            <a:ext uri="{FF2B5EF4-FFF2-40B4-BE49-F238E27FC236}">
              <a16:creationId xmlns:a16="http://schemas.microsoft.com/office/drawing/2014/main" id="{F8751C16-6910-489B-85E7-BFFC1321078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3" name="Text Box 9">
          <a:extLst>
            <a:ext uri="{FF2B5EF4-FFF2-40B4-BE49-F238E27FC236}">
              <a16:creationId xmlns:a16="http://schemas.microsoft.com/office/drawing/2014/main" id="{DAD39F8B-7184-4107-9D79-B762B820591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4" name="Text Box 10">
          <a:extLst>
            <a:ext uri="{FF2B5EF4-FFF2-40B4-BE49-F238E27FC236}">
              <a16:creationId xmlns:a16="http://schemas.microsoft.com/office/drawing/2014/main" id="{6320FB4B-0F71-4953-BECA-25116FF4D90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5" name="Text Box 4">
          <a:extLst>
            <a:ext uri="{FF2B5EF4-FFF2-40B4-BE49-F238E27FC236}">
              <a16:creationId xmlns:a16="http://schemas.microsoft.com/office/drawing/2014/main" id="{29DD45BB-8115-491A-BE83-4138FF5CE3C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6" name="Text Box 5">
          <a:extLst>
            <a:ext uri="{FF2B5EF4-FFF2-40B4-BE49-F238E27FC236}">
              <a16:creationId xmlns:a16="http://schemas.microsoft.com/office/drawing/2014/main" id="{44635AFE-60D5-4884-94B7-B3CA6A8A7F7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7" name="Text Box 9">
          <a:extLst>
            <a:ext uri="{FF2B5EF4-FFF2-40B4-BE49-F238E27FC236}">
              <a16:creationId xmlns:a16="http://schemas.microsoft.com/office/drawing/2014/main" id="{DC233D86-91FB-4560-A3DB-C8D9145A404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8" name="Text Box 10">
          <a:extLst>
            <a:ext uri="{FF2B5EF4-FFF2-40B4-BE49-F238E27FC236}">
              <a16:creationId xmlns:a16="http://schemas.microsoft.com/office/drawing/2014/main" id="{FF673F46-25A0-47E9-8422-A46C83591B5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9" name="Text Box 4">
          <a:extLst>
            <a:ext uri="{FF2B5EF4-FFF2-40B4-BE49-F238E27FC236}">
              <a16:creationId xmlns:a16="http://schemas.microsoft.com/office/drawing/2014/main" id="{A5329AB7-85CE-4B75-8AFD-5E0475A9CA6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0" name="Text Box 5">
          <a:extLst>
            <a:ext uri="{FF2B5EF4-FFF2-40B4-BE49-F238E27FC236}">
              <a16:creationId xmlns:a16="http://schemas.microsoft.com/office/drawing/2014/main" id="{174AA302-58DD-4F17-8702-1034962622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1" name="Text Box 9">
          <a:extLst>
            <a:ext uri="{FF2B5EF4-FFF2-40B4-BE49-F238E27FC236}">
              <a16:creationId xmlns:a16="http://schemas.microsoft.com/office/drawing/2014/main" id="{CAC63171-7208-489B-AA59-EABE6D180DB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2" name="Text Box 10">
          <a:extLst>
            <a:ext uri="{FF2B5EF4-FFF2-40B4-BE49-F238E27FC236}">
              <a16:creationId xmlns:a16="http://schemas.microsoft.com/office/drawing/2014/main" id="{F9C00070-1737-41A4-9BC4-51C32A96C09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3" name="Text Box 4">
          <a:extLst>
            <a:ext uri="{FF2B5EF4-FFF2-40B4-BE49-F238E27FC236}">
              <a16:creationId xmlns:a16="http://schemas.microsoft.com/office/drawing/2014/main" id="{A429CA95-2B5B-488F-BC9D-32F2DB27A03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4" name="Text Box 5">
          <a:extLst>
            <a:ext uri="{FF2B5EF4-FFF2-40B4-BE49-F238E27FC236}">
              <a16:creationId xmlns:a16="http://schemas.microsoft.com/office/drawing/2014/main" id="{8FB4535A-0AF5-4809-860C-4DD9698F1F8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5" name="Text Box 9">
          <a:extLst>
            <a:ext uri="{FF2B5EF4-FFF2-40B4-BE49-F238E27FC236}">
              <a16:creationId xmlns:a16="http://schemas.microsoft.com/office/drawing/2014/main" id="{8DFF421E-61D7-4474-B964-ECFD4A1555F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6" name="Text Box 10">
          <a:extLst>
            <a:ext uri="{FF2B5EF4-FFF2-40B4-BE49-F238E27FC236}">
              <a16:creationId xmlns:a16="http://schemas.microsoft.com/office/drawing/2014/main" id="{45EA31CA-7A84-462A-A8F2-8B065DA4EA2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7" name="Text Box 4">
          <a:extLst>
            <a:ext uri="{FF2B5EF4-FFF2-40B4-BE49-F238E27FC236}">
              <a16:creationId xmlns:a16="http://schemas.microsoft.com/office/drawing/2014/main" id="{B4E471A7-274A-4D52-9CC2-84739036FF4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8" name="Text Box 5">
          <a:extLst>
            <a:ext uri="{FF2B5EF4-FFF2-40B4-BE49-F238E27FC236}">
              <a16:creationId xmlns:a16="http://schemas.microsoft.com/office/drawing/2014/main" id="{057AD23B-3E85-447E-A444-E43542A053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9" name="Text Box 9">
          <a:extLst>
            <a:ext uri="{FF2B5EF4-FFF2-40B4-BE49-F238E27FC236}">
              <a16:creationId xmlns:a16="http://schemas.microsoft.com/office/drawing/2014/main" id="{136F48DC-DF64-4527-A461-B37470E988B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0" name="Text Box 10">
          <a:extLst>
            <a:ext uri="{FF2B5EF4-FFF2-40B4-BE49-F238E27FC236}">
              <a16:creationId xmlns:a16="http://schemas.microsoft.com/office/drawing/2014/main" id="{DFE1BFC1-BD29-4788-93E6-1D2BF49E5C0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1" name="Text Box 4">
          <a:extLst>
            <a:ext uri="{FF2B5EF4-FFF2-40B4-BE49-F238E27FC236}">
              <a16:creationId xmlns:a16="http://schemas.microsoft.com/office/drawing/2014/main" id="{A15D2A37-6A7F-495D-BB52-385F1B48ABE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2" name="Text Box 5">
          <a:extLst>
            <a:ext uri="{FF2B5EF4-FFF2-40B4-BE49-F238E27FC236}">
              <a16:creationId xmlns:a16="http://schemas.microsoft.com/office/drawing/2014/main" id="{725497E9-B874-4C6B-9BF5-A824A141A07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3" name="Text Box 9">
          <a:extLst>
            <a:ext uri="{FF2B5EF4-FFF2-40B4-BE49-F238E27FC236}">
              <a16:creationId xmlns:a16="http://schemas.microsoft.com/office/drawing/2014/main" id="{512576F6-99F2-4A65-932A-092786269EA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4" name="Text Box 10">
          <a:extLst>
            <a:ext uri="{FF2B5EF4-FFF2-40B4-BE49-F238E27FC236}">
              <a16:creationId xmlns:a16="http://schemas.microsoft.com/office/drawing/2014/main" id="{C20F3637-9398-48FF-9128-94E14AC2CB3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5" name="Text Box 4">
          <a:extLst>
            <a:ext uri="{FF2B5EF4-FFF2-40B4-BE49-F238E27FC236}">
              <a16:creationId xmlns:a16="http://schemas.microsoft.com/office/drawing/2014/main" id="{38B85644-08A1-4AFE-8554-55227CE094C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6" name="Text Box 5">
          <a:extLst>
            <a:ext uri="{FF2B5EF4-FFF2-40B4-BE49-F238E27FC236}">
              <a16:creationId xmlns:a16="http://schemas.microsoft.com/office/drawing/2014/main" id="{63338E8B-D3FB-418C-A274-E0636AD100A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7" name="Text Box 9">
          <a:extLst>
            <a:ext uri="{FF2B5EF4-FFF2-40B4-BE49-F238E27FC236}">
              <a16:creationId xmlns:a16="http://schemas.microsoft.com/office/drawing/2014/main" id="{3FE3F7DB-6341-45BC-A4C5-8BBBAF5E95A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8" name="Text Box 10">
          <a:extLst>
            <a:ext uri="{FF2B5EF4-FFF2-40B4-BE49-F238E27FC236}">
              <a16:creationId xmlns:a16="http://schemas.microsoft.com/office/drawing/2014/main" id="{F8CCF48E-E64A-495E-AD46-2D33C915272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9" name="Text Box 4">
          <a:extLst>
            <a:ext uri="{FF2B5EF4-FFF2-40B4-BE49-F238E27FC236}">
              <a16:creationId xmlns:a16="http://schemas.microsoft.com/office/drawing/2014/main" id="{ECFE517A-2230-4A46-AEE8-232A73406FC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30" name="Text Box 5">
          <a:extLst>
            <a:ext uri="{FF2B5EF4-FFF2-40B4-BE49-F238E27FC236}">
              <a16:creationId xmlns:a16="http://schemas.microsoft.com/office/drawing/2014/main" id="{BB38BA31-22C2-4ABE-B7C6-30ABBBC87EF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31" name="Text Box 9">
          <a:extLst>
            <a:ext uri="{FF2B5EF4-FFF2-40B4-BE49-F238E27FC236}">
              <a16:creationId xmlns:a16="http://schemas.microsoft.com/office/drawing/2014/main" id="{8105D675-3411-4E18-8CBC-F18EF469421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32" name="Text Box 10">
          <a:extLst>
            <a:ext uri="{FF2B5EF4-FFF2-40B4-BE49-F238E27FC236}">
              <a16:creationId xmlns:a16="http://schemas.microsoft.com/office/drawing/2014/main" id="{FA8D097F-EAF4-4AF9-9ACB-DF103B485F8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33" name="Text Box 4">
          <a:extLst>
            <a:ext uri="{FF2B5EF4-FFF2-40B4-BE49-F238E27FC236}">
              <a16:creationId xmlns:a16="http://schemas.microsoft.com/office/drawing/2014/main" id="{22F3D51A-A4D3-4FA9-97FF-3669494FC94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34" name="Text Box 5">
          <a:extLst>
            <a:ext uri="{FF2B5EF4-FFF2-40B4-BE49-F238E27FC236}">
              <a16:creationId xmlns:a16="http://schemas.microsoft.com/office/drawing/2014/main" id="{17AE065A-54AA-4CDD-BB04-121E7F16DB1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35" name="Text Box 9">
          <a:extLst>
            <a:ext uri="{FF2B5EF4-FFF2-40B4-BE49-F238E27FC236}">
              <a16:creationId xmlns:a16="http://schemas.microsoft.com/office/drawing/2014/main" id="{863981C3-A3DE-4E58-8211-DEE3F59B5B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36" name="Text Box 10">
          <a:extLst>
            <a:ext uri="{FF2B5EF4-FFF2-40B4-BE49-F238E27FC236}">
              <a16:creationId xmlns:a16="http://schemas.microsoft.com/office/drawing/2014/main" id="{2C83DB0C-7A96-4511-83C4-445289FC165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837" name="Text Box 4">
          <a:extLst>
            <a:ext uri="{FF2B5EF4-FFF2-40B4-BE49-F238E27FC236}">
              <a16:creationId xmlns:a16="http://schemas.microsoft.com/office/drawing/2014/main" id="{9F8F7AFF-148D-4943-87A3-3F26E8B81F9E}"/>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838" name="Text Box 5">
          <a:extLst>
            <a:ext uri="{FF2B5EF4-FFF2-40B4-BE49-F238E27FC236}">
              <a16:creationId xmlns:a16="http://schemas.microsoft.com/office/drawing/2014/main" id="{05A44710-CDE6-406B-8B0A-554AB0B8A2EA}"/>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839" name="Text Box 9">
          <a:extLst>
            <a:ext uri="{FF2B5EF4-FFF2-40B4-BE49-F238E27FC236}">
              <a16:creationId xmlns:a16="http://schemas.microsoft.com/office/drawing/2014/main" id="{5EC57204-F384-41A4-81C0-F12DF04B94B3}"/>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840" name="Text Box 10">
          <a:extLst>
            <a:ext uri="{FF2B5EF4-FFF2-40B4-BE49-F238E27FC236}">
              <a16:creationId xmlns:a16="http://schemas.microsoft.com/office/drawing/2014/main" id="{E81A0BBC-9A26-4E43-893F-0033D195AEDF}"/>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1" name="Text Box 4">
          <a:extLst>
            <a:ext uri="{FF2B5EF4-FFF2-40B4-BE49-F238E27FC236}">
              <a16:creationId xmlns:a16="http://schemas.microsoft.com/office/drawing/2014/main" id="{DDBCD53B-B419-4859-A36A-3DC28AD35CC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2" name="Text Box 5">
          <a:extLst>
            <a:ext uri="{FF2B5EF4-FFF2-40B4-BE49-F238E27FC236}">
              <a16:creationId xmlns:a16="http://schemas.microsoft.com/office/drawing/2014/main" id="{7E607639-5A50-4753-9F61-237C16B067A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3" name="Text Box 9">
          <a:extLst>
            <a:ext uri="{FF2B5EF4-FFF2-40B4-BE49-F238E27FC236}">
              <a16:creationId xmlns:a16="http://schemas.microsoft.com/office/drawing/2014/main" id="{5826A10A-55FC-4433-B5DB-2A69F38311E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4" name="Text Box 10">
          <a:extLst>
            <a:ext uri="{FF2B5EF4-FFF2-40B4-BE49-F238E27FC236}">
              <a16:creationId xmlns:a16="http://schemas.microsoft.com/office/drawing/2014/main" id="{093A2CA6-8EE8-4E64-9027-4282F613F4B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5" name="Text Box 4">
          <a:extLst>
            <a:ext uri="{FF2B5EF4-FFF2-40B4-BE49-F238E27FC236}">
              <a16:creationId xmlns:a16="http://schemas.microsoft.com/office/drawing/2014/main" id="{DD716895-FE00-4746-A839-173AA594F0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6" name="Text Box 5">
          <a:extLst>
            <a:ext uri="{FF2B5EF4-FFF2-40B4-BE49-F238E27FC236}">
              <a16:creationId xmlns:a16="http://schemas.microsoft.com/office/drawing/2014/main" id="{A252F927-49AA-4563-B71C-EB8D7585C1C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7" name="Text Box 9">
          <a:extLst>
            <a:ext uri="{FF2B5EF4-FFF2-40B4-BE49-F238E27FC236}">
              <a16:creationId xmlns:a16="http://schemas.microsoft.com/office/drawing/2014/main" id="{F06E3F54-BD9D-4E00-8C8C-D7BEA94FC6C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8" name="Text Box 10">
          <a:extLst>
            <a:ext uri="{FF2B5EF4-FFF2-40B4-BE49-F238E27FC236}">
              <a16:creationId xmlns:a16="http://schemas.microsoft.com/office/drawing/2014/main" id="{187BD118-1B8B-4CC2-AA72-791EA0493BD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9" name="Text Box 4">
          <a:extLst>
            <a:ext uri="{FF2B5EF4-FFF2-40B4-BE49-F238E27FC236}">
              <a16:creationId xmlns:a16="http://schemas.microsoft.com/office/drawing/2014/main" id="{D9F5FCF2-FBF4-4350-A0B8-A071CEA155C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50" name="Text Box 5">
          <a:extLst>
            <a:ext uri="{FF2B5EF4-FFF2-40B4-BE49-F238E27FC236}">
              <a16:creationId xmlns:a16="http://schemas.microsoft.com/office/drawing/2014/main" id="{EF4638B0-16F5-411C-8CE4-C51EBA89FA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51" name="Text Box 9">
          <a:extLst>
            <a:ext uri="{FF2B5EF4-FFF2-40B4-BE49-F238E27FC236}">
              <a16:creationId xmlns:a16="http://schemas.microsoft.com/office/drawing/2014/main" id="{AA6048BF-77F9-4548-9183-DA396248184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52" name="Text Box 4">
          <a:extLst>
            <a:ext uri="{FF2B5EF4-FFF2-40B4-BE49-F238E27FC236}">
              <a16:creationId xmlns:a16="http://schemas.microsoft.com/office/drawing/2014/main" id="{A3727E64-D885-4ACC-AD41-D5D6CF96D3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53" name="Text Box 5">
          <a:extLst>
            <a:ext uri="{FF2B5EF4-FFF2-40B4-BE49-F238E27FC236}">
              <a16:creationId xmlns:a16="http://schemas.microsoft.com/office/drawing/2014/main" id="{22B007FE-AD5C-4424-8FC3-82DD82DE198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54" name="Text Box 9">
          <a:extLst>
            <a:ext uri="{FF2B5EF4-FFF2-40B4-BE49-F238E27FC236}">
              <a16:creationId xmlns:a16="http://schemas.microsoft.com/office/drawing/2014/main" id="{A495A1C3-8579-4C09-B797-1078F3C8DDA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55" name="Text Box 4">
          <a:extLst>
            <a:ext uri="{FF2B5EF4-FFF2-40B4-BE49-F238E27FC236}">
              <a16:creationId xmlns:a16="http://schemas.microsoft.com/office/drawing/2014/main" id="{4EA2E22E-F6C0-4622-A9F3-3495DF8A917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56" name="Text Box 4">
          <a:extLst>
            <a:ext uri="{FF2B5EF4-FFF2-40B4-BE49-F238E27FC236}">
              <a16:creationId xmlns:a16="http://schemas.microsoft.com/office/drawing/2014/main" id="{ADCBB7DA-AD02-4B70-B495-11F6C423309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57" name="Text Box 4">
          <a:extLst>
            <a:ext uri="{FF2B5EF4-FFF2-40B4-BE49-F238E27FC236}">
              <a16:creationId xmlns:a16="http://schemas.microsoft.com/office/drawing/2014/main" id="{57CFF7CC-0F62-4497-BD1E-8488B281A7D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58" name="Text Box 5">
          <a:extLst>
            <a:ext uri="{FF2B5EF4-FFF2-40B4-BE49-F238E27FC236}">
              <a16:creationId xmlns:a16="http://schemas.microsoft.com/office/drawing/2014/main" id="{2723029F-C5A1-462F-B2C5-CC0FE56C0C7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59" name="Text Box 9">
          <a:extLst>
            <a:ext uri="{FF2B5EF4-FFF2-40B4-BE49-F238E27FC236}">
              <a16:creationId xmlns:a16="http://schemas.microsoft.com/office/drawing/2014/main" id="{C78EAE31-1671-4625-828D-F2B219007818}"/>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60" name="Text Box 10">
          <a:extLst>
            <a:ext uri="{FF2B5EF4-FFF2-40B4-BE49-F238E27FC236}">
              <a16:creationId xmlns:a16="http://schemas.microsoft.com/office/drawing/2014/main" id="{B02E8D6C-EA9C-4DC5-B0C4-C74BE8A972C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61" name="Text Box 4">
          <a:extLst>
            <a:ext uri="{FF2B5EF4-FFF2-40B4-BE49-F238E27FC236}">
              <a16:creationId xmlns:a16="http://schemas.microsoft.com/office/drawing/2014/main" id="{738C34B0-43E2-485A-904B-16999045407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62" name="Text Box 5">
          <a:extLst>
            <a:ext uri="{FF2B5EF4-FFF2-40B4-BE49-F238E27FC236}">
              <a16:creationId xmlns:a16="http://schemas.microsoft.com/office/drawing/2014/main" id="{43D69368-3E75-4D11-A5EE-ACBB10D16E7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63" name="Text Box 9">
          <a:extLst>
            <a:ext uri="{FF2B5EF4-FFF2-40B4-BE49-F238E27FC236}">
              <a16:creationId xmlns:a16="http://schemas.microsoft.com/office/drawing/2014/main" id="{3C3360C2-E19E-482C-9341-534DB7D099F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64" name="Text Box 10">
          <a:extLst>
            <a:ext uri="{FF2B5EF4-FFF2-40B4-BE49-F238E27FC236}">
              <a16:creationId xmlns:a16="http://schemas.microsoft.com/office/drawing/2014/main" id="{9512A036-5F37-48A2-9219-CB975D73017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65" name="Text Box 4">
          <a:extLst>
            <a:ext uri="{FF2B5EF4-FFF2-40B4-BE49-F238E27FC236}">
              <a16:creationId xmlns:a16="http://schemas.microsoft.com/office/drawing/2014/main" id="{21CDDCB6-9BCA-4A51-B183-73302D8731A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66" name="Text Box 5">
          <a:extLst>
            <a:ext uri="{FF2B5EF4-FFF2-40B4-BE49-F238E27FC236}">
              <a16:creationId xmlns:a16="http://schemas.microsoft.com/office/drawing/2014/main" id="{4664C525-E52C-45F7-B586-326DB95ABB4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67" name="Text Box 9">
          <a:extLst>
            <a:ext uri="{FF2B5EF4-FFF2-40B4-BE49-F238E27FC236}">
              <a16:creationId xmlns:a16="http://schemas.microsoft.com/office/drawing/2014/main" id="{7E2D253D-4B38-40DE-8D00-6E1663C7081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68" name="Text Box 10">
          <a:extLst>
            <a:ext uri="{FF2B5EF4-FFF2-40B4-BE49-F238E27FC236}">
              <a16:creationId xmlns:a16="http://schemas.microsoft.com/office/drawing/2014/main" id="{2F2D7F59-9293-4D92-9276-06A23BD67D3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69" name="Text Box 4">
          <a:extLst>
            <a:ext uri="{FF2B5EF4-FFF2-40B4-BE49-F238E27FC236}">
              <a16:creationId xmlns:a16="http://schemas.microsoft.com/office/drawing/2014/main" id="{33586BA1-1833-417E-99D4-AD4DD34A861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0" name="Text Box 5">
          <a:extLst>
            <a:ext uri="{FF2B5EF4-FFF2-40B4-BE49-F238E27FC236}">
              <a16:creationId xmlns:a16="http://schemas.microsoft.com/office/drawing/2014/main" id="{D8D3B9F2-7C53-4ED3-87A5-6F9CC37A706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1" name="Text Box 9">
          <a:extLst>
            <a:ext uri="{FF2B5EF4-FFF2-40B4-BE49-F238E27FC236}">
              <a16:creationId xmlns:a16="http://schemas.microsoft.com/office/drawing/2014/main" id="{1079B38D-FFD7-4D2F-B429-C8148B90D1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2" name="Text Box 10">
          <a:extLst>
            <a:ext uri="{FF2B5EF4-FFF2-40B4-BE49-F238E27FC236}">
              <a16:creationId xmlns:a16="http://schemas.microsoft.com/office/drawing/2014/main" id="{0F42AF52-351E-43B7-AA58-8BFEBBFE9D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3" name="Text Box 4">
          <a:extLst>
            <a:ext uri="{FF2B5EF4-FFF2-40B4-BE49-F238E27FC236}">
              <a16:creationId xmlns:a16="http://schemas.microsoft.com/office/drawing/2014/main" id="{2EE8AF1A-838E-41DD-B29C-936E39599C8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4" name="Text Box 5">
          <a:extLst>
            <a:ext uri="{FF2B5EF4-FFF2-40B4-BE49-F238E27FC236}">
              <a16:creationId xmlns:a16="http://schemas.microsoft.com/office/drawing/2014/main" id="{08DE6DAA-BB22-41CE-B1E2-3FF01716919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5" name="Text Box 9">
          <a:extLst>
            <a:ext uri="{FF2B5EF4-FFF2-40B4-BE49-F238E27FC236}">
              <a16:creationId xmlns:a16="http://schemas.microsoft.com/office/drawing/2014/main" id="{21B34B18-AC94-47C9-8D87-B411E12B059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6" name="Text Box 10">
          <a:extLst>
            <a:ext uri="{FF2B5EF4-FFF2-40B4-BE49-F238E27FC236}">
              <a16:creationId xmlns:a16="http://schemas.microsoft.com/office/drawing/2014/main" id="{4C8134AB-1E5B-4433-9DA1-AC47D712983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7" name="Text Box 4">
          <a:extLst>
            <a:ext uri="{FF2B5EF4-FFF2-40B4-BE49-F238E27FC236}">
              <a16:creationId xmlns:a16="http://schemas.microsoft.com/office/drawing/2014/main" id="{409D858B-DE2A-47F8-8A3D-773E7417C8E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8" name="Text Box 5">
          <a:extLst>
            <a:ext uri="{FF2B5EF4-FFF2-40B4-BE49-F238E27FC236}">
              <a16:creationId xmlns:a16="http://schemas.microsoft.com/office/drawing/2014/main" id="{479FDF59-6DBA-4409-A713-FA4AED391A1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9" name="Text Box 9">
          <a:extLst>
            <a:ext uri="{FF2B5EF4-FFF2-40B4-BE49-F238E27FC236}">
              <a16:creationId xmlns:a16="http://schemas.microsoft.com/office/drawing/2014/main" id="{B653B408-2248-40E9-A646-82BA8D65054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0" name="Text Box 10">
          <a:extLst>
            <a:ext uri="{FF2B5EF4-FFF2-40B4-BE49-F238E27FC236}">
              <a16:creationId xmlns:a16="http://schemas.microsoft.com/office/drawing/2014/main" id="{B2FFE509-D9E7-4818-B4CF-CBD08E7D5FB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1" name="Text Box 4">
          <a:extLst>
            <a:ext uri="{FF2B5EF4-FFF2-40B4-BE49-F238E27FC236}">
              <a16:creationId xmlns:a16="http://schemas.microsoft.com/office/drawing/2014/main" id="{A6215EB0-A886-4809-9CB2-8EAFC7FAF90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2" name="Text Box 5">
          <a:extLst>
            <a:ext uri="{FF2B5EF4-FFF2-40B4-BE49-F238E27FC236}">
              <a16:creationId xmlns:a16="http://schemas.microsoft.com/office/drawing/2014/main" id="{2842F281-2297-4247-9E2B-A2439B4D8C2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3" name="Text Box 9">
          <a:extLst>
            <a:ext uri="{FF2B5EF4-FFF2-40B4-BE49-F238E27FC236}">
              <a16:creationId xmlns:a16="http://schemas.microsoft.com/office/drawing/2014/main" id="{F1B1996D-2093-4E62-8BE2-77C4932724C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4" name="Text Box 10">
          <a:extLst>
            <a:ext uri="{FF2B5EF4-FFF2-40B4-BE49-F238E27FC236}">
              <a16:creationId xmlns:a16="http://schemas.microsoft.com/office/drawing/2014/main" id="{9626F9BE-D436-4694-8905-DCA19B37D9A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5" name="Text Box 4">
          <a:extLst>
            <a:ext uri="{FF2B5EF4-FFF2-40B4-BE49-F238E27FC236}">
              <a16:creationId xmlns:a16="http://schemas.microsoft.com/office/drawing/2014/main" id="{22CC627E-4153-484D-BD16-58BFCDB2BBC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6" name="Text Box 5">
          <a:extLst>
            <a:ext uri="{FF2B5EF4-FFF2-40B4-BE49-F238E27FC236}">
              <a16:creationId xmlns:a16="http://schemas.microsoft.com/office/drawing/2014/main" id="{3628BEB0-783B-47D5-A7AD-9678F4E9E8A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7" name="Text Box 9">
          <a:extLst>
            <a:ext uri="{FF2B5EF4-FFF2-40B4-BE49-F238E27FC236}">
              <a16:creationId xmlns:a16="http://schemas.microsoft.com/office/drawing/2014/main" id="{BBE31D81-BFB7-407A-AC6F-2D3BCFD3907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8" name="Text Box 10">
          <a:extLst>
            <a:ext uri="{FF2B5EF4-FFF2-40B4-BE49-F238E27FC236}">
              <a16:creationId xmlns:a16="http://schemas.microsoft.com/office/drawing/2014/main" id="{000C9C85-14EF-4A92-B97E-03B7B07EA1E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9" name="Text Box 4">
          <a:extLst>
            <a:ext uri="{FF2B5EF4-FFF2-40B4-BE49-F238E27FC236}">
              <a16:creationId xmlns:a16="http://schemas.microsoft.com/office/drawing/2014/main" id="{D998D404-E72F-4C55-84C0-B2161131D97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0" name="Text Box 5">
          <a:extLst>
            <a:ext uri="{FF2B5EF4-FFF2-40B4-BE49-F238E27FC236}">
              <a16:creationId xmlns:a16="http://schemas.microsoft.com/office/drawing/2014/main" id="{A5AFD962-F7A9-4C76-956E-59B601B6587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1" name="Text Box 9">
          <a:extLst>
            <a:ext uri="{FF2B5EF4-FFF2-40B4-BE49-F238E27FC236}">
              <a16:creationId xmlns:a16="http://schemas.microsoft.com/office/drawing/2014/main" id="{C2A9CABB-241A-49A3-8269-18378896394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2" name="Text Box 10">
          <a:extLst>
            <a:ext uri="{FF2B5EF4-FFF2-40B4-BE49-F238E27FC236}">
              <a16:creationId xmlns:a16="http://schemas.microsoft.com/office/drawing/2014/main" id="{A891BEDB-2397-4BE8-BE35-12C31276807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3" name="Text Box 4">
          <a:extLst>
            <a:ext uri="{FF2B5EF4-FFF2-40B4-BE49-F238E27FC236}">
              <a16:creationId xmlns:a16="http://schemas.microsoft.com/office/drawing/2014/main" id="{80BB8372-2340-4952-B9A8-1C3D1147D3C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4" name="Text Box 5">
          <a:extLst>
            <a:ext uri="{FF2B5EF4-FFF2-40B4-BE49-F238E27FC236}">
              <a16:creationId xmlns:a16="http://schemas.microsoft.com/office/drawing/2014/main" id="{EAB410F6-36C2-4518-811D-1EA8D545E2E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5" name="Text Box 9">
          <a:extLst>
            <a:ext uri="{FF2B5EF4-FFF2-40B4-BE49-F238E27FC236}">
              <a16:creationId xmlns:a16="http://schemas.microsoft.com/office/drawing/2014/main" id="{4D6166A0-FFEF-4D3B-9A0C-5CC286023ED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6" name="Text Box 10">
          <a:extLst>
            <a:ext uri="{FF2B5EF4-FFF2-40B4-BE49-F238E27FC236}">
              <a16:creationId xmlns:a16="http://schemas.microsoft.com/office/drawing/2014/main" id="{13F8E4FD-640E-4699-A005-7C6ED13F32F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7" name="Text Box 4">
          <a:extLst>
            <a:ext uri="{FF2B5EF4-FFF2-40B4-BE49-F238E27FC236}">
              <a16:creationId xmlns:a16="http://schemas.microsoft.com/office/drawing/2014/main" id="{A3F46A6A-6E64-4E21-9CAF-2B0CB266977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8" name="Text Box 5">
          <a:extLst>
            <a:ext uri="{FF2B5EF4-FFF2-40B4-BE49-F238E27FC236}">
              <a16:creationId xmlns:a16="http://schemas.microsoft.com/office/drawing/2014/main" id="{029948BE-6CA4-4542-8268-663A762022B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9" name="Text Box 9">
          <a:extLst>
            <a:ext uri="{FF2B5EF4-FFF2-40B4-BE49-F238E27FC236}">
              <a16:creationId xmlns:a16="http://schemas.microsoft.com/office/drawing/2014/main" id="{E750A074-773C-4402-ACE9-CCF8A87EBB0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0" name="Text Box 10">
          <a:extLst>
            <a:ext uri="{FF2B5EF4-FFF2-40B4-BE49-F238E27FC236}">
              <a16:creationId xmlns:a16="http://schemas.microsoft.com/office/drawing/2014/main" id="{31125FDC-A9E6-435D-85F1-EFCBB1A672E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1" name="Text Box 4">
          <a:extLst>
            <a:ext uri="{FF2B5EF4-FFF2-40B4-BE49-F238E27FC236}">
              <a16:creationId xmlns:a16="http://schemas.microsoft.com/office/drawing/2014/main" id="{4124D858-8813-4C0F-9D20-73910110893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2" name="Text Box 5">
          <a:extLst>
            <a:ext uri="{FF2B5EF4-FFF2-40B4-BE49-F238E27FC236}">
              <a16:creationId xmlns:a16="http://schemas.microsoft.com/office/drawing/2014/main" id="{640B78E4-42FA-4DD1-836A-524AE1FFA2D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3" name="Text Box 9">
          <a:extLst>
            <a:ext uri="{FF2B5EF4-FFF2-40B4-BE49-F238E27FC236}">
              <a16:creationId xmlns:a16="http://schemas.microsoft.com/office/drawing/2014/main" id="{6C06823F-98EF-499C-992B-8E6E2063C63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4" name="Text Box 10">
          <a:extLst>
            <a:ext uri="{FF2B5EF4-FFF2-40B4-BE49-F238E27FC236}">
              <a16:creationId xmlns:a16="http://schemas.microsoft.com/office/drawing/2014/main" id="{5C34284A-102C-4DDE-A2C0-8676FB1062C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5" name="Text Box 4">
          <a:extLst>
            <a:ext uri="{FF2B5EF4-FFF2-40B4-BE49-F238E27FC236}">
              <a16:creationId xmlns:a16="http://schemas.microsoft.com/office/drawing/2014/main" id="{7D63AF1F-4335-42B6-9647-EB747C22883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6" name="Text Box 5">
          <a:extLst>
            <a:ext uri="{FF2B5EF4-FFF2-40B4-BE49-F238E27FC236}">
              <a16:creationId xmlns:a16="http://schemas.microsoft.com/office/drawing/2014/main" id="{2AD184C5-94B9-4D77-8EFE-56AF6C694AD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7" name="Text Box 9">
          <a:extLst>
            <a:ext uri="{FF2B5EF4-FFF2-40B4-BE49-F238E27FC236}">
              <a16:creationId xmlns:a16="http://schemas.microsoft.com/office/drawing/2014/main" id="{7D17DB97-77A6-4935-82F8-0879DDC827B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8" name="Text Box 10">
          <a:extLst>
            <a:ext uri="{FF2B5EF4-FFF2-40B4-BE49-F238E27FC236}">
              <a16:creationId xmlns:a16="http://schemas.microsoft.com/office/drawing/2014/main" id="{1CAEA0F8-AD62-40E3-BE66-76A000C7439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09" name="Text Box 4">
          <a:extLst>
            <a:ext uri="{FF2B5EF4-FFF2-40B4-BE49-F238E27FC236}">
              <a16:creationId xmlns:a16="http://schemas.microsoft.com/office/drawing/2014/main" id="{CDA372A7-7A23-4302-8A4A-48F319AC4D9B}"/>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10" name="Text Box 5">
          <a:extLst>
            <a:ext uri="{FF2B5EF4-FFF2-40B4-BE49-F238E27FC236}">
              <a16:creationId xmlns:a16="http://schemas.microsoft.com/office/drawing/2014/main" id="{7A54D56E-2237-466A-8C85-DD3790B9DED4}"/>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11" name="Text Box 9">
          <a:extLst>
            <a:ext uri="{FF2B5EF4-FFF2-40B4-BE49-F238E27FC236}">
              <a16:creationId xmlns:a16="http://schemas.microsoft.com/office/drawing/2014/main" id="{36843FF3-37C8-47D1-B46C-963284AE96A1}"/>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12" name="Text Box 10">
          <a:extLst>
            <a:ext uri="{FF2B5EF4-FFF2-40B4-BE49-F238E27FC236}">
              <a16:creationId xmlns:a16="http://schemas.microsoft.com/office/drawing/2014/main" id="{78D29569-65C3-481F-82F0-8830DAD45ACE}"/>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13" name="Text Box 4">
          <a:extLst>
            <a:ext uri="{FF2B5EF4-FFF2-40B4-BE49-F238E27FC236}">
              <a16:creationId xmlns:a16="http://schemas.microsoft.com/office/drawing/2014/main" id="{6ACE27D2-BC32-4E42-92D9-13DE78A0E01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14" name="Text Box 5">
          <a:extLst>
            <a:ext uri="{FF2B5EF4-FFF2-40B4-BE49-F238E27FC236}">
              <a16:creationId xmlns:a16="http://schemas.microsoft.com/office/drawing/2014/main" id="{C76F9EB4-7C37-462E-9CDE-F4AFC5F1A24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15" name="Text Box 9">
          <a:extLst>
            <a:ext uri="{FF2B5EF4-FFF2-40B4-BE49-F238E27FC236}">
              <a16:creationId xmlns:a16="http://schemas.microsoft.com/office/drawing/2014/main" id="{7CB91961-0EC5-45DB-B811-0C996082D64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16" name="Text Box 10">
          <a:extLst>
            <a:ext uri="{FF2B5EF4-FFF2-40B4-BE49-F238E27FC236}">
              <a16:creationId xmlns:a16="http://schemas.microsoft.com/office/drawing/2014/main" id="{691F17B1-72C0-4C80-BEBF-C41CCB8C10F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17" name="Text Box 4">
          <a:extLst>
            <a:ext uri="{FF2B5EF4-FFF2-40B4-BE49-F238E27FC236}">
              <a16:creationId xmlns:a16="http://schemas.microsoft.com/office/drawing/2014/main" id="{29A3877D-49AD-4DCA-98A8-3639AD86FB3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18" name="Text Box 5">
          <a:extLst>
            <a:ext uri="{FF2B5EF4-FFF2-40B4-BE49-F238E27FC236}">
              <a16:creationId xmlns:a16="http://schemas.microsoft.com/office/drawing/2014/main" id="{BDFA831F-F122-4617-B75D-83DA1BD3F21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19" name="Text Box 9">
          <a:extLst>
            <a:ext uri="{FF2B5EF4-FFF2-40B4-BE49-F238E27FC236}">
              <a16:creationId xmlns:a16="http://schemas.microsoft.com/office/drawing/2014/main" id="{56AF7D99-EEA1-4D77-AE78-4D90E566B90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0" name="Text Box 10">
          <a:extLst>
            <a:ext uri="{FF2B5EF4-FFF2-40B4-BE49-F238E27FC236}">
              <a16:creationId xmlns:a16="http://schemas.microsoft.com/office/drawing/2014/main" id="{8B27AF2B-A405-4355-A02B-BB6264B08EE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1" name="Text Box 4">
          <a:extLst>
            <a:ext uri="{FF2B5EF4-FFF2-40B4-BE49-F238E27FC236}">
              <a16:creationId xmlns:a16="http://schemas.microsoft.com/office/drawing/2014/main" id="{800FF5A5-AAA5-4E54-AB5C-738C7BAEBD5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2" name="Text Box 5">
          <a:extLst>
            <a:ext uri="{FF2B5EF4-FFF2-40B4-BE49-F238E27FC236}">
              <a16:creationId xmlns:a16="http://schemas.microsoft.com/office/drawing/2014/main" id="{57FD771A-DD07-4591-BC7A-54183C0AA65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3" name="Text Box 9">
          <a:extLst>
            <a:ext uri="{FF2B5EF4-FFF2-40B4-BE49-F238E27FC236}">
              <a16:creationId xmlns:a16="http://schemas.microsoft.com/office/drawing/2014/main" id="{8F08A404-0FCC-4F5D-9C16-B0CD931769B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4" name="Text Box 4">
          <a:extLst>
            <a:ext uri="{FF2B5EF4-FFF2-40B4-BE49-F238E27FC236}">
              <a16:creationId xmlns:a16="http://schemas.microsoft.com/office/drawing/2014/main" id="{66272E8E-C19A-49E6-B7D2-3F21988B1A3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5" name="Text Box 5">
          <a:extLst>
            <a:ext uri="{FF2B5EF4-FFF2-40B4-BE49-F238E27FC236}">
              <a16:creationId xmlns:a16="http://schemas.microsoft.com/office/drawing/2014/main" id="{54A24279-04F2-4B7F-AF1E-6D9F04D0621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6" name="Text Box 9">
          <a:extLst>
            <a:ext uri="{FF2B5EF4-FFF2-40B4-BE49-F238E27FC236}">
              <a16:creationId xmlns:a16="http://schemas.microsoft.com/office/drawing/2014/main" id="{E2F25C72-5155-44D5-9F1E-B83004FEBE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7" name="Text Box 4">
          <a:extLst>
            <a:ext uri="{FF2B5EF4-FFF2-40B4-BE49-F238E27FC236}">
              <a16:creationId xmlns:a16="http://schemas.microsoft.com/office/drawing/2014/main" id="{30BA2BE8-163B-4950-BB96-3CBF352B626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8" name="Text Box 4">
          <a:extLst>
            <a:ext uri="{FF2B5EF4-FFF2-40B4-BE49-F238E27FC236}">
              <a16:creationId xmlns:a16="http://schemas.microsoft.com/office/drawing/2014/main" id="{724F6B7C-9986-4AB9-AE9C-9AD746F78EA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29" name="Text Box 4">
          <a:extLst>
            <a:ext uri="{FF2B5EF4-FFF2-40B4-BE49-F238E27FC236}">
              <a16:creationId xmlns:a16="http://schemas.microsoft.com/office/drawing/2014/main" id="{65B424B7-CF16-4A56-B157-E2AADC204A7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30" name="Text Box 5">
          <a:extLst>
            <a:ext uri="{FF2B5EF4-FFF2-40B4-BE49-F238E27FC236}">
              <a16:creationId xmlns:a16="http://schemas.microsoft.com/office/drawing/2014/main" id="{29128A78-BFC2-4776-87BC-F7B14A6DB73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31" name="Text Box 9">
          <a:extLst>
            <a:ext uri="{FF2B5EF4-FFF2-40B4-BE49-F238E27FC236}">
              <a16:creationId xmlns:a16="http://schemas.microsoft.com/office/drawing/2014/main" id="{0CBD3857-B152-4F5E-A12B-46B7DCD71FF8}"/>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32" name="Text Box 10">
          <a:extLst>
            <a:ext uri="{FF2B5EF4-FFF2-40B4-BE49-F238E27FC236}">
              <a16:creationId xmlns:a16="http://schemas.microsoft.com/office/drawing/2014/main" id="{3068A19B-E199-43B9-865F-FF8AF0ADEFC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33" name="Text Box 4">
          <a:extLst>
            <a:ext uri="{FF2B5EF4-FFF2-40B4-BE49-F238E27FC236}">
              <a16:creationId xmlns:a16="http://schemas.microsoft.com/office/drawing/2014/main" id="{F47E0F57-EFA5-4991-9E03-95AF32EBF71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34" name="Text Box 5">
          <a:extLst>
            <a:ext uri="{FF2B5EF4-FFF2-40B4-BE49-F238E27FC236}">
              <a16:creationId xmlns:a16="http://schemas.microsoft.com/office/drawing/2014/main" id="{09F421B1-6B79-4671-8C30-2B36A08277E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35" name="Text Box 9">
          <a:extLst>
            <a:ext uri="{FF2B5EF4-FFF2-40B4-BE49-F238E27FC236}">
              <a16:creationId xmlns:a16="http://schemas.microsoft.com/office/drawing/2014/main" id="{CB0F8D5F-5CAE-44BC-B7C5-796A2FE25D5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36" name="Text Box 10">
          <a:extLst>
            <a:ext uri="{FF2B5EF4-FFF2-40B4-BE49-F238E27FC236}">
              <a16:creationId xmlns:a16="http://schemas.microsoft.com/office/drawing/2014/main" id="{7B937DD2-ED89-461E-A473-C00118BA3B7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37" name="Text Box 4">
          <a:extLst>
            <a:ext uri="{FF2B5EF4-FFF2-40B4-BE49-F238E27FC236}">
              <a16:creationId xmlns:a16="http://schemas.microsoft.com/office/drawing/2014/main" id="{92556A71-4E59-49C3-A3B7-7F1675D7139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38" name="Text Box 5">
          <a:extLst>
            <a:ext uri="{FF2B5EF4-FFF2-40B4-BE49-F238E27FC236}">
              <a16:creationId xmlns:a16="http://schemas.microsoft.com/office/drawing/2014/main" id="{3A1F750E-1AB5-4457-ABAF-11B97365421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39" name="Text Box 9">
          <a:extLst>
            <a:ext uri="{FF2B5EF4-FFF2-40B4-BE49-F238E27FC236}">
              <a16:creationId xmlns:a16="http://schemas.microsoft.com/office/drawing/2014/main" id="{7C6C0057-50E4-4F6B-8287-A4E481F5696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0" name="Text Box 10">
          <a:extLst>
            <a:ext uri="{FF2B5EF4-FFF2-40B4-BE49-F238E27FC236}">
              <a16:creationId xmlns:a16="http://schemas.microsoft.com/office/drawing/2014/main" id="{0B33EBC9-B555-4203-BB04-6C599030111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1" name="Text Box 4">
          <a:extLst>
            <a:ext uri="{FF2B5EF4-FFF2-40B4-BE49-F238E27FC236}">
              <a16:creationId xmlns:a16="http://schemas.microsoft.com/office/drawing/2014/main" id="{7DBAA056-2113-40F9-9221-2DF67DBBA50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2" name="Text Box 5">
          <a:extLst>
            <a:ext uri="{FF2B5EF4-FFF2-40B4-BE49-F238E27FC236}">
              <a16:creationId xmlns:a16="http://schemas.microsoft.com/office/drawing/2014/main" id="{57E42163-0E2F-45DB-AB31-1F0509FA7A3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3" name="Text Box 9">
          <a:extLst>
            <a:ext uri="{FF2B5EF4-FFF2-40B4-BE49-F238E27FC236}">
              <a16:creationId xmlns:a16="http://schemas.microsoft.com/office/drawing/2014/main" id="{0018548D-0E96-4629-9CC0-7E730E4DD0F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4" name="Text Box 10">
          <a:extLst>
            <a:ext uri="{FF2B5EF4-FFF2-40B4-BE49-F238E27FC236}">
              <a16:creationId xmlns:a16="http://schemas.microsoft.com/office/drawing/2014/main" id="{B0202B67-C722-4F8F-83DC-07E567720CE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5" name="Text Box 4">
          <a:extLst>
            <a:ext uri="{FF2B5EF4-FFF2-40B4-BE49-F238E27FC236}">
              <a16:creationId xmlns:a16="http://schemas.microsoft.com/office/drawing/2014/main" id="{C80EE58B-1148-4973-AD5E-FB134552EF7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6" name="Text Box 5">
          <a:extLst>
            <a:ext uri="{FF2B5EF4-FFF2-40B4-BE49-F238E27FC236}">
              <a16:creationId xmlns:a16="http://schemas.microsoft.com/office/drawing/2014/main" id="{8DE3679C-EBF5-4D22-876E-77137598BD5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7" name="Text Box 9">
          <a:extLst>
            <a:ext uri="{FF2B5EF4-FFF2-40B4-BE49-F238E27FC236}">
              <a16:creationId xmlns:a16="http://schemas.microsoft.com/office/drawing/2014/main" id="{4C6103E7-28BE-465C-BB62-0E167AA83D7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8" name="Text Box 10">
          <a:extLst>
            <a:ext uri="{FF2B5EF4-FFF2-40B4-BE49-F238E27FC236}">
              <a16:creationId xmlns:a16="http://schemas.microsoft.com/office/drawing/2014/main" id="{D9708EFD-2250-496C-89A6-BCFCA710BBE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9" name="Text Box 4">
          <a:extLst>
            <a:ext uri="{FF2B5EF4-FFF2-40B4-BE49-F238E27FC236}">
              <a16:creationId xmlns:a16="http://schemas.microsoft.com/office/drawing/2014/main" id="{BE7F069A-0A21-4DFD-BF98-F904E098689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0" name="Text Box 5">
          <a:extLst>
            <a:ext uri="{FF2B5EF4-FFF2-40B4-BE49-F238E27FC236}">
              <a16:creationId xmlns:a16="http://schemas.microsoft.com/office/drawing/2014/main" id="{70C7F081-058D-4031-9237-285750BC948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1" name="Text Box 9">
          <a:extLst>
            <a:ext uri="{FF2B5EF4-FFF2-40B4-BE49-F238E27FC236}">
              <a16:creationId xmlns:a16="http://schemas.microsoft.com/office/drawing/2014/main" id="{1441B13D-4A30-42D2-BA71-3C008A5F051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2" name="Text Box 10">
          <a:extLst>
            <a:ext uri="{FF2B5EF4-FFF2-40B4-BE49-F238E27FC236}">
              <a16:creationId xmlns:a16="http://schemas.microsoft.com/office/drawing/2014/main" id="{379E6F96-6A11-4745-B937-647A1899176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3" name="Text Box 4">
          <a:extLst>
            <a:ext uri="{FF2B5EF4-FFF2-40B4-BE49-F238E27FC236}">
              <a16:creationId xmlns:a16="http://schemas.microsoft.com/office/drawing/2014/main" id="{B60DE9F3-101F-48B8-B838-DFD17BD2671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4" name="Text Box 5">
          <a:extLst>
            <a:ext uri="{FF2B5EF4-FFF2-40B4-BE49-F238E27FC236}">
              <a16:creationId xmlns:a16="http://schemas.microsoft.com/office/drawing/2014/main" id="{1C16F741-1661-49E4-A959-EFC450BC47C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5" name="Text Box 9">
          <a:extLst>
            <a:ext uri="{FF2B5EF4-FFF2-40B4-BE49-F238E27FC236}">
              <a16:creationId xmlns:a16="http://schemas.microsoft.com/office/drawing/2014/main" id="{0AB69459-9838-442A-9F84-D988F40142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6" name="Text Box 10">
          <a:extLst>
            <a:ext uri="{FF2B5EF4-FFF2-40B4-BE49-F238E27FC236}">
              <a16:creationId xmlns:a16="http://schemas.microsoft.com/office/drawing/2014/main" id="{1D44E206-3333-435D-AEB7-279E29A20F9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7" name="Text Box 4">
          <a:extLst>
            <a:ext uri="{FF2B5EF4-FFF2-40B4-BE49-F238E27FC236}">
              <a16:creationId xmlns:a16="http://schemas.microsoft.com/office/drawing/2014/main" id="{AAB3964A-03AB-4DB5-BB8E-56EEE9B0CFF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8" name="Text Box 5">
          <a:extLst>
            <a:ext uri="{FF2B5EF4-FFF2-40B4-BE49-F238E27FC236}">
              <a16:creationId xmlns:a16="http://schemas.microsoft.com/office/drawing/2014/main" id="{B1D58F93-49D1-4A07-96C9-7B6853638D6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9" name="Text Box 9">
          <a:extLst>
            <a:ext uri="{FF2B5EF4-FFF2-40B4-BE49-F238E27FC236}">
              <a16:creationId xmlns:a16="http://schemas.microsoft.com/office/drawing/2014/main" id="{DE25DF52-A256-4B41-99CA-5DD966855B5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0" name="Text Box 10">
          <a:extLst>
            <a:ext uri="{FF2B5EF4-FFF2-40B4-BE49-F238E27FC236}">
              <a16:creationId xmlns:a16="http://schemas.microsoft.com/office/drawing/2014/main" id="{AA52D665-1F1D-4D39-8822-BB1BDD68C3F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1" name="Text Box 4">
          <a:extLst>
            <a:ext uri="{FF2B5EF4-FFF2-40B4-BE49-F238E27FC236}">
              <a16:creationId xmlns:a16="http://schemas.microsoft.com/office/drawing/2014/main" id="{AB468DA1-86C7-4E49-B16F-254FE2058CF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2" name="Text Box 5">
          <a:extLst>
            <a:ext uri="{FF2B5EF4-FFF2-40B4-BE49-F238E27FC236}">
              <a16:creationId xmlns:a16="http://schemas.microsoft.com/office/drawing/2014/main" id="{6E5D38CD-E33A-4B72-8092-C1340B33C03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3" name="Text Box 9">
          <a:extLst>
            <a:ext uri="{FF2B5EF4-FFF2-40B4-BE49-F238E27FC236}">
              <a16:creationId xmlns:a16="http://schemas.microsoft.com/office/drawing/2014/main" id="{1232222D-2440-435E-B17C-DB4412B188C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4" name="Text Box 10">
          <a:extLst>
            <a:ext uri="{FF2B5EF4-FFF2-40B4-BE49-F238E27FC236}">
              <a16:creationId xmlns:a16="http://schemas.microsoft.com/office/drawing/2014/main" id="{38E3D695-16F5-4F7E-9176-7581B4C6E06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5" name="Text Box 4">
          <a:extLst>
            <a:ext uri="{FF2B5EF4-FFF2-40B4-BE49-F238E27FC236}">
              <a16:creationId xmlns:a16="http://schemas.microsoft.com/office/drawing/2014/main" id="{5C615334-5D65-47A2-B5E7-042DCEEEDB9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6" name="Text Box 5">
          <a:extLst>
            <a:ext uri="{FF2B5EF4-FFF2-40B4-BE49-F238E27FC236}">
              <a16:creationId xmlns:a16="http://schemas.microsoft.com/office/drawing/2014/main" id="{E73E34B5-2F5A-479F-BDD7-384B54E5BDC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7" name="Text Box 9">
          <a:extLst>
            <a:ext uri="{FF2B5EF4-FFF2-40B4-BE49-F238E27FC236}">
              <a16:creationId xmlns:a16="http://schemas.microsoft.com/office/drawing/2014/main" id="{EBBB9DB6-BF59-4DB2-9D0B-5DA6E9820F5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8" name="Text Box 10">
          <a:extLst>
            <a:ext uri="{FF2B5EF4-FFF2-40B4-BE49-F238E27FC236}">
              <a16:creationId xmlns:a16="http://schemas.microsoft.com/office/drawing/2014/main" id="{3DA1F708-B19B-4A02-9E56-E2162973637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9" name="Text Box 4">
          <a:extLst>
            <a:ext uri="{FF2B5EF4-FFF2-40B4-BE49-F238E27FC236}">
              <a16:creationId xmlns:a16="http://schemas.microsoft.com/office/drawing/2014/main" id="{BDAC59EA-E949-4003-8A2F-565F32E2BAE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0" name="Text Box 5">
          <a:extLst>
            <a:ext uri="{FF2B5EF4-FFF2-40B4-BE49-F238E27FC236}">
              <a16:creationId xmlns:a16="http://schemas.microsoft.com/office/drawing/2014/main" id="{038D7F2B-FA2B-4344-B008-55602994A0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1" name="Text Box 9">
          <a:extLst>
            <a:ext uri="{FF2B5EF4-FFF2-40B4-BE49-F238E27FC236}">
              <a16:creationId xmlns:a16="http://schemas.microsoft.com/office/drawing/2014/main" id="{7789D4DE-B6B7-4EB3-8D4E-10CB030D52E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2" name="Text Box 10">
          <a:extLst>
            <a:ext uri="{FF2B5EF4-FFF2-40B4-BE49-F238E27FC236}">
              <a16:creationId xmlns:a16="http://schemas.microsoft.com/office/drawing/2014/main" id="{22A41379-088A-466F-8CAF-1B2D91AFB52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3" name="Text Box 4">
          <a:extLst>
            <a:ext uri="{FF2B5EF4-FFF2-40B4-BE49-F238E27FC236}">
              <a16:creationId xmlns:a16="http://schemas.microsoft.com/office/drawing/2014/main" id="{E61B3DFB-154C-43AB-8F17-70120DC0424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4" name="Text Box 5">
          <a:extLst>
            <a:ext uri="{FF2B5EF4-FFF2-40B4-BE49-F238E27FC236}">
              <a16:creationId xmlns:a16="http://schemas.microsoft.com/office/drawing/2014/main" id="{D73D6006-7AE8-4B48-8156-5E9F84ABD74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5" name="Text Box 9">
          <a:extLst>
            <a:ext uri="{FF2B5EF4-FFF2-40B4-BE49-F238E27FC236}">
              <a16:creationId xmlns:a16="http://schemas.microsoft.com/office/drawing/2014/main" id="{AA76811B-FE24-42D0-BEFF-EAEA9E097AB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6" name="Text Box 10">
          <a:extLst>
            <a:ext uri="{FF2B5EF4-FFF2-40B4-BE49-F238E27FC236}">
              <a16:creationId xmlns:a16="http://schemas.microsoft.com/office/drawing/2014/main" id="{BB36534D-334C-4A8E-B161-44A0714851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7" name="Text Box 4">
          <a:extLst>
            <a:ext uri="{FF2B5EF4-FFF2-40B4-BE49-F238E27FC236}">
              <a16:creationId xmlns:a16="http://schemas.microsoft.com/office/drawing/2014/main" id="{4CA58787-60E0-4ADC-8590-C681A010829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8" name="Text Box 5">
          <a:extLst>
            <a:ext uri="{FF2B5EF4-FFF2-40B4-BE49-F238E27FC236}">
              <a16:creationId xmlns:a16="http://schemas.microsoft.com/office/drawing/2014/main" id="{21D046A5-4164-4841-8F52-EFF70901140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9" name="Text Box 9">
          <a:extLst>
            <a:ext uri="{FF2B5EF4-FFF2-40B4-BE49-F238E27FC236}">
              <a16:creationId xmlns:a16="http://schemas.microsoft.com/office/drawing/2014/main" id="{0BA1DBF3-61EE-4715-9EFD-28D9F3EAEFB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80" name="Text Box 10">
          <a:extLst>
            <a:ext uri="{FF2B5EF4-FFF2-40B4-BE49-F238E27FC236}">
              <a16:creationId xmlns:a16="http://schemas.microsoft.com/office/drawing/2014/main" id="{9D099F45-F5DF-4204-893F-6CE429224B7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81" name="Text Box 4">
          <a:extLst>
            <a:ext uri="{FF2B5EF4-FFF2-40B4-BE49-F238E27FC236}">
              <a16:creationId xmlns:a16="http://schemas.microsoft.com/office/drawing/2014/main" id="{959DF639-A2B7-439D-9706-7839FA254D4C}"/>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82" name="Text Box 5">
          <a:extLst>
            <a:ext uri="{FF2B5EF4-FFF2-40B4-BE49-F238E27FC236}">
              <a16:creationId xmlns:a16="http://schemas.microsoft.com/office/drawing/2014/main" id="{42BD2119-9040-4E8D-AE66-BA1D56D21167}"/>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83" name="Text Box 9">
          <a:extLst>
            <a:ext uri="{FF2B5EF4-FFF2-40B4-BE49-F238E27FC236}">
              <a16:creationId xmlns:a16="http://schemas.microsoft.com/office/drawing/2014/main" id="{63060B1D-6AFF-48B8-A0E5-9F9B23EE3717}"/>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84" name="Text Box 10">
          <a:extLst>
            <a:ext uri="{FF2B5EF4-FFF2-40B4-BE49-F238E27FC236}">
              <a16:creationId xmlns:a16="http://schemas.microsoft.com/office/drawing/2014/main" id="{02574AE5-AD73-4896-8B29-821FF8C92B08}"/>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85" name="Text Box 4">
          <a:extLst>
            <a:ext uri="{FF2B5EF4-FFF2-40B4-BE49-F238E27FC236}">
              <a16:creationId xmlns:a16="http://schemas.microsoft.com/office/drawing/2014/main" id="{85F10A2A-8D31-45F0-8A17-4AEF750B182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86" name="Text Box 5">
          <a:extLst>
            <a:ext uri="{FF2B5EF4-FFF2-40B4-BE49-F238E27FC236}">
              <a16:creationId xmlns:a16="http://schemas.microsoft.com/office/drawing/2014/main" id="{6E77E01F-F086-4E23-BF15-C8440019D7A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87" name="Text Box 9">
          <a:extLst>
            <a:ext uri="{FF2B5EF4-FFF2-40B4-BE49-F238E27FC236}">
              <a16:creationId xmlns:a16="http://schemas.microsoft.com/office/drawing/2014/main" id="{69880CCC-4F7A-4B42-8A6D-B28FA8BD362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88" name="Text Box 10">
          <a:extLst>
            <a:ext uri="{FF2B5EF4-FFF2-40B4-BE49-F238E27FC236}">
              <a16:creationId xmlns:a16="http://schemas.microsoft.com/office/drawing/2014/main" id="{6D8A82C2-C321-4607-AD17-708E8AC2BCE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89" name="Text Box 4">
          <a:extLst>
            <a:ext uri="{FF2B5EF4-FFF2-40B4-BE49-F238E27FC236}">
              <a16:creationId xmlns:a16="http://schemas.microsoft.com/office/drawing/2014/main" id="{961783AB-84A1-4E51-8308-315A82F0DD4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0" name="Text Box 5">
          <a:extLst>
            <a:ext uri="{FF2B5EF4-FFF2-40B4-BE49-F238E27FC236}">
              <a16:creationId xmlns:a16="http://schemas.microsoft.com/office/drawing/2014/main" id="{2A491B8C-9905-466D-B60C-8C2A3DD58A9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1" name="Text Box 9">
          <a:extLst>
            <a:ext uri="{FF2B5EF4-FFF2-40B4-BE49-F238E27FC236}">
              <a16:creationId xmlns:a16="http://schemas.microsoft.com/office/drawing/2014/main" id="{7FA6F2AC-F6CC-4677-8230-FDFC536D4A0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2" name="Text Box 10">
          <a:extLst>
            <a:ext uri="{FF2B5EF4-FFF2-40B4-BE49-F238E27FC236}">
              <a16:creationId xmlns:a16="http://schemas.microsoft.com/office/drawing/2014/main" id="{4DA8E97F-734F-4423-B8D3-1F3A5F8AAC9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3" name="Text Box 4">
          <a:extLst>
            <a:ext uri="{FF2B5EF4-FFF2-40B4-BE49-F238E27FC236}">
              <a16:creationId xmlns:a16="http://schemas.microsoft.com/office/drawing/2014/main" id="{6B73BBC7-7663-4FFF-8037-5A8F77F9F95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4" name="Text Box 5">
          <a:extLst>
            <a:ext uri="{FF2B5EF4-FFF2-40B4-BE49-F238E27FC236}">
              <a16:creationId xmlns:a16="http://schemas.microsoft.com/office/drawing/2014/main" id="{33E40837-8CBE-4DA2-8D5B-4F4017A746E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5" name="Text Box 9">
          <a:extLst>
            <a:ext uri="{FF2B5EF4-FFF2-40B4-BE49-F238E27FC236}">
              <a16:creationId xmlns:a16="http://schemas.microsoft.com/office/drawing/2014/main" id="{286D996B-FBE5-44BC-B065-E807F259E45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6" name="Text Box 4">
          <a:extLst>
            <a:ext uri="{FF2B5EF4-FFF2-40B4-BE49-F238E27FC236}">
              <a16:creationId xmlns:a16="http://schemas.microsoft.com/office/drawing/2014/main" id="{E40854D7-851B-4BA5-B0F5-79278FF8314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7" name="Text Box 5">
          <a:extLst>
            <a:ext uri="{FF2B5EF4-FFF2-40B4-BE49-F238E27FC236}">
              <a16:creationId xmlns:a16="http://schemas.microsoft.com/office/drawing/2014/main" id="{00DEE6F3-A14F-4E6B-8CEA-9C3A3B7B8F2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8" name="Text Box 9">
          <a:extLst>
            <a:ext uri="{FF2B5EF4-FFF2-40B4-BE49-F238E27FC236}">
              <a16:creationId xmlns:a16="http://schemas.microsoft.com/office/drawing/2014/main" id="{B72ABCFC-18CA-4203-8752-0728A75EE8B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9" name="Text Box 4">
          <a:extLst>
            <a:ext uri="{FF2B5EF4-FFF2-40B4-BE49-F238E27FC236}">
              <a16:creationId xmlns:a16="http://schemas.microsoft.com/office/drawing/2014/main" id="{4B839B80-F32C-40BB-9228-EE97084732E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00" name="Text Box 4">
          <a:extLst>
            <a:ext uri="{FF2B5EF4-FFF2-40B4-BE49-F238E27FC236}">
              <a16:creationId xmlns:a16="http://schemas.microsoft.com/office/drawing/2014/main" id="{76A28B8A-3D9A-4CC9-9368-35C53C70780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1" name="Text Box 4">
          <a:extLst>
            <a:ext uri="{FF2B5EF4-FFF2-40B4-BE49-F238E27FC236}">
              <a16:creationId xmlns:a16="http://schemas.microsoft.com/office/drawing/2014/main" id="{F459AE36-F4BA-49C0-B0CF-9F8BA74557E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2" name="Text Box 5">
          <a:extLst>
            <a:ext uri="{FF2B5EF4-FFF2-40B4-BE49-F238E27FC236}">
              <a16:creationId xmlns:a16="http://schemas.microsoft.com/office/drawing/2014/main" id="{8AD8A03D-740A-4483-9C46-D2B274BC84B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3" name="Text Box 9">
          <a:extLst>
            <a:ext uri="{FF2B5EF4-FFF2-40B4-BE49-F238E27FC236}">
              <a16:creationId xmlns:a16="http://schemas.microsoft.com/office/drawing/2014/main" id="{8FAAF353-494B-4B56-9406-124F5EE2ECA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4" name="Text Box 10">
          <a:extLst>
            <a:ext uri="{FF2B5EF4-FFF2-40B4-BE49-F238E27FC236}">
              <a16:creationId xmlns:a16="http://schemas.microsoft.com/office/drawing/2014/main" id="{F97F08D1-7B77-451A-AEB2-46B916DD6AE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5" name="Text Box 4">
          <a:extLst>
            <a:ext uri="{FF2B5EF4-FFF2-40B4-BE49-F238E27FC236}">
              <a16:creationId xmlns:a16="http://schemas.microsoft.com/office/drawing/2014/main" id="{167BC495-388E-492E-A402-47C7F7E10BE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6" name="Text Box 5">
          <a:extLst>
            <a:ext uri="{FF2B5EF4-FFF2-40B4-BE49-F238E27FC236}">
              <a16:creationId xmlns:a16="http://schemas.microsoft.com/office/drawing/2014/main" id="{8E1B2CAF-6D08-4563-BD74-F598B87EBF3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7" name="Text Box 9">
          <a:extLst>
            <a:ext uri="{FF2B5EF4-FFF2-40B4-BE49-F238E27FC236}">
              <a16:creationId xmlns:a16="http://schemas.microsoft.com/office/drawing/2014/main" id="{9F804ABE-DA4E-4626-AF63-DDF0C0CBD2F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8" name="Text Box 10">
          <a:extLst>
            <a:ext uri="{FF2B5EF4-FFF2-40B4-BE49-F238E27FC236}">
              <a16:creationId xmlns:a16="http://schemas.microsoft.com/office/drawing/2014/main" id="{D3566393-CD62-4E9E-A750-0E93EE88003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09" name="Text Box 4">
          <a:extLst>
            <a:ext uri="{FF2B5EF4-FFF2-40B4-BE49-F238E27FC236}">
              <a16:creationId xmlns:a16="http://schemas.microsoft.com/office/drawing/2014/main" id="{BC3B5834-FA63-4BF9-B3BA-D6592EA5131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0" name="Text Box 5">
          <a:extLst>
            <a:ext uri="{FF2B5EF4-FFF2-40B4-BE49-F238E27FC236}">
              <a16:creationId xmlns:a16="http://schemas.microsoft.com/office/drawing/2014/main" id="{858DC0C5-A338-49F9-8748-21A43B50B9C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1" name="Text Box 9">
          <a:extLst>
            <a:ext uri="{FF2B5EF4-FFF2-40B4-BE49-F238E27FC236}">
              <a16:creationId xmlns:a16="http://schemas.microsoft.com/office/drawing/2014/main" id="{F9F295A8-CE93-4E0D-9F35-2D83477B967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2" name="Text Box 10">
          <a:extLst>
            <a:ext uri="{FF2B5EF4-FFF2-40B4-BE49-F238E27FC236}">
              <a16:creationId xmlns:a16="http://schemas.microsoft.com/office/drawing/2014/main" id="{C25419D6-A560-4122-B3EA-3A4623EB220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3" name="Text Box 4">
          <a:extLst>
            <a:ext uri="{FF2B5EF4-FFF2-40B4-BE49-F238E27FC236}">
              <a16:creationId xmlns:a16="http://schemas.microsoft.com/office/drawing/2014/main" id="{D2F157DF-188B-4196-954D-CE5C440CA3F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4" name="Text Box 5">
          <a:extLst>
            <a:ext uri="{FF2B5EF4-FFF2-40B4-BE49-F238E27FC236}">
              <a16:creationId xmlns:a16="http://schemas.microsoft.com/office/drawing/2014/main" id="{9459E651-E9B2-40B8-8D17-3D0F15A12EB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5" name="Text Box 9">
          <a:extLst>
            <a:ext uri="{FF2B5EF4-FFF2-40B4-BE49-F238E27FC236}">
              <a16:creationId xmlns:a16="http://schemas.microsoft.com/office/drawing/2014/main" id="{43FC0D54-E0E4-4D12-BC18-4F9F88A4E84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6" name="Text Box 10">
          <a:extLst>
            <a:ext uri="{FF2B5EF4-FFF2-40B4-BE49-F238E27FC236}">
              <a16:creationId xmlns:a16="http://schemas.microsoft.com/office/drawing/2014/main" id="{75970BCE-3422-437A-B1DD-86D064E8A5B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7" name="Text Box 4">
          <a:extLst>
            <a:ext uri="{FF2B5EF4-FFF2-40B4-BE49-F238E27FC236}">
              <a16:creationId xmlns:a16="http://schemas.microsoft.com/office/drawing/2014/main" id="{CFCD4A75-B706-4159-9CD7-095A8C98C83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8" name="Text Box 5">
          <a:extLst>
            <a:ext uri="{FF2B5EF4-FFF2-40B4-BE49-F238E27FC236}">
              <a16:creationId xmlns:a16="http://schemas.microsoft.com/office/drawing/2014/main" id="{6965266D-4DF3-4A15-B3FF-BE358B3D58D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9" name="Text Box 9">
          <a:extLst>
            <a:ext uri="{FF2B5EF4-FFF2-40B4-BE49-F238E27FC236}">
              <a16:creationId xmlns:a16="http://schemas.microsoft.com/office/drawing/2014/main" id="{C2B76F6E-1825-4FBF-B2A0-59B49938609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0" name="Text Box 10">
          <a:extLst>
            <a:ext uri="{FF2B5EF4-FFF2-40B4-BE49-F238E27FC236}">
              <a16:creationId xmlns:a16="http://schemas.microsoft.com/office/drawing/2014/main" id="{27ECC38D-FFFE-4D4F-93CC-36F8D3F028D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1" name="Text Box 4">
          <a:extLst>
            <a:ext uri="{FF2B5EF4-FFF2-40B4-BE49-F238E27FC236}">
              <a16:creationId xmlns:a16="http://schemas.microsoft.com/office/drawing/2014/main" id="{05CE7A48-C59A-4C99-B969-9D42F3D096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2" name="Text Box 5">
          <a:extLst>
            <a:ext uri="{FF2B5EF4-FFF2-40B4-BE49-F238E27FC236}">
              <a16:creationId xmlns:a16="http://schemas.microsoft.com/office/drawing/2014/main" id="{53560488-301B-48C1-93ED-0E19803009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3" name="Text Box 9">
          <a:extLst>
            <a:ext uri="{FF2B5EF4-FFF2-40B4-BE49-F238E27FC236}">
              <a16:creationId xmlns:a16="http://schemas.microsoft.com/office/drawing/2014/main" id="{45F56EB9-33AA-40C4-A9FC-52623BAB408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4" name="Text Box 10">
          <a:extLst>
            <a:ext uri="{FF2B5EF4-FFF2-40B4-BE49-F238E27FC236}">
              <a16:creationId xmlns:a16="http://schemas.microsoft.com/office/drawing/2014/main" id="{0D84C1F9-741A-49B0-A6F9-64E80675D48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5" name="Text Box 4">
          <a:extLst>
            <a:ext uri="{FF2B5EF4-FFF2-40B4-BE49-F238E27FC236}">
              <a16:creationId xmlns:a16="http://schemas.microsoft.com/office/drawing/2014/main" id="{056C52ED-A96C-424E-A7F8-EF192297A31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6" name="Text Box 5">
          <a:extLst>
            <a:ext uri="{FF2B5EF4-FFF2-40B4-BE49-F238E27FC236}">
              <a16:creationId xmlns:a16="http://schemas.microsoft.com/office/drawing/2014/main" id="{7B1B8603-89BB-4945-A33C-6B880290479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7" name="Text Box 9">
          <a:extLst>
            <a:ext uri="{FF2B5EF4-FFF2-40B4-BE49-F238E27FC236}">
              <a16:creationId xmlns:a16="http://schemas.microsoft.com/office/drawing/2014/main" id="{CE50D642-17E2-4323-8D7B-931E58B68C8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8" name="Text Box 10">
          <a:extLst>
            <a:ext uri="{FF2B5EF4-FFF2-40B4-BE49-F238E27FC236}">
              <a16:creationId xmlns:a16="http://schemas.microsoft.com/office/drawing/2014/main" id="{F3C6E677-E3E0-4FEE-9BF3-50C7AE6BEB9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9" name="Text Box 4">
          <a:extLst>
            <a:ext uri="{FF2B5EF4-FFF2-40B4-BE49-F238E27FC236}">
              <a16:creationId xmlns:a16="http://schemas.microsoft.com/office/drawing/2014/main" id="{3EB4BD9E-9448-42CA-90B6-3101B4C4FDC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0" name="Text Box 5">
          <a:extLst>
            <a:ext uri="{FF2B5EF4-FFF2-40B4-BE49-F238E27FC236}">
              <a16:creationId xmlns:a16="http://schemas.microsoft.com/office/drawing/2014/main" id="{A3F97798-76B0-4963-8CEC-9E5967984E0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1" name="Text Box 9">
          <a:extLst>
            <a:ext uri="{FF2B5EF4-FFF2-40B4-BE49-F238E27FC236}">
              <a16:creationId xmlns:a16="http://schemas.microsoft.com/office/drawing/2014/main" id="{1B5DD6FE-91D1-4F7D-BFFE-84A0AE45B68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2" name="Text Box 10">
          <a:extLst>
            <a:ext uri="{FF2B5EF4-FFF2-40B4-BE49-F238E27FC236}">
              <a16:creationId xmlns:a16="http://schemas.microsoft.com/office/drawing/2014/main" id="{365DB10B-C457-4ABA-991C-5890D02144A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3" name="Text Box 4">
          <a:extLst>
            <a:ext uri="{FF2B5EF4-FFF2-40B4-BE49-F238E27FC236}">
              <a16:creationId xmlns:a16="http://schemas.microsoft.com/office/drawing/2014/main" id="{60714733-087C-47E2-ABAF-CE9DAD9DD16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4" name="Text Box 5">
          <a:extLst>
            <a:ext uri="{FF2B5EF4-FFF2-40B4-BE49-F238E27FC236}">
              <a16:creationId xmlns:a16="http://schemas.microsoft.com/office/drawing/2014/main" id="{A97D7FD0-DA85-4D1D-9739-44CBBCECDB8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5" name="Text Box 9">
          <a:extLst>
            <a:ext uri="{FF2B5EF4-FFF2-40B4-BE49-F238E27FC236}">
              <a16:creationId xmlns:a16="http://schemas.microsoft.com/office/drawing/2014/main" id="{7DCCCF5B-D323-4342-A82F-9052417909E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6" name="Text Box 10">
          <a:extLst>
            <a:ext uri="{FF2B5EF4-FFF2-40B4-BE49-F238E27FC236}">
              <a16:creationId xmlns:a16="http://schemas.microsoft.com/office/drawing/2014/main" id="{CC35CF0E-7D8F-4BB0-9639-014DC41CC81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7" name="Text Box 4">
          <a:extLst>
            <a:ext uri="{FF2B5EF4-FFF2-40B4-BE49-F238E27FC236}">
              <a16:creationId xmlns:a16="http://schemas.microsoft.com/office/drawing/2014/main" id="{23EB45D5-91B4-45F7-AAA7-73290145A0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8" name="Text Box 5">
          <a:extLst>
            <a:ext uri="{FF2B5EF4-FFF2-40B4-BE49-F238E27FC236}">
              <a16:creationId xmlns:a16="http://schemas.microsoft.com/office/drawing/2014/main" id="{B4958447-7BC1-4512-A583-15901C9EFA4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9" name="Text Box 9">
          <a:extLst>
            <a:ext uri="{FF2B5EF4-FFF2-40B4-BE49-F238E27FC236}">
              <a16:creationId xmlns:a16="http://schemas.microsoft.com/office/drawing/2014/main" id="{600436F7-88A8-41B2-91AC-1629AF1CCE6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0" name="Text Box 10">
          <a:extLst>
            <a:ext uri="{FF2B5EF4-FFF2-40B4-BE49-F238E27FC236}">
              <a16:creationId xmlns:a16="http://schemas.microsoft.com/office/drawing/2014/main" id="{553D611F-2674-4EBB-8D1D-D4543BDBB7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1" name="Text Box 4">
          <a:extLst>
            <a:ext uri="{FF2B5EF4-FFF2-40B4-BE49-F238E27FC236}">
              <a16:creationId xmlns:a16="http://schemas.microsoft.com/office/drawing/2014/main" id="{75E6810D-8C20-4916-99E8-64FBB191C01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2" name="Text Box 5">
          <a:extLst>
            <a:ext uri="{FF2B5EF4-FFF2-40B4-BE49-F238E27FC236}">
              <a16:creationId xmlns:a16="http://schemas.microsoft.com/office/drawing/2014/main" id="{25C2A0C9-D97A-43DE-B2FA-88E8B458DBD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3" name="Text Box 9">
          <a:extLst>
            <a:ext uri="{FF2B5EF4-FFF2-40B4-BE49-F238E27FC236}">
              <a16:creationId xmlns:a16="http://schemas.microsoft.com/office/drawing/2014/main" id="{40AFC641-2617-43D4-B66B-093E61BFABA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4" name="Text Box 10">
          <a:extLst>
            <a:ext uri="{FF2B5EF4-FFF2-40B4-BE49-F238E27FC236}">
              <a16:creationId xmlns:a16="http://schemas.microsoft.com/office/drawing/2014/main" id="{D9DCBF9C-F7A7-41B1-90C3-B072CD124E7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5" name="Text Box 4">
          <a:extLst>
            <a:ext uri="{FF2B5EF4-FFF2-40B4-BE49-F238E27FC236}">
              <a16:creationId xmlns:a16="http://schemas.microsoft.com/office/drawing/2014/main" id="{5DF899FE-AAF6-46B7-9D39-9BC9AFE45DD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6" name="Text Box 5">
          <a:extLst>
            <a:ext uri="{FF2B5EF4-FFF2-40B4-BE49-F238E27FC236}">
              <a16:creationId xmlns:a16="http://schemas.microsoft.com/office/drawing/2014/main" id="{4ABC532C-1729-4D0E-B572-07E09C810CB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7" name="Text Box 9">
          <a:extLst>
            <a:ext uri="{FF2B5EF4-FFF2-40B4-BE49-F238E27FC236}">
              <a16:creationId xmlns:a16="http://schemas.microsoft.com/office/drawing/2014/main" id="{FDC78B26-E00E-4A7D-8148-63FF7788707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8" name="Text Box 10">
          <a:extLst>
            <a:ext uri="{FF2B5EF4-FFF2-40B4-BE49-F238E27FC236}">
              <a16:creationId xmlns:a16="http://schemas.microsoft.com/office/drawing/2014/main" id="{1461ED8D-65DA-4438-8630-9016B25BC4A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9" name="Text Box 4">
          <a:extLst>
            <a:ext uri="{FF2B5EF4-FFF2-40B4-BE49-F238E27FC236}">
              <a16:creationId xmlns:a16="http://schemas.microsoft.com/office/drawing/2014/main" id="{187A78A5-6178-4F25-A9AA-570D6262FC9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50" name="Text Box 5">
          <a:extLst>
            <a:ext uri="{FF2B5EF4-FFF2-40B4-BE49-F238E27FC236}">
              <a16:creationId xmlns:a16="http://schemas.microsoft.com/office/drawing/2014/main" id="{D541512B-93FC-45EF-A733-53957C8B64C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51" name="Text Box 9">
          <a:extLst>
            <a:ext uri="{FF2B5EF4-FFF2-40B4-BE49-F238E27FC236}">
              <a16:creationId xmlns:a16="http://schemas.microsoft.com/office/drawing/2014/main" id="{7C6EE638-F1FB-4E1B-9FBD-A8C56390183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52" name="Text Box 10">
          <a:extLst>
            <a:ext uri="{FF2B5EF4-FFF2-40B4-BE49-F238E27FC236}">
              <a16:creationId xmlns:a16="http://schemas.microsoft.com/office/drawing/2014/main" id="{CC5AAF60-422B-4C49-A2FA-6C03AC06EFB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053" name="Text Box 4">
          <a:extLst>
            <a:ext uri="{FF2B5EF4-FFF2-40B4-BE49-F238E27FC236}">
              <a16:creationId xmlns:a16="http://schemas.microsoft.com/office/drawing/2014/main" id="{B05DFCE2-8022-4BF3-81D2-080A43C80624}"/>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054" name="Text Box 5">
          <a:extLst>
            <a:ext uri="{FF2B5EF4-FFF2-40B4-BE49-F238E27FC236}">
              <a16:creationId xmlns:a16="http://schemas.microsoft.com/office/drawing/2014/main" id="{3EFAA634-2352-499F-AD74-9B1571CF1D74}"/>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055" name="Text Box 9">
          <a:extLst>
            <a:ext uri="{FF2B5EF4-FFF2-40B4-BE49-F238E27FC236}">
              <a16:creationId xmlns:a16="http://schemas.microsoft.com/office/drawing/2014/main" id="{9EF0F0A1-6636-40A9-89C8-AC2E3702602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056" name="Text Box 10">
          <a:extLst>
            <a:ext uri="{FF2B5EF4-FFF2-40B4-BE49-F238E27FC236}">
              <a16:creationId xmlns:a16="http://schemas.microsoft.com/office/drawing/2014/main" id="{24A76850-4F15-4F7D-81B2-22047E08D7A7}"/>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57" name="Text Box 4">
          <a:extLst>
            <a:ext uri="{FF2B5EF4-FFF2-40B4-BE49-F238E27FC236}">
              <a16:creationId xmlns:a16="http://schemas.microsoft.com/office/drawing/2014/main" id="{69862942-BAD1-41DD-A098-D7047959AC3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58" name="Text Box 5">
          <a:extLst>
            <a:ext uri="{FF2B5EF4-FFF2-40B4-BE49-F238E27FC236}">
              <a16:creationId xmlns:a16="http://schemas.microsoft.com/office/drawing/2014/main" id="{8E02E8AB-AAEB-492F-84F2-34D4D429618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59" name="Text Box 9">
          <a:extLst>
            <a:ext uri="{FF2B5EF4-FFF2-40B4-BE49-F238E27FC236}">
              <a16:creationId xmlns:a16="http://schemas.microsoft.com/office/drawing/2014/main" id="{A15E6C50-5653-473F-BF0B-38CCCF532E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0" name="Text Box 10">
          <a:extLst>
            <a:ext uri="{FF2B5EF4-FFF2-40B4-BE49-F238E27FC236}">
              <a16:creationId xmlns:a16="http://schemas.microsoft.com/office/drawing/2014/main" id="{0F3EB761-272F-41BB-8D10-EF242892C1E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1" name="Text Box 4">
          <a:extLst>
            <a:ext uri="{FF2B5EF4-FFF2-40B4-BE49-F238E27FC236}">
              <a16:creationId xmlns:a16="http://schemas.microsoft.com/office/drawing/2014/main" id="{D190158E-9171-4FF3-84F5-7B2E75E39D3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2" name="Text Box 5">
          <a:extLst>
            <a:ext uri="{FF2B5EF4-FFF2-40B4-BE49-F238E27FC236}">
              <a16:creationId xmlns:a16="http://schemas.microsoft.com/office/drawing/2014/main" id="{647DF45A-29F0-4A8C-9586-8FC36D0BD6F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3" name="Text Box 9">
          <a:extLst>
            <a:ext uri="{FF2B5EF4-FFF2-40B4-BE49-F238E27FC236}">
              <a16:creationId xmlns:a16="http://schemas.microsoft.com/office/drawing/2014/main" id="{F080481C-8FC9-451F-BE81-2D1059117FB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4" name="Text Box 10">
          <a:extLst>
            <a:ext uri="{FF2B5EF4-FFF2-40B4-BE49-F238E27FC236}">
              <a16:creationId xmlns:a16="http://schemas.microsoft.com/office/drawing/2014/main" id="{15D203F2-3EE3-4D24-9F41-749674B48CD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5" name="Text Box 4">
          <a:extLst>
            <a:ext uri="{FF2B5EF4-FFF2-40B4-BE49-F238E27FC236}">
              <a16:creationId xmlns:a16="http://schemas.microsoft.com/office/drawing/2014/main" id="{ED880B88-41CA-4FAA-B7C3-8284B04E537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6" name="Text Box 5">
          <a:extLst>
            <a:ext uri="{FF2B5EF4-FFF2-40B4-BE49-F238E27FC236}">
              <a16:creationId xmlns:a16="http://schemas.microsoft.com/office/drawing/2014/main" id="{E97F152A-8EE0-4A09-9348-2A3B559F1A1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7" name="Text Box 9">
          <a:extLst>
            <a:ext uri="{FF2B5EF4-FFF2-40B4-BE49-F238E27FC236}">
              <a16:creationId xmlns:a16="http://schemas.microsoft.com/office/drawing/2014/main" id="{F8AE2195-3B41-465B-A42A-0C89402001F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8" name="Text Box 4">
          <a:extLst>
            <a:ext uri="{FF2B5EF4-FFF2-40B4-BE49-F238E27FC236}">
              <a16:creationId xmlns:a16="http://schemas.microsoft.com/office/drawing/2014/main" id="{AD8F6CC3-9A54-4E5B-A8EE-DEAED1F4BB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9" name="Text Box 5">
          <a:extLst>
            <a:ext uri="{FF2B5EF4-FFF2-40B4-BE49-F238E27FC236}">
              <a16:creationId xmlns:a16="http://schemas.microsoft.com/office/drawing/2014/main" id="{40AA2695-FD3F-4F6F-A561-8577B91CE2F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70" name="Text Box 9">
          <a:extLst>
            <a:ext uri="{FF2B5EF4-FFF2-40B4-BE49-F238E27FC236}">
              <a16:creationId xmlns:a16="http://schemas.microsoft.com/office/drawing/2014/main" id="{2C5C1618-A003-4F3A-B61D-DAFF5D1B95A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71" name="Text Box 4">
          <a:extLst>
            <a:ext uri="{FF2B5EF4-FFF2-40B4-BE49-F238E27FC236}">
              <a16:creationId xmlns:a16="http://schemas.microsoft.com/office/drawing/2014/main" id="{DEBAB98A-2F46-4B0B-8381-9E863652E14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72" name="Text Box 4">
          <a:extLst>
            <a:ext uri="{FF2B5EF4-FFF2-40B4-BE49-F238E27FC236}">
              <a16:creationId xmlns:a16="http://schemas.microsoft.com/office/drawing/2014/main" id="{3D74FAD0-89B0-47EB-9E6F-F5150EBD5B7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73" name="Text Box 4">
          <a:extLst>
            <a:ext uri="{FF2B5EF4-FFF2-40B4-BE49-F238E27FC236}">
              <a16:creationId xmlns:a16="http://schemas.microsoft.com/office/drawing/2014/main" id="{29C5F53C-8FD8-4B01-BA18-FEBDE50458C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74" name="Text Box 5">
          <a:extLst>
            <a:ext uri="{FF2B5EF4-FFF2-40B4-BE49-F238E27FC236}">
              <a16:creationId xmlns:a16="http://schemas.microsoft.com/office/drawing/2014/main" id="{28646BE0-1320-4342-9F04-18E3A084901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75" name="Text Box 9">
          <a:extLst>
            <a:ext uri="{FF2B5EF4-FFF2-40B4-BE49-F238E27FC236}">
              <a16:creationId xmlns:a16="http://schemas.microsoft.com/office/drawing/2014/main" id="{6962BC2D-E8BF-48A3-8636-DE7D4A6095D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76" name="Text Box 10">
          <a:extLst>
            <a:ext uri="{FF2B5EF4-FFF2-40B4-BE49-F238E27FC236}">
              <a16:creationId xmlns:a16="http://schemas.microsoft.com/office/drawing/2014/main" id="{D6D9D2F8-B86A-429C-969A-3EBD8CBF08D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77" name="Text Box 4">
          <a:extLst>
            <a:ext uri="{FF2B5EF4-FFF2-40B4-BE49-F238E27FC236}">
              <a16:creationId xmlns:a16="http://schemas.microsoft.com/office/drawing/2014/main" id="{35CFB534-0023-484F-B7A1-BF6FC5BC146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78" name="Text Box 5">
          <a:extLst>
            <a:ext uri="{FF2B5EF4-FFF2-40B4-BE49-F238E27FC236}">
              <a16:creationId xmlns:a16="http://schemas.microsoft.com/office/drawing/2014/main" id="{9D652733-E37F-4DE0-A52A-D22439E4C03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79" name="Text Box 9">
          <a:extLst>
            <a:ext uri="{FF2B5EF4-FFF2-40B4-BE49-F238E27FC236}">
              <a16:creationId xmlns:a16="http://schemas.microsoft.com/office/drawing/2014/main" id="{D4143F63-EE53-4B64-B3B3-20488AC4389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80" name="Text Box 10">
          <a:extLst>
            <a:ext uri="{FF2B5EF4-FFF2-40B4-BE49-F238E27FC236}">
              <a16:creationId xmlns:a16="http://schemas.microsoft.com/office/drawing/2014/main" id="{C3E2EA7E-2768-4038-B899-F37EF4E4D6E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1" name="Text Box 4">
          <a:extLst>
            <a:ext uri="{FF2B5EF4-FFF2-40B4-BE49-F238E27FC236}">
              <a16:creationId xmlns:a16="http://schemas.microsoft.com/office/drawing/2014/main" id="{91379DBA-F959-4F8C-A28F-3CEB99F418E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2" name="Text Box 5">
          <a:extLst>
            <a:ext uri="{FF2B5EF4-FFF2-40B4-BE49-F238E27FC236}">
              <a16:creationId xmlns:a16="http://schemas.microsoft.com/office/drawing/2014/main" id="{E57B4E8F-4D02-4710-8EA8-89496927EC6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3" name="Text Box 9">
          <a:extLst>
            <a:ext uri="{FF2B5EF4-FFF2-40B4-BE49-F238E27FC236}">
              <a16:creationId xmlns:a16="http://schemas.microsoft.com/office/drawing/2014/main" id="{EC521219-8FED-42D2-852F-B5EC5975ED9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4" name="Text Box 10">
          <a:extLst>
            <a:ext uri="{FF2B5EF4-FFF2-40B4-BE49-F238E27FC236}">
              <a16:creationId xmlns:a16="http://schemas.microsoft.com/office/drawing/2014/main" id="{04489747-9C0D-4F6D-A239-379405DED16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5" name="Text Box 4">
          <a:extLst>
            <a:ext uri="{FF2B5EF4-FFF2-40B4-BE49-F238E27FC236}">
              <a16:creationId xmlns:a16="http://schemas.microsoft.com/office/drawing/2014/main" id="{3C45E8D2-A4BE-4848-8389-C757CFFE8D0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6" name="Text Box 5">
          <a:extLst>
            <a:ext uri="{FF2B5EF4-FFF2-40B4-BE49-F238E27FC236}">
              <a16:creationId xmlns:a16="http://schemas.microsoft.com/office/drawing/2014/main" id="{87D1FECF-733B-4915-B290-E6C95663478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7" name="Text Box 9">
          <a:extLst>
            <a:ext uri="{FF2B5EF4-FFF2-40B4-BE49-F238E27FC236}">
              <a16:creationId xmlns:a16="http://schemas.microsoft.com/office/drawing/2014/main" id="{550FEB6E-E659-415E-9C8B-3B634A7E261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8" name="Text Box 10">
          <a:extLst>
            <a:ext uri="{FF2B5EF4-FFF2-40B4-BE49-F238E27FC236}">
              <a16:creationId xmlns:a16="http://schemas.microsoft.com/office/drawing/2014/main" id="{2BA43A7D-297D-49FC-9591-B3208EEB14B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9" name="Text Box 4">
          <a:extLst>
            <a:ext uri="{FF2B5EF4-FFF2-40B4-BE49-F238E27FC236}">
              <a16:creationId xmlns:a16="http://schemas.microsoft.com/office/drawing/2014/main" id="{8058A98D-7D54-4BB3-809C-BD2448EC38E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0" name="Text Box 5">
          <a:extLst>
            <a:ext uri="{FF2B5EF4-FFF2-40B4-BE49-F238E27FC236}">
              <a16:creationId xmlns:a16="http://schemas.microsoft.com/office/drawing/2014/main" id="{167DFB0E-776A-47C0-86F9-2360DC83599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1" name="Text Box 9">
          <a:extLst>
            <a:ext uri="{FF2B5EF4-FFF2-40B4-BE49-F238E27FC236}">
              <a16:creationId xmlns:a16="http://schemas.microsoft.com/office/drawing/2014/main" id="{318754A7-449E-40C7-A883-F2EDD23D3A8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2" name="Text Box 10">
          <a:extLst>
            <a:ext uri="{FF2B5EF4-FFF2-40B4-BE49-F238E27FC236}">
              <a16:creationId xmlns:a16="http://schemas.microsoft.com/office/drawing/2014/main" id="{F666F47A-8545-4025-A886-B1CAC820AAF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3" name="Text Box 4">
          <a:extLst>
            <a:ext uri="{FF2B5EF4-FFF2-40B4-BE49-F238E27FC236}">
              <a16:creationId xmlns:a16="http://schemas.microsoft.com/office/drawing/2014/main" id="{3B3C1AAF-E962-4214-8CAD-848CB92A501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4" name="Text Box 5">
          <a:extLst>
            <a:ext uri="{FF2B5EF4-FFF2-40B4-BE49-F238E27FC236}">
              <a16:creationId xmlns:a16="http://schemas.microsoft.com/office/drawing/2014/main" id="{A7F4E5F1-2273-4C01-B625-C2D9C15B7E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5" name="Text Box 9">
          <a:extLst>
            <a:ext uri="{FF2B5EF4-FFF2-40B4-BE49-F238E27FC236}">
              <a16:creationId xmlns:a16="http://schemas.microsoft.com/office/drawing/2014/main" id="{B5897425-49D3-4C11-80B3-246326B9733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6" name="Text Box 10">
          <a:extLst>
            <a:ext uri="{FF2B5EF4-FFF2-40B4-BE49-F238E27FC236}">
              <a16:creationId xmlns:a16="http://schemas.microsoft.com/office/drawing/2014/main" id="{707490A2-322B-4981-98F9-F32C3A3DE3A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7" name="Text Box 4">
          <a:extLst>
            <a:ext uri="{FF2B5EF4-FFF2-40B4-BE49-F238E27FC236}">
              <a16:creationId xmlns:a16="http://schemas.microsoft.com/office/drawing/2014/main" id="{2ABBCD88-9FED-45A3-8E97-DD842823FFF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8" name="Text Box 5">
          <a:extLst>
            <a:ext uri="{FF2B5EF4-FFF2-40B4-BE49-F238E27FC236}">
              <a16:creationId xmlns:a16="http://schemas.microsoft.com/office/drawing/2014/main" id="{17E9E9BB-7962-40D2-A94D-EF2069AB0AB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9" name="Text Box 9">
          <a:extLst>
            <a:ext uri="{FF2B5EF4-FFF2-40B4-BE49-F238E27FC236}">
              <a16:creationId xmlns:a16="http://schemas.microsoft.com/office/drawing/2014/main" id="{057C5BAE-B308-49AA-86B4-89FE512B0BF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0" name="Text Box 10">
          <a:extLst>
            <a:ext uri="{FF2B5EF4-FFF2-40B4-BE49-F238E27FC236}">
              <a16:creationId xmlns:a16="http://schemas.microsoft.com/office/drawing/2014/main" id="{146A32FA-3282-472F-9C78-BE44C18435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1" name="Text Box 4">
          <a:extLst>
            <a:ext uri="{FF2B5EF4-FFF2-40B4-BE49-F238E27FC236}">
              <a16:creationId xmlns:a16="http://schemas.microsoft.com/office/drawing/2014/main" id="{649AF8DF-1E6D-408F-894A-3A5070832C7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2" name="Text Box 5">
          <a:extLst>
            <a:ext uri="{FF2B5EF4-FFF2-40B4-BE49-F238E27FC236}">
              <a16:creationId xmlns:a16="http://schemas.microsoft.com/office/drawing/2014/main" id="{D8424DF8-5A53-4403-A950-4F894AFB2DF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3" name="Text Box 9">
          <a:extLst>
            <a:ext uri="{FF2B5EF4-FFF2-40B4-BE49-F238E27FC236}">
              <a16:creationId xmlns:a16="http://schemas.microsoft.com/office/drawing/2014/main" id="{43B42CA3-2BB5-4056-A55F-FA2958628F9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4" name="Text Box 10">
          <a:extLst>
            <a:ext uri="{FF2B5EF4-FFF2-40B4-BE49-F238E27FC236}">
              <a16:creationId xmlns:a16="http://schemas.microsoft.com/office/drawing/2014/main" id="{414E861E-E6EF-41D0-A016-5260DBB5E5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5" name="Text Box 4">
          <a:extLst>
            <a:ext uri="{FF2B5EF4-FFF2-40B4-BE49-F238E27FC236}">
              <a16:creationId xmlns:a16="http://schemas.microsoft.com/office/drawing/2014/main" id="{D5F51158-F411-4017-8145-3D5F3BD16EC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6" name="Text Box 5">
          <a:extLst>
            <a:ext uri="{FF2B5EF4-FFF2-40B4-BE49-F238E27FC236}">
              <a16:creationId xmlns:a16="http://schemas.microsoft.com/office/drawing/2014/main" id="{07A61EAA-F613-4F21-A5FA-33065B7E341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7" name="Text Box 9">
          <a:extLst>
            <a:ext uri="{FF2B5EF4-FFF2-40B4-BE49-F238E27FC236}">
              <a16:creationId xmlns:a16="http://schemas.microsoft.com/office/drawing/2014/main" id="{353D0BF5-98C4-4AB7-9A3B-D2304F1C614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8" name="Text Box 10">
          <a:extLst>
            <a:ext uri="{FF2B5EF4-FFF2-40B4-BE49-F238E27FC236}">
              <a16:creationId xmlns:a16="http://schemas.microsoft.com/office/drawing/2014/main" id="{0BCBB720-27C5-42A8-A235-C7BAA4FAD5F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9" name="Text Box 4">
          <a:extLst>
            <a:ext uri="{FF2B5EF4-FFF2-40B4-BE49-F238E27FC236}">
              <a16:creationId xmlns:a16="http://schemas.microsoft.com/office/drawing/2014/main" id="{80A42E4E-518D-4C37-8B7E-1F9416E0919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0" name="Text Box 5">
          <a:extLst>
            <a:ext uri="{FF2B5EF4-FFF2-40B4-BE49-F238E27FC236}">
              <a16:creationId xmlns:a16="http://schemas.microsoft.com/office/drawing/2014/main" id="{82AE5542-0DDA-4A17-B028-39976172B02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1" name="Text Box 9">
          <a:extLst>
            <a:ext uri="{FF2B5EF4-FFF2-40B4-BE49-F238E27FC236}">
              <a16:creationId xmlns:a16="http://schemas.microsoft.com/office/drawing/2014/main" id="{42634281-73CC-48A2-A8DF-34377B25000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2" name="Text Box 10">
          <a:extLst>
            <a:ext uri="{FF2B5EF4-FFF2-40B4-BE49-F238E27FC236}">
              <a16:creationId xmlns:a16="http://schemas.microsoft.com/office/drawing/2014/main" id="{19657593-11D9-4FAE-B397-E3F21DB2FB7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3" name="Text Box 4">
          <a:extLst>
            <a:ext uri="{FF2B5EF4-FFF2-40B4-BE49-F238E27FC236}">
              <a16:creationId xmlns:a16="http://schemas.microsoft.com/office/drawing/2014/main" id="{F5B777A9-6D55-4E9B-808A-27D2AC3A1E5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4" name="Text Box 5">
          <a:extLst>
            <a:ext uri="{FF2B5EF4-FFF2-40B4-BE49-F238E27FC236}">
              <a16:creationId xmlns:a16="http://schemas.microsoft.com/office/drawing/2014/main" id="{C510974F-992D-4878-8117-59729F52964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5" name="Text Box 9">
          <a:extLst>
            <a:ext uri="{FF2B5EF4-FFF2-40B4-BE49-F238E27FC236}">
              <a16:creationId xmlns:a16="http://schemas.microsoft.com/office/drawing/2014/main" id="{720FE4F9-1307-4C6A-ACBF-A680F49D36A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6" name="Text Box 10">
          <a:extLst>
            <a:ext uri="{FF2B5EF4-FFF2-40B4-BE49-F238E27FC236}">
              <a16:creationId xmlns:a16="http://schemas.microsoft.com/office/drawing/2014/main" id="{28181A17-C5E8-4E4E-8AF7-8EBC91FAF36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7" name="Text Box 4">
          <a:extLst>
            <a:ext uri="{FF2B5EF4-FFF2-40B4-BE49-F238E27FC236}">
              <a16:creationId xmlns:a16="http://schemas.microsoft.com/office/drawing/2014/main" id="{CD13AFA8-CF09-4073-92B9-E8809FD9661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8" name="Text Box 5">
          <a:extLst>
            <a:ext uri="{FF2B5EF4-FFF2-40B4-BE49-F238E27FC236}">
              <a16:creationId xmlns:a16="http://schemas.microsoft.com/office/drawing/2014/main" id="{16D9F49B-433C-4EB7-9C2F-4C1B2C1FF1A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9" name="Text Box 9">
          <a:extLst>
            <a:ext uri="{FF2B5EF4-FFF2-40B4-BE49-F238E27FC236}">
              <a16:creationId xmlns:a16="http://schemas.microsoft.com/office/drawing/2014/main" id="{94093B0D-3897-4E62-B820-1432677311C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20" name="Text Box 10">
          <a:extLst>
            <a:ext uri="{FF2B5EF4-FFF2-40B4-BE49-F238E27FC236}">
              <a16:creationId xmlns:a16="http://schemas.microsoft.com/office/drawing/2014/main" id="{D9815AF8-E741-4120-8CC8-45247D437E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21" name="Text Box 4">
          <a:extLst>
            <a:ext uri="{FF2B5EF4-FFF2-40B4-BE49-F238E27FC236}">
              <a16:creationId xmlns:a16="http://schemas.microsoft.com/office/drawing/2014/main" id="{CB08FC7C-DC59-4BB0-BCAE-A357FAE8FD5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22" name="Text Box 5">
          <a:extLst>
            <a:ext uri="{FF2B5EF4-FFF2-40B4-BE49-F238E27FC236}">
              <a16:creationId xmlns:a16="http://schemas.microsoft.com/office/drawing/2014/main" id="{B9655791-2710-4661-A358-E8E1477989E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23" name="Text Box 9">
          <a:extLst>
            <a:ext uri="{FF2B5EF4-FFF2-40B4-BE49-F238E27FC236}">
              <a16:creationId xmlns:a16="http://schemas.microsoft.com/office/drawing/2014/main" id="{A36D694A-4FAE-43A0-A3D3-27D56BB7906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24" name="Text Box 10">
          <a:extLst>
            <a:ext uri="{FF2B5EF4-FFF2-40B4-BE49-F238E27FC236}">
              <a16:creationId xmlns:a16="http://schemas.microsoft.com/office/drawing/2014/main" id="{3440E280-4057-40A6-95FB-C759B908344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125" name="Text Box 4">
          <a:extLst>
            <a:ext uri="{FF2B5EF4-FFF2-40B4-BE49-F238E27FC236}">
              <a16:creationId xmlns:a16="http://schemas.microsoft.com/office/drawing/2014/main" id="{926692B3-4512-4C03-A09A-59308A2B0A0F}"/>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126" name="Text Box 5">
          <a:extLst>
            <a:ext uri="{FF2B5EF4-FFF2-40B4-BE49-F238E27FC236}">
              <a16:creationId xmlns:a16="http://schemas.microsoft.com/office/drawing/2014/main" id="{0A39BED8-2D14-4A41-9EE6-D6CFED3CFD1C}"/>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127" name="Text Box 9">
          <a:extLst>
            <a:ext uri="{FF2B5EF4-FFF2-40B4-BE49-F238E27FC236}">
              <a16:creationId xmlns:a16="http://schemas.microsoft.com/office/drawing/2014/main" id="{61D17702-A011-4BD6-88B5-86A574444FDF}"/>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128" name="Text Box 10">
          <a:extLst>
            <a:ext uri="{FF2B5EF4-FFF2-40B4-BE49-F238E27FC236}">
              <a16:creationId xmlns:a16="http://schemas.microsoft.com/office/drawing/2014/main" id="{E688C45D-0DE4-42A8-ABB5-BA72A48282B5}"/>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29" name="Text Box 4">
          <a:extLst>
            <a:ext uri="{FF2B5EF4-FFF2-40B4-BE49-F238E27FC236}">
              <a16:creationId xmlns:a16="http://schemas.microsoft.com/office/drawing/2014/main" id="{E5286198-46F7-454E-9EBF-AAC6CC937EA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0" name="Text Box 5">
          <a:extLst>
            <a:ext uri="{FF2B5EF4-FFF2-40B4-BE49-F238E27FC236}">
              <a16:creationId xmlns:a16="http://schemas.microsoft.com/office/drawing/2014/main" id="{138C6ED4-7814-4AD8-8186-88FFA63B95C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1" name="Text Box 9">
          <a:extLst>
            <a:ext uri="{FF2B5EF4-FFF2-40B4-BE49-F238E27FC236}">
              <a16:creationId xmlns:a16="http://schemas.microsoft.com/office/drawing/2014/main" id="{2C931BA3-9E6B-48D0-9238-933932EF09D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2" name="Text Box 10">
          <a:extLst>
            <a:ext uri="{FF2B5EF4-FFF2-40B4-BE49-F238E27FC236}">
              <a16:creationId xmlns:a16="http://schemas.microsoft.com/office/drawing/2014/main" id="{A51BDB41-89F0-46AB-B7AD-364125C1CCF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3" name="Text Box 4">
          <a:extLst>
            <a:ext uri="{FF2B5EF4-FFF2-40B4-BE49-F238E27FC236}">
              <a16:creationId xmlns:a16="http://schemas.microsoft.com/office/drawing/2014/main" id="{0A44919F-58D2-4AFD-AF43-42BD0E0071B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4" name="Text Box 5">
          <a:extLst>
            <a:ext uri="{FF2B5EF4-FFF2-40B4-BE49-F238E27FC236}">
              <a16:creationId xmlns:a16="http://schemas.microsoft.com/office/drawing/2014/main" id="{E7F00BFE-19E2-4E6D-A8E2-377E904AF5F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5" name="Text Box 9">
          <a:extLst>
            <a:ext uri="{FF2B5EF4-FFF2-40B4-BE49-F238E27FC236}">
              <a16:creationId xmlns:a16="http://schemas.microsoft.com/office/drawing/2014/main" id="{9D7663AA-B8E4-486B-B367-18BFF4BBF7F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6" name="Text Box 10">
          <a:extLst>
            <a:ext uri="{FF2B5EF4-FFF2-40B4-BE49-F238E27FC236}">
              <a16:creationId xmlns:a16="http://schemas.microsoft.com/office/drawing/2014/main" id="{FAEC4B45-C24D-400E-AE04-1FA9AF99C28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7" name="Text Box 4">
          <a:extLst>
            <a:ext uri="{FF2B5EF4-FFF2-40B4-BE49-F238E27FC236}">
              <a16:creationId xmlns:a16="http://schemas.microsoft.com/office/drawing/2014/main" id="{C1A742BC-5E49-4802-92EA-411BE2DB514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8" name="Text Box 5">
          <a:extLst>
            <a:ext uri="{FF2B5EF4-FFF2-40B4-BE49-F238E27FC236}">
              <a16:creationId xmlns:a16="http://schemas.microsoft.com/office/drawing/2014/main" id="{FB63B6D3-3C2C-4A12-87B6-8F1D699CAB6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9" name="Text Box 9">
          <a:extLst>
            <a:ext uri="{FF2B5EF4-FFF2-40B4-BE49-F238E27FC236}">
              <a16:creationId xmlns:a16="http://schemas.microsoft.com/office/drawing/2014/main" id="{3A9A1103-FF0A-47A8-9849-BBDAE3D9B19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40" name="Text Box 4">
          <a:extLst>
            <a:ext uri="{FF2B5EF4-FFF2-40B4-BE49-F238E27FC236}">
              <a16:creationId xmlns:a16="http://schemas.microsoft.com/office/drawing/2014/main" id="{A500F51E-AAB7-4980-98A0-5958F4F762E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41" name="Text Box 5">
          <a:extLst>
            <a:ext uri="{FF2B5EF4-FFF2-40B4-BE49-F238E27FC236}">
              <a16:creationId xmlns:a16="http://schemas.microsoft.com/office/drawing/2014/main" id="{F5C082FC-754A-4781-BE35-99CFFAB481D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42" name="Text Box 9">
          <a:extLst>
            <a:ext uri="{FF2B5EF4-FFF2-40B4-BE49-F238E27FC236}">
              <a16:creationId xmlns:a16="http://schemas.microsoft.com/office/drawing/2014/main" id="{28B5E9D2-7DF5-4599-AF94-33722BD3DEF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43" name="Text Box 4">
          <a:extLst>
            <a:ext uri="{FF2B5EF4-FFF2-40B4-BE49-F238E27FC236}">
              <a16:creationId xmlns:a16="http://schemas.microsoft.com/office/drawing/2014/main" id="{F4265ACF-14CA-4ADA-B11C-10179D4C19C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44" name="Text Box 4">
          <a:extLst>
            <a:ext uri="{FF2B5EF4-FFF2-40B4-BE49-F238E27FC236}">
              <a16:creationId xmlns:a16="http://schemas.microsoft.com/office/drawing/2014/main" id="{B24A45F8-A0D4-4753-A3B6-9B2B3634977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45" name="Text Box 4">
          <a:extLst>
            <a:ext uri="{FF2B5EF4-FFF2-40B4-BE49-F238E27FC236}">
              <a16:creationId xmlns:a16="http://schemas.microsoft.com/office/drawing/2014/main" id="{FB5385AC-FF29-43AC-AC28-82D8CDB580D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46" name="Text Box 5">
          <a:extLst>
            <a:ext uri="{FF2B5EF4-FFF2-40B4-BE49-F238E27FC236}">
              <a16:creationId xmlns:a16="http://schemas.microsoft.com/office/drawing/2014/main" id="{CE78959F-082C-4F85-A8E8-387F4C9BB3F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47" name="Text Box 9">
          <a:extLst>
            <a:ext uri="{FF2B5EF4-FFF2-40B4-BE49-F238E27FC236}">
              <a16:creationId xmlns:a16="http://schemas.microsoft.com/office/drawing/2014/main" id="{013346A6-A79F-4024-A32B-BCC2D8AB2DF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48" name="Text Box 10">
          <a:extLst>
            <a:ext uri="{FF2B5EF4-FFF2-40B4-BE49-F238E27FC236}">
              <a16:creationId xmlns:a16="http://schemas.microsoft.com/office/drawing/2014/main" id="{4EE93616-5658-48DC-9335-061D7778950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49" name="Text Box 4">
          <a:extLst>
            <a:ext uri="{FF2B5EF4-FFF2-40B4-BE49-F238E27FC236}">
              <a16:creationId xmlns:a16="http://schemas.microsoft.com/office/drawing/2014/main" id="{E294A707-7DAE-4204-A78F-ACF8F5437BA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50" name="Text Box 5">
          <a:extLst>
            <a:ext uri="{FF2B5EF4-FFF2-40B4-BE49-F238E27FC236}">
              <a16:creationId xmlns:a16="http://schemas.microsoft.com/office/drawing/2014/main" id="{CDCD8B3D-2444-4097-BEA3-2862EBAC13F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51" name="Text Box 9">
          <a:extLst>
            <a:ext uri="{FF2B5EF4-FFF2-40B4-BE49-F238E27FC236}">
              <a16:creationId xmlns:a16="http://schemas.microsoft.com/office/drawing/2014/main" id="{50D6D2D7-E73E-46DA-B69B-848B33DE0A2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52" name="Text Box 10">
          <a:extLst>
            <a:ext uri="{FF2B5EF4-FFF2-40B4-BE49-F238E27FC236}">
              <a16:creationId xmlns:a16="http://schemas.microsoft.com/office/drawing/2014/main" id="{951C1808-805C-46A9-BEC8-157E2A851C9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53" name="Text Box 4">
          <a:extLst>
            <a:ext uri="{FF2B5EF4-FFF2-40B4-BE49-F238E27FC236}">
              <a16:creationId xmlns:a16="http://schemas.microsoft.com/office/drawing/2014/main" id="{05EF191C-4782-46DB-BE25-C893E4F537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54" name="Text Box 5">
          <a:extLst>
            <a:ext uri="{FF2B5EF4-FFF2-40B4-BE49-F238E27FC236}">
              <a16:creationId xmlns:a16="http://schemas.microsoft.com/office/drawing/2014/main" id="{59DE9CBD-6B22-4D36-BCC9-DDCF28D4734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55" name="Text Box 9">
          <a:extLst>
            <a:ext uri="{FF2B5EF4-FFF2-40B4-BE49-F238E27FC236}">
              <a16:creationId xmlns:a16="http://schemas.microsoft.com/office/drawing/2014/main" id="{38B6CE2A-F42E-485B-89B8-C106D708719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56" name="Text Box 10">
          <a:extLst>
            <a:ext uri="{FF2B5EF4-FFF2-40B4-BE49-F238E27FC236}">
              <a16:creationId xmlns:a16="http://schemas.microsoft.com/office/drawing/2014/main" id="{7ADAC5C5-DCF8-4165-BED5-DC393718D92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57" name="Text Box 4">
          <a:extLst>
            <a:ext uri="{FF2B5EF4-FFF2-40B4-BE49-F238E27FC236}">
              <a16:creationId xmlns:a16="http://schemas.microsoft.com/office/drawing/2014/main" id="{F7F69A41-EB45-4424-B67A-F947EEBDCA7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58" name="Text Box 5">
          <a:extLst>
            <a:ext uri="{FF2B5EF4-FFF2-40B4-BE49-F238E27FC236}">
              <a16:creationId xmlns:a16="http://schemas.microsoft.com/office/drawing/2014/main" id="{CA290C37-2039-46D3-A1A6-B48901272B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59" name="Text Box 9">
          <a:extLst>
            <a:ext uri="{FF2B5EF4-FFF2-40B4-BE49-F238E27FC236}">
              <a16:creationId xmlns:a16="http://schemas.microsoft.com/office/drawing/2014/main" id="{C580400F-A3B0-48FD-9110-899600A65CA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0" name="Text Box 10">
          <a:extLst>
            <a:ext uri="{FF2B5EF4-FFF2-40B4-BE49-F238E27FC236}">
              <a16:creationId xmlns:a16="http://schemas.microsoft.com/office/drawing/2014/main" id="{BE482E45-604A-4FB5-8ADC-B7428098CED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1" name="Text Box 4">
          <a:extLst>
            <a:ext uri="{FF2B5EF4-FFF2-40B4-BE49-F238E27FC236}">
              <a16:creationId xmlns:a16="http://schemas.microsoft.com/office/drawing/2014/main" id="{D6CCC213-C09A-4EEA-8B2D-33FC3263C3E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2" name="Text Box 5">
          <a:extLst>
            <a:ext uri="{FF2B5EF4-FFF2-40B4-BE49-F238E27FC236}">
              <a16:creationId xmlns:a16="http://schemas.microsoft.com/office/drawing/2014/main" id="{1E8306F4-CBF7-4B08-AFA2-7E4A092127A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3" name="Text Box 9">
          <a:extLst>
            <a:ext uri="{FF2B5EF4-FFF2-40B4-BE49-F238E27FC236}">
              <a16:creationId xmlns:a16="http://schemas.microsoft.com/office/drawing/2014/main" id="{D67339DA-C573-4909-808A-9F7DA45CE7A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4" name="Text Box 10">
          <a:extLst>
            <a:ext uri="{FF2B5EF4-FFF2-40B4-BE49-F238E27FC236}">
              <a16:creationId xmlns:a16="http://schemas.microsoft.com/office/drawing/2014/main" id="{A4DDE2E2-2317-4018-AC0B-284216B4066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5" name="Text Box 4">
          <a:extLst>
            <a:ext uri="{FF2B5EF4-FFF2-40B4-BE49-F238E27FC236}">
              <a16:creationId xmlns:a16="http://schemas.microsoft.com/office/drawing/2014/main" id="{085DC466-E15E-497B-B02F-C8382ECA13F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6" name="Text Box 5">
          <a:extLst>
            <a:ext uri="{FF2B5EF4-FFF2-40B4-BE49-F238E27FC236}">
              <a16:creationId xmlns:a16="http://schemas.microsoft.com/office/drawing/2014/main" id="{3C15965C-64C1-4D5E-9E98-B9C7E634D13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7" name="Text Box 9">
          <a:extLst>
            <a:ext uri="{FF2B5EF4-FFF2-40B4-BE49-F238E27FC236}">
              <a16:creationId xmlns:a16="http://schemas.microsoft.com/office/drawing/2014/main" id="{97EE4110-7047-42CE-803C-ACFF766C2DA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8" name="Text Box 10">
          <a:extLst>
            <a:ext uri="{FF2B5EF4-FFF2-40B4-BE49-F238E27FC236}">
              <a16:creationId xmlns:a16="http://schemas.microsoft.com/office/drawing/2014/main" id="{B59773F3-8194-4C52-900F-FB307A00115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9" name="Text Box 4">
          <a:extLst>
            <a:ext uri="{FF2B5EF4-FFF2-40B4-BE49-F238E27FC236}">
              <a16:creationId xmlns:a16="http://schemas.microsoft.com/office/drawing/2014/main" id="{AF7B6ABC-6C41-444D-8138-EC35D94ABA7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0" name="Text Box 5">
          <a:extLst>
            <a:ext uri="{FF2B5EF4-FFF2-40B4-BE49-F238E27FC236}">
              <a16:creationId xmlns:a16="http://schemas.microsoft.com/office/drawing/2014/main" id="{C910985A-EAA0-4BB6-B617-4886B898206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1" name="Text Box 9">
          <a:extLst>
            <a:ext uri="{FF2B5EF4-FFF2-40B4-BE49-F238E27FC236}">
              <a16:creationId xmlns:a16="http://schemas.microsoft.com/office/drawing/2014/main" id="{E18100F1-9BC3-4915-88AC-9372354DDAC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2" name="Text Box 10">
          <a:extLst>
            <a:ext uri="{FF2B5EF4-FFF2-40B4-BE49-F238E27FC236}">
              <a16:creationId xmlns:a16="http://schemas.microsoft.com/office/drawing/2014/main" id="{A57376DD-F36E-4B73-99E4-367C5BE5A04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3" name="Text Box 4">
          <a:extLst>
            <a:ext uri="{FF2B5EF4-FFF2-40B4-BE49-F238E27FC236}">
              <a16:creationId xmlns:a16="http://schemas.microsoft.com/office/drawing/2014/main" id="{06992ED0-5EA3-4510-9610-C48787AC367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4" name="Text Box 5">
          <a:extLst>
            <a:ext uri="{FF2B5EF4-FFF2-40B4-BE49-F238E27FC236}">
              <a16:creationId xmlns:a16="http://schemas.microsoft.com/office/drawing/2014/main" id="{095250C2-15C1-4BA2-9855-BE3CB7A6614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5" name="Text Box 9">
          <a:extLst>
            <a:ext uri="{FF2B5EF4-FFF2-40B4-BE49-F238E27FC236}">
              <a16:creationId xmlns:a16="http://schemas.microsoft.com/office/drawing/2014/main" id="{339F9CFF-321F-4956-83AE-BF29C5B297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6" name="Text Box 10">
          <a:extLst>
            <a:ext uri="{FF2B5EF4-FFF2-40B4-BE49-F238E27FC236}">
              <a16:creationId xmlns:a16="http://schemas.microsoft.com/office/drawing/2014/main" id="{CEBEFE9E-3B5A-4A90-8AD9-9E756C710C9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7" name="Text Box 4">
          <a:extLst>
            <a:ext uri="{FF2B5EF4-FFF2-40B4-BE49-F238E27FC236}">
              <a16:creationId xmlns:a16="http://schemas.microsoft.com/office/drawing/2014/main" id="{783BB27D-ECF9-4EE0-886E-EE853D220DE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8" name="Text Box 5">
          <a:extLst>
            <a:ext uri="{FF2B5EF4-FFF2-40B4-BE49-F238E27FC236}">
              <a16:creationId xmlns:a16="http://schemas.microsoft.com/office/drawing/2014/main" id="{4BBC5714-F1DE-4B75-B20E-B8BED2CF7A9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9" name="Text Box 9">
          <a:extLst>
            <a:ext uri="{FF2B5EF4-FFF2-40B4-BE49-F238E27FC236}">
              <a16:creationId xmlns:a16="http://schemas.microsoft.com/office/drawing/2014/main" id="{474B93AB-16EF-48B2-AA08-B2690366C92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0" name="Text Box 10">
          <a:extLst>
            <a:ext uri="{FF2B5EF4-FFF2-40B4-BE49-F238E27FC236}">
              <a16:creationId xmlns:a16="http://schemas.microsoft.com/office/drawing/2014/main" id="{51FF82F1-8A61-455A-B57F-2BBEEE25123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1" name="Text Box 4">
          <a:extLst>
            <a:ext uri="{FF2B5EF4-FFF2-40B4-BE49-F238E27FC236}">
              <a16:creationId xmlns:a16="http://schemas.microsoft.com/office/drawing/2014/main" id="{A89724EC-03C1-4D45-9B72-40C81917493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2" name="Text Box 5">
          <a:extLst>
            <a:ext uri="{FF2B5EF4-FFF2-40B4-BE49-F238E27FC236}">
              <a16:creationId xmlns:a16="http://schemas.microsoft.com/office/drawing/2014/main" id="{5C7DC19F-EB86-403E-92EA-00C3B79B65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3" name="Text Box 9">
          <a:extLst>
            <a:ext uri="{FF2B5EF4-FFF2-40B4-BE49-F238E27FC236}">
              <a16:creationId xmlns:a16="http://schemas.microsoft.com/office/drawing/2014/main" id="{DAF8AEA6-9AD8-498B-84FB-7DFE5EC63DF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4" name="Text Box 10">
          <a:extLst>
            <a:ext uri="{FF2B5EF4-FFF2-40B4-BE49-F238E27FC236}">
              <a16:creationId xmlns:a16="http://schemas.microsoft.com/office/drawing/2014/main" id="{807ABFA4-E3E9-48E0-B714-9CB8787C43E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5" name="Text Box 4">
          <a:extLst>
            <a:ext uri="{FF2B5EF4-FFF2-40B4-BE49-F238E27FC236}">
              <a16:creationId xmlns:a16="http://schemas.microsoft.com/office/drawing/2014/main" id="{EC211CA5-018D-4C14-885F-477CB211C77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6" name="Text Box 5">
          <a:extLst>
            <a:ext uri="{FF2B5EF4-FFF2-40B4-BE49-F238E27FC236}">
              <a16:creationId xmlns:a16="http://schemas.microsoft.com/office/drawing/2014/main" id="{9496E42D-36F6-4D5A-8FE2-AF9454B5144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7" name="Text Box 9">
          <a:extLst>
            <a:ext uri="{FF2B5EF4-FFF2-40B4-BE49-F238E27FC236}">
              <a16:creationId xmlns:a16="http://schemas.microsoft.com/office/drawing/2014/main" id="{19B7DAC1-3382-40C0-B87C-7E0B9228EA7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8" name="Text Box 10">
          <a:extLst>
            <a:ext uri="{FF2B5EF4-FFF2-40B4-BE49-F238E27FC236}">
              <a16:creationId xmlns:a16="http://schemas.microsoft.com/office/drawing/2014/main" id="{7B29C444-58D3-4474-860C-41B43F0E9F4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9" name="Text Box 4">
          <a:extLst>
            <a:ext uri="{FF2B5EF4-FFF2-40B4-BE49-F238E27FC236}">
              <a16:creationId xmlns:a16="http://schemas.microsoft.com/office/drawing/2014/main" id="{3F6724AC-A7B8-4806-A621-D5C51787892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90" name="Text Box 5">
          <a:extLst>
            <a:ext uri="{FF2B5EF4-FFF2-40B4-BE49-F238E27FC236}">
              <a16:creationId xmlns:a16="http://schemas.microsoft.com/office/drawing/2014/main" id="{0DEC5210-2953-4225-A093-E79FC6B70A8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91" name="Text Box 9">
          <a:extLst>
            <a:ext uri="{FF2B5EF4-FFF2-40B4-BE49-F238E27FC236}">
              <a16:creationId xmlns:a16="http://schemas.microsoft.com/office/drawing/2014/main" id="{D082E4A0-5FA1-4C8A-B317-60F497F4C5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92" name="Text Box 10">
          <a:extLst>
            <a:ext uri="{FF2B5EF4-FFF2-40B4-BE49-F238E27FC236}">
              <a16:creationId xmlns:a16="http://schemas.microsoft.com/office/drawing/2014/main" id="{1534F6BB-3803-4FFD-B497-B4E3AFE334B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93" name="Text Box 4">
          <a:extLst>
            <a:ext uri="{FF2B5EF4-FFF2-40B4-BE49-F238E27FC236}">
              <a16:creationId xmlns:a16="http://schemas.microsoft.com/office/drawing/2014/main" id="{9CB1A378-0F1B-4195-846E-C4B49D34B93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94" name="Text Box 5">
          <a:extLst>
            <a:ext uri="{FF2B5EF4-FFF2-40B4-BE49-F238E27FC236}">
              <a16:creationId xmlns:a16="http://schemas.microsoft.com/office/drawing/2014/main" id="{9A175554-DB5C-4825-8601-7695B979535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95" name="Text Box 9">
          <a:extLst>
            <a:ext uri="{FF2B5EF4-FFF2-40B4-BE49-F238E27FC236}">
              <a16:creationId xmlns:a16="http://schemas.microsoft.com/office/drawing/2014/main" id="{D9CAC750-6A5F-4A84-9DF0-70BC2ED8943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96" name="Text Box 10">
          <a:extLst>
            <a:ext uri="{FF2B5EF4-FFF2-40B4-BE49-F238E27FC236}">
              <a16:creationId xmlns:a16="http://schemas.microsoft.com/office/drawing/2014/main" id="{A86B9673-C997-4B01-ABE4-1A980FC1F55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197" name="Text Box 4">
          <a:extLst>
            <a:ext uri="{FF2B5EF4-FFF2-40B4-BE49-F238E27FC236}">
              <a16:creationId xmlns:a16="http://schemas.microsoft.com/office/drawing/2014/main" id="{B9FCBAC3-2D7C-42E2-8DA9-25916E176E2A}"/>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198" name="Text Box 5">
          <a:extLst>
            <a:ext uri="{FF2B5EF4-FFF2-40B4-BE49-F238E27FC236}">
              <a16:creationId xmlns:a16="http://schemas.microsoft.com/office/drawing/2014/main" id="{46F4F026-7C85-482A-AFD6-D30C53A56FF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199" name="Text Box 9">
          <a:extLst>
            <a:ext uri="{FF2B5EF4-FFF2-40B4-BE49-F238E27FC236}">
              <a16:creationId xmlns:a16="http://schemas.microsoft.com/office/drawing/2014/main" id="{FC1156DE-8147-40D6-BB36-348C076A08BE}"/>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200" name="Text Box 10">
          <a:extLst>
            <a:ext uri="{FF2B5EF4-FFF2-40B4-BE49-F238E27FC236}">
              <a16:creationId xmlns:a16="http://schemas.microsoft.com/office/drawing/2014/main" id="{3171A8F1-1D71-491F-A615-BA766194A752}"/>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1" name="Text Box 4">
          <a:extLst>
            <a:ext uri="{FF2B5EF4-FFF2-40B4-BE49-F238E27FC236}">
              <a16:creationId xmlns:a16="http://schemas.microsoft.com/office/drawing/2014/main" id="{7E2A1B0E-792A-4635-B9ED-7A607CAAD4A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2" name="Text Box 5">
          <a:extLst>
            <a:ext uri="{FF2B5EF4-FFF2-40B4-BE49-F238E27FC236}">
              <a16:creationId xmlns:a16="http://schemas.microsoft.com/office/drawing/2014/main" id="{C8B0D8CF-9665-4259-A977-8CA2D3952F2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3" name="Text Box 9">
          <a:extLst>
            <a:ext uri="{FF2B5EF4-FFF2-40B4-BE49-F238E27FC236}">
              <a16:creationId xmlns:a16="http://schemas.microsoft.com/office/drawing/2014/main" id="{E1115FFD-102C-4CE6-A848-698523FEF39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4" name="Text Box 10">
          <a:extLst>
            <a:ext uri="{FF2B5EF4-FFF2-40B4-BE49-F238E27FC236}">
              <a16:creationId xmlns:a16="http://schemas.microsoft.com/office/drawing/2014/main" id="{04CC3A7E-5500-405D-A802-AD3E668B68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5" name="Text Box 4">
          <a:extLst>
            <a:ext uri="{FF2B5EF4-FFF2-40B4-BE49-F238E27FC236}">
              <a16:creationId xmlns:a16="http://schemas.microsoft.com/office/drawing/2014/main" id="{3ED4EFE5-A48E-4E0C-994E-A5D381BC312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6" name="Text Box 5">
          <a:extLst>
            <a:ext uri="{FF2B5EF4-FFF2-40B4-BE49-F238E27FC236}">
              <a16:creationId xmlns:a16="http://schemas.microsoft.com/office/drawing/2014/main" id="{59C76BD2-C553-4316-8AD9-C47B9A52DF0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7" name="Text Box 9">
          <a:extLst>
            <a:ext uri="{FF2B5EF4-FFF2-40B4-BE49-F238E27FC236}">
              <a16:creationId xmlns:a16="http://schemas.microsoft.com/office/drawing/2014/main" id="{60FC7C15-2734-422D-B166-E34141ED41D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8" name="Text Box 10">
          <a:extLst>
            <a:ext uri="{FF2B5EF4-FFF2-40B4-BE49-F238E27FC236}">
              <a16:creationId xmlns:a16="http://schemas.microsoft.com/office/drawing/2014/main" id="{C643B0D5-3D08-4C81-8ABE-987233AE07C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9" name="Text Box 4">
          <a:extLst>
            <a:ext uri="{FF2B5EF4-FFF2-40B4-BE49-F238E27FC236}">
              <a16:creationId xmlns:a16="http://schemas.microsoft.com/office/drawing/2014/main" id="{65CAA3B9-025E-4015-8075-EFD0C581C19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10" name="Text Box 5">
          <a:extLst>
            <a:ext uri="{FF2B5EF4-FFF2-40B4-BE49-F238E27FC236}">
              <a16:creationId xmlns:a16="http://schemas.microsoft.com/office/drawing/2014/main" id="{23575D6B-BC5B-4B6A-A19D-9B78B931D16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11" name="Text Box 9">
          <a:extLst>
            <a:ext uri="{FF2B5EF4-FFF2-40B4-BE49-F238E27FC236}">
              <a16:creationId xmlns:a16="http://schemas.microsoft.com/office/drawing/2014/main" id="{0082B2CD-F47B-419C-8A49-8F7413CE234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12" name="Text Box 4">
          <a:extLst>
            <a:ext uri="{FF2B5EF4-FFF2-40B4-BE49-F238E27FC236}">
              <a16:creationId xmlns:a16="http://schemas.microsoft.com/office/drawing/2014/main" id="{8E6A391D-2B9C-4E5F-B449-13563F510E0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13" name="Text Box 5">
          <a:extLst>
            <a:ext uri="{FF2B5EF4-FFF2-40B4-BE49-F238E27FC236}">
              <a16:creationId xmlns:a16="http://schemas.microsoft.com/office/drawing/2014/main" id="{71C13614-E401-4BBF-B48C-CA2D159679F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14" name="Text Box 9">
          <a:extLst>
            <a:ext uri="{FF2B5EF4-FFF2-40B4-BE49-F238E27FC236}">
              <a16:creationId xmlns:a16="http://schemas.microsoft.com/office/drawing/2014/main" id="{B0C2630A-7594-4CBE-BD78-2E19E6F754E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15" name="Text Box 4">
          <a:extLst>
            <a:ext uri="{FF2B5EF4-FFF2-40B4-BE49-F238E27FC236}">
              <a16:creationId xmlns:a16="http://schemas.microsoft.com/office/drawing/2014/main" id="{268F0170-9F1B-4DAD-A043-DF7E0B13E0B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16" name="Text Box 4">
          <a:extLst>
            <a:ext uri="{FF2B5EF4-FFF2-40B4-BE49-F238E27FC236}">
              <a16:creationId xmlns:a16="http://schemas.microsoft.com/office/drawing/2014/main" id="{05148EFE-FA56-4CC9-84AE-1622DE52F7F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17" name="Text Box 4">
          <a:extLst>
            <a:ext uri="{FF2B5EF4-FFF2-40B4-BE49-F238E27FC236}">
              <a16:creationId xmlns:a16="http://schemas.microsoft.com/office/drawing/2014/main" id="{50499B82-A03B-4CB9-9FF6-B6C438ECAAF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18" name="Text Box 5">
          <a:extLst>
            <a:ext uri="{FF2B5EF4-FFF2-40B4-BE49-F238E27FC236}">
              <a16:creationId xmlns:a16="http://schemas.microsoft.com/office/drawing/2014/main" id="{5B32C422-F283-4EFB-B211-27D6B9DE8B8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19" name="Text Box 9">
          <a:extLst>
            <a:ext uri="{FF2B5EF4-FFF2-40B4-BE49-F238E27FC236}">
              <a16:creationId xmlns:a16="http://schemas.microsoft.com/office/drawing/2014/main" id="{E28BBAB8-7589-4841-905C-A761002F9A1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20" name="Text Box 10">
          <a:extLst>
            <a:ext uri="{FF2B5EF4-FFF2-40B4-BE49-F238E27FC236}">
              <a16:creationId xmlns:a16="http://schemas.microsoft.com/office/drawing/2014/main" id="{5AC1F98D-DF2B-46BB-8FCE-5594B6D6E0A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21" name="Text Box 4">
          <a:extLst>
            <a:ext uri="{FF2B5EF4-FFF2-40B4-BE49-F238E27FC236}">
              <a16:creationId xmlns:a16="http://schemas.microsoft.com/office/drawing/2014/main" id="{4889D543-A90E-4E70-87B2-711C49230CE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22" name="Text Box 5">
          <a:extLst>
            <a:ext uri="{FF2B5EF4-FFF2-40B4-BE49-F238E27FC236}">
              <a16:creationId xmlns:a16="http://schemas.microsoft.com/office/drawing/2014/main" id="{2781CC7C-D5CF-466A-942A-134C59B19CE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23" name="Text Box 9">
          <a:extLst>
            <a:ext uri="{FF2B5EF4-FFF2-40B4-BE49-F238E27FC236}">
              <a16:creationId xmlns:a16="http://schemas.microsoft.com/office/drawing/2014/main" id="{80962253-60D9-4BA3-BA2B-DCF34876257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24" name="Text Box 10">
          <a:extLst>
            <a:ext uri="{FF2B5EF4-FFF2-40B4-BE49-F238E27FC236}">
              <a16:creationId xmlns:a16="http://schemas.microsoft.com/office/drawing/2014/main" id="{FCDE5715-7AC9-4ADC-9B97-FF9B2F89C8D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25" name="Text Box 4">
          <a:extLst>
            <a:ext uri="{FF2B5EF4-FFF2-40B4-BE49-F238E27FC236}">
              <a16:creationId xmlns:a16="http://schemas.microsoft.com/office/drawing/2014/main" id="{93C3DC81-CB4C-4903-B8B6-DBDBBC1FA3B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26" name="Text Box 5">
          <a:extLst>
            <a:ext uri="{FF2B5EF4-FFF2-40B4-BE49-F238E27FC236}">
              <a16:creationId xmlns:a16="http://schemas.microsoft.com/office/drawing/2014/main" id="{7015DE87-F53A-4C6C-A3FC-7A2DA2C2E6A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27" name="Text Box 9">
          <a:extLst>
            <a:ext uri="{FF2B5EF4-FFF2-40B4-BE49-F238E27FC236}">
              <a16:creationId xmlns:a16="http://schemas.microsoft.com/office/drawing/2014/main" id="{9451FF7E-6C60-426A-B9E6-891D5D334E0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28" name="Text Box 10">
          <a:extLst>
            <a:ext uri="{FF2B5EF4-FFF2-40B4-BE49-F238E27FC236}">
              <a16:creationId xmlns:a16="http://schemas.microsoft.com/office/drawing/2014/main" id="{9CB0C45E-DF27-4D60-88A0-A888ED50826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29" name="Text Box 4">
          <a:extLst>
            <a:ext uri="{FF2B5EF4-FFF2-40B4-BE49-F238E27FC236}">
              <a16:creationId xmlns:a16="http://schemas.microsoft.com/office/drawing/2014/main" id="{09B8137A-370B-4B45-9CC2-B39922CEDCA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0" name="Text Box 5">
          <a:extLst>
            <a:ext uri="{FF2B5EF4-FFF2-40B4-BE49-F238E27FC236}">
              <a16:creationId xmlns:a16="http://schemas.microsoft.com/office/drawing/2014/main" id="{14D16690-4DC8-4FD2-BF06-BD864834344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1" name="Text Box 9">
          <a:extLst>
            <a:ext uri="{FF2B5EF4-FFF2-40B4-BE49-F238E27FC236}">
              <a16:creationId xmlns:a16="http://schemas.microsoft.com/office/drawing/2014/main" id="{33072DB5-9158-438A-A314-E8B53EF061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2" name="Text Box 10">
          <a:extLst>
            <a:ext uri="{FF2B5EF4-FFF2-40B4-BE49-F238E27FC236}">
              <a16:creationId xmlns:a16="http://schemas.microsoft.com/office/drawing/2014/main" id="{EA0174AD-6DFE-4C34-BE6D-2DACA175DD8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3" name="Text Box 4">
          <a:extLst>
            <a:ext uri="{FF2B5EF4-FFF2-40B4-BE49-F238E27FC236}">
              <a16:creationId xmlns:a16="http://schemas.microsoft.com/office/drawing/2014/main" id="{6DF87DCA-AE1D-4155-9C02-BE962B891F8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4" name="Text Box 5">
          <a:extLst>
            <a:ext uri="{FF2B5EF4-FFF2-40B4-BE49-F238E27FC236}">
              <a16:creationId xmlns:a16="http://schemas.microsoft.com/office/drawing/2014/main" id="{622CD9D8-18F8-4F22-B703-0306EDD431A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5" name="Text Box 9">
          <a:extLst>
            <a:ext uri="{FF2B5EF4-FFF2-40B4-BE49-F238E27FC236}">
              <a16:creationId xmlns:a16="http://schemas.microsoft.com/office/drawing/2014/main" id="{86A6F0E5-458C-4D05-ACBB-7C7C45DD9F1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6" name="Text Box 10">
          <a:extLst>
            <a:ext uri="{FF2B5EF4-FFF2-40B4-BE49-F238E27FC236}">
              <a16:creationId xmlns:a16="http://schemas.microsoft.com/office/drawing/2014/main" id="{94670255-229F-4451-BDF0-778B947D1D0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7" name="Text Box 4">
          <a:extLst>
            <a:ext uri="{FF2B5EF4-FFF2-40B4-BE49-F238E27FC236}">
              <a16:creationId xmlns:a16="http://schemas.microsoft.com/office/drawing/2014/main" id="{AC3E3648-829C-4FEB-9A07-9F1E5AEC73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8" name="Text Box 5">
          <a:extLst>
            <a:ext uri="{FF2B5EF4-FFF2-40B4-BE49-F238E27FC236}">
              <a16:creationId xmlns:a16="http://schemas.microsoft.com/office/drawing/2014/main" id="{E03063EC-4588-4743-ACA6-600B66F53F7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9" name="Text Box 9">
          <a:extLst>
            <a:ext uri="{FF2B5EF4-FFF2-40B4-BE49-F238E27FC236}">
              <a16:creationId xmlns:a16="http://schemas.microsoft.com/office/drawing/2014/main" id="{9DD98A0B-71C5-4F8C-9161-824536D1B1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0" name="Text Box 10">
          <a:extLst>
            <a:ext uri="{FF2B5EF4-FFF2-40B4-BE49-F238E27FC236}">
              <a16:creationId xmlns:a16="http://schemas.microsoft.com/office/drawing/2014/main" id="{5017601C-3C8F-44D4-BDCF-5EEBB4E8974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1" name="Text Box 4">
          <a:extLst>
            <a:ext uri="{FF2B5EF4-FFF2-40B4-BE49-F238E27FC236}">
              <a16:creationId xmlns:a16="http://schemas.microsoft.com/office/drawing/2014/main" id="{61280C68-1550-4E5E-A254-2C91AB2823C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2" name="Text Box 5">
          <a:extLst>
            <a:ext uri="{FF2B5EF4-FFF2-40B4-BE49-F238E27FC236}">
              <a16:creationId xmlns:a16="http://schemas.microsoft.com/office/drawing/2014/main" id="{A9DB5C68-68CE-4E02-9FBA-03DA1B16E0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3" name="Text Box 9">
          <a:extLst>
            <a:ext uri="{FF2B5EF4-FFF2-40B4-BE49-F238E27FC236}">
              <a16:creationId xmlns:a16="http://schemas.microsoft.com/office/drawing/2014/main" id="{80BCEAF7-B008-400E-9F9C-C7727A96089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4" name="Text Box 10">
          <a:extLst>
            <a:ext uri="{FF2B5EF4-FFF2-40B4-BE49-F238E27FC236}">
              <a16:creationId xmlns:a16="http://schemas.microsoft.com/office/drawing/2014/main" id="{E93D9C1B-99AB-44D6-AD2F-DAA919F4437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5" name="Text Box 4">
          <a:extLst>
            <a:ext uri="{FF2B5EF4-FFF2-40B4-BE49-F238E27FC236}">
              <a16:creationId xmlns:a16="http://schemas.microsoft.com/office/drawing/2014/main" id="{D85E731F-208E-4E27-A6AE-0AF5CAFFC1C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6" name="Text Box 5">
          <a:extLst>
            <a:ext uri="{FF2B5EF4-FFF2-40B4-BE49-F238E27FC236}">
              <a16:creationId xmlns:a16="http://schemas.microsoft.com/office/drawing/2014/main" id="{27838E33-89E4-4737-8986-59BBF6717F8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7" name="Text Box 9">
          <a:extLst>
            <a:ext uri="{FF2B5EF4-FFF2-40B4-BE49-F238E27FC236}">
              <a16:creationId xmlns:a16="http://schemas.microsoft.com/office/drawing/2014/main" id="{BB48E5FC-B84A-48E9-BF0C-0A3DFAA5F7D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8" name="Text Box 10">
          <a:extLst>
            <a:ext uri="{FF2B5EF4-FFF2-40B4-BE49-F238E27FC236}">
              <a16:creationId xmlns:a16="http://schemas.microsoft.com/office/drawing/2014/main" id="{6A1AF0C5-4FB2-420A-A924-9F882E2AFBA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9" name="Text Box 4">
          <a:extLst>
            <a:ext uri="{FF2B5EF4-FFF2-40B4-BE49-F238E27FC236}">
              <a16:creationId xmlns:a16="http://schemas.microsoft.com/office/drawing/2014/main" id="{87A05275-B0BF-4BA4-9A36-66DF1F34173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0" name="Text Box 5">
          <a:extLst>
            <a:ext uri="{FF2B5EF4-FFF2-40B4-BE49-F238E27FC236}">
              <a16:creationId xmlns:a16="http://schemas.microsoft.com/office/drawing/2014/main" id="{7C9F8AE4-6A15-41F6-B2AA-7D480B18E82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1" name="Text Box 9">
          <a:extLst>
            <a:ext uri="{FF2B5EF4-FFF2-40B4-BE49-F238E27FC236}">
              <a16:creationId xmlns:a16="http://schemas.microsoft.com/office/drawing/2014/main" id="{35443C54-6AC1-4EBC-9D97-13F07FB6665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2" name="Text Box 10">
          <a:extLst>
            <a:ext uri="{FF2B5EF4-FFF2-40B4-BE49-F238E27FC236}">
              <a16:creationId xmlns:a16="http://schemas.microsoft.com/office/drawing/2014/main" id="{92624ACC-0D8B-4F41-8288-7C22799A1FB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3" name="Text Box 4">
          <a:extLst>
            <a:ext uri="{FF2B5EF4-FFF2-40B4-BE49-F238E27FC236}">
              <a16:creationId xmlns:a16="http://schemas.microsoft.com/office/drawing/2014/main" id="{873DA5F7-3493-4B9A-BB6E-AA483550639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4" name="Text Box 5">
          <a:extLst>
            <a:ext uri="{FF2B5EF4-FFF2-40B4-BE49-F238E27FC236}">
              <a16:creationId xmlns:a16="http://schemas.microsoft.com/office/drawing/2014/main" id="{C553E073-F93D-4EE8-8934-0F5F2420F8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5" name="Text Box 9">
          <a:extLst>
            <a:ext uri="{FF2B5EF4-FFF2-40B4-BE49-F238E27FC236}">
              <a16:creationId xmlns:a16="http://schemas.microsoft.com/office/drawing/2014/main" id="{BE83002F-EA44-4AAE-A065-BE3E4B60A94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6" name="Text Box 10">
          <a:extLst>
            <a:ext uri="{FF2B5EF4-FFF2-40B4-BE49-F238E27FC236}">
              <a16:creationId xmlns:a16="http://schemas.microsoft.com/office/drawing/2014/main" id="{6F65103C-1C11-495F-9C90-197C7F2CD89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7" name="Text Box 4">
          <a:extLst>
            <a:ext uri="{FF2B5EF4-FFF2-40B4-BE49-F238E27FC236}">
              <a16:creationId xmlns:a16="http://schemas.microsoft.com/office/drawing/2014/main" id="{5656014A-6AD1-448F-917E-E2FB8680BB8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8" name="Text Box 5">
          <a:extLst>
            <a:ext uri="{FF2B5EF4-FFF2-40B4-BE49-F238E27FC236}">
              <a16:creationId xmlns:a16="http://schemas.microsoft.com/office/drawing/2014/main" id="{E9C60260-F69C-4C75-AB7C-A25E549BC4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9" name="Text Box 9">
          <a:extLst>
            <a:ext uri="{FF2B5EF4-FFF2-40B4-BE49-F238E27FC236}">
              <a16:creationId xmlns:a16="http://schemas.microsoft.com/office/drawing/2014/main" id="{E52E01C1-D111-4ACC-A496-064727C2430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0" name="Text Box 10">
          <a:extLst>
            <a:ext uri="{FF2B5EF4-FFF2-40B4-BE49-F238E27FC236}">
              <a16:creationId xmlns:a16="http://schemas.microsoft.com/office/drawing/2014/main" id="{5540B898-4EB9-4DE4-8712-400CE82D8DD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1" name="Text Box 4">
          <a:extLst>
            <a:ext uri="{FF2B5EF4-FFF2-40B4-BE49-F238E27FC236}">
              <a16:creationId xmlns:a16="http://schemas.microsoft.com/office/drawing/2014/main" id="{636F6645-6B99-43F1-B191-B40ADECCC5A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2" name="Text Box 5">
          <a:extLst>
            <a:ext uri="{FF2B5EF4-FFF2-40B4-BE49-F238E27FC236}">
              <a16:creationId xmlns:a16="http://schemas.microsoft.com/office/drawing/2014/main" id="{52110C16-6E82-4474-8868-17949BD083D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3" name="Text Box 9">
          <a:extLst>
            <a:ext uri="{FF2B5EF4-FFF2-40B4-BE49-F238E27FC236}">
              <a16:creationId xmlns:a16="http://schemas.microsoft.com/office/drawing/2014/main" id="{CBC0B1C4-7837-48F2-A490-8D8B2A73094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4" name="Text Box 10">
          <a:extLst>
            <a:ext uri="{FF2B5EF4-FFF2-40B4-BE49-F238E27FC236}">
              <a16:creationId xmlns:a16="http://schemas.microsoft.com/office/drawing/2014/main" id="{66F61134-B02C-4345-A038-81507D94821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5" name="Text Box 4">
          <a:extLst>
            <a:ext uri="{FF2B5EF4-FFF2-40B4-BE49-F238E27FC236}">
              <a16:creationId xmlns:a16="http://schemas.microsoft.com/office/drawing/2014/main" id="{907C4BF5-717D-4FB9-ABCE-184BB898403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6" name="Text Box 5">
          <a:extLst>
            <a:ext uri="{FF2B5EF4-FFF2-40B4-BE49-F238E27FC236}">
              <a16:creationId xmlns:a16="http://schemas.microsoft.com/office/drawing/2014/main" id="{2279694A-1303-4B74-85F1-449FA31E90E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7" name="Text Box 9">
          <a:extLst>
            <a:ext uri="{FF2B5EF4-FFF2-40B4-BE49-F238E27FC236}">
              <a16:creationId xmlns:a16="http://schemas.microsoft.com/office/drawing/2014/main" id="{ED17C652-52AB-44FC-AD1E-499B4351B0B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8" name="Text Box 10">
          <a:extLst>
            <a:ext uri="{FF2B5EF4-FFF2-40B4-BE49-F238E27FC236}">
              <a16:creationId xmlns:a16="http://schemas.microsoft.com/office/drawing/2014/main" id="{1AEAE00A-1949-493B-9CBE-66CC96D9C17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269" name="Text Box 4">
          <a:extLst>
            <a:ext uri="{FF2B5EF4-FFF2-40B4-BE49-F238E27FC236}">
              <a16:creationId xmlns:a16="http://schemas.microsoft.com/office/drawing/2014/main" id="{4870E630-78BC-457A-9F19-B99FED3CD7FC}"/>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270" name="Text Box 5">
          <a:extLst>
            <a:ext uri="{FF2B5EF4-FFF2-40B4-BE49-F238E27FC236}">
              <a16:creationId xmlns:a16="http://schemas.microsoft.com/office/drawing/2014/main" id="{645B960C-4A5D-47DC-AD68-83795D7C5F2E}"/>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271" name="Text Box 9">
          <a:extLst>
            <a:ext uri="{FF2B5EF4-FFF2-40B4-BE49-F238E27FC236}">
              <a16:creationId xmlns:a16="http://schemas.microsoft.com/office/drawing/2014/main" id="{39DE9698-C610-4B5C-9303-31CA56174DE0}"/>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272" name="Text Box 10">
          <a:extLst>
            <a:ext uri="{FF2B5EF4-FFF2-40B4-BE49-F238E27FC236}">
              <a16:creationId xmlns:a16="http://schemas.microsoft.com/office/drawing/2014/main" id="{647B31C8-2085-48BB-9BA2-20FDAAD74AB2}"/>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73" name="Text Box 4">
          <a:extLst>
            <a:ext uri="{FF2B5EF4-FFF2-40B4-BE49-F238E27FC236}">
              <a16:creationId xmlns:a16="http://schemas.microsoft.com/office/drawing/2014/main" id="{550316C9-9A13-4401-8F4C-E7D5F488541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74" name="Text Box 5">
          <a:extLst>
            <a:ext uri="{FF2B5EF4-FFF2-40B4-BE49-F238E27FC236}">
              <a16:creationId xmlns:a16="http://schemas.microsoft.com/office/drawing/2014/main" id="{D0C6EDE3-0A88-4223-8BF9-08B352C23F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75" name="Text Box 9">
          <a:extLst>
            <a:ext uri="{FF2B5EF4-FFF2-40B4-BE49-F238E27FC236}">
              <a16:creationId xmlns:a16="http://schemas.microsoft.com/office/drawing/2014/main" id="{DB0A8719-32E8-4AFF-B796-2DAAF8050BC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76" name="Text Box 10">
          <a:extLst>
            <a:ext uri="{FF2B5EF4-FFF2-40B4-BE49-F238E27FC236}">
              <a16:creationId xmlns:a16="http://schemas.microsoft.com/office/drawing/2014/main" id="{3FDE49D3-5B16-4F1C-AC0E-64C9578547F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77" name="Text Box 4">
          <a:extLst>
            <a:ext uri="{FF2B5EF4-FFF2-40B4-BE49-F238E27FC236}">
              <a16:creationId xmlns:a16="http://schemas.microsoft.com/office/drawing/2014/main" id="{12F346D7-81A8-411D-8FAD-CD884DFFA6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78" name="Text Box 5">
          <a:extLst>
            <a:ext uri="{FF2B5EF4-FFF2-40B4-BE49-F238E27FC236}">
              <a16:creationId xmlns:a16="http://schemas.microsoft.com/office/drawing/2014/main" id="{9CBF227F-13B0-4914-ADA8-244B96C2C38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79" name="Text Box 9">
          <a:extLst>
            <a:ext uri="{FF2B5EF4-FFF2-40B4-BE49-F238E27FC236}">
              <a16:creationId xmlns:a16="http://schemas.microsoft.com/office/drawing/2014/main" id="{261AA298-761A-400D-BD46-93BF104BB75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0" name="Text Box 10">
          <a:extLst>
            <a:ext uri="{FF2B5EF4-FFF2-40B4-BE49-F238E27FC236}">
              <a16:creationId xmlns:a16="http://schemas.microsoft.com/office/drawing/2014/main" id="{296ECC4C-5913-45B6-898E-BF9BC6D803D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1" name="Text Box 4">
          <a:extLst>
            <a:ext uri="{FF2B5EF4-FFF2-40B4-BE49-F238E27FC236}">
              <a16:creationId xmlns:a16="http://schemas.microsoft.com/office/drawing/2014/main" id="{E2A4A069-C0EB-42D6-9DA2-1AF74C7C59F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2" name="Text Box 5">
          <a:extLst>
            <a:ext uri="{FF2B5EF4-FFF2-40B4-BE49-F238E27FC236}">
              <a16:creationId xmlns:a16="http://schemas.microsoft.com/office/drawing/2014/main" id="{F17D78D3-4DCC-40BD-AA90-925DD5422AB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3" name="Text Box 9">
          <a:extLst>
            <a:ext uri="{FF2B5EF4-FFF2-40B4-BE49-F238E27FC236}">
              <a16:creationId xmlns:a16="http://schemas.microsoft.com/office/drawing/2014/main" id="{6AFCF6B7-0971-4764-8F16-33364F20FDA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4" name="Text Box 4">
          <a:extLst>
            <a:ext uri="{FF2B5EF4-FFF2-40B4-BE49-F238E27FC236}">
              <a16:creationId xmlns:a16="http://schemas.microsoft.com/office/drawing/2014/main" id="{1ABCB92F-416B-4255-A848-115FF5FC5A4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5" name="Text Box 5">
          <a:extLst>
            <a:ext uri="{FF2B5EF4-FFF2-40B4-BE49-F238E27FC236}">
              <a16:creationId xmlns:a16="http://schemas.microsoft.com/office/drawing/2014/main" id="{A865C7E0-5E4F-4D39-B747-1C7598D0462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6" name="Text Box 9">
          <a:extLst>
            <a:ext uri="{FF2B5EF4-FFF2-40B4-BE49-F238E27FC236}">
              <a16:creationId xmlns:a16="http://schemas.microsoft.com/office/drawing/2014/main" id="{B9704369-A0AF-4ADD-8865-9B5EED5D82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7" name="Text Box 4">
          <a:extLst>
            <a:ext uri="{FF2B5EF4-FFF2-40B4-BE49-F238E27FC236}">
              <a16:creationId xmlns:a16="http://schemas.microsoft.com/office/drawing/2014/main" id="{21580545-4A23-4702-B9BC-5D26F3A84F5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8" name="Text Box 4">
          <a:extLst>
            <a:ext uri="{FF2B5EF4-FFF2-40B4-BE49-F238E27FC236}">
              <a16:creationId xmlns:a16="http://schemas.microsoft.com/office/drawing/2014/main" id="{9AEC3E84-B9DD-4846-AB2E-454B4B536EB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89" name="Text Box 4">
          <a:extLst>
            <a:ext uri="{FF2B5EF4-FFF2-40B4-BE49-F238E27FC236}">
              <a16:creationId xmlns:a16="http://schemas.microsoft.com/office/drawing/2014/main" id="{69651024-8168-4F43-9E7C-2C63BC60953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90" name="Text Box 5">
          <a:extLst>
            <a:ext uri="{FF2B5EF4-FFF2-40B4-BE49-F238E27FC236}">
              <a16:creationId xmlns:a16="http://schemas.microsoft.com/office/drawing/2014/main" id="{9621EBF5-6391-4EA5-8B2A-E9253F37CEF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91" name="Text Box 9">
          <a:extLst>
            <a:ext uri="{FF2B5EF4-FFF2-40B4-BE49-F238E27FC236}">
              <a16:creationId xmlns:a16="http://schemas.microsoft.com/office/drawing/2014/main" id="{CCCB2DCD-104E-40A5-A74B-ACD3140F8A5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92" name="Text Box 10">
          <a:extLst>
            <a:ext uri="{FF2B5EF4-FFF2-40B4-BE49-F238E27FC236}">
              <a16:creationId xmlns:a16="http://schemas.microsoft.com/office/drawing/2014/main" id="{5C98AB25-B20A-4F0E-BF15-D1D8D14BD6E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93" name="Text Box 4">
          <a:extLst>
            <a:ext uri="{FF2B5EF4-FFF2-40B4-BE49-F238E27FC236}">
              <a16:creationId xmlns:a16="http://schemas.microsoft.com/office/drawing/2014/main" id="{5B5E6A25-81DE-42BC-A4F6-27A16945351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94" name="Text Box 5">
          <a:extLst>
            <a:ext uri="{FF2B5EF4-FFF2-40B4-BE49-F238E27FC236}">
              <a16:creationId xmlns:a16="http://schemas.microsoft.com/office/drawing/2014/main" id="{C4C58E2E-977F-4B22-8629-97DDB448159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95" name="Text Box 9">
          <a:extLst>
            <a:ext uri="{FF2B5EF4-FFF2-40B4-BE49-F238E27FC236}">
              <a16:creationId xmlns:a16="http://schemas.microsoft.com/office/drawing/2014/main" id="{EE53920C-697E-4E87-993B-DC81272A407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96" name="Text Box 10">
          <a:extLst>
            <a:ext uri="{FF2B5EF4-FFF2-40B4-BE49-F238E27FC236}">
              <a16:creationId xmlns:a16="http://schemas.microsoft.com/office/drawing/2014/main" id="{93DE82FA-66FB-4310-8199-7B9C5FD4EC1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97" name="Text Box 4">
          <a:extLst>
            <a:ext uri="{FF2B5EF4-FFF2-40B4-BE49-F238E27FC236}">
              <a16:creationId xmlns:a16="http://schemas.microsoft.com/office/drawing/2014/main" id="{7965ADF2-7C1D-4A62-8424-CF19333276E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98" name="Text Box 5">
          <a:extLst>
            <a:ext uri="{FF2B5EF4-FFF2-40B4-BE49-F238E27FC236}">
              <a16:creationId xmlns:a16="http://schemas.microsoft.com/office/drawing/2014/main" id="{2AD14315-BF55-43BC-B8AC-1937040C6FB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99" name="Text Box 9">
          <a:extLst>
            <a:ext uri="{FF2B5EF4-FFF2-40B4-BE49-F238E27FC236}">
              <a16:creationId xmlns:a16="http://schemas.microsoft.com/office/drawing/2014/main" id="{CDF1D7FA-01B6-4F11-833D-C884C630B8E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0" name="Text Box 10">
          <a:extLst>
            <a:ext uri="{FF2B5EF4-FFF2-40B4-BE49-F238E27FC236}">
              <a16:creationId xmlns:a16="http://schemas.microsoft.com/office/drawing/2014/main" id="{874AFA26-DA3D-4B2A-B1A5-3D4602BC4F2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1" name="Text Box 4">
          <a:extLst>
            <a:ext uri="{FF2B5EF4-FFF2-40B4-BE49-F238E27FC236}">
              <a16:creationId xmlns:a16="http://schemas.microsoft.com/office/drawing/2014/main" id="{824CBA8A-3F93-4EE4-9750-32561F18CA9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2" name="Text Box 5">
          <a:extLst>
            <a:ext uri="{FF2B5EF4-FFF2-40B4-BE49-F238E27FC236}">
              <a16:creationId xmlns:a16="http://schemas.microsoft.com/office/drawing/2014/main" id="{6E38A63F-301B-4716-9377-099B9A8312D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3" name="Text Box 9">
          <a:extLst>
            <a:ext uri="{FF2B5EF4-FFF2-40B4-BE49-F238E27FC236}">
              <a16:creationId xmlns:a16="http://schemas.microsoft.com/office/drawing/2014/main" id="{9BF58F80-EA09-4385-9FBC-042C4972A2F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4" name="Text Box 10">
          <a:extLst>
            <a:ext uri="{FF2B5EF4-FFF2-40B4-BE49-F238E27FC236}">
              <a16:creationId xmlns:a16="http://schemas.microsoft.com/office/drawing/2014/main" id="{34B8766C-650B-4BAF-B11A-093586ACD29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5" name="Text Box 4">
          <a:extLst>
            <a:ext uri="{FF2B5EF4-FFF2-40B4-BE49-F238E27FC236}">
              <a16:creationId xmlns:a16="http://schemas.microsoft.com/office/drawing/2014/main" id="{3A5A6FDB-65B9-4181-B28B-63DD24874CF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6" name="Text Box 5">
          <a:extLst>
            <a:ext uri="{FF2B5EF4-FFF2-40B4-BE49-F238E27FC236}">
              <a16:creationId xmlns:a16="http://schemas.microsoft.com/office/drawing/2014/main" id="{03511F10-5FDB-41A7-99C3-2BB41104F8A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7" name="Text Box 9">
          <a:extLst>
            <a:ext uri="{FF2B5EF4-FFF2-40B4-BE49-F238E27FC236}">
              <a16:creationId xmlns:a16="http://schemas.microsoft.com/office/drawing/2014/main" id="{3BF51066-F65E-4939-8FC5-345498A0551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8" name="Text Box 10">
          <a:extLst>
            <a:ext uri="{FF2B5EF4-FFF2-40B4-BE49-F238E27FC236}">
              <a16:creationId xmlns:a16="http://schemas.microsoft.com/office/drawing/2014/main" id="{F69F54E0-9704-4634-84EA-C85E1E8F510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9" name="Text Box 4">
          <a:extLst>
            <a:ext uri="{FF2B5EF4-FFF2-40B4-BE49-F238E27FC236}">
              <a16:creationId xmlns:a16="http://schemas.microsoft.com/office/drawing/2014/main" id="{3A262550-5226-4870-8F30-28725DA48A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0" name="Text Box 5">
          <a:extLst>
            <a:ext uri="{FF2B5EF4-FFF2-40B4-BE49-F238E27FC236}">
              <a16:creationId xmlns:a16="http://schemas.microsoft.com/office/drawing/2014/main" id="{F3DC1A68-716B-4B42-96C4-48B332F6EA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1" name="Text Box 9">
          <a:extLst>
            <a:ext uri="{FF2B5EF4-FFF2-40B4-BE49-F238E27FC236}">
              <a16:creationId xmlns:a16="http://schemas.microsoft.com/office/drawing/2014/main" id="{57E8DD05-0C3E-45DD-81A1-E6B620F7AED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2" name="Text Box 10">
          <a:extLst>
            <a:ext uri="{FF2B5EF4-FFF2-40B4-BE49-F238E27FC236}">
              <a16:creationId xmlns:a16="http://schemas.microsoft.com/office/drawing/2014/main" id="{E66E826D-1F95-4EAF-A05F-04BE9062031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3" name="Text Box 4">
          <a:extLst>
            <a:ext uri="{FF2B5EF4-FFF2-40B4-BE49-F238E27FC236}">
              <a16:creationId xmlns:a16="http://schemas.microsoft.com/office/drawing/2014/main" id="{0BFDF4CB-FE12-48B7-A3A5-3947FAC4075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4" name="Text Box 5">
          <a:extLst>
            <a:ext uri="{FF2B5EF4-FFF2-40B4-BE49-F238E27FC236}">
              <a16:creationId xmlns:a16="http://schemas.microsoft.com/office/drawing/2014/main" id="{A207EFDC-4324-4D4B-9295-A9AF6D41558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5" name="Text Box 9">
          <a:extLst>
            <a:ext uri="{FF2B5EF4-FFF2-40B4-BE49-F238E27FC236}">
              <a16:creationId xmlns:a16="http://schemas.microsoft.com/office/drawing/2014/main" id="{D2A0490A-9808-4116-B4A2-9BBC83FBBBD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6" name="Text Box 10">
          <a:extLst>
            <a:ext uri="{FF2B5EF4-FFF2-40B4-BE49-F238E27FC236}">
              <a16:creationId xmlns:a16="http://schemas.microsoft.com/office/drawing/2014/main" id="{929EFAB0-2AAB-4281-8408-FABFFC03F38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7" name="Text Box 4">
          <a:extLst>
            <a:ext uri="{FF2B5EF4-FFF2-40B4-BE49-F238E27FC236}">
              <a16:creationId xmlns:a16="http://schemas.microsoft.com/office/drawing/2014/main" id="{E7E1894D-AC9D-475B-9B25-B0941D31F4F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8" name="Text Box 5">
          <a:extLst>
            <a:ext uri="{FF2B5EF4-FFF2-40B4-BE49-F238E27FC236}">
              <a16:creationId xmlns:a16="http://schemas.microsoft.com/office/drawing/2014/main" id="{EB8CEA03-CB61-42CB-9AC2-DE2C83BD8D9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9" name="Text Box 9">
          <a:extLst>
            <a:ext uri="{FF2B5EF4-FFF2-40B4-BE49-F238E27FC236}">
              <a16:creationId xmlns:a16="http://schemas.microsoft.com/office/drawing/2014/main" id="{E4AF21BE-0F06-433F-963E-D5D31A3663C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0" name="Text Box 10">
          <a:extLst>
            <a:ext uri="{FF2B5EF4-FFF2-40B4-BE49-F238E27FC236}">
              <a16:creationId xmlns:a16="http://schemas.microsoft.com/office/drawing/2014/main" id="{07CCC4A5-F4FE-4E7C-A2FA-4131A376D5D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1" name="Text Box 4">
          <a:extLst>
            <a:ext uri="{FF2B5EF4-FFF2-40B4-BE49-F238E27FC236}">
              <a16:creationId xmlns:a16="http://schemas.microsoft.com/office/drawing/2014/main" id="{0EC1B923-B539-4569-8134-DFC12D916DB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2" name="Text Box 5">
          <a:extLst>
            <a:ext uri="{FF2B5EF4-FFF2-40B4-BE49-F238E27FC236}">
              <a16:creationId xmlns:a16="http://schemas.microsoft.com/office/drawing/2014/main" id="{DF923C46-80F3-44C2-BBF9-DC43C5E7845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3" name="Text Box 9">
          <a:extLst>
            <a:ext uri="{FF2B5EF4-FFF2-40B4-BE49-F238E27FC236}">
              <a16:creationId xmlns:a16="http://schemas.microsoft.com/office/drawing/2014/main" id="{C59732C2-509C-4A37-BF50-6B1DBDFC834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4" name="Text Box 10">
          <a:extLst>
            <a:ext uri="{FF2B5EF4-FFF2-40B4-BE49-F238E27FC236}">
              <a16:creationId xmlns:a16="http://schemas.microsoft.com/office/drawing/2014/main" id="{C2CF6420-1119-45C7-AE5F-3B9A0DA791E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5" name="Text Box 4">
          <a:extLst>
            <a:ext uri="{FF2B5EF4-FFF2-40B4-BE49-F238E27FC236}">
              <a16:creationId xmlns:a16="http://schemas.microsoft.com/office/drawing/2014/main" id="{F0A74A99-3F27-4857-A1F1-CD141987B0D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6" name="Text Box 5">
          <a:extLst>
            <a:ext uri="{FF2B5EF4-FFF2-40B4-BE49-F238E27FC236}">
              <a16:creationId xmlns:a16="http://schemas.microsoft.com/office/drawing/2014/main" id="{1860A0BC-BD6B-40A1-AEBB-9B7D738654F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7" name="Text Box 9">
          <a:extLst>
            <a:ext uri="{FF2B5EF4-FFF2-40B4-BE49-F238E27FC236}">
              <a16:creationId xmlns:a16="http://schemas.microsoft.com/office/drawing/2014/main" id="{A6503BEC-5BD9-4188-9509-EF21BF0D4C3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8" name="Text Box 10">
          <a:extLst>
            <a:ext uri="{FF2B5EF4-FFF2-40B4-BE49-F238E27FC236}">
              <a16:creationId xmlns:a16="http://schemas.microsoft.com/office/drawing/2014/main" id="{EA795B15-3AAA-4FB0-A8DC-F15C50923C5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9" name="Text Box 4">
          <a:extLst>
            <a:ext uri="{FF2B5EF4-FFF2-40B4-BE49-F238E27FC236}">
              <a16:creationId xmlns:a16="http://schemas.microsoft.com/office/drawing/2014/main" id="{C03BED2D-1A3F-4E67-BD0B-32EFB0E9C8A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0" name="Text Box 5">
          <a:extLst>
            <a:ext uri="{FF2B5EF4-FFF2-40B4-BE49-F238E27FC236}">
              <a16:creationId xmlns:a16="http://schemas.microsoft.com/office/drawing/2014/main" id="{B496C378-C983-4A2C-96DE-5CF5965936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1" name="Text Box 9">
          <a:extLst>
            <a:ext uri="{FF2B5EF4-FFF2-40B4-BE49-F238E27FC236}">
              <a16:creationId xmlns:a16="http://schemas.microsoft.com/office/drawing/2014/main" id="{5CF17A15-04F8-43AC-AA99-6B7AF109FDB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2" name="Text Box 10">
          <a:extLst>
            <a:ext uri="{FF2B5EF4-FFF2-40B4-BE49-F238E27FC236}">
              <a16:creationId xmlns:a16="http://schemas.microsoft.com/office/drawing/2014/main" id="{85F19ABD-366B-41DD-A369-9703CFE6BB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3" name="Text Box 4">
          <a:extLst>
            <a:ext uri="{FF2B5EF4-FFF2-40B4-BE49-F238E27FC236}">
              <a16:creationId xmlns:a16="http://schemas.microsoft.com/office/drawing/2014/main" id="{D4AEB4BC-6C34-44BF-A890-509E6D2E7B7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4" name="Text Box 5">
          <a:extLst>
            <a:ext uri="{FF2B5EF4-FFF2-40B4-BE49-F238E27FC236}">
              <a16:creationId xmlns:a16="http://schemas.microsoft.com/office/drawing/2014/main" id="{027E4629-030E-4C14-8E4A-5076BDBABDE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5" name="Text Box 9">
          <a:extLst>
            <a:ext uri="{FF2B5EF4-FFF2-40B4-BE49-F238E27FC236}">
              <a16:creationId xmlns:a16="http://schemas.microsoft.com/office/drawing/2014/main" id="{6217B1F0-C2E6-4F0F-B4FD-A81BCA9F38C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6" name="Text Box 10">
          <a:extLst>
            <a:ext uri="{FF2B5EF4-FFF2-40B4-BE49-F238E27FC236}">
              <a16:creationId xmlns:a16="http://schemas.microsoft.com/office/drawing/2014/main" id="{FB17F6DF-F124-43EE-A443-12D15187B13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7" name="Text Box 4">
          <a:extLst>
            <a:ext uri="{FF2B5EF4-FFF2-40B4-BE49-F238E27FC236}">
              <a16:creationId xmlns:a16="http://schemas.microsoft.com/office/drawing/2014/main" id="{358B3FFC-4B2C-465E-940E-BB9A946D545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8" name="Text Box 5">
          <a:extLst>
            <a:ext uri="{FF2B5EF4-FFF2-40B4-BE49-F238E27FC236}">
              <a16:creationId xmlns:a16="http://schemas.microsoft.com/office/drawing/2014/main" id="{05BBF376-F974-4A9B-9B9B-52BABAAE3ED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9" name="Text Box 9">
          <a:extLst>
            <a:ext uri="{FF2B5EF4-FFF2-40B4-BE49-F238E27FC236}">
              <a16:creationId xmlns:a16="http://schemas.microsoft.com/office/drawing/2014/main" id="{57DF7E0A-DD48-4046-9D56-CC20311970A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40" name="Text Box 10">
          <a:extLst>
            <a:ext uri="{FF2B5EF4-FFF2-40B4-BE49-F238E27FC236}">
              <a16:creationId xmlns:a16="http://schemas.microsoft.com/office/drawing/2014/main" id="{D7B239D1-A6B4-4E85-A194-8A7CED3EB2D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341" name="Text Box 4">
          <a:extLst>
            <a:ext uri="{FF2B5EF4-FFF2-40B4-BE49-F238E27FC236}">
              <a16:creationId xmlns:a16="http://schemas.microsoft.com/office/drawing/2014/main" id="{8B046683-6368-4690-8DED-C3443857533C}"/>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342" name="Text Box 5">
          <a:extLst>
            <a:ext uri="{FF2B5EF4-FFF2-40B4-BE49-F238E27FC236}">
              <a16:creationId xmlns:a16="http://schemas.microsoft.com/office/drawing/2014/main" id="{8AF99F9C-D885-459F-BAF6-7EC1D244F5B8}"/>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343" name="Text Box 9">
          <a:extLst>
            <a:ext uri="{FF2B5EF4-FFF2-40B4-BE49-F238E27FC236}">
              <a16:creationId xmlns:a16="http://schemas.microsoft.com/office/drawing/2014/main" id="{099325A3-7A4A-4142-8414-92865BEFD9FF}"/>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344" name="Text Box 10">
          <a:extLst>
            <a:ext uri="{FF2B5EF4-FFF2-40B4-BE49-F238E27FC236}">
              <a16:creationId xmlns:a16="http://schemas.microsoft.com/office/drawing/2014/main" id="{C0B4CB0E-3E5D-425F-85B1-DD748EA475C4}"/>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45" name="Text Box 4">
          <a:extLst>
            <a:ext uri="{FF2B5EF4-FFF2-40B4-BE49-F238E27FC236}">
              <a16:creationId xmlns:a16="http://schemas.microsoft.com/office/drawing/2014/main" id="{2140837D-B464-425D-85C1-72C3B91A88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46" name="Text Box 5">
          <a:extLst>
            <a:ext uri="{FF2B5EF4-FFF2-40B4-BE49-F238E27FC236}">
              <a16:creationId xmlns:a16="http://schemas.microsoft.com/office/drawing/2014/main" id="{4A452C53-E57B-41A3-A22F-B4A0E7FCE38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47" name="Text Box 9">
          <a:extLst>
            <a:ext uri="{FF2B5EF4-FFF2-40B4-BE49-F238E27FC236}">
              <a16:creationId xmlns:a16="http://schemas.microsoft.com/office/drawing/2014/main" id="{6C316946-0725-4CFA-B66F-75765FAD34F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48" name="Text Box 10">
          <a:extLst>
            <a:ext uri="{FF2B5EF4-FFF2-40B4-BE49-F238E27FC236}">
              <a16:creationId xmlns:a16="http://schemas.microsoft.com/office/drawing/2014/main" id="{0FC31880-3032-418A-9A1E-908370B8638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49" name="Text Box 4">
          <a:extLst>
            <a:ext uri="{FF2B5EF4-FFF2-40B4-BE49-F238E27FC236}">
              <a16:creationId xmlns:a16="http://schemas.microsoft.com/office/drawing/2014/main" id="{0A8E6039-4994-40DE-A9EF-C0A6BA875D3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0" name="Text Box 5">
          <a:extLst>
            <a:ext uri="{FF2B5EF4-FFF2-40B4-BE49-F238E27FC236}">
              <a16:creationId xmlns:a16="http://schemas.microsoft.com/office/drawing/2014/main" id="{7D445E39-9C61-4204-B7AB-159153C1EB2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1" name="Text Box 9">
          <a:extLst>
            <a:ext uri="{FF2B5EF4-FFF2-40B4-BE49-F238E27FC236}">
              <a16:creationId xmlns:a16="http://schemas.microsoft.com/office/drawing/2014/main" id="{3B047A29-F8F1-4DD6-BD49-BAD03563EA6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2" name="Text Box 10">
          <a:extLst>
            <a:ext uri="{FF2B5EF4-FFF2-40B4-BE49-F238E27FC236}">
              <a16:creationId xmlns:a16="http://schemas.microsoft.com/office/drawing/2014/main" id="{688C1F4E-A6E9-43EC-B768-08DD8BBD0D9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3" name="Text Box 4">
          <a:extLst>
            <a:ext uri="{FF2B5EF4-FFF2-40B4-BE49-F238E27FC236}">
              <a16:creationId xmlns:a16="http://schemas.microsoft.com/office/drawing/2014/main" id="{769D8657-0802-42C3-8C8D-ECF209A3A6B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4" name="Text Box 5">
          <a:extLst>
            <a:ext uri="{FF2B5EF4-FFF2-40B4-BE49-F238E27FC236}">
              <a16:creationId xmlns:a16="http://schemas.microsoft.com/office/drawing/2014/main" id="{379E9FFF-A154-4B75-96EC-1058F67D48A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5" name="Text Box 9">
          <a:extLst>
            <a:ext uri="{FF2B5EF4-FFF2-40B4-BE49-F238E27FC236}">
              <a16:creationId xmlns:a16="http://schemas.microsoft.com/office/drawing/2014/main" id="{1A83CFDF-2C38-4C71-A947-1C988822702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6" name="Text Box 4">
          <a:extLst>
            <a:ext uri="{FF2B5EF4-FFF2-40B4-BE49-F238E27FC236}">
              <a16:creationId xmlns:a16="http://schemas.microsoft.com/office/drawing/2014/main" id="{09F3723E-B1DA-4610-88AD-A56DA97BBFB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7" name="Text Box 5">
          <a:extLst>
            <a:ext uri="{FF2B5EF4-FFF2-40B4-BE49-F238E27FC236}">
              <a16:creationId xmlns:a16="http://schemas.microsoft.com/office/drawing/2014/main" id="{3296DA38-46AE-4712-B36E-D5CBFF88B06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8" name="Text Box 9">
          <a:extLst>
            <a:ext uri="{FF2B5EF4-FFF2-40B4-BE49-F238E27FC236}">
              <a16:creationId xmlns:a16="http://schemas.microsoft.com/office/drawing/2014/main" id="{4614BFEE-6D3D-4100-9442-8D88F0BE2EE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9" name="Text Box 4">
          <a:extLst>
            <a:ext uri="{FF2B5EF4-FFF2-40B4-BE49-F238E27FC236}">
              <a16:creationId xmlns:a16="http://schemas.microsoft.com/office/drawing/2014/main" id="{C91AEFB6-4DD6-41E2-897D-1C33ED56B35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60" name="Text Box 4">
          <a:extLst>
            <a:ext uri="{FF2B5EF4-FFF2-40B4-BE49-F238E27FC236}">
              <a16:creationId xmlns:a16="http://schemas.microsoft.com/office/drawing/2014/main" id="{EFE7DCF4-A273-4790-A6A4-5189BBD56E0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1" name="Text Box 4">
          <a:extLst>
            <a:ext uri="{FF2B5EF4-FFF2-40B4-BE49-F238E27FC236}">
              <a16:creationId xmlns:a16="http://schemas.microsoft.com/office/drawing/2014/main" id="{16EE6078-2A50-4881-AAB9-01F3A7BDB2F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2" name="Text Box 5">
          <a:extLst>
            <a:ext uri="{FF2B5EF4-FFF2-40B4-BE49-F238E27FC236}">
              <a16:creationId xmlns:a16="http://schemas.microsoft.com/office/drawing/2014/main" id="{7749839A-1A64-42B8-8967-92D3D358F3F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3" name="Text Box 9">
          <a:extLst>
            <a:ext uri="{FF2B5EF4-FFF2-40B4-BE49-F238E27FC236}">
              <a16:creationId xmlns:a16="http://schemas.microsoft.com/office/drawing/2014/main" id="{FC6C02D6-9BE2-441B-8E37-34FE2C985B2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4" name="Text Box 10">
          <a:extLst>
            <a:ext uri="{FF2B5EF4-FFF2-40B4-BE49-F238E27FC236}">
              <a16:creationId xmlns:a16="http://schemas.microsoft.com/office/drawing/2014/main" id="{0B8F2B1E-8A32-41AF-8165-C7484A9D658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5" name="Text Box 4">
          <a:extLst>
            <a:ext uri="{FF2B5EF4-FFF2-40B4-BE49-F238E27FC236}">
              <a16:creationId xmlns:a16="http://schemas.microsoft.com/office/drawing/2014/main" id="{E15EB15C-6C94-4485-A83A-D04C5323936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6" name="Text Box 5">
          <a:extLst>
            <a:ext uri="{FF2B5EF4-FFF2-40B4-BE49-F238E27FC236}">
              <a16:creationId xmlns:a16="http://schemas.microsoft.com/office/drawing/2014/main" id="{EDE33183-33B5-4EE3-8832-E962ED022E1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7" name="Text Box 9">
          <a:extLst>
            <a:ext uri="{FF2B5EF4-FFF2-40B4-BE49-F238E27FC236}">
              <a16:creationId xmlns:a16="http://schemas.microsoft.com/office/drawing/2014/main" id="{07A6B019-DBD0-4CFC-B764-D88891A4B918}"/>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8" name="Text Box 10">
          <a:extLst>
            <a:ext uri="{FF2B5EF4-FFF2-40B4-BE49-F238E27FC236}">
              <a16:creationId xmlns:a16="http://schemas.microsoft.com/office/drawing/2014/main" id="{1764DC11-4CD9-45D7-82FE-35579524DC8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69" name="Text Box 4">
          <a:extLst>
            <a:ext uri="{FF2B5EF4-FFF2-40B4-BE49-F238E27FC236}">
              <a16:creationId xmlns:a16="http://schemas.microsoft.com/office/drawing/2014/main" id="{890C4EA8-D79E-426B-9C3F-8FD68B599E8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0" name="Text Box 5">
          <a:extLst>
            <a:ext uri="{FF2B5EF4-FFF2-40B4-BE49-F238E27FC236}">
              <a16:creationId xmlns:a16="http://schemas.microsoft.com/office/drawing/2014/main" id="{D2E13F1E-B1F7-4D16-AC8D-04EBB285CB3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1" name="Text Box 9">
          <a:extLst>
            <a:ext uri="{FF2B5EF4-FFF2-40B4-BE49-F238E27FC236}">
              <a16:creationId xmlns:a16="http://schemas.microsoft.com/office/drawing/2014/main" id="{AEF2106D-7B00-4CCD-9D19-DEB1E46FD3C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2" name="Text Box 10">
          <a:extLst>
            <a:ext uri="{FF2B5EF4-FFF2-40B4-BE49-F238E27FC236}">
              <a16:creationId xmlns:a16="http://schemas.microsoft.com/office/drawing/2014/main" id="{5280883B-4776-437C-BF49-088B4BFAD01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3" name="Text Box 4">
          <a:extLst>
            <a:ext uri="{FF2B5EF4-FFF2-40B4-BE49-F238E27FC236}">
              <a16:creationId xmlns:a16="http://schemas.microsoft.com/office/drawing/2014/main" id="{A7F218F2-7C28-4CA2-AB24-0B6A5C00787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4" name="Text Box 5">
          <a:extLst>
            <a:ext uri="{FF2B5EF4-FFF2-40B4-BE49-F238E27FC236}">
              <a16:creationId xmlns:a16="http://schemas.microsoft.com/office/drawing/2014/main" id="{92F0C854-1118-4D86-8482-27F56F25984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5" name="Text Box 9">
          <a:extLst>
            <a:ext uri="{FF2B5EF4-FFF2-40B4-BE49-F238E27FC236}">
              <a16:creationId xmlns:a16="http://schemas.microsoft.com/office/drawing/2014/main" id="{4F11810D-BD6A-468C-8834-F774A7C9944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6" name="Text Box 10">
          <a:extLst>
            <a:ext uri="{FF2B5EF4-FFF2-40B4-BE49-F238E27FC236}">
              <a16:creationId xmlns:a16="http://schemas.microsoft.com/office/drawing/2014/main" id="{27B3F95A-37DB-4523-BCD2-21061EDE743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7" name="Text Box 4">
          <a:extLst>
            <a:ext uri="{FF2B5EF4-FFF2-40B4-BE49-F238E27FC236}">
              <a16:creationId xmlns:a16="http://schemas.microsoft.com/office/drawing/2014/main" id="{4209FCC2-2F54-4C82-BA16-FB8CA76363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8" name="Text Box 5">
          <a:extLst>
            <a:ext uri="{FF2B5EF4-FFF2-40B4-BE49-F238E27FC236}">
              <a16:creationId xmlns:a16="http://schemas.microsoft.com/office/drawing/2014/main" id="{26662018-C77B-43C6-B7BB-63C040A31EF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9" name="Text Box 9">
          <a:extLst>
            <a:ext uri="{FF2B5EF4-FFF2-40B4-BE49-F238E27FC236}">
              <a16:creationId xmlns:a16="http://schemas.microsoft.com/office/drawing/2014/main" id="{AF1E24DC-BBC7-4187-BFAF-EA3BD6806AF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0" name="Text Box 10">
          <a:extLst>
            <a:ext uri="{FF2B5EF4-FFF2-40B4-BE49-F238E27FC236}">
              <a16:creationId xmlns:a16="http://schemas.microsoft.com/office/drawing/2014/main" id="{738B6B43-C01E-4734-A1F7-E00B80F1896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1" name="Text Box 4">
          <a:extLst>
            <a:ext uri="{FF2B5EF4-FFF2-40B4-BE49-F238E27FC236}">
              <a16:creationId xmlns:a16="http://schemas.microsoft.com/office/drawing/2014/main" id="{CE3E1C08-CE9B-4186-B280-15373EE023C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2" name="Text Box 5">
          <a:extLst>
            <a:ext uri="{FF2B5EF4-FFF2-40B4-BE49-F238E27FC236}">
              <a16:creationId xmlns:a16="http://schemas.microsoft.com/office/drawing/2014/main" id="{4B92BAC5-4043-49B3-881C-386C363A4D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3" name="Text Box 9">
          <a:extLst>
            <a:ext uri="{FF2B5EF4-FFF2-40B4-BE49-F238E27FC236}">
              <a16:creationId xmlns:a16="http://schemas.microsoft.com/office/drawing/2014/main" id="{3D5CAEE3-14EE-4A6D-87D4-EE5398D849C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4" name="Text Box 10">
          <a:extLst>
            <a:ext uri="{FF2B5EF4-FFF2-40B4-BE49-F238E27FC236}">
              <a16:creationId xmlns:a16="http://schemas.microsoft.com/office/drawing/2014/main" id="{A8D78BFD-8023-422D-A5F0-10DEA48B287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5" name="Text Box 4">
          <a:extLst>
            <a:ext uri="{FF2B5EF4-FFF2-40B4-BE49-F238E27FC236}">
              <a16:creationId xmlns:a16="http://schemas.microsoft.com/office/drawing/2014/main" id="{9F090782-0330-4F2E-859D-BB1D1745014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6" name="Text Box 5">
          <a:extLst>
            <a:ext uri="{FF2B5EF4-FFF2-40B4-BE49-F238E27FC236}">
              <a16:creationId xmlns:a16="http://schemas.microsoft.com/office/drawing/2014/main" id="{3A24D187-797F-4733-8351-6C02B9E9F05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7" name="Text Box 9">
          <a:extLst>
            <a:ext uri="{FF2B5EF4-FFF2-40B4-BE49-F238E27FC236}">
              <a16:creationId xmlns:a16="http://schemas.microsoft.com/office/drawing/2014/main" id="{F6AF16F4-81A3-41DA-9ACC-5DE28368FE7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8" name="Text Box 10">
          <a:extLst>
            <a:ext uri="{FF2B5EF4-FFF2-40B4-BE49-F238E27FC236}">
              <a16:creationId xmlns:a16="http://schemas.microsoft.com/office/drawing/2014/main" id="{59317F0C-DF2C-4364-93D2-7D7F7F7F500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9" name="Text Box 4">
          <a:extLst>
            <a:ext uri="{FF2B5EF4-FFF2-40B4-BE49-F238E27FC236}">
              <a16:creationId xmlns:a16="http://schemas.microsoft.com/office/drawing/2014/main" id="{ADF52159-4215-4946-AB1A-33A9603E94F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0" name="Text Box 5">
          <a:extLst>
            <a:ext uri="{FF2B5EF4-FFF2-40B4-BE49-F238E27FC236}">
              <a16:creationId xmlns:a16="http://schemas.microsoft.com/office/drawing/2014/main" id="{56AA84E5-3945-4F1E-88F5-1455B11C1EA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1" name="Text Box 9">
          <a:extLst>
            <a:ext uri="{FF2B5EF4-FFF2-40B4-BE49-F238E27FC236}">
              <a16:creationId xmlns:a16="http://schemas.microsoft.com/office/drawing/2014/main" id="{57C09FC9-3599-4F00-B7D2-020910EEC8A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2" name="Text Box 10">
          <a:extLst>
            <a:ext uri="{FF2B5EF4-FFF2-40B4-BE49-F238E27FC236}">
              <a16:creationId xmlns:a16="http://schemas.microsoft.com/office/drawing/2014/main" id="{3C9926F8-54FD-4179-83E0-CB2E5BE242C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3" name="Text Box 4">
          <a:extLst>
            <a:ext uri="{FF2B5EF4-FFF2-40B4-BE49-F238E27FC236}">
              <a16:creationId xmlns:a16="http://schemas.microsoft.com/office/drawing/2014/main" id="{5BDECDBB-4655-4877-A77C-1962DAB0A42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4" name="Text Box 5">
          <a:extLst>
            <a:ext uri="{FF2B5EF4-FFF2-40B4-BE49-F238E27FC236}">
              <a16:creationId xmlns:a16="http://schemas.microsoft.com/office/drawing/2014/main" id="{2BEE264C-D328-4EE1-99CD-6D6131B7044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5" name="Text Box 9">
          <a:extLst>
            <a:ext uri="{FF2B5EF4-FFF2-40B4-BE49-F238E27FC236}">
              <a16:creationId xmlns:a16="http://schemas.microsoft.com/office/drawing/2014/main" id="{A28F15F3-956B-4439-B801-592277B440C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6" name="Text Box 10">
          <a:extLst>
            <a:ext uri="{FF2B5EF4-FFF2-40B4-BE49-F238E27FC236}">
              <a16:creationId xmlns:a16="http://schemas.microsoft.com/office/drawing/2014/main" id="{3E7C40F1-59FB-4164-8AF0-EEC8B16D80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7" name="Text Box 4">
          <a:extLst>
            <a:ext uri="{FF2B5EF4-FFF2-40B4-BE49-F238E27FC236}">
              <a16:creationId xmlns:a16="http://schemas.microsoft.com/office/drawing/2014/main" id="{F834044B-E0C9-4DF5-850C-20D5653F78E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8" name="Text Box 5">
          <a:extLst>
            <a:ext uri="{FF2B5EF4-FFF2-40B4-BE49-F238E27FC236}">
              <a16:creationId xmlns:a16="http://schemas.microsoft.com/office/drawing/2014/main" id="{F3689533-9647-4986-ABDC-D3E5959DA98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9" name="Text Box 9">
          <a:extLst>
            <a:ext uri="{FF2B5EF4-FFF2-40B4-BE49-F238E27FC236}">
              <a16:creationId xmlns:a16="http://schemas.microsoft.com/office/drawing/2014/main" id="{B8C3D12D-BFBF-495E-BC27-477F96F0F5F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0" name="Text Box 10">
          <a:extLst>
            <a:ext uri="{FF2B5EF4-FFF2-40B4-BE49-F238E27FC236}">
              <a16:creationId xmlns:a16="http://schemas.microsoft.com/office/drawing/2014/main" id="{A21F169E-1A25-4D05-AF02-2B7312C9253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1" name="Text Box 4">
          <a:extLst>
            <a:ext uri="{FF2B5EF4-FFF2-40B4-BE49-F238E27FC236}">
              <a16:creationId xmlns:a16="http://schemas.microsoft.com/office/drawing/2014/main" id="{D7BB9F61-2F21-4362-8991-80E10F9D0EB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2" name="Text Box 5">
          <a:extLst>
            <a:ext uri="{FF2B5EF4-FFF2-40B4-BE49-F238E27FC236}">
              <a16:creationId xmlns:a16="http://schemas.microsoft.com/office/drawing/2014/main" id="{6EF6802D-E800-4695-ACBB-3FB7BBA0DEA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3" name="Text Box 9">
          <a:extLst>
            <a:ext uri="{FF2B5EF4-FFF2-40B4-BE49-F238E27FC236}">
              <a16:creationId xmlns:a16="http://schemas.microsoft.com/office/drawing/2014/main" id="{374F3D09-1614-48EE-9E79-355C0FD908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4" name="Text Box 10">
          <a:extLst>
            <a:ext uri="{FF2B5EF4-FFF2-40B4-BE49-F238E27FC236}">
              <a16:creationId xmlns:a16="http://schemas.microsoft.com/office/drawing/2014/main" id="{9E99BDC9-3550-4050-BFF4-972869B4B14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5" name="Text Box 4">
          <a:extLst>
            <a:ext uri="{FF2B5EF4-FFF2-40B4-BE49-F238E27FC236}">
              <a16:creationId xmlns:a16="http://schemas.microsoft.com/office/drawing/2014/main" id="{631D7A70-CBF9-473A-8972-175C5BCF94E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6" name="Text Box 5">
          <a:extLst>
            <a:ext uri="{FF2B5EF4-FFF2-40B4-BE49-F238E27FC236}">
              <a16:creationId xmlns:a16="http://schemas.microsoft.com/office/drawing/2014/main" id="{5A867D63-EF06-4BFE-8D32-3599357398D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7" name="Text Box 9">
          <a:extLst>
            <a:ext uri="{FF2B5EF4-FFF2-40B4-BE49-F238E27FC236}">
              <a16:creationId xmlns:a16="http://schemas.microsoft.com/office/drawing/2014/main" id="{63507ADC-0AF9-4B2D-9798-27729EF5880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8" name="Text Box 10">
          <a:extLst>
            <a:ext uri="{FF2B5EF4-FFF2-40B4-BE49-F238E27FC236}">
              <a16:creationId xmlns:a16="http://schemas.microsoft.com/office/drawing/2014/main" id="{26A09A5A-1193-4210-9CDC-147BC858E0C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9" name="Text Box 4">
          <a:extLst>
            <a:ext uri="{FF2B5EF4-FFF2-40B4-BE49-F238E27FC236}">
              <a16:creationId xmlns:a16="http://schemas.microsoft.com/office/drawing/2014/main" id="{7324C22F-683C-41A3-8358-4C6E662625F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10" name="Text Box 5">
          <a:extLst>
            <a:ext uri="{FF2B5EF4-FFF2-40B4-BE49-F238E27FC236}">
              <a16:creationId xmlns:a16="http://schemas.microsoft.com/office/drawing/2014/main" id="{B7D79564-6B71-49F7-9357-E7CBB12480F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11" name="Text Box 9">
          <a:extLst>
            <a:ext uri="{FF2B5EF4-FFF2-40B4-BE49-F238E27FC236}">
              <a16:creationId xmlns:a16="http://schemas.microsoft.com/office/drawing/2014/main" id="{D161B6B4-2E6D-45EC-9EA7-1EAA8A9A934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12" name="Text Box 10">
          <a:extLst>
            <a:ext uri="{FF2B5EF4-FFF2-40B4-BE49-F238E27FC236}">
              <a16:creationId xmlns:a16="http://schemas.microsoft.com/office/drawing/2014/main" id="{12C58F6A-E1F8-401E-95D1-21FA202E1C6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413" name="Text Box 4">
          <a:extLst>
            <a:ext uri="{FF2B5EF4-FFF2-40B4-BE49-F238E27FC236}">
              <a16:creationId xmlns:a16="http://schemas.microsoft.com/office/drawing/2014/main" id="{9D547A38-ABEA-4AEF-9AEC-C5AED823F93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414" name="Text Box 5">
          <a:extLst>
            <a:ext uri="{FF2B5EF4-FFF2-40B4-BE49-F238E27FC236}">
              <a16:creationId xmlns:a16="http://schemas.microsoft.com/office/drawing/2014/main" id="{D10DB03B-8045-4529-8B56-72DE51976F8A}"/>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415" name="Text Box 9">
          <a:extLst>
            <a:ext uri="{FF2B5EF4-FFF2-40B4-BE49-F238E27FC236}">
              <a16:creationId xmlns:a16="http://schemas.microsoft.com/office/drawing/2014/main" id="{0F8CB17F-F24F-40FB-8580-72F34397720D}"/>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416" name="Text Box 10">
          <a:extLst>
            <a:ext uri="{FF2B5EF4-FFF2-40B4-BE49-F238E27FC236}">
              <a16:creationId xmlns:a16="http://schemas.microsoft.com/office/drawing/2014/main" id="{CA1638D8-8E89-431E-B9B8-E43F6E08B75B}"/>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twoCellAnchor editAs="oneCell">
    <xdr:from>
      <xdr:col>5</xdr:col>
      <xdr:colOff>0</xdr:colOff>
      <xdr:row>889</xdr:row>
      <xdr:rowOff>0</xdr:rowOff>
    </xdr:from>
    <xdr:to>
      <xdr:col>5</xdr:col>
      <xdr:colOff>76200</xdr:colOff>
      <xdr:row>889</xdr:row>
      <xdr:rowOff>157165</xdr:rowOff>
    </xdr:to>
    <xdr:sp macro="" textlink="">
      <xdr:nvSpPr>
        <xdr:cNvPr id="1417" name="Text Box 4">
          <a:extLst>
            <a:ext uri="{FF2B5EF4-FFF2-40B4-BE49-F238E27FC236}">
              <a16:creationId xmlns:a16="http://schemas.microsoft.com/office/drawing/2014/main" id="{B17EED24-63E2-4FB1-8E79-1EAABCF53D07}"/>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418" name="Text Box 5">
          <a:extLst>
            <a:ext uri="{FF2B5EF4-FFF2-40B4-BE49-F238E27FC236}">
              <a16:creationId xmlns:a16="http://schemas.microsoft.com/office/drawing/2014/main" id="{98300ECA-31D9-4FBF-80D4-526CA0E156ED}"/>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419" name="Text Box 9">
          <a:extLst>
            <a:ext uri="{FF2B5EF4-FFF2-40B4-BE49-F238E27FC236}">
              <a16:creationId xmlns:a16="http://schemas.microsoft.com/office/drawing/2014/main" id="{49E93AAC-480A-4278-994E-4974E718141F}"/>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420" name="Text Box 10">
          <a:extLst>
            <a:ext uri="{FF2B5EF4-FFF2-40B4-BE49-F238E27FC236}">
              <a16:creationId xmlns:a16="http://schemas.microsoft.com/office/drawing/2014/main" id="{C577B6CF-5277-423E-9E3B-30D36ED19A7C}"/>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1" name="Text Box 4">
          <a:extLst>
            <a:ext uri="{FF2B5EF4-FFF2-40B4-BE49-F238E27FC236}">
              <a16:creationId xmlns:a16="http://schemas.microsoft.com/office/drawing/2014/main" id="{865DCAF4-3A96-43E0-8895-A1677410A248}"/>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2" name="Text Box 5">
          <a:extLst>
            <a:ext uri="{FF2B5EF4-FFF2-40B4-BE49-F238E27FC236}">
              <a16:creationId xmlns:a16="http://schemas.microsoft.com/office/drawing/2014/main" id="{2053A2B2-CB8C-49A3-A039-6FF42ECA6972}"/>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3" name="Text Box 9">
          <a:extLst>
            <a:ext uri="{FF2B5EF4-FFF2-40B4-BE49-F238E27FC236}">
              <a16:creationId xmlns:a16="http://schemas.microsoft.com/office/drawing/2014/main" id="{7D4408CC-ADC4-4EA7-805D-300DDDD6D277}"/>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4" name="Text Box 10">
          <a:extLst>
            <a:ext uri="{FF2B5EF4-FFF2-40B4-BE49-F238E27FC236}">
              <a16:creationId xmlns:a16="http://schemas.microsoft.com/office/drawing/2014/main" id="{1A07AEFB-D20D-44BD-B5CB-94CC0EB2A76C}"/>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5" name="Text Box 4">
          <a:extLst>
            <a:ext uri="{FF2B5EF4-FFF2-40B4-BE49-F238E27FC236}">
              <a16:creationId xmlns:a16="http://schemas.microsoft.com/office/drawing/2014/main" id="{F158D917-BA6A-48CF-9664-951DCAB10568}"/>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6" name="Text Box 5">
          <a:extLst>
            <a:ext uri="{FF2B5EF4-FFF2-40B4-BE49-F238E27FC236}">
              <a16:creationId xmlns:a16="http://schemas.microsoft.com/office/drawing/2014/main" id="{9485ABA8-FE3C-4A15-8266-920D348D6065}"/>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7" name="Text Box 9">
          <a:extLst>
            <a:ext uri="{FF2B5EF4-FFF2-40B4-BE49-F238E27FC236}">
              <a16:creationId xmlns:a16="http://schemas.microsoft.com/office/drawing/2014/main" id="{79F5F84B-2E41-4663-B911-A9E64BB0B658}"/>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8" name="Text Box 10">
          <a:extLst>
            <a:ext uri="{FF2B5EF4-FFF2-40B4-BE49-F238E27FC236}">
              <a16:creationId xmlns:a16="http://schemas.microsoft.com/office/drawing/2014/main" id="{403D116A-A486-42A7-93F8-2FB96B59D8F1}"/>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29" name="Text Box 4">
          <a:extLst>
            <a:ext uri="{FF2B5EF4-FFF2-40B4-BE49-F238E27FC236}">
              <a16:creationId xmlns:a16="http://schemas.microsoft.com/office/drawing/2014/main" id="{87A6351F-2EAD-40C9-A485-453A6A33A554}"/>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30" name="Text Box 5">
          <a:extLst>
            <a:ext uri="{FF2B5EF4-FFF2-40B4-BE49-F238E27FC236}">
              <a16:creationId xmlns:a16="http://schemas.microsoft.com/office/drawing/2014/main" id="{E8086709-7545-4B4B-B15E-D195722ADEB8}"/>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31" name="Text Box 9">
          <a:extLst>
            <a:ext uri="{FF2B5EF4-FFF2-40B4-BE49-F238E27FC236}">
              <a16:creationId xmlns:a16="http://schemas.microsoft.com/office/drawing/2014/main" id="{16B90B88-7AE8-478B-854E-93B9ECA8F426}"/>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32" name="Text Box 10">
          <a:extLst>
            <a:ext uri="{FF2B5EF4-FFF2-40B4-BE49-F238E27FC236}">
              <a16:creationId xmlns:a16="http://schemas.microsoft.com/office/drawing/2014/main" id="{BBF10DD4-3EF2-4390-A723-F84CAA6F19DA}"/>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433" name="Text Box 4">
          <a:extLst>
            <a:ext uri="{FF2B5EF4-FFF2-40B4-BE49-F238E27FC236}">
              <a16:creationId xmlns:a16="http://schemas.microsoft.com/office/drawing/2014/main" id="{D365739D-CBE3-4F45-B9F8-6263957DA02D}"/>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434" name="Text Box 5">
          <a:extLst>
            <a:ext uri="{FF2B5EF4-FFF2-40B4-BE49-F238E27FC236}">
              <a16:creationId xmlns:a16="http://schemas.microsoft.com/office/drawing/2014/main" id="{B595C250-067F-4162-A0A8-35B682BBAD8A}"/>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435" name="Text Box 9">
          <a:extLst>
            <a:ext uri="{FF2B5EF4-FFF2-40B4-BE49-F238E27FC236}">
              <a16:creationId xmlns:a16="http://schemas.microsoft.com/office/drawing/2014/main" id="{2F43EA82-2226-43A4-9C47-71174E0DC868}"/>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436" name="Text Box 10">
          <a:extLst>
            <a:ext uri="{FF2B5EF4-FFF2-40B4-BE49-F238E27FC236}">
              <a16:creationId xmlns:a16="http://schemas.microsoft.com/office/drawing/2014/main" id="{CF36763D-7DA8-4ABF-AA55-2C6BE38B6812}"/>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37" name="Text Box 4">
          <a:extLst>
            <a:ext uri="{FF2B5EF4-FFF2-40B4-BE49-F238E27FC236}">
              <a16:creationId xmlns:a16="http://schemas.microsoft.com/office/drawing/2014/main" id="{FB048451-5E94-455A-8725-49CBB886E882}"/>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38" name="Text Box 5">
          <a:extLst>
            <a:ext uri="{FF2B5EF4-FFF2-40B4-BE49-F238E27FC236}">
              <a16:creationId xmlns:a16="http://schemas.microsoft.com/office/drawing/2014/main" id="{58996E9A-AA55-4E23-9B7F-47083138014E}"/>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39" name="Text Box 9">
          <a:extLst>
            <a:ext uri="{FF2B5EF4-FFF2-40B4-BE49-F238E27FC236}">
              <a16:creationId xmlns:a16="http://schemas.microsoft.com/office/drawing/2014/main" id="{B05F54A4-73CF-4022-A071-418E0FF964D6}"/>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40" name="Text Box 10">
          <a:extLst>
            <a:ext uri="{FF2B5EF4-FFF2-40B4-BE49-F238E27FC236}">
              <a16:creationId xmlns:a16="http://schemas.microsoft.com/office/drawing/2014/main" id="{998E9688-B6CF-43FE-86A8-A2516E3109E2}"/>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41" name="Text Box 4">
          <a:extLst>
            <a:ext uri="{FF2B5EF4-FFF2-40B4-BE49-F238E27FC236}">
              <a16:creationId xmlns:a16="http://schemas.microsoft.com/office/drawing/2014/main" id="{F309312D-5837-4AC4-A4EA-0280E63DFE2A}"/>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42" name="Text Box 5">
          <a:extLst>
            <a:ext uri="{FF2B5EF4-FFF2-40B4-BE49-F238E27FC236}">
              <a16:creationId xmlns:a16="http://schemas.microsoft.com/office/drawing/2014/main" id="{719CF018-084F-4F26-A25A-F526A6C31A04}"/>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43" name="Text Box 9">
          <a:extLst>
            <a:ext uri="{FF2B5EF4-FFF2-40B4-BE49-F238E27FC236}">
              <a16:creationId xmlns:a16="http://schemas.microsoft.com/office/drawing/2014/main" id="{0FBAD6EF-8CFA-418A-B22B-8B4071ABFDFD}"/>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44" name="Text Box 10">
          <a:extLst>
            <a:ext uri="{FF2B5EF4-FFF2-40B4-BE49-F238E27FC236}">
              <a16:creationId xmlns:a16="http://schemas.microsoft.com/office/drawing/2014/main" id="{B68460D1-25EB-418E-A23E-C23471476BC8}"/>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45" name="Text Box 4">
          <a:extLst>
            <a:ext uri="{FF2B5EF4-FFF2-40B4-BE49-F238E27FC236}">
              <a16:creationId xmlns:a16="http://schemas.microsoft.com/office/drawing/2014/main" id="{592EB9AE-A89D-4D5D-9B42-B0350058ECE6}"/>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46" name="Text Box 5">
          <a:extLst>
            <a:ext uri="{FF2B5EF4-FFF2-40B4-BE49-F238E27FC236}">
              <a16:creationId xmlns:a16="http://schemas.microsoft.com/office/drawing/2014/main" id="{81613ECF-CDEC-414C-9497-BFF589706D24}"/>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47" name="Text Box 9">
          <a:extLst>
            <a:ext uri="{FF2B5EF4-FFF2-40B4-BE49-F238E27FC236}">
              <a16:creationId xmlns:a16="http://schemas.microsoft.com/office/drawing/2014/main" id="{5F1235D0-A978-48D5-92F9-A87A744D02EF}"/>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48" name="Text Box 10">
          <a:extLst>
            <a:ext uri="{FF2B5EF4-FFF2-40B4-BE49-F238E27FC236}">
              <a16:creationId xmlns:a16="http://schemas.microsoft.com/office/drawing/2014/main" id="{2C125F8C-4432-4D5C-92DF-0718F30D5FFF}"/>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oneCellAnchor>
    <xdr:from>
      <xdr:col>5</xdr:col>
      <xdr:colOff>0</xdr:colOff>
      <xdr:row>937</xdr:row>
      <xdr:rowOff>0</xdr:rowOff>
    </xdr:from>
    <xdr:ext cx="76200" cy="190501"/>
    <xdr:sp macro="" textlink="">
      <xdr:nvSpPr>
        <xdr:cNvPr id="1449" name="Text Box 4">
          <a:extLst>
            <a:ext uri="{FF2B5EF4-FFF2-40B4-BE49-F238E27FC236}">
              <a16:creationId xmlns:a16="http://schemas.microsoft.com/office/drawing/2014/main" id="{3C00094F-6D24-4898-A2CE-41BA38763D06}"/>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937</xdr:row>
      <xdr:rowOff>0</xdr:rowOff>
    </xdr:from>
    <xdr:ext cx="76200" cy="190501"/>
    <xdr:sp macro="" textlink="">
      <xdr:nvSpPr>
        <xdr:cNvPr id="1450" name="Text Box 5">
          <a:extLst>
            <a:ext uri="{FF2B5EF4-FFF2-40B4-BE49-F238E27FC236}">
              <a16:creationId xmlns:a16="http://schemas.microsoft.com/office/drawing/2014/main" id="{C3C22F62-5E80-4399-8389-FF50D790A8B8}"/>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937</xdr:row>
      <xdr:rowOff>0</xdr:rowOff>
    </xdr:from>
    <xdr:ext cx="76200" cy="190501"/>
    <xdr:sp macro="" textlink="">
      <xdr:nvSpPr>
        <xdr:cNvPr id="1451" name="Text Box 9">
          <a:extLst>
            <a:ext uri="{FF2B5EF4-FFF2-40B4-BE49-F238E27FC236}">
              <a16:creationId xmlns:a16="http://schemas.microsoft.com/office/drawing/2014/main" id="{B3FAE087-9A05-4B73-BBB1-AA6410378835}"/>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937</xdr:row>
      <xdr:rowOff>0</xdr:rowOff>
    </xdr:from>
    <xdr:ext cx="76200" cy="190501"/>
    <xdr:sp macro="" textlink="">
      <xdr:nvSpPr>
        <xdr:cNvPr id="1452" name="Text Box 10">
          <a:extLst>
            <a:ext uri="{FF2B5EF4-FFF2-40B4-BE49-F238E27FC236}">
              <a16:creationId xmlns:a16="http://schemas.microsoft.com/office/drawing/2014/main" id="{F10B81C2-D318-410A-8FA6-5C4C844EE7E1}"/>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53" name="Text Box 4">
          <a:extLst>
            <a:ext uri="{FF2B5EF4-FFF2-40B4-BE49-F238E27FC236}">
              <a16:creationId xmlns:a16="http://schemas.microsoft.com/office/drawing/2014/main" id="{F91C5306-18DA-4AD6-BD4A-D8DEEFA41498}"/>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54" name="Text Box 5">
          <a:extLst>
            <a:ext uri="{FF2B5EF4-FFF2-40B4-BE49-F238E27FC236}">
              <a16:creationId xmlns:a16="http://schemas.microsoft.com/office/drawing/2014/main" id="{9BB4FB29-E084-4759-B811-3C7A80231B29}"/>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55" name="Text Box 9">
          <a:extLst>
            <a:ext uri="{FF2B5EF4-FFF2-40B4-BE49-F238E27FC236}">
              <a16:creationId xmlns:a16="http://schemas.microsoft.com/office/drawing/2014/main" id="{8287963E-1F42-4AF6-BB38-E478C57D3956}"/>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56" name="Text Box 4">
          <a:extLst>
            <a:ext uri="{FF2B5EF4-FFF2-40B4-BE49-F238E27FC236}">
              <a16:creationId xmlns:a16="http://schemas.microsoft.com/office/drawing/2014/main" id="{B53D8B40-BCBF-47FE-9EA5-BE7FA801460C}"/>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57" name="Text Box 5">
          <a:extLst>
            <a:ext uri="{FF2B5EF4-FFF2-40B4-BE49-F238E27FC236}">
              <a16:creationId xmlns:a16="http://schemas.microsoft.com/office/drawing/2014/main" id="{492F06FD-FF94-40AC-B95C-5BDB7D6395C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58" name="Text Box 9">
          <a:extLst>
            <a:ext uri="{FF2B5EF4-FFF2-40B4-BE49-F238E27FC236}">
              <a16:creationId xmlns:a16="http://schemas.microsoft.com/office/drawing/2014/main" id="{264B8520-D01D-4FF4-A38B-31A3ADFD6BC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59" name="Text Box 10">
          <a:extLst>
            <a:ext uri="{FF2B5EF4-FFF2-40B4-BE49-F238E27FC236}">
              <a16:creationId xmlns:a16="http://schemas.microsoft.com/office/drawing/2014/main" id="{FE7C3AEF-BB3F-4C22-8B5E-86002F83378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0" name="Text Box 4">
          <a:extLst>
            <a:ext uri="{FF2B5EF4-FFF2-40B4-BE49-F238E27FC236}">
              <a16:creationId xmlns:a16="http://schemas.microsoft.com/office/drawing/2014/main" id="{8BEF6174-FED4-40F6-B55C-4110B6FBA4D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1" name="Text Box 5">
          <a:extLst>
            <a:ext uri="{FF2B5EF4-FFF2-40B4-BE49-F238E27FC236}">
              <a16:creationId xmlns:a16="http://schemas.microsoft.com/office/drawing/2014/main" id="{C55E1D49-FD48-4D1A-BC9A-9A87AFB4E8F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2" name="Text Box 9">
          <a:extLst>
            <a:ext uri="{FF2B5EF4-FFF2-40B4-BE49-F238E27FC236}">
              <a16:creationId xmlns:a16="http://schemas.microsoft.com/office/drawing/2014/main" id="{5778938C-152A-4A9E-8293-36B1A3360B80}"/>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3" name="Text Box 4">
          <a:extLst>
            <a:ext uri="{FF2B5EF4-FFF2-40B4-BE49-F238E27FC236}">
              <a16:creationId xmlns:a16="http://schemas.microsoft.com/office/drawing/2014/main" id="{385BD8FF-844D-4868-861F-BA063A0297B8}"/>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4" name="Text Box 5">
          <a:extLst>
            <a:ext uri="{FF2B5EF4-FFF2-40B4-BE49-F238E27FC236}">
              <a16:creationId xmlns:a16="http://schemas.microsoft.com/office/drawing/2014/main" id="{FF3D7DD6-1A35-455C-B69F-2D4AAE855596}"/>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5" name="Text Box 9">
          <a:extLst>
            <a:ext uri="{FF2B5EF4-FFF2-40B4-BE49-F238E27FC236}">
              <a16:creationId xmlns:a16="http://schemas.microsoft.com/office/drawing/2014/main" id="{C911C6B6-95DF-4094-81AB-5BB6C463360B}"/>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6" name="Text Box 4">
          <a:extLst>
            <a:ext uri="{FF2B5EF4-FFF2-40B4-BE49-F238E27FC236}">
              <a16:creationId xmlns:a16="http://schemas.microsoft.com/office/drawing/2014/main" id="{4CD92313-59D7-42A9-840F-6132AAA25343}"/>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7" name="Text Box 4">
          <a:extLst>
            <a:ext uri="{FF2B5EF4-FFF2-40B4-BE49-F238E27FC236}">
              <a16:creationId xmlns:a16="http://schemas.microsoft.com/office/drawing/2014/main" id="{090BE45D-76A0-46BF-92EC-1B0DC4A00B28}"/>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68" name="Text Box 4">
          <a:extLst>
            <a:ext uri="{FF2B5EF4-FFF2-40B4-BE49-F238E27FC236}">
              <a16:creationId xmlns:a16="http://schemas.microsoft.com/office/drawing/2014/main" id="{FBCD42FD-5752-4AF8-BBDE-27ED313E6E14}"/>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69" name="Text Box 5">
          <a:extLst>
            <a:ext uri="{FF2B5EF4-FFF2-40B4-BE49-F238E27FC236}">
              <a16:creationId xmlns:a16="http://schemas.microsoft.com/office/drawing/2014/main" id="{328CDF37-1592-4E03-9AB2-6E1386202D4F}"/>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0" name="Text Box 9">
          <a:extLst>
            <a:ext uri="{FF2B5EF4-FFF2-40B4-BE49-F238E27FC236}">
              <a16:creationId xmlns:a16="http://schemas.microsoft.com/office/drawing/2014/main" id="{8AD5A49E-2D51-4B3C-BDFB-D361182D7C20}"/>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1" name="Text Box 10">
          <a:extLst>
            <a:ext uri="{FF2B5EF4-FFF2-40B4-BE49-F238E27FC236}">
              <a16:creationId xmlns:a16="http://schemas.microsoft.com/office/drawing/2014/main" id="{2DA48587-2E22-461E-B5DB-4943A9A70192}"/>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2" name="Text Box 4">
          <a:extLst>
            <a:ext uri="{FF2B5EF4-FFF2-40B4-BE49-F238E27FC236}">
              <a16:creationId xmlns:a16="http://schemas.microsoft.com/office/drawing/2014/main" id="{9E0F9F9B-156E-4A99-A7C1-D34939ACD721}"/>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3" name="Text Box 5">
          <a:extLst>
            <a:ext uri="{FF2B5EF4-FFF2-40B4-BE49-F238E27FC236}">
              <a16:creationId xmlns:a16="http://schemas.microsoft.com/office/drawing/2014/main" id="{975639E0-0BA7-4CF4-A150-463C9B379F84}"/>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4" name="Text Box 9">
          <a:extLst>
            <a:ext uri="{FF2B5EF4-FFF2-40B4-BE49-F238E27FC236}">
              <a16:creationId xmlns:a16="http://schemas.microsoft.com/office/drawing/2014/main" id="{23C5E6E0-7D1A-4C47-A31E-249DDF39F19A}"/>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5" name="Text Box 10">
          <a:extLst>
            <a:ext uri="{FF2B5EF4-FFF2-40B4-BE49-F238E27FC236}">
              <a16:creationId xmlns:a16="http://schemas.microsoft.com/office/drawing/2014/main" id="{285EBCD9-27CB-421C-A62B-425D04D9063E}"/>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6" name="Text Box 4">
          <a:extLst>
            <a:ext uri="{FF2B5EF4-FFF2-40B4-BE49-F238E27FC236}">
              <a16:creationId xmlns:a16="http://schemas.microsoft.com/office/drawing/2014/main" id="{ECB4B6CB-DD74-4F11-9DAB-04320283E285}"/>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7" name="Text Box 5">
          <a:extLst>
            <a:ext uri="{FF2B5EF4-FFF2-40B4-BE49-F238E27FC236}">
              <a16:creationId xmlns:a16="http://schemas.microsoft.com/office/drawing/2014/main" id="{309A9F05-F42C-4E40-BFE5-875A8354B737}"/>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8" name="Text Box 9">
          <a:extLst>
            <a:ext uri="{FF2B5EF4-FFF2-40B4-BE49-F238E27FC236}">
              <a16:creationId xmlns:a16="http://schemas.microsoft.com/office/drawing/2014/main" id="{C2A14647-54A9-4752-9CA1-B5AFAACE85F4}"/>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9" name="Text Box 10">
          <a:extLst>
            <a:ext uri="{FF2B5EF4-FFF2-40B4-BE49-F238E27FC236}">
              <a16:creationId xmlns:a16="http://schemas.microsoft.com/office/drawing/2014/main" id="{AB87C598-4E42-40DC-ACE0-DB924E003839}"/>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0" name="Text Box 4">
          <a:extLst>
            <a:ext uri="{FF2B5EF4-FFF2-40B4-BE49-F238E27FC236}">
              <a16:creationId xmlns:a16="http://schemas.microsoft.com/office/drawing/2014/main" id="{D1001C79-8CB8-42E3-AA82-81ED4D313191}"/>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1" name="Text Box 5">
          <a:extLst>
            <a:ext uri="{FF2B5EF4-FFF2-40B4-BE49-F238E27FC236}">
              <a16:creationId xmlns:a16="http://schemas.microsoft.com/office/drawing/2014/main" id="{4AE90607-C373-438C-8496-F29EC3DD5F9C}"/>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2" name="Text Box 9">
          <a:extLst>
            <a:ext uri="{FF2B5EF4-FFF2-40B4-BE49-F238E27FC236}">
              <a16:creationId xmlns:a16="http://schemas.microsoft.com/office/drawing/2014/main" id="{4C69EDCC-A588-4837-B072-20EB74EED5AB}"/>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3" name="Text Box 10">
          <a:extLst>
            <a:ext uri="{FF2B5EF4-FFF2-40B4-BE49-F238E27FC236}">
              <a16:creationId xmlns:a16="http://schemas.microsoft.com/office/drawing/2014/main" id="{6A01660F-D43C-49B7-8BBB-15F696CC9B6C}"/>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4" name="Text Box 4">
          <a:extLst>
            <a:ext uri="{FF2B5EF4-FFF2-40B4-BE49-F238E27FC236}">
              <a16:creationId xmlns:a16="http://schemas.microsoft.com/office/drawing/2014/main" id="{69578A22-4818-4CD4-89B3-973BB7C80198}"/>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5" name="Text Box 5">
          <a:extLst>
            <a:ext uri="{FF2B5EF4-FFF2-40B4-BE49-F238E27FC236}">
              <a16:creationId xmlns:a16="http://schemas.microsoft.com/office/drawing/2014/main" id="{7C5D1283-CABF-412B-8E89-5F4193713481}"/>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6" name="Text Box 9">
          <a:extLst>
            <a:ext uri="{FF2B5EF4-FFF2-40B4-BE49-F238E27FC236}">
              <a16:creationId xmlns:a16="http://schemas.microsoft.com/office/drawing/2014/main" id="{5DEA6CFB-B8FF-45B2-B7A4-FF84BB47081F}"/>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7" name="Text Box 10">
          <a:extLst>
            <a:ext uri="{FF2B5EF4-FFF2-40B4-BE49-F238E27FC236}">
              <a16:creationId xmlns:a16="http://schemas.microsoft.com/office/drawing/2014/main" id="{33B7D11D-DD44-48EF-B1A3-EFF226DDFE32}"/>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88" name="Text Box 4">
          <a:extLst>
            <a:ext uri="{FF2B5EF4-FFF2-40B4-BE49-F238E27FC236}">
              <a16:creationId xmlns:a16="http://schemas.microsoft.com/office/drawing/2014/main" id="{3BD6B814-CF0C-44A1-BECE-C51957A4B7CC}"/>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89" name="Text Box 5">
          <a:extLst>
            <a:ext uri="{FF2B5EF4-FFF2-40B4-BE49-F238E27FC236}">
              <a16:creationId xmlns:a16="http://schemas.microsoft.com/office/drawing/2014/main" id="{27AA0587-E120-4089-90D1-B084F38C630B}"/>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90" name="Text Box 9">
          <a:extLst>
            <a:ext uri="{FF2B5EF4-FFF2-40B4-BE49-F238E27FC236}">
              <a16:creationId xmlns:a16="http://schemas.microsoft.com/office/drawing/2014/main" id="{69B89810-0BFA-463F-B783-B7AAE94B5F61}"/>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91" name="Text Box 10">
          <a:extLst>
            <a:ext uri="{FF2B5EF4-FFF2-40B4-BE49-F238E27FC236}">
              <a16:creationId xmlns:a16="http://schemas.microsoft.com/office/drawing/2014/main" id="{95033320-DFC1-442A-9944-01ECB429F2E7}"/>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92" name="Text Box 4">
          <a:extLst>
            <a:ext uri="{FF2B5EF4-FFF2-40B4-BE49-F238E27FC236}">
              <a16:creationId xmlns:a16="http://schemas.microsoft.com/office/drawing/2014/main" id="{E1BCB4F1-8A41-4E1A-A5D0-FBB35D9FE17A}"/>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93" name="Text Box 5">
          <a:extLst>
            <a:ext uri="{FF2B5EF4-FFF2-40B4-BE49-F238E27FC236}">
              <a16:creationId xmlns:a16="http://schemas.microsoft.com/office/drawing/2014/main" id="{367E7F07-CA58-41E1-9A6F-1BE0720EEE28}"/>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94" name="Text Box 9">
          <a:extLst>
            <a:ext uri="{FF2B5EF4-FFF2-40B4-BE49-F238E27FC236}">
              <a16:creationId xmlns:a16="http://schemas.microsoft.com/office/drawing/2014/main" id="{4E53F7A2-DF56-4D68-B429-BEA801AEDE5E}"/>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95" name="Text Box 10">
          <a:extLst>
            <a:ext uri="{FF2B5EF4-FFF2-40B4-BE49-F238E27FC236}">
              <a16:creationId xmlns:a16="http://schemas.microsoft.com/office/drawing/2014/main" id="{35A5DDE2-F850-4E8B-988E-C13CA7F1D164}"/>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96" name="Text Box 4">
          <a:extLst>
            <a:ext uri="{FF2B5EF4-FFF2-40B4-BE49-F238E27FC236}">
              <a16:creationId xmlns:a16="http://schemas.microsoft.com/office/drawing/2014/main" id="{033F324E-DE67-4A10-9812-22C2D57C446F}"/>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97" name="Text Box 5">
          <a:extLst>
            <a:ext uri="{FF2B5EF4-FFF2-40B4-BE49-F238E27FC236}">
              <a16:creationId xmlns:a16="http://schemas.microsoft.com/office/drawing/2014/main" id="{16B5D4E1-D5F2-4C72-8152-734044B7B62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98" name="Text Box 9">
          <a:extLst>
            <a:ext uri="{FF2B5EF4-FFF2-40B4-BE49-F238E27FC236}">
              <a16:creationId xmlns:a16="http://schemas.microsoft.com/office/drawing/2014/main" id="{DADBF94A-C241-4840-BB04-F563DEA4FF4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99" name="Text Box 10">
          <a:extLst>
            <a:ext uri="{FF2B5EF4-FFF2-40B4-BE49-F238E27FC236}">
              <a16:creationId xmlns:a16="http://schemas.microsoft.com/office/drawing/2014/main" id="{5CE14CD0-87C0-492D-85D9-0C2863C25442}"/>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0" name="Text Box 4">
          <a:extLst>
            <a:ext uri="{FF2B5EF4-FFF2-40B4-BE49-F238E27FC236}">
              <a16:creationId xmlns:a16="http://schemas.microsoft.com/office/drawing/2014/main" id="{CFE5202A-859D-4BDD-9036-210A66A3AB62}"/>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1" name="Text Box 5">
          <a:extLst>
            <a:ext uri="{FF2B5EF4-FFF2-40B4-BE49-F238E27FC236}">
              <a16:creationId xmlns:a16="http://schemas.microsoft.com/office/drawing/2014/main" id="{65CE4FE6-4C4A-449B-B9AB-CB5930B90D4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2" name="Text Box 9">
          <a:extLst>
            <a:ext uri="{FF2B5EF4-FFF2-40B4-BE49-F238E27FC236}">
              <a16:creationId xmlns:a16="http://schemas.microsoft.com/office/drawing/2014/main" id="{DA8F4323-CDB4-46BF-905D-88E944136906}"/>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3" name="Text Box 10">
          <a:extLst>
            <a:ext uri="{FF2B5EF4-FFF2-40B4-BE49-F238E27FC236}">
              <a16:creationId xmlns:a16="http://schemas.microsoft.com/office/drawing/2014/main" id="{E85BFF80-1568-4A3E-8494-CEB8AE33429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4" name="Text Box 4">
          <a:extLst>
            <a:ext uri="{FF2B5EF4-FFF2-40B4-BE49-F238E27FC236}">
              <a16:creationId xmlns:a16="http://schemas.microsoft.com/office/drawing/2014/main" id="{F40B67A1-55C4-4732-977C-FDE764C767A0}"/>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5" name="Text Box 5">
          <a:extLst>
            <a:ext uri="{FF2B5EF4-FFF2-40B4-BE49-F238E27FC236}">
              <a16:creationId xmlns:a16="http://schemas.microsoft.com/office/drawing/2014/main" id="{B47546D8-6D87-4BBF-A533-F9B5D37B36A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6" name="Text Box 9">
          <a:extLst>
            <a:ext uri="{FF2B5EF4-FFF2-40B4-BE49-F238E27FC236}">
              <a16:creationId xmlns:a16="http://schemas.microsoft.com/office/drawing/2014/main" id="{EA938EFE-7B6F-479B-8FD6-07439668D18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7" name="Text Box 10">
          <a:extLst>
            <a:ext uri="{FF2B5EF4-FFF2-40B4-BE49-F238E27FC236}">
              <a16:creationId xmlns:a16="http://schemas.microsoft.com/office/drawing/2014/main" id="{BB702C3E-F3EE-4096-93AE-18C1FF2A5D83}"/>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8" name="Text Box 4">
          <a:extLst>
            <a:ext uri="{FF2B5EF4-FFF2-40B4-BE49-F238E27FC236}">
              <a16:creationId xmlns:a16="http://schemas.microsoft.com/office/drawing/2014/main" id="{7E64A91E-C12C-4121-9512-F0B22C82ABC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9" name="Text Box 5">
          <a:extLst>
            <a:ext uri="{FF2B5EF4-FFF2-40B4-BE49-F238E27FC236}">
              <a16:creationId xmlns:a16="http://schemas.microsoft.com/office/drawing/2014/main" id="{707B27DC-4DEC-4788-95BB-BDD88DBE401D}"/>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0" name="Text Box 9">
          <a:extLst>
            <a:ext uri="{FF2B5EF4-FFF2-40B4-BE49-F238E27FC236}">
              <a16:creationId xmlns:a16="http://schemas.microsoft.com/office/drawing/2014/main" id="{46004962-1CCF-4F48-947E-891B1BA6E80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1" name="Text Box 10">
          <a:extLst>
            <a:ext uri="{FF2B5EF4-FFF2-40B4-BE49-F238E27FC236}">
              <a16:creationId xmlns:a16="http://schemas.microsoft.com/office/drawing/2014/main" id="{889618CF-E7B6-459C-8421-85BBAB7C8F2D}"/>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2" name="Text Box 4">
          <a:extLst>
            <a:ext uri="{FF2B5EF4-FFF2-40B4-BE49-F238E27FC236}">
              <a16:creationId xmlns:a16="http://schemas.microsoft.com/office/drawing/2014/main" id="{6BE363E6-8A60-414C-AF55-A13BB3D5D58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3" name="Text Box 5">
          <a:extLst>
            <a:ext uri="{FF2B5EF4-FFF2-40B4-BE49-F238E27FC236}">
              <a16:creationId xmlns:a16="http://schemas.microsoft.com/office/drawing/2014/main" id="{FA11D43F-F91E-49C8-9DFB-E33883A0A89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4" name="Text Box 9">
          <a:extLst>
            <a:ext uri="{FF2B5EF4-FFF2-40B4-BE49-F238E27FC236}">
              <a16:creationId xmlns:a16="http://schemas.microsoft.com/office/drawing/2014/main" id="{D4AD78E0-8867-4423-81E3-62D14CAA45B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5" name="Text Box 10">
          <a:extLst>
            <a:ext uri="{FF2B5EF4-FFF2-40B4-BE49-F238E27FC236}">
              <a16:creationId xmlns:a16="http://schemas.microsoft.com/office/drawing/2014/main" id="{93E263DF-6165-4466-9F27-955A0AA54CE9}"/>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6" name="Text Box 4">
          <a:extLst>
            <a:ext uri="{FF2B5EF4-FFF2-40B4-BE49-F238E27FC236}">
              <a16:creationId xmlns:a16="http://schemas.microsoft.com/office/drawing/2014/main" id="{F7CD6054-5A44-4AB2-88F0-EEDAC1AF745E}"/>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7" name="Text Box 5">
          <a:extLst>
            <a:ext uri="{FF2B5EF4-FFF2-40B4-BE49-F238E27FC236}">
              <a16:creationId xmlns:a16="http://schemas.microsoft.com/office/drawing/2014/main" id="{B504160C-DCA7-4B1B-8502-FA92E9DC64A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8" name="Text Box 9">
          <a:extLst>
            <a:ext uri="{FF2B5EF4-FFF2-40B4-BE49-F238E27FC236}">
              <a16:creationId xmlns:a16="http://schemas.microsoft.com/office/drawing/2014/main" id="{46831638-EB46-4747-862C-6AA8DA87F30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9" name="Text Box 10">
          <a:extLst>
            <a:ext uri="{FF2B5EF4-FFF2-40B4-BE49-F238E27FC236}">
              <a16:creationId xmlns:a16="http://schemas.microsoft.com/office/drawing/2014/main" id="{9F7B552B-34D2-4944-859F-6E5B014577A3}"/>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0" name="Text Box 4">
          <a:extLst>
            <a:ext uri="{FF2B5EF4-FFF2-40B4-BE49-F238E27FC236}">
              <a16:creationId xmlns:a16="http://schemas.microsoft.com/office/drawing/2014/main" id="{AEF17E27-BB03-408C-904E-AE7B1EBEAE10}"/>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1" name="Text Box 5">
          <a:extLst>
            <a:ext uri="{FF2B5EF4-FFF2-40B4-BE49-F238E27FC236}">
              <a16:creationId xmlns:a16="http://schemas.microsoft.com/office/drawing/2014/main" id="{A54B986D-AFB1-4F9C-B8E6-2D867E444E6F}"/>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2" name="Text Box 9">
          <a:extLst>
            <a:ext uri="{FF2B5EF4-FFF2-40B4-BE49-F238E27FC236}">
              <a16:creationId xmlns:a16="http://schemas.microsoft.com/office/drawing/2014/main" id="{D566F580-6C0E-44F9-9A45-CC5A69D5B0EB}"/>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3" name="Text Box 10">
          <a:extLst>
            <a:ext uri="{FF2B5EF4-FFF2-40B4-BE49-F238E27FC236}">
              <a16:creationId xmlns:a16="http://schemas.microsoft.com/office/drawing/2014/main" id="{4D0D7617-0847-4849-9FB2-10A3DDD9FD8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4" name="Text Box 4">
          <a:extLst>
            <a:ext uri="{FF2B5EF4-FFF2-40B4-BE49-F238E27FC236}">
              <a16:creationId xmlns:a16="http://schemas.microsoft.com/office/drawing/2014/main" id="{22DEC2B1-0972-4020-B594-28BD8C620A46}"/>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5" name="Text Box 5">
          <a:extLst>
            <a:ext uri="{FF2B5EF4-FFF2-40B4-BE49-F238E27FC236}">
              <a16:creationId xmlns:a16="http://schemas.microsoft.com/office/drawing/2014/main" id="{8FEAF6C1-638E-4B96-9E3F-261180C09B8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6" name="Text Box 9">
          <a:extLst>
            <a:ext uri="{FF2B5EF4-FFF2-40B4-BE49-F238E27FC236}">
              <a16:creationId xmlns:a16="http://schemas.microsoft.com/office/drawing/2014/main" id="{87965145-7B28-450F-AA5B-87808B9F5E3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7" name="Text Box 10">
          <a:extLst>
            <a:ext uri="{FF2B5EF4-FFF2-40B4-BE49-F238E27FC236}">
              <a16:creationId xmlns:a16="http://schemas.microsoft.com/office/drawing/2014/main" id="{CB576ED7-E047-4870-9FDC-E5904064BF5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8" name="Text Box 4">
          <a:extLst>
            <a:ext uri="{FF2B5EF4-FFF2-40B4-BE49-F238E27FC236}">
              <a16:creationId xmlns:a16="http://schemas.microsoft.com/office/drawing/2014/main" id="{DA223D18-6AA4-482A-A690-9A99242DB2F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9" name="Text Box 5">
          <a:extLst>
            <a:ext uri="{FF2B5EF4-FFF2-40B4-BE49-F238E27FC236}">
              <a16:creationId xmlns:a16="http://schemas.microsoft.com/office/drawing/2014/main" id="{D0289576-164B-451D-AAC8-2A06F3A288B8}"/>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30" name="Text Box 9">
          <a:extLst>
            <a:ext uri="{FF2B5EF4-FFF2-40B4-BE49-F238E27FC236}">
              <a16:creationId xmlns:a16="http://schemas.microsoft.com/office/drawing/2014/main" id="{5243A936-EBCE-46F9-84BE-FA5706BBD13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31" name="Text Box 10">
          <a:extLst>
            <a:ext uri="{FF2B5EF4-FFF2-40B4-BE49-F238E27FC236}">
              <a16:creationId xmlns:a16="http://schemas.microsoft.com/office/drawing/2014/main" id="{77FDB54A-E155-428C-B561-E3D30306518C}"/>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32" name="Text Box 4">
          <a:extLst>
            <a:ext uri="{FF2B5EF4-FFF2-40B4-BE49-F238E27FC236}">
              <a16:creationId xmlns:a16="http://schemas.microsoft.com/office/drawing/2014/main" id="{134FD3A5-07FE-4026-B371-2AE2EE7A6B4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33" name="Text Box 5">
          <a:extLst>
            <a:ext uri="{FF2B5EF4-FFF2-40B4-BE49-F238E27FC236}">
              <a16:creationId xmlns:a16="http://schemas.microsoft.com/office/drawing/2014/main" id="{93138C97-3BED-46FD-B0CA-E1AF4A05C90F}"/>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34" name="Text Box 9">
          <a:extLst>
            <a:ext uri="{FF2B5EF4-FFF2-40B4-BE49-F238E27FC236}">
              <a16:creationId xmlns:a16="http://schemas.microsoft.com/office/drawing/2014/main" id="{7188852E-FE3B-4A06-B50E-2A73CCD03BC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35" name="Text Box 10">
          <a:extLst>
            <a:ext uri="{FF2B5EF4-FFF2-40B4-BE49-F238E27FC236}">
              <a16:creationId xmlns:a16="http://schemas.microsoft.com/office/drawing/2014/main" id="{A79316A7-621A-4EDC-A690-EB82058E860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6"/>
    <xdr:sp macro="" textlink="">
      <xdr:nvSpPr>
        <xdr:cNvPr id="1536" name="Text Box 4">
          <a:extLst>
            <a:ext uri="{FF2B5EF4-FFF2-40B4-BE49-F238E27FC236}">
              <a16:creationId xmlns:a16="http://schemas.microsoft.com/office/drawing/2014/main" id="{7AAA56FB-1D74-44D4-B85B-F7D19B15C6C0}"/>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oneCellAnchor>
  <xdr:oneCellAnchor>
    <xdr:from>
      <xdr:col>5</xdr:col>
      <xdr:colOff>0</xdr:colOff>
      <xdr:row>889</xdr:row>
      <xdr:rowOff>0</xdr:rowOff>
    </xdr:from>
    <xdr:ext cx="76200" cy="148166"/>
    <xdr:sp macro="" textlink="">
      <xdr:nvSpPr>
        <xdr:cNvPr id="1537" name="Text Box 5">
          <a:extLst>
            <a:ext uri="{FF2B5EF4-FFF2-40B4-BE49-F238E27FC236}">
              <a16:creationId xmlns:a16="http://schemas.microsoft.com/office/drawing/2014/main" id="{73A3B1EB-314D-481D-8558-3949CD444ECD}"/>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oneCellAnchor>
  <xdr:oneCellAnchor>
    <xdr:from>
      <xdr:col>5</xdr:col>
      <xdr:colOff>0</xdr:colOff>
      <xdr:row>889</xdr:row>
      <xdr:rowOff>0</xdr:rowOff>
    </xdr:from>
    <xdr:ext cx="76200" cy="148166"/>
    <xdr:sp macro="" textlink="">
      <xdr:nvSpPr>
        <xdr:cNvPr id="1538" name="Text Box 9">
          <a:extLst>
            <a:ext uri="{FF2B5EF4-FFF2-40B4-BE49-F238E27FC236}">
              <a16:creationId xmlns:a16="http://schemas.microsoft.com/office/drawing/2014/main" id="{A27E7FD1-9C2C-4064-8BF7-88C2A39E9E37}"/>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oneCellAnchor>
  <xdr:oneCellAnchor>
    <xdr:from>
      <xdr:col>5</xdr:col>
      <xdr:colOff>0</xdr:colOff>
      <xdr:row>889</xdr:row>
      <xdr:rowOff>0</xdr:rowOff>
    </xdr:from>
    <xdr:ext cx="76200" cy="148166"/>
    <xdr:sp macro="" textlink="">
      <xdr:nvSpPr>
        <xdr:cNvPr id="1539" name="Text Box 10">
          <a:extLst>
            <a:ext uri="{FF2B5EF4-FFF2-40B4-BE49-F238E27FC236}">
              <a16:creationId xmlns:a16="http://schemas.microsoft.com/office/drawing/2014/main" id="{34377C11-6BBF-4FD9-94C1-D3FA5648F6D3}"/>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40" name="Text Box 4">
          <a:extLst>
            <a:ext uri="{FF2B5EF4-FFF2-40B4-BE49-F238E27FC236}">
              <a16:creationId xmlns:a16="http://schemas.microsoft.com/office/drawing/2014/main" id="{3CAF9A16-8E30-4539-8B33-389C1A142787}"/>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41" name="Text Box 5">
          <a:extLst>
            <a:ext uri="{FF2B5EF4-FFF2-40B4-BE49-F238E27FC236}">
              <a16:creationId xmlns:a16="http://schemas.microsoft.com/office/drawing/2014/main" id="{967E7509-70FE-40AB-93D8-E37971AC2AB6}"/>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42" name="Text Box 9">
          <a:extLst>
            <a:ext uri="{FF2B5EF4-FFF2-40B4-BE49-F238E27FC236}">
              <a16:creationId xmlns:a16="http://schemas.microsoft.com/office/drawing/2014/main" id="{D04C7358-0CA4-466B-B293-C0463E65CB4C}"/>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43" name="Text Box 10">
          <a:extLst>
            <a:ext uri="{FF2B5EF4-FFF2-40B4-BE49-F238E27FC236}">
              <a16:creationId xmlns:a16="http://schemas.microsoft.com/office/drawing/2014/main" id="{1D98C18C-A6FB-4D82-80C7-E81FF77972EB}"/>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oneCellAnchor>
    <xdr:from>
      <xdr:col>5</xdr:col>
      <xdr:colOff>0</xdr:colOff>
      <xdr:row>937</xdr:row>
      <xdr:rowOff>0</xdr:rowOff>
    </xdr:from>
    <xdr:ext cx="76200" cy="190501"/>
    <xdr:sp macro="" textlink="">
      <xdr:nvSpPr>
        <xdr:cNvPr id="1544" name="Text Box 4">
          <a:extLst>
            <a:ext uri="{FF2B5EF4-FFF2-40B4-BE49-F238E27FC236}">
              <a16:creationId xmlns:a16="http://schemas.microsoft.com/office/drawing/2014/main" id="{CB95828B-1210-4724-8349-C1BBD41E2759}"/>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937</xdr:row>
      <xdr:rowOff>0</xdr:rowOff>
    </xdr:from>
    <xdr:ext cx="76200" cy="190501"/>
    <xdr:sp macro="" textlink="">
      <xdr:nvSpPr>
        <xdr:cNvPr id="1545" name="Text Box 5">
          <a:extLst>
            <a:ext uri="{FF2B5EF4-FFF2-40B4-BE49-F238E27FC236}">
              <a16:creationId xmlns:a16="http://schemas.microsoft.com/office/drawing/2014/main" id="{B2F46589-242F-428D-AF77-45E25AB073CB}"/>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937</xdr:row>
      <xdr:rowOff>0</xdr:rowOff>
    </xdr:from>
    <xdr:ext cx="76200" cy="190501"/>
    <xdr:sp macro="" textlink="">
      <xdr:nvSpPr>
        <xdr:cNvPr id="1546" name="Text Box 9">
          <a:extLst>
            <a:ext uri="{FF2B5EF4-FFF2-40B4-BE49-F238E27FC236}">
              <a16:creationId xmlns:a16="http://schemas.microsoft.com/office/drawing/2014/main" id="{05E20BB2-496F-4720-97A5-F53144D2D582}"/>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937</xdr:row>
      <xdr:rowOff>0</xdr:rowOff>
    </xdr:from>
    <xdr:ext cx="76200" cy="190501"/>
    <xdr:sp macro="" textlink="">
      <xdr:nvSpPr>
        <xdr:cNvPr id="1547" name="Text Box 10">
          <a:extLst>
            <a:ext uri="{FF2B5EF4-FFF2-40B4-BE49-F238E27FC236}">
              <a16:creationId xmlns:a16="http://schemas.microsoft.com/office/drawing/2014/main" id="{31A62C49-EDEC-4B98-AC9E-69EFA457C0D0}"/>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48" name="Text Box 4">
          <a:extLst>
            <a:ext uri="{FF2B5EF4-FFF2-40B4-BE49-F238E27FC236}">
              <a16:creationId xmlns:a16="http://schemas.microsoft.com/office/drawing/2014/main" id="{932D230B-4765-4CC9-8A6F-43E61A1993D9}"/>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49" name="Text Box 5">
          <a:extLst>
            <a:ext uri="{FF2B5EF4-FFF2-40B4-BE49-F238E27FC236}">
              <a16:creationId xmlns:a16="http://schemas.microsoft.com/office/drawing/2014/main" id="{48757A56-2C80-444F-B330-1157E0CE5C60}"/>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50" name="Text Box 9">
          <a:extLst>
            <a:ext uri="{FF2B5EF4-FFF2-40B4-BE49-F238E27FC236}">
              <a16:creationId xmlns:a16="http://schemas.microsoft.com/office/drawing/2014/main" id="{1FFE0F6A-5158-409F-BAD4-E6347F9102DA}"/>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51" name="Text Box 10">
          <a:extLst>
            <a:ext uri="{FF2B5EF4-FFF2-40B4-BE49-F238E27FC236}">
              <a16:creationId xmlns:a16="http://schemas.microsoft.com/office/drawing/2014/main" id="{9AA4C100-21EC-4E18-B6C8-95CD69239BF0}"/>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52" name="Text Box 4">
          <a:extLst>
            <a:ext uri="{FF2B5EF4-FFF2-40B4-BE49-F238E27FC236}">
              <a16:creationId xmlns:a16="http://schemas.microsoft.com/office/drawing/2014/main" id="{DE2BB613-05EB-4204-B4A5-FEBA15241480}"/>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53" name="Text Box 5">
          <a:extLst>
            <a:ext uri="{FF2B5EF4-FFF2-40B4-BE49-F238E27FC236}">
              <a16:creationId xmlns:a16="http://schemas.microsoft.com/office/drawing/2014/main" id="{54FC498D-4CBD-4DB8-B2B8-ED876D9B081F}"/>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54" name="Text Box 9">
          <a:extLst>
            <a:ext uri="{FF2B5EF4-FFF2-40B4-BE49-F238E27FC236}">
              <a16:creationId xmlns:a16="http://schemas.microsoft.com/office/drawing/2014/main" id="{FEA162BE-0A8C-4F1B-91C7-0A8D7FF42F48}"/>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55" name="Text Box 10">
          <a:extLst>
            <a:ext uri="{FF2B5EF4-FFF2-40B4-BE49-F238E27FC236}">
              <a16:creationId xmlns:a16="http://schemas.microsoft.com/office/drawing/2014/main" id="{07DE9545-8FF9-43DA-AEF7-35A370946805}"/>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56" name="Text Box 4">
          <a:extLst>
            <a:ext uri="{FF2B5EF4-FFF2-40B4-BE49-F238E27FC236}">
              <a16:creationId xmlns:a16="http://schemas.microsoft.com/office/drawing/2014/main" id="{B7025198-3B7F-4F05-A97B-18D4ECB860C6}"/>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57" name="Text Box 5">
          <a:extLst>
            <a:ext uri="{FF2B5EF4-FFF2-40B4-BE49-F238E27FC236}">
              <a16:creationId xmlns:a16="http://schemas.microsoft.com/office/drawing/2014/main" id="{14277D0D-3B3C-4FC4-9F74-42DC66882200}"/>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58" name="Text Box 9">
          <a:extLst>
            <a:ext uri="{FF2B5EF4-FFF2-40B4-BE49-F238E27FC236}">
              <a16:creationId xmlns:a16="http://schemas.microsoft.com/office/drawing/2014/main" id="{3A7A7C8A-978A-435B-B807-A31765DF0300}"/>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59" name="Text Box 10">
          <a:extLst>
            <a:ext uri="{FF2B5EF4-FFF2-40B4-BE49-F238E27FC236}">
              <a16:creationId xmlns:a16="http://schemas.microsoft.com/office/drawing/2014/main" id="{5748DE65-23BF-4954-9A30-AA42BF186C88}"/>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twoCellAnchor editAs="oneCell">
    <xdr:from>
      <xdr:col>5</xdr:col>
      <xdr:colOff>0</xdr:colOff>
      <xdr:row>937</xdr:row>
      <xdr:rowOff>0</xdr:rowOff>
    </xdr:from>
    <xdr:to>
      <xdr:col>5</xdr:col>
      <xdr:colOff>76200</xdr:colOff>
      <xdr:row>937</xdr:row>
      <xdr:rowOff>160521</xdr:rowOff>
    </xdr:to>
    <xdr:sp macro="" textlink="">
      <xdr:nvSpPr>
        <xdr:cNvPr id="1560" name="Text Box 4">
          <a:extLst>
            <a:ext uri="{FF2B5EF4-FFF2-40B4-BE49-F238E27FC236}">
              <a16:creationId xmlns:a16="http://schemas.microsoft.com/office/drawing/2014/main" id="{F6F121F1-F898-42B5-BAF9-276A0B37A787}"/>
            </a:ext>
          </a:extLst>
        </xdr:cNvPr>
        <xdr:cNvSpPr txBox="1">
          <a:spLocks noChangeArrowheads="1"/>
        </xdr:cNvSpPr>
      </xdr:nvSpPr>
      <xdr:spPr bwMode="auto">
        <a:xfrm>
          <a:off x="5724525" y="189985650"/>
          <a:ext cx="76200" cy="189096"/>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160521</xdr:rowOff>
    </xdr:to>
    <xdr:sp macro="" textlink="">
      <xdr:nvSpPr>
        <xdr:cNvPr id="1561" name="Text Box 5">
          <a:extLst>
            <a:ext uri="{FF2B5EF4-FFF2-40B4-BE49-F238E27FC236}">
              <a16:creationId xmlns:a16="http://schemas.microsoft.com/office/drawing/2014/main" id="{1C8AC942-FC01-4C6C-95E9-377D6D7041E4}"/>
            </a:ext>
          </a:extLst>
        </xdr:cNvPr>
        <xdr:cNvSpPr txBox="1">
          <a:spLocks noChangeArrowheads="1"/>
        </xdr:cNvSpPr>
      </xdr:nvSpPr>
      <xdr:spPr bwMode="auto">
        <a:xfrm>
          <a:off x="5724525" y="189985650"/>
          <a:ext cx="76200" cy="189096"/>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160521</xdr:rowOff>
    </xdr:to>
    <xdr:sp macro="" textlink="">
      <xdr:nvSpPr>
        <xdr:cNvPr id="1562" name="Text Box 9">
          <a:extLst>
            <a:ext uri="{FF2B5EF4-FFF2-40B4-BE49-F238E27FC236}">
              <a16:creationId xmlns:a16="http://schemas.microsoft.com/office/drawing/2014/main" id="{36379321-BB30-4DD4-B8FD-351E63108B63}"/>
            </a:ext>
          </a:extLst>
        </xdr:cNvPr>
        <xdr:cNvSpPr txBox="1">
          <a:spLocks noChangeArrowheads="1"/>
        </xdr:cNvSpPr>
      </xdr:nvSpPr>
      <xdr:spPr bwMode="auto">
        <a:xfrm>
          <a:off x="5724525" y="189985650"/>
          <a:ext cx="76200" cy="189096"/>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160521</xdr:rowOff>
    </xdr:to>
    <xdr:sp macro="" textlink="">
      <xdr:nvSpPr>
        <xdr:cNvPr id="1563" name="Text Box 10">
          <a:extLst>
            <a:ext uri="{FF2B5EF4-FFF2-40B4-BE49-F238E27FC236}">
              <a16:creationId xmlns:a16="http://schemas.microsoft.com/office/drawing/2014/main" id="{7E3C0BFB-E485-4A91-A4B1-F06FDEBE290A}"/>
            </a:ext>
          </a:extLst>
        </xdr:cNvPr>
        <xdr:cNvSpPr txBox="1">
          <a:spLocks noChangeArrowheads="1"/>
        </xdr:cNvSpPr>
      </xdr:nvSpPr>
      <xdr:spPr bwMode="auto">
        <a:xfrm>
          <a:off x="5724525" y="189985650"/>
          <a:ext cx="76200" cy="189096"/>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64" name="Text Box 4">
          <a:extLst>
            <a:ext uri="{FF2B5EF4-FFF2-40B4-BE49-F238E27FC236}">
              <a16:creationId xmlns:a16="http://schemas.microsoft.com/office/drawing/2014/main" id="{7A9CD7B2-3B37-4689-8218-E221733CC9B4}"/>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65" name="Text Box 5">
          <a:extLst>
            <a:ext uri="{FF2B5EF4-FFF2-40B4-BE49-F238E27FC236}">
              <a16:creationId xmlns:a16="http://schemas.microsoft.com/office/drawing/2014/main" id="{FF346C26-EF93-4AD6-84E8-6A6A47F0AEB3}"/>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66" name="Text Box 9">
          <a:extLst>
            <a:ext uri="{FF2B5EF4-FFF2-40B4-BE49-F238E27FC236}">
              <a16:creationId xmlns:a16="http://schemas.microsoft.com/office/drawing/2014/main" id="{6B475035-C5B0-4FFC-AB0C-76D8F9603F42}"/>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67" name="Text Box 4">
          <a:extLst>
            <a:ext uri="{FF2B5EF4-FFF2-40B4-BE49-F238E27FC236}">
              <a16:creationId xmlns:a16="http://schemas.microsoft.com/office/drawing/2014/main" id="{CE96ADA0-CE6F-44AC-9BF2-CB66C735AD55}"/>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68" name="Text Box 5">
          <a:extLst>
            <a:ext uri="{FF2B5EF4-FFF2-40B4-BE49-F238E27FC236}">
              <a16:creationId xmlns:a16="http://schemas.microsoft.com/office/drawing/2014/main" id="{A8DC478E-DEA9-42A4-A3E8-6E1D6F06E3FB}"/>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69" name="Text Box 9">
          <a:extLst>
            <a:ext uri="{FF2B5EF4-FFF2-40B4-BE49-F238E27FC236}">
              <a16:creationId xmlns:a16="http://schemas.microsoft.com/office/drawing/2014/main" id="{8E64B90D-D9B0-4D2C-8CDB-004B16EAF347}"/>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0" name="Text Box 10">
          <a:extLst>
            <a:ext uri="{FF2B5EF4-FFF2-40B4-BE49-F238E27FC236}">
              <a16:creationId xmlns:a16="http://schemas.microsoft.com/office/drawing/2014/main" id="{B65E01F3-E52C-46F5-B744-2874A12B5B7D}"/>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1" name="Text Box 4">
          <a:extLst>
            <a:ext uri="{FF2B5EF4-FFF2-40B4-BE49-F238E27FC236}">
              <a16:creationId xmlns:a16="http://schemas.microsoft.com/office/drawing/2014/main" id="{841B8FF3-ED2B-449A-AAB1-009184310F1A}"/>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2" name="Text Box 5">
          <a:extLst>
            <a:ext uri="{FF2B5EF4-FFF2-40B4-BE49-F238E27FC236}">
              <a16:creationId xmlns:a16="http://schemas.microsoft.com/office/drawing/2014/main" id="{B7AE6D8E-F0FB-4059-9117-9EEB4EB790EE}"/>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3" name="Text Box 9">
          <a:extLst>
            <a:ext uri="{FF2B5EF4-FFF2-40B4-BE49-F238E27FC236}">
              <a16:creationId xmlns:a16="http://schemas.microsoft.com/office/drawing/2014/main" id="{C11A3048-AAB2-4A79-AE63-8766E5309B36}"/>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4" name="Text Box 10">
          <a:extLst>
            <a:ext uri="{FF2B5EF4-FFF2-40B4-BE49-F238E27FC236}">
              <a16:creationId xmlns:a16="http://schemas.microsoft.com/office/drawing/2014/main" id="{75A652D1-DBC5-47BE-8804-8483A85EF0C1}"/>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5" name="Text Box 4">
          <a:extLst>
            <a:ext uri="{FF2B5EF4-FFF2-40B4-BE49-F238E27FC236}">
              <a16:creationId xmlns:a16="http://schemas.microsoft.com/office/drawing/2014/main" id="{DF164515-6E9E-4469-976D-841127BC2742}"/>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6" name="Text Box 5">
          <a:extLst>
            <a:ext uri="{FF2B5EF4-FFF2-40B4-BE49-F238E27FC236}">
              <a16:creationId xmlns:a16="http://schemas.microsoft.com/office/drawing/2014/main" id="{F8B65D8A-6F25-4EDC-8745-6000BB7C16A3}"/>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7" name="Text Box 9">
          <a:extLst>
            <a:ext uri="{FF2B5EF4-FFF2-40B4-BE49-F238E27FC236}">
              <a16:creationId xmlns:a16="http://schemas.microsoft.com/office/drawing/2014/main" id="{6491B480-7353-4945-9B00-AFC5D55AC449}"/>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8" name="Text Box 10">
          <a:extLst>
            <a:ext uri="{FF2B5EF4-FFF2-40B4-BE49-F238E27FC236}">
              <a16:creationId xmlns:a16="http://schemas.microsoft.com/office/drawing/2014/main" id="{0787BAAA-18C5-41E3-B09E-7BC993F9FCBC}"/>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79" name="Text Box 4">
          <a:extLst>
            <a:ext uri="{FF2B5EF4-FFF2-40B4-BE49-F238E27FC236}">
              <a16:creationId xmlns:a16="http://schemas.microsoft.com/office/drawing/2014/main" id="{922CF8C4-145A-48B3-B54F-BC0990F4AA6D}"/>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80" name="Text Box 5">
          <a:extLst>
            <a:ext uri="{FF2B5EF4-FFF2-40B4-BE49-F238E27FC236}">
              <a16:creationId xmlns:a16="http://schemas.microsoft.com/office/drawing/2014/main" id="{9FB2440B-424B-4763-A353-AD338379172D}"/>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81" name="Text Box 9">
          <a:extLst>
            <a:ext uri="{FF2B5EF4-FFF2-40B4-BE49-F238E27FC236}">
              <a16:creationId xmlns:a16="http://schemas.microsoft.com/office/drawing/2014/main" id="{0FEBF7F1-E5EC-4319-9E0D-AC63C4DD4AAE}"/>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82" name="Text Box 10">
          <a:extLst>
            <a:ext uri="{FF2B5EF4-FFF2-40B4-BE49-F238E27FC236}">
              <a16:creationId xmlns:a16="http://schemas.microsoft.com/office/drawing/2014/main" id="{65AF854B-E880-4852-A9CD-4DED4E2F8844}"/>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83" name="Text Box 4">
          <a:extLst>
            <a:ext uri="{FF2B5EF4-FFF2-40B4-BE49-F238E27FC236}">
              <a16:creationId xmlns:a16="http://schemas.microsoft.com/office/drawing/2014/main" id="{CDF2380B-E48D-433E-A320-A65E4F6471A6}"/>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84" name="Text Box 5">
          <a:extLst>
            <a:ext uri="{FF2B5EF4-FFF2-40B4-BE49-F238E27FC236}">
              <a16:creationId xmlns:a16="http://schemas.microsoft.com/office/drawing/2014/main" id="{44E108FD-947D-4427-8853-2B38C65F3B1C}"/>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85" name="Text Box 9">
          <a:extLst>
            <a:ext uri="{FF2B5EF4-FFF2-40B4-BE49-F238E27FC236}">
              <a16:creationId xmlns:a16="http://schemas.microsoft.com/office/drawing/2014/main" id="{E9016975-AB77-4907-9737-23196319E47E}"/>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86" name="Text Box 10">
          <a:extLst>
            <a:ext uri="{FF2B5EF4-FFF2-40B4-BE49-F238E27FC236}">
              <a16:creationId xmlns:a16="http://schemas.microsoft.com/office/drawing/2014/main" id="{D707FCA5-015C-417D-AA41-6E200FD516D4}"/>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87" name="Text Box 4">
          <a:extLst>
            <a:ext uri="{FF2B5EF4-FFF2-40B4-BE49-F238E27FC236}">
              <a16:creationId xmlns:a16="http://schemas.microsoft.com/office/drawing/2014/main" id="{CCA47AA5-F63C-4CEB-9E4C-307132D46668}"/>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88" name="Text Box 5">
          <a:extLst>
            <a:ext uri="{FF2B5EF4-FFF2-40B4-BE49-F238E27FC236}">
              <a16:creationId xmlns:a16="http://schemas.microsoft.com/office/drawing/2014/main" id="{9B66EC6F-EE1B-418B-98D1-42A1D4E5F73F}"/>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89" name="Text Box 9">
          <a:extLst>
            <a:ext uri="{FF2B5EF4-FFF2-40B4-BE49-F238E27FC236}">
              <a16:creationId xmlns:a16="http://schemas.microsoft.com/office/drawing/2014/main" id="{79AA1387-4077-4B75-A410-B69B21652532}"/>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90" name="Text Box 10">
          <a:extLst>
            <a:ext uri="{FF2B5EF4-FFF2-40B4-BE49-F238E27FC236}">
              <a16:creationId xmlns:a16="http://schemas.microsoft.com/office/drawing/2014/main" id="{7E3F3654-7482-49DF-B06C-181D9DB3A96F}"/>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91" name="Text Box 4">
          <a:extLst>
            <a:ext uri="{FF2B5EF4-FFF2-40B4-BE49-F238E27FC236}">
              <a16:creationId xmlns:a16="http://schemas.microsoft.com/office/drawing/2014/main" id="{FC10DE2A-B6FA-43F7-AD64-57CB99477340}"/>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92" name="Text Box 5">
          <a:extLst>
            <a:ext uri="{FF2B5EF4-FFF2-40B4-BE49-F238E27FC236}">
              <a16:creationId xmlns:a16="http://schemas.microsoft.com/office/drawing/2014/main" id="{F338B22A-C89F-40B1-A15C-EA8BCAA22FB9}"/>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93" name="Text Box 9">
          <a:extLst>
            <a:ext uri="{FF2B5EF4-FFF2-40B4-BE49-F238E27FC236}">
              <a16:creationId xmlns:a16="http://schemas.microsoft.com/office/drawing/2014/main" id="{C75F2635-B9E1-41E4-AD22-05D390D674D0}"/>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94" name="Text Box 10">
          <a:extLst>
            <a:ext uri="{FF2B5EF4-FFF2-40B4-BE49-F238E27FC236}">
              <a16:creationId xmlns:a16="http://schemas.microsoft.com/office/drawing/2014/main" id="{0861F65E-6247-49A4-BEE1-44B5C247757D}"/>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160522</xdr:rowOff>
    </xdr:to>
    <xdr:sp macro="" textlink="">
      <xdr:nvSpPr>
        <xdr:cNvPr id="1595" name="Text Box 4">
          <a:extLst>
            <a:ext uri="{FF2B5EF4-FFF2-40B4-BE49-F238E27FC236}">
              <a16:creationId xmlns:a16="http://schemas.microsoft.com/office/drawing/2014/main" id="{4366F27E-5E77-42B2-BF0D-7FE2FC926DEA}"/>
            </a:ext>
          </a:extLst>
        </xdr:cNvPr>
        <xdr:cNvSpPr txBox="1">
          <a:spLocks noChangeArrowheads="1"/>
        </xdr:cNvSpPr>
      </xdr:nvSpPr>
      <xdr:spPr bwMode="auto">
        <a:xfrm>
          <a:off x="5724525" y="189985650"/>
          <a:ext cx="76200" cy="189097"/>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160522</xdr:rowOff>
    </xdr:to>
    <xdr:sp macro="" textlink="">
      <xdr:nvSpPr>
        <xdr:cNvPr id="1596" name="Text Box 5">
          <a:extLst>
            <a:ext uri="{FF2B5EF4-FFF2-40B4-BE49-F238E27FC236}">
              <a16:creationId xmlns:a16="http://schemas.microsoft.com/office/drawing/2014/main" id="{14E01133-710A-49F8-B0CD-F164F0D58BF8}"/>
            </a:ext>
          </a:extLst>
        </xdr:cNvPr>
        <xdr:cNvSpPr txBox="1">
          <a:spLocks noChangeArrowheads="1"/>
        </xdr:cNvSpPr>
      </xdr:nvSpPr>
      <xdr:spPr bwMode="auto">
        <a:xfrm>
          <a:off x="5724525" y="189985650"/>
          <a:ext cx="76200" cy="189097"/>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160522</xdr:rowOff>
    </xdr:to>
    <xdr:sp macro="" textlink="">
      <xdr:nvSpPr>
        <xdr:cNvPr id="1597" name="Text Box 9">
          <a:extLst>
            <a:ext uri="{FF2B5EF4-FFF2-40B4-BE49-F238E27FC236}">
              <a16:creationId xmlns:a16="http://schemas.microsoft.com/office/drawing/2014/main" id="{ECB1D10E-8C03-4678-A97B-04259057589E}"/>
            </a:ext>
          </a:extLst>
        </xdr:cNvPr>
        <xdr:cNvSpPr txBox="1">
          <a:spLocks noChangeArrowheads="1"/>
        </xdr:cNvSpPr>
      </xdr:nvSpPr>
      <xdr:spPr bwMode="auto">
        <a:xfrm>
          <a:off x="5724525" y="189985650"/>
          <a:ext cx="76200" cy="189097"/>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160522</xdr:rowOff>
    </xdr:to>
    <xdr:sp macro="" textlink="">
      <xdr:nvSpPr>
        <xdr:cNvPr id="1598" name="Text Box 10">
          <a:extLst>
            <a:ext uri="{FF2B5EF4-FFF2-40B4-BE49-F238E27FC236}">
              <a16:creationId xmlns:a16="http://schemas.microsoft.com/office/drawing/2014/main" id="{5705843C-546D-4F5B-8269-5D201727D2AC}"/>
            </a:ext>
          </a:extLst>
        </xdr:cNvPr>
        <xdr:cNvSpPr txBox="1">
          <a:spLocks noChangeArrowheads="1"/>
        </xdr:cNvSpPr>
      </xdr:nvSpPr>
      <xdr:spPr bwMode="auto">
        <a:xfrm>
          <a:off x="5724525" y="189985650"/>
          <a:ext cx="76200" cy="189097"/>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599" name="Text Box 4">
          <a:extLst>
            <a:ext uri="{FF2B5EF4-FFF2-40B4-BE49-F238E27FC236}">
              <a16:creationId xmlns:a16="http://schemas.microsoft.com/office/drawing/2014/main" id="{5F7A0D8F-6D8C-435C-8F85-6A802033A290}"/>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600" name="Text Box 5">
          <a:extLst>
            <a:ext uri="{FF2B5EF4-FFF2-40B4-BE49-F238E27FC236}">
              <a16:creationId xmlns:a16="http://schemas.microsoft.com/office/drawing/2014/main" id="{8F459587-0CF1-484E-9DB3-3624B67229F2}"/>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601" name="Text Box 9">
          <a:extLst>
            <a:ext uri="{FF2B5EF4-FFF2-40B4-BE49-F238E27FC236}">
              <a16:creationId xmlns:a16="http://schemas.microsoft.com/office/drawing/2014/main" id="{432F1E6E-55E2-4702-A9A9-BD5AC16C0939}"/>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602" name="Text Box 10">
          <a:extLst>
            <a:ext uri="{FF2B5EF4-FFF2-40B4-BE49-F238E27FC236}">
              <a16:creationId xmlns:a16="http://schemas.microsoft.com/office/drawing/2014/main" id="{4D036626-733B-4286-A896-E3483FB9763F}"/>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03" name="Text Box 4">
          <a:extLst>
            <a:ext uri="{FF2B5EF4-FFF2-40B4-BE49-F238E27FC236}">
              <a16:creationId xmlns:a16="http://schemas.microsoft.com/office/drawing/2014/main" id="{6C644CC1-4DD4-41B5-8581-23A51C3169EE}"/>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04" name="Text Box 5">
          <a:extLst>
            <a:ext uri="{FF2B5EF4-FFF2-40B4-BE49-F238E27FC236}">
              <a16:creationId xmlns:a16="http://schemas.microsoft.com/office/drawing/2014/main" id="{234D080E-89F0-4E5B-91A1-246FFEB6C2A1}"/>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05" name="Text Box 9">
          <a:extLst>
            <a:ext uri="{FF2B5EF4-FFF2-40B4-BE49-F238E27FC236}">
              <a16:creationId xmlns:a16="http://schemas.microsoft.com/office/drawing/2014/main" id="{9112FD95-1BD8-4CED-BDE3-0EF6984DC4A8}"/>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06" name="Text Box 4">
          <a:extLst>
            <a:ext uri="{FF2B5EF4-FFF2-40B4-BE49-F238E27FC236}">
              <a16:creationId xmlns:a16="http://schemas.microsoft.com/office/drawing/2014/main" id="{7DC80549-9C26-45FA-BA52-D86C68C653A0}"/>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07" name="Text Box 5">
          <a:extLst>
            <a:ext uri="{FF2B5EF4-FFF2-40B4-BE49-F238E27FC236}">
              <a16:creationId xmlns:a16="http://schemas.microsoft.com/office/drawing/2014/main" id="{C8674EC0-6DE6-4577-8A8E-815BE98DCE33}"/>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08" name="Text Box 9">
          <a:extLst>
            <a:ext uri="{FF2B5EF4-FFF2-40B4-BE49-F238E27FC236}">
              <a16:creationId xmlns:a16="http://schemas.microsoft.com/office/drawing/2014/main" id="{BA7C9407-2941-4D6C-9995-1558AEE88293}"/>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09" name="Text Box 10">
          <a:extLst>
            <a:ext uri="{FF2B5EF4-FFF2-40B4-BE49-F238E27FC236}">
              <a16:creationId xmlns:a16="http://schemas.microsoft.com/office/drawing/2014/main" id="{467E5166-023A-411A-95A3-235FAFCA68E4}"/>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0" name="Text Box 4">
          <a:extLst>
            <a:ext uri="{FF2B5EF4-FFF2-40B4-BE49-F238E27FC236}">
              <a16:creationId xmlns:a16="http://schemas.microsoft.com/office/drawing/2014/main" id="{7B8EBE99-6151-4121-B8FF-CA6FC8BF7B99}"/>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1" name="Text Box 5">
          <a:extLst>
            <a:ext uri="{FF2B5EF4-FFF2-40B4-BE49-F238E27FC236}">
              <a16:creationId xmlns:a16="http://schemas.microsoft.com/office/drawing/2014/main" id="{0AC17D34-2017-4CF4-855F-E97A3B7E9404}"/>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2" name="Text Box 9">
          <a:extLst>
            <a:ext uri="{FF2B5EF4-FFF2-40B4-BE49-F238E27FC236}">
              <a16:creationId xmlns:a16="http://schemas.microsoft.com/office/drawing/2014/main" id="{BC50EA22-7975-4734-A70C-0693D2267FAF}"/>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3" name="Text Box 4">
          <a:extLst>
            <a:ext uri="{FF2B5EF4-FFF2-40B4-BE49-F238E27FC236}">
              <a16:creationId xmlns:a16="http://schemas.microsoft.com/office/drawing/2014/main" id="{526E0DEA-CA2F-4AFC-BFCC-DF2E72E92900}"/>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4" name="Text Box 5">
          <a:extLst>
            <a:ext uri="{FF2B5EF4-FFF2-40B4-BE49-F238E27FC236}">
              <a16:creationId xmlns:a16="http://schemas.microsoft.com/office/drawing/2014/main" id="{12E01668-917E-4BB2-89E1-D0A453DE34F7}"/>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5" name="Text Box 9">
          <a:extLst>
            <a:ext uri="{FF2B5EF4-FFF2-40B4-BE49-F238E27FC236}">
              <a16:creationId xmlns:a16="http://schemas.microsoft.com/office/drawing/2014/main" id="{0885CC70-88B7-47B0-86FD-CC2AFE592C7D}"/>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6" name="Text Box 4">
          <a:extLst>
            <a:ext uri="{FF2B5EF4-FFF2-40B4-BE49-F238E27FC236}">
              <a16:creationId xmlns:a16="http://schemas.microsoft.com/office/drawing/2014/main" id="{B387407F-F024-4576-8C73-E837B542D27F}"/>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7" name="Text Box 4">
          <a:extLst>
            <a:ext uri="{FF2B5EF4-FFF2-40B4-BE49-F238E27FC236}">
              <a16:creationId xmlns:a16="http://schemas.microsoft.com/office/drawing/2014/main" id="{092C88A6-8F6E-448B-B26C-3F1B67E33047}"/>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18" name="Text Box 4">
          <a:extLst>
            <a:ext uri="{FF2B5EF4-FFF2-40B4-BE49-F238E27FC236}">
              <a16:creationId xmlns:a16="http://schemas.microsoft.com/office/drawing/2014/main" id="{2C736519-9A98-4698-AF99-B480ACDA9503}"/>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19" name="Text Box 5">
          <a:extLst>
            <a:ext uri="{FF2B5EF4-FFF2-40B4-BE49-F238E27FC236}">
              <a16:creationId xmlns:a16="http://schemas.microsoft.com/office/drawing/2014/main" id="{A864A236-1CE4-4AF0-9073-F68BD26DE511}"/>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0" name="Text Box 9">
          <a:extLst>
            <a:ext uri="{FF2B5EF4-FFF2-40B4-BE49-F238E27FC236}">
              <a16:creationId xmlns:a16="http://schemas.microsoft.com/office/drawing/2014/main" id="{0419A56C-3C66-4CC3-B2E0-3E968A466909}"/>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1" name="Text Box 10">
          <a:extLst>
            <a:ext uri="{FF2B5EF4-FFF2-40B4-BE49-F238E27FC236}">
              <a16:creationId xmlns:a16="http://schemas.microsoft.com/office/drawing/2014/main" id="{FBC054D3-0E9D-4F75-A99A-5206A4FD0269}"/>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2" name="Text Box 4">
          <a:extLst>
            <a:ext uri="{FF2B5EF4-FFF2-40B4-BE49-F238E27FC236}">
              <a16:creationId xmlns:a16="http://schemas.microsoft.com/office/drawing/2014/main" id="{D1F3C1FB-D6FD-4727-AFF5-2F6EC43C9D5D}"/>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3" name="Text Box 5">
          <a:extLst>
            <a:ext uri="{FF2B5EF4-FFF2-40B4-BE49-F238E27FC236}">
              <a16:creationId xmlns:a16="http://schemas.microsoft.com/office/drawing/2014/main" id="{BE30F182-2537-420B-94F2-E60B4D011FB0}"/>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4" name="Text Box 9">
          <a:extLst>
            <a:ext uri="{FF2B5EF4-FFF2-40B4-BE49-F238E27FC236}">
              <a16:creationId xmlns:a16="http://schemas.microsoft.com/office/drawing/2014/main" id="{412B1BE9-2F3B-4EBC-8A84-15BF69919582}"/>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5" name="Text Box 10">
          <a:extLst>
            <a:ext uri="{FF2B5EF4-FFF2-40B4-BE49-F238E27FC236}">
              <a16:creationId xmlns:a16="http://schemas.microsoft.com/office/drawing/2014/main" id="{3C2859BA-6B2B-4960-841E-4F6F3E51C864}"/>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6" name="Text Box 4">
          <a:extLst>
            <a:ext uri="{FF2B5EF4-FFF2-40B4-BE49-F238E27FC236}">
              <a16:creationId xmlns:a16="http://schemas.microsoft.com/office/drawing/2014/main" id="{89AAFF68-BAED-42F6-AC00-71358C0F1089}"/>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7" name="Text Box 5">
          <a:extLst>
            <a:ext uri="{FF2B5EF4-FFF2-40B4-BE49-F238E27FC236}">
              <a16:creationId xmlns:a16="http://schemas.microsoft.com/office/drawing/2014/main" id="{8711BC3C-1FD2-46B2-A58B-9705E0D1E329}"/>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8" name="Text Box 9">
          <a:extLst>
            <a:ext uri="{FF2B5EF4-FFF2-40B4-BE49-F238E27FC236}">
              <a16:creationId xmlns:a16="http://schemas.microsoft.com/office/drawing/2014/main" id="{2330B1B9-D11C-4904-80A5-A4C21B70BDEF}"/>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9" name="Text Box 10">
          <a:extLst>
            <a:ext uri="{FF2B5EF4-FFF2-40B4-BE49-F238E27FC236}">
              <a16:creationId xmlns:a16="http://schemas.microsoft.com/office/drawing/2014/main" id="{3EA439BC-11F4-4914-A8CF-6034ED7F0914}"/>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0" name="Text Box 4">
          <a:extLst>
            <a:ext uri="{FF2B5EF4-FFF2-40B4-BE49-F238E27FC236}">
              <a16:creationId xmlns:a16="http://schemas.microsoft.com/office/drawing/2014/main" id="{C99B4CFA-0458-4205-91BE-08C1C89AD260}"/>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1" name="Text Box 5">
          <a:extLst>
            <a:ext uri="{FF2B5EF4-FFF2-40B4-BE49-F238E27FC236}">
              <a16:creationId xmlns:a16="http://schemas.microsoft.com/office/drawing/2014/main" id="{0B7B08B9-291F-42FA-96B1-D19E9A010D76}"/>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2" name="Text Box 9">
          <a:extLst>
            <a:ext uri="{FF2B5EF4-FFF2-40B4-BE49-F238E27FC236}">
              <a16:creationId xmlns:a16="http://schemas.microsoft.com/office/drawing/2014/main" id="{5CB048AC-5558-424C-B2DD-61277A99A878}"/>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3" name="Text Box 10">
          <a:extLst>
            <a:ext uri="{FF2B5EF4-FFF2-40B4-BE49-F238E27FC236}">
              <a16:creationId xmlns:a16="http://schemas.microsoft.com/office/drawing/2014/main" id="{D8680550-CD92-417D-85C5-98716A288EE2}"/>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4" name="Text Box 4">
          <a:extLst>
            <a:ext uri="{FF2B5EF4-FFF2-40B4-BE49-F238E27FC236}">
              <a16:creationId xmlns:a16="http://schemas.microsoft.com/office/drawing/2014/main" id="{1FF163FE-C090-4EEF-8737-B49515B56D47}"/>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5" name="Text Box 5">
          <a:extLst>
            <a:ext uri="{FF2B5EF4-FFF2-40B4-BE49-F238E27FC236}">
              <a16:creationId xmlns:a16="http://schemas.microsoft.com/office/drawing/2014/main" id="{702AB471-A0FC-47D6-B654-F36D99811130}"/>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6" name="Text Box 9">
          <a:extLst>
            <a:ext uri="{FF2B5EF4-FFF2-40B4-BE49-F238E27FC236}">
              <a16:creationId xmlns:a16="http://schemas.microsoft.com/office/drawing/2014/main" id="{7141D54A-3004-49A3-B8C2-7B696B2D33EB}"/>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7" name="Text Box 10">
          <a:extLst>
            <a:ext uri="{FF2B5EF4-FFF2-40B4-BE49-F238E27FC236}">
              <a16:creationId xmlns:a16="http://schemas.microsoft.com/office/drawing/2014/main" id="{E3323303-CEE5-4462-ADF5-38EE2D245893}"/>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38" name="Text Box 4">
          <a:extLst>
            <a:ext uri="{FF2B5EF4-FFF2-40B4-BE49-F238E27FC236}">
              <a16:creationId xmlns:a16="http://schemas.microsoft.com/office/drawing/2014/main" id="{D458EAC6-1447-4532-A36F-3C4D16CB37DF}"/>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39" name="Text Box 5">
          <a:extLst>
            <a:ext uri="{FF2B5EF4-FFF2-40B4-BE49-F238E27FC236}">
              <a16:creationId xmlns:a16="http://schemas.microsoft.com/office/drawing/2014/main" id="{ED048259-A69B-49E3-B01F-5798BFF2FB1E}"/>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40" name="Text Box 9">
          <a:extLst>
            <a:ext uri="{FF2B5EF4-FFF2-40B4-BE49-F238E27FC236}">
              <a16:creationId xmlns:a16="http://schemas.microsoft.com/office/drawing/2014/main" id="{6B1F1D8D-C9D4-4467-A705-AEC95CBB5A46}"/>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41" name="Text Box 10">
          <a:extLst>
            <a:ext uri="{FF2B5EF4-FFF2-40B4-BE49-F238E27FC236}">
              <a16:creationId xmlns:a16="http://schemas.microsoft.com/office/drawing/2014/main" id="{53F2662A-F5B5-4581-AADD-9046E9E3D36F}"/>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42" name="Text Box 4">
          <a:extLst>
            <a:ext uri="{FF2B5EF4-FFF2-40B4-BE49-F238E27FC236}">
              <a16:creationId xmlns:a16="http://schemas.microsoft.com/office/drawing/2014/main" id="{17A65D3D-BACE-4A85-882C-D59182BA77A0}"/>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43" name="Text Box 5">
          <a:extLst>
            <a:ext uri="{FF2B5EF4-FFF2-40B4-BE49-F238E27FC236}">
              <a16:creationId xmlns:a16="http://schemas.microsoft.com/office/drawing/2014/main" id="{325179F9-62FA-4A58-A759-6A171635AC0B}"/>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44" name="Text Box 9">
          <a:extLst>
            <a:ext uri="{FF2B5EF4-FFF2-40B4-BE49-F238E27FC236}">
              <a16:creationId xmlns:a16="http://schemas.microsoft.com/office/drawing/2014/main" id="{4A365E05-E410-4C7E-A033-D09CCAD09228}"/>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45" name="Text Box 10">
          <a:extLst>
            <a:ext uri="{FF2B5EF4-FFF2-40B4-BE49-F238E27FC236}">
              <a16:creationId xmlns:a16="http://schemas.microsoft.com/office/drawing/2014/main" id="{8C42191D-5DD6-43E6-897C-6C2F7323309D}"/>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46" name="Text Box 4">
          <a:extLst>
            <a:ext uri="{FF2B5EF4-FFF2-40B4-BE49-F238E27FC236}">
              <a16:creationId xmlns:a16="http://schemas.microsoft.com/office/drawing/2014/main" id="{DF6F17E6-58C7-4BA9-B8EB-13C7EC61ADF0}"/>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47" name="Text Box 5">
          <a:extLst>
            <a:ext uri="{FF2B5EF4-FFF2-40B4-BE49-F238E27FC236}">
              <a16:creationId xmlns:a16="http://schemas.microsoft.com/office/drawing/2014/main" id="{03C2F68A-704E-452C-88E2-D0E5675C4391}"/>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48" name="Text Box 9">
          <a:extLst>
            <a:ext uri="{FF2B5EF4-FFF2-40B4-BE49-F238E27FC236}">
              <a16:creationId xmlns:a16="http://schemas.microsoft.com/office/drawing/2014/main" id="{F7A98FAE-56D4-4387-9196-578482E324DC}"/>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49" name="Text Box 10">
          <a:extLst>
            <a:ext uri="{FF2B5EF4-FFF2-40B4-BE49-F238E27FC236}">
              <a16:creationId xmlns:a16="http://schemas.microsoft.com/office/drawing/2014/main" id="{701AEF6A-DB3E-4AAD-B64C-0384798B2FFB}"/>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0" name="Text Box 4">
          <a:extLst>
            <a:ext uri="{FF2B5EF4-FFF2-40B4-BE49-F238E27FC236}">
              <a16:creationId xmlns:a16="http://schemas.microsoft.com/office/drawing/2014/main" id="{77E3321B-35A9-4C84-BE06-C2EC9E180812}"/>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1" name="Text Box 5">
          <a:extLst>
            <a:ext uri="{FF2B5EF4-FFF2-40B4-BE49-F238E27FC236}">
              <a16:creationId xmlns:a16="http://schemas.microsoft.com/office/drawing/2014/main" id="{A49AB812-917A-4FAE-905A-7EBB02624B5F}"/>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2" name="Text Box 9">
          <a:extLst>
            <a:ext uri="{FF2B5EF4-FFF2-40B4-BE49-F238E27FC236}">
              <a16:creationId xmlns:a16="http://schemas.microsoft.com/office/drawing/2014/main" id="{D5E0DE23-51B0-4988-8678-CF498BBF0041}"/>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3" name="Text Box 10">
          <a:extLst>
            <a:ext uri="{FF2B5EF4-FFF2-40B4-BE49-F238E27FC236}">
              <a16:creationId xmlns:a16="http://schemas.microsoft.com/office/drawing/2014/main" id="{9DFFDE32-99F6-4960-B9C8-7E5170CF192F}"/>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4" name="Text Box 4">
          <a:extLst>
            <a:ext uri="{FF2B5EF4-FFF2-40B4-BE49-F238E27FC236}">
              <a16:creationId xmlns:a16="http://schemas.microsoft.com/office/drawing/2014/main" id="{DDF81A71-9EF7-451D-ADCA-101008A41CA5}"/>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5" name="Text Box 5">
          <a:extLst>
            <a:ext uri="{FF2B5EF4-FFF2-40B4-BE49-F238E27FC236}">
              <a16:creationId xmlns:a16="http://schemas.microsoft.com/office/drawing/2014/main" id="{C1E4B0FE-DE73-48BB-B853-7564BCE7EFD8}"/>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6" name="Text Box 9">
          <a:extLst>
            <a:ext uri="{FF2B5EF4-FFF2-40B4-BE49-F238E27FC236}">
              <a16:creationId xmlns:a16="http://schemas.microsoft.com/office/drawing/2014/main" id="{D71E1A9F-5FB0-40CD-B2A3-AF57CEE13CD3}"/>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7" name="Text Box 10">
          <a:extLst>
            <a:ext uri="{FF2B5EF4-FFF2-40B4-BE49-F238E27FC236}">
              <a16:creationId xmlns:a16="http://schemas.microsoft.com/office/drawing/2014/main" id="{A5E7775E-D5E8-4204-88D0-ABA13AB35E4A}"/>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8" name="Text Box 4">
          <a:extLst>
            <a:ext uri="{FF2B5EF4-FFF2-40B4-BE49-F238E27FC236}">
              <a16:creationId xmlns:a16="http://schemas.microsoft.com/office/drawing/2014/main" id="{74E2154D-0E6B-4553-89E3-BC84DABB5E38}"/>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9" name="Text Box 5">
          <a:extLst>
            <a:ext uri="{FF2B5EF4-FFF2-40B4-BE49-F238E27FC236}">
              <a16:creationId xmlns:a16="http://schemas.microsoft.com/office/drawing/2014/main" id="{B14C7595-DF54-4C22-82AC-CE0DE42A47F8}"/>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0" name="Text Box 9">
          <a:extLst>
            <a:ext uri="{FF2B5EF4-FFF2-40B4-BE49-F238E27FC236}">
              <a16:creationId xmlns:a16="http://schemas.microsoft.com/office/drawing/2014/main" id="{E819495D-4230-4576-A591-3F3221A77CB6}"/>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1" name="Text Box 10">
          <a:extLst>
            <a:ext uri="{FF2B5EF4-FFF2-40B4-BE49-F238E27FC236}">
              <a16:creationId xmlns:a16="http://schemas.microsoft.com/office/drawing/2014/main" id="{703B91F9-62FA-498C-9922-9943102E36A1}"/>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2" name="Text Box 4">
          <a:extLst>
            <a:ext uri="{FF2B5EF4-FFF2-40B4-BE49-F238E27FC236}">
              <a16:creationId xmlns:a16="http://schemas.microsoft.com/office/drawing/2014/main" id="{BA376A56-E17E-486B-86C1-0E5D05BE98DC}"/>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3" name="Text Box 5">
          <a:extLst>
            <a:ext uri="{FF2B5EF4-FFF2-40B4-BE49-F238E27FC236}">
              <a16:creationId xmlns:a16="http://schemas.microsoft.com/office/drawing/2014/main" id="{A24904F1-16E6-4F36-9AEB-7DA5BF3BE56B}"/>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4" name="Text Box 9">
          <a:extLst>
            <a:ext uri="{FF2B5EF4-FFF2-40B4-BE49-F238E27FC236}">
              <a16:creationId xmlns:a16="http://schemas.microsoft.com/office/drawing/2014/main" id="{342C3709-DDC4-4562-A6C6-B6A18D53E533}"/>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5" name="Text Box 10">
          <a:extLst>
            <a:ext uri="{FF2B5EF4-FFF2-40B4-BE49-F238E27FC236}">
              <a16:creationId xmlns:a16="http://schemas.microsoft.com/office/drawing/2014/main" id="{3CBD7777-C264-4499-B708-18CC482ADBD8}"/>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6" name="Text Box 4">
          <a:extLst>
            <a:ext uri="{FF2B5EF4-FFF2-40B4-BE49-F238E27FC236}">
              <a16:creationId xmlns:a16="http://schemas.microsoft.com/office/drawing/2014/main" id="{33757E1A-39C0-485D-AA07-CD37B8BE0AC2}"/>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7" name="Text Box 5">
          <a:extLst>
            <a:ext uri="{FF2B5EF4-FFF2-40B4-BE49-F238E27FC236}">
              <a16:creationId xmlns:a16="http://schemas.microsoft.com/office/drawing/2014/main" id="{09DE7EE3-04A3-41A5-93A5-E55F0E83C5A8}"/>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8" name="Text Box 9">
          <a:extLst>
            <a:ext uri="{FF2B5EF4-FFF2-40B4-BE49-F238E27FC236}">
              <a16:creationId xmlns:a16="http://schemas.microsoft.com/office/drawing/2014/main" id="{4D4D1E2C-0FC1-44C6-A2F2-32CE0E0BD80D}"/>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9" name="Text Box 10">
          <a:extLst>
            <a:ext uri="{FF2B5EF4-FFF2-40B4-BE49-F238E27FC236}">
              <a16:creationId xmlns:a16="http://schemas.microsoft.com/office/drawing/2014/main" id="{415DA18E-80CF-4F6F-85A5-50E00667F851}"/>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0" name="Text Box 4">
          <a:extLst>
            <a:ext uri="{FF2B5EF4-FFF2-40B4-BE49-F238E27FC236}">
              <a16:creationId xmlns:a16="http://schemas.microsoft.com/office/drawing/2014/main" id="{1672A7AB-B273-4DB8-9DA2-CADDCE946B21}"/>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1" name="Text Box 5">
          <a:extLst>
            <a:ext uri="{FF2B5EF4-FFF2-40B4-BE49-F238E27FC236}">
              <a16:creationId xmlns:a16="http://schemas.microsoft.com/office/drawing/2014/main" id="{B2046B8F-8E78-4451-A40E-D90E29C665D0}"/>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2" name="Text Box 9">
          <a:extLst>
            <a:ext uri="{FF2B5EF4-FFF2-40B4-BE49-F238E27FC236}">
              <a16:creationId xmlns:a16="http://schemas.microsoft.com/office/drawing/2014/main" id="{93D3BA0B-B75A-445E-90C5-F14094D1F6EB}"/>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3" name="Text Box 10">
          <a:extLst>
            <a:ext uri="{FF2B5EF4-FFF2-40B4-BE49-F238E27FC236}">
              <a16:creationId xmlns:a16="http://schemas.microsoft.com/office/drawing/2014/main" id="{3D050388-1A8F-4A47-8D74-DB5C7CEA23ED}"/>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4" name="Text Box 4">
          <a:extLst>
            <a:ext uri="{FF2B5EF4-FFF2-40B4-BE49-F238E27FC236}">
              <a16:creationId xmlns:a16="http://schemas.microsoft.com/office/drawing/2014/main" id="{F95FB4D0-2DC6-48FA-9C45-5771F4F504C0}"/>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5" name="Text Box 5">
          <a:extLst>
            <a:ext uri="{FF2B5EF4-FFF2-40B4-BE49-F238E27FC236}">
              <a16:creationId xmlns:a16="http://schemas.microsoft.com/office/drawing/2014/main" id="{627F3F23-E82F-4772-8F7D-A259C1DF4D69}"/>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6" name="Text Box 9">
          <a:extLst>
            <a:ext uri="{FF2B5EF4-FFF2-40B4-BE49-F238E27FC236}">
              <a16:creationId xmlns:a16="http://schemas.microsoft.com/office/drawing/2014/main" id="{F1204078-37D4-4D48-B003-0D2F51A50DC4}"/>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7" name="Text Box 10">
          <a:extLst>
            <a:ext uri="{FF2B5EF4-FFF2-40B4-BE49-F238E27FC236}">
              <a16:creationId xmlns:a16="http://schemas.microsoft.com/office/drawing/2014/main" id="{4FB4383D-DA4E-4F00-A003-ED6F5F745049}"/>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8" name="Text Box 4">
          <a:extLst>
            <a:ext uri="{FF2B5EF4-FFF2-40B4-BE49-F238E27FC236}">
              <a16:creationId xmlns:a16="http://schemas.microsoft.com/office/drawing/2014/main" id="{D0115369-3231-4D80-BA6F-F6609F6A0117}"/>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9" name="Text Box 5">
          <a:extLst>
            <a:ext uri="{FF2B5EF4-FFF2-40B4-BE49-F238E27FC236}">
              <a16:creationId xmlns:a16="http://schemas.microsoft.com/office/drawing/2014/main" id="{78E27587-3108-437F-9D9D-3A8765E60CD3}"/>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80" name="Text Box 9">
          <a:extLst>
            <a:ext uri="{FF2B5EF4-FFF2-40B4-BE49-F238E27FC236}">
              <a16:creationId xmlns:a16="http://schemas.microsoft.com/office/drawing/2014/main" id="{7C75B2FE-F498-491C-8816-00E558D66933}"/>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81" name="Text Box 10">
          <a:extLst>
            <a:ext uri="{FF2B5EF4-FFF2-40B4-BE49-F238E27FC236}">
              <a16:creationId xmlns:a16="http://schemas.microsoft.com/office/drawing/2014/main" id="{1AF8E367-9B03-4965-8143-992B73F14284}"/>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82" name="Text Box 4">
          <a:extLst>
            <a:ext uri="{FF2B5EF4-FFF2-40B4-BE49-F238E27FC236}">
              <a16:creationId xmlns:a16="http://schemas.microsoft.com/office/drawing/2014/main" id="{89656BA9-A216-4B1F-BC51-ACF3CC3C8E81}"/>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83" name="Text Box 5">
          <a:extLst>
            <a:ext uri="{FF2B5EF4-FFF2-40B4-BE49-F238E27FC236}">
              <a16:creationId xmlns:a16="http://schemas.microsoft.com/office/drawing/2014/main" id="{64C5754E-86E8-4746-83EF-FE9EED1BC27F}"/>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84" name="Text Box 9">
          <a:extLst>
            <a:ext uri="{FF2B5EF4-FFF2-40B4-BE49-F238E27FC236}">
              <a16:creationId xmlns:a16="http://schemas.microsoft.com/office/drawing/2014/main" id="{79E338C9-EB33-4E31-823A-F6A58F61132D}"/>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85" name="Text Box 10">
          <a:extLst>
            <a:ext uri="{FF2B5EF4-FFF2-40B4-BE49-F238E27FC236}">
              <a16:creationId xmlns:a16="http://schemas.microsoft.com/office/drawing/2014/main" id="{F86478D9-0874-4E0D-93B0-4D30A9199F08}"/>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148166</xdr:rowOff>
    </xdr:to>
    <xdr:sp macro="" textlink="">
      <xdr:nvSpPr>
        <xdr:cNvPr id="1686" name="Text Box 4">
          <a:extLst>
            <a:ext uri="{FF2B5EF4-FFF2-40B4-BE49-F238E27FC236}">
              <a16:creationId xmlns:a16="http://schemas.microsoft.com/office/drawing/2014/main" id="{943CC118-14FE-4A89-8954-12C11CFDA53C}"/>
            </a:ext>
          </a:extLst>
        </xdr:cNvPr>
        <xdr:cNvSpPr txBox="1">
          <a:spLocks noChangeArrowheads="1"/>
        </xdr:cNvSpPr>
      </xdr:nvSpPr>
      <xdr:spPr bwMode="auto">
        <a:xfrm>
          <a:off x="5724525" y="173726475"/>
          <a:ext cx="76200" cy="148166"/>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148166</xdr:rowOff>
    </xdr:to>
    <xdr:sp macro="" textlink="">
      <xdr:nvSpPr>
        <xdr:cNvPr id="1687" name="Text Box 5">
          <a:extLst>
            <a:ext uri="{FF2B5EF4-FFF2-40B4-BE49-F238E27FC236}">
              <a16:creationId xmlns:a16="http://schemas.microsoft.com/office/drawing/2014/main" id="{42B8A045-5B42-4970-96DD-8AA333FB45B9}"/>
            </a:ext>
          </a:extLst>
        </xdr:cNvPr>
        <xdr:cNvSpPr txBox="1">
          <a:spLocks noChangeArrowheads="1"/>
        </xdr:cNvSpPr>
      </xdr:nvSpPr>
      <xdr:spPr bwMode="auto">
        <a:xfrm>
          <a:off x="5724525" y="173726475"/>
          <a:ext cx="76200" cy="148166"/>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148166</xdr:rowOff>
    </xdr:to>
    <xdr:sp macro="" textlink="">
      <xdr:nvSpPr>
        <xdr:cNvPr id="1688" name="Text Box 9">
          <a:extLst>
            <a:ext uri="{FF2B5EF4-FFF2-40B4-BE49-F238E27FC236}">
              <a16:creationId xmlns:a16="http://schemas.microsoft.com/office/drawing/2014/main" id="{3FD2CD62-17AB-4FF7-8B18-EA9D79A813E6}"/>
            </a:ext>
          </a:extLst>
        </xdr:cNvPr>
        <xdr:cNvSpPr txBox="1">
          <a:spLocks noChangeArrowheads="1"/>
        </xdr:cNvSpPr>
      </xdr:nvSpPr>
      <xdr:spPr bwMode="auto">
        <a:xfrm>
          <a:off x="5724525" y="173726475"/>
          <a:ext cx="76200" cy="148166"/>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148166</xdr:rowOff>
    </xdr:to>
    <xdr:sp macro="" textlink="">
      <xdr:nvSpPr>
        <xdr:cNvPr id="1689" name="Text Box 10">
          <a:extLst>
            <a:ext uri="{FF2B5EF4-FFF2-40B4-BE49-F238E27FC236}">
              <a16:creationId xmlns:a16="http://schemas.microsoft.com/office/drawing/2014/main" id="{AC8336DA-92D8-402C-8425-9558415E816D}"/>
            </a:ext>
          </a:extLst>
        </xdr:cNvPr>
        <xdr:cNvSpPr txBox="1">
          <a:spLocks noChangeArrowheads="1"/>
        </xdr:cNvSpPr>
      </xdr:nvSpPr>
      <xdr:spPr bwMode="auto">
        <a:xfrm>
          <a:off x="5724525" y="173726475"/>
          <a:ext cx="76200" cy="148166"/>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690" name="Text Box 4">
          <a:extLst>
            <a:ext uri="{FF2B5EF4-FFF2-40B4-BE49-F238E27FC236}">
              <a16:creationId xmlns:a16="http://schemas.microsoft.com/office/drawing/2014/main" id="{8BE77F13-C6C1-4B0A-A5B0-09B9CE3E8800}"/>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691" name="Text Box 5">
          <a:extLst>
            <a:ext uri="{FF2B5EF4-FFF2-40B4-BE49-F238E27FC236}">
              <a16:creationId xmlns:a16="http://schemas.microsoft.com/office/drawing/2014/main" id="{4E65D520-9F5D-4F3F-AE33-7D0EB4C261C9}"/>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692" name="Text Box 9">
          <a:extLst>
            <a:ext uri="{FF2B5EF4-FFF2-40B4-BE49-F238E27FC236}">
              <a16:creationId xmlns:a16="http://schemas.microsoft.com/office/drawing/2014/main" id="{5AEB35BF-4AD8-4FC0-A680-B7519A594B53}"/>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693" name="Text Box 10">
          <a:extLst>
            <a:ext uri="{FF2B5EF4-FFF2-40B4-BE49-F238E27FC236}">
              <a16:creationId xmlns:a16="http://schemas.microsoft.com/office/drawing/2014/main" id="{7F10B942-DED5-49DC-B4C4-0554A4FF9D18}"/>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694" name="Text Box 4">
          <a:extLst>
            <a:ext uri="{FF2B5EF4-FFF2-40B4-BE49-F238E27FC236}">
              <a16:creationId xmlns:a16="http://schemas.microsoft.com/office/drawing/2014/main" id="{04DF5E6B-6B55-4C16-8474-FE336A7FB7F9}"/>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695" name="Text Box 5">
          <a:extLst>
            <a:ext uri="{FF2B5EF4-FFF2-40B4-BE49-F238E27FC236}">
              <a16:creationId xmlns:a16="http://schemas.microsoft.com/office/drawing/2014/main" id="{3A2EA741-80D0-4B18-BA32-D869CEFF3CEE}"/>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696" name="Text Box 9">
          <a:extLst>
            <a:ext uri="{FF2B5EF4-FFF2-40B4-BE49-F238E27FC236}">
              <a16:creationId xmlns:a16="http://schemas.microsoft.com/office/drawing/2014/main" id="{7DBD0B7F-622F-4D82-B97F-30C6ECA13A30}"/>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697" name="Text Box 10">
          <a:extLst>
            <a:ext uri="{FF2B5EF4-FFF2-40B4-BE49-F238E27FC236}">
              <a16:creationId xmlns:a16="http://schemas.microsoft.com/office/drawing/2014/main" id="{B8AD75FE-3356-47D3-8079-E23E9E169CD3}"/>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98" name="Text Box 4">
          <a:extLst>
            <a:ext uri="{FF2B5EF4-FFF2-40B4-BE49-F238E27FC236}">
              <a16:creationId xmlns:a16="http://schemas.microsoft.com/office/drawing/2014/main" id="{B70E7C10-3C20-4428-9F81-267C94F1F2BF}"/>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99" name="Text Box 5">
          <a:extLst>
            <a:ext uri="{FF2B5EF4-FFF2-40B4-BE49-F238E27FC236}">
              <a16:creationId xmlns:a16="http://schemas.microsoft.com/office/drawing/2014/main" id="{17A5F6B2-84E9-46C0-B4B9-8EB108432267}"/>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700" name="Text Box 9">
          <a:extLst>
            <a:ext uri="{FF2B5EF4-FFF2-40B4-BE49-F238E27FC236}">
              <a16:creationId xmlns:a16="http://schemas.microsoft.com/office/drawing/2014/main" id="{A8527051-B234-4C49-9C92-AB58C3434F02}"/>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701" name="Text Box 10">
          <a:extLst>
            <a:ext uri="{FF2B5EF4-FFF2-40B4-BE49-F238E27FC236}">
              <a16:creationId xmlns:a16="http://schemas.microsoft.com/office/drawing/2014/main" id="{C87A6DFB-B387-4F26-BE5D-3799725F4208}"/>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702" name="Text Box 4">
          <a:extLst>
            <a:ext uri="{FF2B5EF4-FFF2-40B4-BE49-F238E27FC236}">
              <a16:creationId xmlns:a16="http://schemas.microsoft.com/office/drawing/2014/main" id="{AEC13F3F-2CD4-46C3-A3F8-FA6125258F55}"/>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703" name="Text Box 5">
          <a:extLst>
            <a:ext uri="{FF2B5EF4-FFF2-40B4-BE49-F238E27FC236}">
              <a16:creationId xmlns:a16="http://schemas.microsoft.com/office/drawing/2014/main" id="{BCAE539F-7754-42C9-BA7A-76BB5171C829}"/>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704" name="Text Box 9">
          <a:extLst>
            <a:ext uri="{FF2B5EF4-FFF2-40B4-BE49-F238E27FC236}">
              <a16:creationId xmlns:a16="http://schemas.microsoft.com/office/drawing/2014/main" id="{80019D3A-3F8F-4730-B19E-8D143BF36917}"/>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705" name="Text Box 10">
          <a:extLst>
            <a:ext uri="{FF2B5EF4-FFF2-40B4-BE49-F238E27FC236}">
              <a16:creationId xmlns:a16="http://schemas.microsoft.com/office/drawing/2014/main" id="{4F99308F-CF7E-4709-85BF-BAE425BD6CFD}"/>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706" name="Text Box 4">
          <a:extLst>
            <a:ext uri="{FF2B5EF4-FFF2-40B4-BE49-F238E27FC236}">
              <a16:creationId xmlns:a16="http://schemas.microsoft.com/office/drawing/2014/main" id="{ABA5F7EF-C481-4CA0-A29E-A209BD01A3B4}"/>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707" name="Text Box 5">
          <a:extLst>
            <a:ext uri="{FF2B5EF4-FFF2-40B4-BE49-F238E27FC236}">
              <a16:creationId xmlns:a16="http://schemas.microsoft.com/office/drawing/2014/main" id="{400C780E-ED71-43AD-9073-D5AAA22AB432}"/>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708" name="Text Box 9">
          <a:extLst>
            <a:ext uri="{FF2B5EF4-FFF2-40B4-BE49-F238E27FC236}">
              <a16:creationId xmlns:a16="http://schemas.microsoft.com/office/drawing/2014/main" id="{544E6A6D-413D-441D-A6F0-063EFE10D670}"/>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709" name="Text Box 10">
          <a:extLst>
            <a:ext uri="{FF2B5EF4-FFF2-40B4-BE49-F238E27FC236}">
              <a16:creationId xmlns:a16="http://schemas.microsoft.com/office/drawing/2014/main" id="{49749591-6DED-43E5-9D2D-8DDE02CC5E30}"/>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oneCellAnchor>
    <xdr:from>
      <xdr:col>5</xdr:col>
      <xdr:colOff>0</xdr:colOff>
      <xdr:row>888</xdr:row>
      <xdr:rowOff>0</xdr:rowOff>
    </xdr:from>
    <xdr:ext cx="76200" cy="198121"/>
    <xdr:sp macro="" textlink="">
      <xdr:nvSpPr>
        <xdr:cNvPr id="1710" name="Text Box 4">
          <a:extLst>
            <a:ext uri="{FF2B5EF4-FFF2-40B4-BE49-F238E27FC236}">
              <a16:creationId xmlns:a16="http://schemas.microsoft.com/office/drawing/2014/main" id="{297D93BA-0B7B-41A8-BA6E-E9E58A3A1DB8}"/>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888</xdr:row>
      <xdr:rowOff>0</xdr:rowOff>
    </xdr:from>
    <xdr:ext cx="76200" cy="198121"/>
    <xdr:sp macro="" textlink="">
      <xdr:nvSpPr>
        <xdr:cNvPr id="1711" name="Text Box 5">
          <a:extLst>
            <a:ext uri="{FF2B5EF4-FFF2-40B4-BE49-F238E27FC236}">
              <a16:creationId xmlns:a16="http://schemas.microsoft.com/office/drawing/2014/main" id="{CF8E5EEF-6948-4216-86E9-B24A1DC86724}"/>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888</xdr:row>
      <xdr:rowOff>0</xdr:rowOff>
    </xdr:from>
    <xdr:ext cx="76200" cy="198121"/>
    <xdr:sp macro="" textlink="">
      <xdr:nvSpPr>
        <xdr:cNvPr id="1712" name="Text Box 9">
          <a:extLst>
            <a:ext uri="{FF2B5EF4-FFF2-40B4-BE49-F238E27FC236}">
              <a16:creationId xmlns:a16="http://schemas.microsoft.com/office/drawing/2014/main" id="{19E3EDBB-9D62-4207-9986-2026CB6980EC}"/>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888</xdr:row>
      <xdr:rowOff>0</xdr:rowOff>
    </xdr:from>
    <xdr:ext cx="76200" cy="198121"/>
    <xdr:sp macro="" textlink="">
      <xdr:nvSpPr>
        <xdr:cNvPr id="1713" name="Text Box 10">
          <a:extLst>
            <a:ext uri="{FF2B5EF4-FFF2-40B4-BE49-F238E27FC236}">
              <a16:creationId xmlns:a16="http://schemas.microsoft.com/office/drawing/2014/main" id="{4BED5624-F284-4FD4-B0E5-FF88C6E9C320}"/>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14" name="Text Box 4">
          <a:extLst>
            <a:ext uri="{FF2B5EF4-FFF2-40B4-BE49-F238E27FC236}">
              <a16:creationId xmlns:a16="http://schemas.microsoft.com/office/drawing/2014/main" id="{591A08E0-6013-4B7A-AF96-E151912825AF}"/>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15" name="Text Box 5">
          <a:extLst>
            <a:ext uri="{FF2B5EF4-FFF2-40B4-BE49-F238E27FC236}">
              <a16:creationId xmlns:a16="http://schemas.microsoft.com/office/drawing/2014/main" id="{7D451A01-83CD-481D-A2AC-7F6F3822B75E}"/>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16" name="Text Box 9">
          <a:extLst>
            <a:ext uri="{FF2B5EF4-FFF2-40B4-BE49-F238E27FC236}">
              <a16:creationId xmlns:a16="http://schemas.microsoft.com/office/drawing/2014/main" id="{9C0B80A6-4FF0-4DFF-B17A-0B354D1FEAE0}"/>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17" name="Text Box 4">
          <a:extLst>
            <a:ext uri="{FF2B5EF4-FFF2-40B4-BE49-F238E27FC236}">
              <a16:creationId xmlns:a16="http://schemas.microsoft.com/office/drawing/2014/main" id="{67E0CE3A-CB05-483A-95E6-4B5D160B9517}"/>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18" name="Text Box 5">
          <a:extLst>
            <a:ext uri="{FF2B5EF4-FFF2-40B4-BE49-F238E27FC236}">
              <a16:creationId xmlns:a16="http://schemas.microsoft.com/office/drawing/2014/main" id="{BBBBE747-91E1-4D2B-A8A4-A2F32211382E}"/>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19" name="Text Box 9">
          <a:extLst>
            <a:ext uri="{FF2B5EF4-FFF2-40B4-BE49-F238E27FC236}">
              <a16:creationId xmlns:a16="http://schemas.microsoft.com/office/drawing/2014/main" id="{AC8C6482-7FBA-42B0-8B6C-BECB8013975A}"/>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0" name="Text Box 10">
          <a:extLst>
            <a:ext uri="{FF2B5EF4-FFF2-40B4-BE49-F238E27FC236}">
              <a16:creationId xmlns:a16="http://schemas.microsoft.com/office/drawing/2014/main" id="{54358FB2-80D0-4EA2-B6E8-C14DCBDECF87}"/>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1" name="Text Box 4">
          <a:extLst>
            <a:ext uri="{FF2B5EF4-FFF2-40B4-BE49-F238E27FC236}">
              <a16:creationId xmlns:a16="http://schemas.microsoft.com/office/drawing/2014/main" id="{677EBCF7-A1A4-4C9B-8984-288738B189A5}"/>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2" name="Text Box 5">
          <a:extLst>
            <a:ext uri="{FF2B5EF4-FFF2-40B4-BE49-F238E27FC236}">
              <a16:creationId xmlns:a16="http://schemas.microsoft.com/office/drawing/2014/main" id="{4EC2B9D5-76F5-46B6-8D2E-09315A63C6D7}"/>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3" name="Text Box 9">
          <a:extLst>
            <a:ext uri="{FF2B5EF4-FFF2-40B4-BE49-F238E27FC236}">
              <a16:creationId xmlns:a16="http://schemas.microsoft.com/office/drawing/2014/main" id="{15C7ECE6-2C07-4790-A047-A6DEF709953A}"/>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4" name="Text Box 4">
          <a:extLst>
            <a:ext uri="{FF2B5EF4-FFF2-40B4-BE49-F238E27FC236}">
              <a16:creationId xmlns:a16="http://schemas.microsoft.com/office/drawing/2014/main" id="{57C72278-8DEB-4BB7-8D2F-1DC23CCE8D69}"/>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5" name="Text Box 5">
          <a:extLst>
            <a:ext uri="{FF2B5EF4-FFF2-40B4-BE49-F238E27FC236}">
              <a16:creationId xmlns:a16="http://schemas.microsoft.com/office/drawing/2014/main" id="{F9E5BDFB-596E-49E9-8777-5F23FC0366B0}"/>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6" name="Text Box 9">
          <a:extLst>
            <a:ext uri="{FF2B5EF4-FFF2-40B4-BE49-F238E27FC236}">
              <a16:creationId xmlns:a16="http://schemas.microsoft.com/office/drawing/2014/main" id="{35437C24-D40F-4D99-B606-7E0186B88420}"/>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7" name="Text Box 4">
          <a:extLst>
            <a:ext uri="{FF2B5EF4-FFF2-40B4-BE49-F238E27FC236}">
              <a16:creationId xmlns:a16="http://schemas.microsoft.com/office/drawing/2014/main" id="{75039ABC-64C6-443C-88F8-8FB82C508C26}"/>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8" name="Text Box 4">
          <a:extLst>
            <a:ext uri="{FF2B5EF4-FFF2-40B4-BE49-F238E27FC236}">
              <a16:creationId xmlns:a16="http://schemas.microsoft.com/office/drawing/2014/main" id="{22A2B822-0008-408F-8B9F-0802F1F6656D}"/>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29" name="Text Box 4">
          <a:extLst>
            <a:ext uri="{FF2B5EF4-FFF2-40B4-BE49-F238E27FC236}">
              <a16:creationId xmlns:a16="http://schemas.microsoft.com/office/drawing/2014/main" id="{DCE37E8D-185D-48D7-B86C-67DCC937BEF6}"/>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0" name="Text Box 5">
          <a:extLst>
            <a:ext uri="{FF2B5EF4-FFF2-40B4-BE49-F238E27FC236}">
              <a16:creationId xmlns:a16="http://schemas.microsoft.com/office/drawing/2014/main" id="{B6A90B2D-D427-441D-B346-FE2F249CA5EA}"/>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1" name="Text Box 9">
          <a:extLst>
            <a:ext uri="{FF2B5EF4-FFF2-40B4-BE49-F238E27FC236}">
              <a16:creationId xmlns:a16="http://schemas.microsoft.com/office/drawing/2014/main" id="{4C980389-222B-46B0-A99C-B11FBB67D3AC}"/>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2" name="Text Box 10">
          <a:extLst>
            <a:ext uri="{FF2B5EF4-FFF2-40B4-BE49-F238E27FC236}">
              <a16:creationId xmlns:a16="http://schemas.microsoft.com/office/drawing/2014/main" id="{CA0FDEE0-6720-4094-9D2D-91ADEAC24794}"/>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3" name="Text Box 4">
          <a:extLst>
            <a:ext uri="{FF2B5EF4-FFF2-40B4-BE49-F238E27FC236}">
              <a16:creationId xmlns:a16="http://schemas.microsoft.com/office/drawing/2014/main" id="{CED1E5E3-C33A-4DB6-B884-AE0FE8A45747}"/>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4" name="Text Box 5">
          <a:extLst>
            <a:ext uri="{FF2B5EF4-FFF2-40B4-BE49-F238E27FC236}">
              <a16:creationId xmlns:a16="http://schemas.microsoft.com/office/drawing/2014/main" id="{CC54E4AC-4662-4D2A-8B1A-E4854E6FBA78}"/>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5" name="Text Box 9">
          <a:extLst>
            <a:ext uri="{FF2B5EF4-FFF2-40B4-BE49-F238E27FC236}">
              <a16:creationId xmlns:a16="http://schemas.microsoft.com/office/drawing/2014/main" id="{FB1BC337-03E2-407F-883F-CE499688F1D2}"/>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6" name="Text Box 10">
          <a:extLst>
            <a:ext uri="{FF2B5EF4-FFF2-40B4-BE49-F238E27FC236}">
              <a16:creationId xmlns:a16="http://schemas.microsoft.com/office/drawing/2014/main" id="{C0B17698-9F9E-4A9F-9936-0AA0F17D8C8A}"/>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7" name="Text Box 4">
          <a:extLst>
            <a:ext uri="{FF2B5EF4-FFF2-40B4-BE49-F238E27FC236}">
              <a16:creationId xmlns:a16="http://schemas.microsoft.com/office/drawing/2014/main" id="{FEA35621-6465-4242-AB67-BF6C51CDC653}"/>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8" name="Text Box 5">
          <a:extLst>
            <a:ext uri="{FF2B5EF4-FFF2-40B4-BE49-F238E27FC236}">
              <a16:creationId xmlns:a16="http://schemas.microsoft.com/office/drawing/2014/main" id="{B2644555-57C7-452A-8BBC-1E9F585B2371}"/>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9" name="Text Box 9">
          <a:extLst>
            <a:ext uri="{FF2B5EF4-FFF2-40B4-BE49-F238E27FC236}">
              <a16:creationId xmlns:a16="http://schemas.microsoft.com/office/drawing/2014/main" id="{47A0E1F4-321D-4B84-8BA1-1BA2EE7F0F5E}"/>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40" name="Text Box 10">
          <a:extLst>
            <a:ext uri="{FF2B5EF4-FFF2-40B4-BE49-F238E27FC236}">
              <a16:creationId xmlns:a16="http://schemas.microsoft.com/office/drawing/2014/main" id="{4D08F2A7-A99B-49EB-A065-9B9B52FC9F70}"/>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1" name="Text Box 4">
          <a:extLst>
            <a:ext uri="{FF2B5EF4-FFF2-40B4-BE49-F238E27FC236}">
              <a16:creationId xmlns:a16="http://schemas.microsoft.com/office/drawing/2014/main" id="{30600753-7A6B-4F60-9B61-E70FDB3B5641}"/>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2" name="Text Box 5">
          <a:extLst>
            <a:ext uri="{FF2B5EF4-FFF2-40B4-BE49-F238E27FC236}">
              <a16:creationId xmlns:a16="http://schemas.microsoft.com/office/drawing/2014/main" id="{A6594652-9466-4695-8505-8C1477A9A721}"/>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3" name="Text Box 9">
          <a:extLst>
            <a:ext uri="{FF2B5EF4-FFF2-40B4-BE49-F238E27FC236}">
              <a16:creationId xmlns:a16="http://schemas.microsoft.com/office/drawing/2014/main" id="{B9B75513-DF87-40C2-B0C6-0A8FDD6C9698}"/>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4" name="Text Box 10">
          <a:extLst>
            <a:ext uri="{FF2B5EF4-FFF2-40B4-BE49-F238E27FC236}">
              <a16:creationId xmlns:a16="http://schemas.microsoft.com/office/drawing/2014/main" id="{2593959E-1A64-4774-993C-47549EF998E9}"/>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5" name="Text Box 4">
          <a:extLst>
            <a:ext uri="{FF2B5EF4-FFF2-40B4-BE49-F238E27FC236}">
              <a16:creationId xmlns:a16="http://schemas.microsoft.com/office/drawing/2014/main" id="{16B5D436-3C21-46DA-AAD0-1F5E44743C1C}"/>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6" name="Text Box 5">
          <a:extLst>
            <a:ext uri="{FF2B5EF4-FFF2-40B4-BE49-F238E27FC236}">
              <a16:creationId xmlns:a16="http://schemas.microsoft.com/office/drawing/2014/main" id="{B0C99B04-E6F8-4D88-93E0-374DA411ADA8}"/>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7" name="Text Box 9">
          <a:extLst>
            <a:ext uri="{FF2B5EF4-FFF2-40B4-BE49-F238E27FC236}">
              <a16:creationId xmlns:a16="http://schemas.microsoft.com/office/drawing/2014/main" id="{3A6ACFFB-4415-48F2-95E2-C39AE8F5A961}"/>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8" name="Text Box 10">
          <a:extLst>
            <a:ext uri="{FF2B5EF4-FFF2-40B4-BE49-F238E27FC236}">
              <a16:creationId xmlns:a16="http://schemas.microsoft.com/office/drawing/2014/main" id="{80AB3868-27B7-40B5-B28A-4E9362635CAA}"/>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49" name="Text Box 4">
          <a:extLst>
            <a:ext uri="{FF2B5EF4-FFF2-40B4-BE49-F238E27FC236}">
              <a16:creationId xmlns:a16="http://schemas.microsoft.com/office/drawing/2014/main" id="{1533DADF-588C-4E00-BA50-1A707AD267B6}"/>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50" name="Text Box 5">
          <a:extLst>
            <a:ext uri="{FF2B5EF4-FFF2-40B4-BE49-F238E27FC236}">
              <a16:creationId xmlns:a16="http://schemas.microsoft.com/office/drawing/2014/main" id="{6C9124F1-0947-4D87-B894-AAF7DEA9F11A}"/>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51" name="Text Box 9">
          <a:extLst>
            <a:ext uri="{FF2B5EF4-FFF2-40B4-BE49-F238E27FC236}">
              <a16:creationId xmlns:a16="http://schemas.microsoft.com/office/drawing/2014/main" id="{01D658DA-6216-46F1-BE1B-3DCE9FDD0AFD}"/>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52" name="Text Box 10">
          <a:extLst>
            <a:ext uri="{FF2B5EF4-FFF2-40B4-BE49-F238E27FC236}">
              <a16:creationId xmlns:a16="http://schemas.microsoft.com/office/drawing/2014/main" id="{EDB3A038-8A3F-43FF-8CFE-E28A58D24AFF}"/>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53" name="Text Box 4">
          <a:extLst>
            <a:ext uri="{FF2B5EF4-FFF2-40B4-BE49-F238E27FC236}">
              <a16:creationId xmlns:a16="http://schemas.microsoft.com/office/drawing/2014/main" id="{5568BC39-E168-4388-8967-3F7777037B79}"/>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54" name="Text Box 5">
          <a:extLst>
            <a:ext uri="{FF2B5EF4-FFF2-40B4-BE49-F238E27FC236}">
              <a16:creationId xmlns:a16="http://schemas.microsoft.com/office/drawing/2014/main" id="{E73A28B2-34F5-40D8-809B-A5AD218857BF}"/>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55" name="Text Box 9">
          <a:extLst>
            <a:ext uri="{FF2B5EF4-FFF2-40B4-BE49-F238E27FC236}">
              <a16:creationId xmlns:a16="http://schemas.microsoft.com/office/drawing/2014/main" id="{9C517B28-1747-49E5-A32E-08354158E51C}"/>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56" name="Text Box 10">
          <a:extLst>
            <a:ext uri="{FF2B5EF4-FFF2-40B4-BE49-F238E27FC236}">
              <a16:creationId xmlns:a16="http://schemas.microsoft.com/office/drawing/2014/main" id="{42B80A13-9F85-4F87-9D45-993E2490F5FC}"/>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57" name="Text Box 4">
          <a:extLst>
            <a:ext uri="{FF2B5EF4-FFF2-40B4-BE49-F238E27FC236}">
              <a16:creationId xmlns:a16="http://schemas.microsoft.com/office/drawing/2014/main" id="{D75724FE-0498-49F5-B03F-04CE9A67CC29}"/>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58" name="Text Box 5">
          <a:extLst>
            <a:ext uri="{FF2B5EF4-FFF2-40B4-BE49-F238E27FC236}">
              <a16:creationId xmlns:a16="http://schemas.microsoft.com/office/drawing/2014/main" id="{DE081D31-8B06-40F4-B58B-1DD6CBF06984}"/>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59" name="Text Box 9">
          <a:extLst>
            <a:ext uri="{FF2B5EF4-FFF2-40B4-BE49-F238E27FC236}">
              <a16:creationId xmlns:a16="http://schemas.microsoft.com/office/drawing/2014/main" id="{70C2298C-18D4-4F9A-A4B2-3BF2446E14DD}"/>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0" name="Text Box 10">
          <a:extLst>
            <a:ext uri="{FF2B5EF4-FFF2-40B4-BE49-F238E27FC236}">
              <a16:creationId xmlns:a16="http://schemas.microsoft.com/office/drawing/2014/main" id="{98F95D35-5CAB-419E-A28D-7B4A54911736}"/>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1" name="Text Box 4">
          <a:extLst>
            <a:ext uri="{FF2B5EF4-FFF2-40B4-BE49-F238E27FC236}">
              <a16:creationId xmlns:a16="http://schemas.microsoft.com/office/drawing/2014/main" id="{15C3F98A-6244-46A0-98B9-FC37B971998A}"/>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2" name="Text Box 5">
          <a:extLst>
            <a:ext uri="{FF2B5EF4-FFF2-40B4-BE49-F238E27FC236}">
              <a16:creationId xmlns:a16="http://schemas.microsoft.com/office/drawing/2014/main" id="{0510E372-7183-4AA2-BC75-3E21184A885C}"/>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3" name="Text Box 9">
          <a:extLst>
            <a:ext uri="{FF2B5EF4-FFF2-40B4-BE49-F238E27FC236}">
              <a16:creationId xmlns:a16="http://schemas.microsoft.com/office/drawing/2014/main" id="{DE62541B-DF8F-4E67-9ED5-85A731FC793F}"/>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4" name="Text Box 10">
          <a:extLst>
            <a:ext uri="{FF2B5EF4-FFF2-40B4-BE49-F238E27FC236}">
              <a16:creationId xmlns:a16="http://schemas.microsoft.com/office/drawing/2014/main" id="{1BE205ED-F280-4927-8E53-C06F0F2E2C79}"/>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5" name="Text Box 4">
          <a:extLst>
            <a:ext uri="{FF2B5EF4-FFF2-40B4-BE49-F238E27FC236}">
              <a16:creationId xmlns:a16="http://schemas.microsoft.com/office/drawing/2014/main" id="{45398456-EB52-4601-906D-D75DA410C5C3}"/>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6" name="Text Box 5">
          <a:extLst>
            <a:ext uri="{FF2B5EF4-FFF2-40B4-BE49-F238E27FC236}">
              <a16:creationId xmlns:a16="http://schemas.microsoft.com/office/drawing/2014/main" id="{1AC5D4E0-CFA9-4D68-BE05-1A4E8CE9B0C1}"/>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7" name="Text Box 9">
          <a:extLst>
            <a:ext uri="{FF2B5EF4-FFF2-40B4-BE49-F238E27FC236}">
              <a16:creationId xmlns:a16="http://schemas.microsoft.com/office/drawing/2014/main" id="{598E9537-A3F6-42F3-96C8-1BDFC30FE18E}"/>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8" name="Text Box 10">
          <a:extLst>
            <a:ext uri="{FF2B5EF4-FFF2-40B4-BE49-F238E27FC236}">
              <a16:creationId xmlns:a16="http://schemas.microsoft.com/office/drawing/2014/main" id="{2F409CEE-1626-4B05-983D-E9268180DAB5}"/>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9" name="Text Box 4">
          <a:extLst>
            <a:ext uri="{FF2B5EF4-FFF2-40B4-BE49-F238E27FC236}">
              <a16:creationId xmlns:a16="http://schemas.microsoft.com/office/drawing/2014/main" id="{1B2429CC-755E-4C63-A5B0-42864725CA03}"/>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0" name="Text Box 5">
          <a:extLst>
            <a:ext uri="{FF2B5EF4-FFF2-40B4-BE49-F238E27FC236}">
              <a16:creationId xmlns:a16="http://schemas.microsoft.com/office/drawing/2014/main" id="{A36DB896-7740-4743-B585-6FCF7D8EBD66}"/>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1" name="Text Box 9">
          <a:extLst>
            <a:ext uri="{FF2B5EF4-FFF2-40B4-BE49-F238E27FC236}">
              <a16:creationId xmlns:a16="http://schemas.microsoft.com/office/drawing/2014/main" id="{4C268D38-CE50-439E-AF40-7D4039F167C8}"/>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2" name="Text Box 10">
          <a:extLst>
            <a:ext uri="{FF2B5EF4-FFF2-40B4-BE49-F238E27FC236}">
              <a16:creationId xmlns:a16="http://schemas.microsoft.com/office/drawing/2014/main" id="{CB067794-C9A3-4F7F-9F26-5A2CB04C51EA}"/>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3" name="Text Box 4">
          <a:extLst>
            <a:ext uri="{FF2B5EF4-FFF2-40B4-BE49-F238E27FC236}">
              <a16:creationId xmlns:a16="http://schemas.microsoft.com/office/drawing/2014/main" id="{29288F7C-4F1A-45FB-84C9-ECE293037A05}"/>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4" name="Text Box 5">
          <a:extLst>
            <a:ext uri="{FF2B5EF4-FFF2-40B4-BE49-F238E27FC236}">
              <a16:creationId xmlns:a16="http://schemas.microsoft.com/office/drawing/2014/main" id="{8912BB8F-13B5-4BD3-8AD9-D9DC140E4374}"/>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5" name="Text Box 9">
          <a:extLst>
            <a:ext uri="{FF2B5EF4-FFF2-40B4-BE49-F238E27FC236}">
              <a16:creationId xmlns:a16="http://schemas.microsoft.com/office/drawing/2014/main" id="{34464B99-D7F4-4676-8B65-2350750A1102}"/>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6" name="Text Box 10">
          <a:extLst>
            <a:ext uri="{FF2B5EF4-FFF2-40B4-BE49-F238E27FC236}">
              <a16:creationId xmlns:a16="http://schemas.microsoft.com/office/drawing/2014/main" id="{B47BF05E-EFDA-4FC5-AD0C-F59518666909}"/>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7" name="Text Box 4">
          <a:extLst>
            <a:ext uri="{FF2B5EF4-FFF2-40B4-BE49-F238E27FC236}">
              <a16:creationId xmlns:a16="http://schemas.microsoft.com/office/drawing/2014/main" id="{312F9BE5-00D5-4962-9D14-1313AAD30AE3}"/>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8" name="Text Box 5">
          <a:extLst>
            <a:ext uri="{FF2B5EF4-FFF2-40B4-BE49-F238E27FC236}">
              <a16:creationId xmlns:a16="http://schemas.microsoft.com/office/drawing/2014/main" id="{5F441E4C-F483-492C-A4D9-BCD0E7C80C93}"/>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9" name="Text Box 9">
          <a:extLst>
            <a:ext uri="{FF2B5EF4-FFF2-40B4-BE49-F238E27FC236}">
              <a16:creationId xmlns:a16="http://schemas.microsoft.com/office/drawing/2014/main" id="{E1D3186C-C9CD-47FA-A12E-980DA3186A7F}"/>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0" name="Text Box 10">
          <a:extLst>
            <a:ext uri="{FF2B5EF4-FFF2-40B4-BE49-F238E27FC236}">
              <a16:creationId xmlns:a16="http://schemas.microsoft.com/office/drawing/2014/main" id="{EA897422-3693-465C-858D-B33B9C97C3CE}"/>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1" name="Text Box 4">
          <a:extLst>
            <a:ext uri="{FF2B5EF4-FFF2-40B4-BE49-F238E27FC236}">
              <a16:creationId xmlns:a16="http://schemas.microsoft.com/office/drawing/2014/main" id="{993EFE51-1B66-4E9B-B116-BA163E8ED60C}"/>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2" name="Text Box 5">
          <a:extLst>
            <a:ext uri="{FF2B5EF4-FFF2-40B4-BE49-F238E27FC236}">
              <a16:creationId xmlns:a16="http://schemas.microsoft.com/office/drawing/2014/main" id="{76AF3B14-BEBD-464B-8293-50FE891E63CA}"/>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3" name="Text Box 9">
          <a:extLst>
            <a:ext uri="{FF2B5EF4-FFF2-40B4-BE49-F238E27FC236}">
              <a16:creationId xmlns:a16="http://schemas.microsoft.com/office/drawing/2014/main" id="{8F89A961-0A35-4119-81F4-8CAFD6D37B21}"/>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4" name="Text Box 10">
          <a:extLst>
            <a:ext uri="{FF2B5EF4-FFF2-40B4-BE49-F238E27FC236}">
              <a16:creationId xmlns:a16="http://schemas.microsoft.com/office/drawing/2014/main" id="{2E568CE7-CA64-4FF2-BD78-C75F55BA2C86}"/>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5" name="Text Box 4">
          <a:extLst>
            <a:ext uri="{FF2B5EF4-FFF2-40B4-BE49-F238E27FC236}">
              <a16:creationId xmlns:a16="http://schemas.microsoft.com/office/drawing/2014/main" id="{F2CF51EA-FB71-49A5-AB01-991B8A839B36}"/>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6" name="Text Box 5">
          <a:extLst>
            <a:ext uri="{FF2B5EF4-FFF2-40B4-BE49-F238E27FC236}">
              <a16:creationId xmlns:a16="http://schemas.microsoft.com/office/drawing/2014/main" id="{6B2FEE2E-3F72-4FAC-B916-AA7380BC538B}"/>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7" name="Text Box 9">
          <a:extLst>
            <a:ext uri="{FF2B5EF4-FFF2-40B4-BE49-F238E27FC236}">
              <a16:creationId xmlns:a16="http://schemas.microsoft.com/office/drawing/2014/main" id="{43CEA1E4-22EB-4B9F-B8C1-77448C0FCEFE}"/>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8" name="Text Box 10">
          <a:extLst>
            <a:ext uri="{FF2B5EF4-FFF2-40B4-BE49-F238E27FC236}">
              <a16:creationId xmlns:a16="http://schemas.microsoft.com/office/drawing/2014/main" id="{2FBBF53A-41CE-4EE2-9F75-4E65F4113A8A}"/>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9" name="Text Box 4">
          <a:extLst>
            <a:ext uri="{FF2B5EF4-FFF2-40B4-BE49-F238E27FC236}">
              <a16:creationId xmlns:a16="http://schemas.microsoft.com/office/drawing/2014/main" id="{17E52FB4-B0F5-4DED-9FBF-71A70D29E969}"/>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90" name="Text Box 5">
          <a:extLst>
            <a:ext uri="{FF2B5EF4-FFF2-40B4-BE49-F238E27FC236}">
              <a16:creationId xmlns:a16="http://schemas.microsoft.com/office/drawing/2014/main" id="{414A1884-C78C-4DB4-9C32-34367F6FC42F}"/>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91" name="Text Box 9">
          <a:extLst>
            <a:ext uri="{FF2B5EF4-FFF2-40B4-BE49-F238E27FC236}">
              <a16:creationId xmlns:a16="http://schemas.microsoft.com/office/drawing/2014/main" id="{41B36BC9-24F8-4162-8F45-A5806FE7C08C}"/>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92" name="Text Box 10">
          <a:extLst>
            <a:ext uri="{FF2B5EF4-FFF2-40B4-BE49-F238E27FC236}">
              <a16:creationId xmlns:a16="http://schemas.microsoft.com/office/drawing/2014/main" id="{ABB2C95D-B52B-49E4-BE7E-4E53F25329F0}"/>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93" name="Text Box 4">
          <a:extLst>
            <a:ext uri="{FF2B5EF4-FFF2-40B4-BE49-F238E27FC236}">
              <a16:creationId xmlns:a16="http://schemas.microsoft.com/office/drawing/2014/main" id="{FE6EE407-6ECD-433A-9564-CB225F385103}"/>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94" name="Text Box 5">
          <a:extLst>
            <a:ext uri="{FF2B5EF4-FFF2-40B4-BE49-F238E27FC236}">
              <a16:creationId xmlns:a16="http://schemas.microsoft.com/office/drawing/2014/main" id="{C4C0AB64-275D-43DD-8D42-8762894087E4}"/>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95" name="Text Box 9">
          <a:extLst>
            <a:ext uri="{FF2B5EF4-FFF2-40B4-BE49-F238E27FC236}">
              <a16:creationId xmlns:a16="http://schemas.microsoft.com/office/drawing/2014/main" id="{D0DB2450-9322-4759-992D-1F9C93B07C21}"/>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96" name="Text Box 10">
          <a:extLst>
            <a:ext uri="{FF2B5EF4-FFF2-40B4-BE49-F238E27FC236}">
              <a16:creationId xmlns:a16="http://schemas.microsoft.com/office/drawing/2014/main" id="{E101FD89-490D-4818-90D3-594CCC6DB4F3}"/>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6"/>
    <xdr:sp macro="" textlink="">
      <xdr:nvSpPr>
        <xdr:cNvPr id="1797" name="Text Box 4">
          <a:extLst>
            <a:ext uri="{FF2B5EF4-FFF2-40B4-BE49-F238E27FC236}">
              <a16:creationId xmlns:a16="http://schemas.microsoft.com/office/drawing/2014/main" id="{8008C496-65EA-4E23-AADE-B1D52DB60898}"/>
            </a:ext>
          </a:extLst>
        </xdr:cNvPr>
        <xdr:cNvSpPr txBox="1">
          <a:spLocks noChangeArrowheads="1"/>
        </xdr:cNvSpPr>
      </xdr:nvSpPr>
      <xdr:spPr bwMode="auto">
        <a:xfrm>
          <a:off x="5724525" y="178060350"/>
          <a:ext cx="76200" cy="148166"/>
        </a:xfrm>
        <a:prstGeom prst="rect">
          <a:avLst/>
        </a:prstGeom>
        <a:noFill/>
        <a:ln w="9525">
          <a:noFill/>
          <a:miter lim="800000"/>
          <a:headEnd/>
          <a:tailEnd/>
        </a:ln>
      </xdr:spPr>
    </xdr:sp>
    <xdr:clientData/>
  </xdr:oneCellAnchor>
  <xdr:oneCellAnchor>
    <xdr:from>
      <xdr:col>5</xdr:col>
      <xdr:colOff>0</xdr:colOff>
      <xdr:row>878</xdr:row>
      <xdr:rowOff>0</xdr:rowOff>
    </xdr:from>
    <xdr:ext cx="76200" cy="148166"/>
    <xdr:sp macro="" textlink="">
      <xdr:nvSpPr>
        <xdr:cNvPr id="1798" name="Text Box 5">
          <a:extLst>
            <a:ext uri="{FF2B5EF4-FFF2-40B4-BE49-F238E27FC236}">
              <a16:creationId xmlns:a16="http://schemas.microsoft.com/office/drawing/2014/main" id="{FAE08754-B9E6-4767-A451-80292FC3DBAF}"/>
            </a:ext>
          </a:extLst>
        </xdr:cNvPr>
        <xdr:cNvSpPr txBox="1">
          <a:spLocks noChangeArrowheads="1"/>
        </xdr:cNvSpPr>
      </xdr:nvSpPr>
      <xdr:spPr bwMode="auto">
        <a:xfrm>
          <a:off x="5724525" y="178060350"/>
          <a:ext cx="76200" cy="148166"/>
        </a:xfrm>
        <a:prstGeom prst="rect">
          <a:avLst/>
        </a:prstGeom>
        <a:noFill/>
        <a:ln w="9525">
          <a:noFill/>
          <a:miter lim="800000"/>
          <a:headEnd/>
          <a:tailEnd/>
        </a:ln>
      </xdr:spPr>
    </xdr:sp>
    <xdr:clientData/>
  </xdr:oneCellAnchor>
  <xdr:oneCellAnchor>
    <xdr:from>
      <xdr:col>5</xdr:col>
      <xdr:colOff>0</xdr:colOff>
      <xdr:row>878</xdr:row>
      <xdr:rowOff>0</xdr:rowOff>
    </xdr:from>
    <xdr:ext cx="76200" cy="148166"/>
    <xdr:sp macro="" textlink="">
      <xdr:nvSpPr>
        <xdr:cNvPr id="1799" name="Text Box 9">
          <a:extLst>
            <a:ext uri="{FF2B5EF4-FFF2-40B4-BE49-F238E27FC236}">
              <a16:creationId xmlns:a16="http://schemas.microsoft.com/office/drawing/2014/main" id="{E22AA4BB-5C97-4C7B-844C-C6CB6FEB2884}"/>
            </a:ext>
          </a:extLst>
        </xdr:cNvPr>
        <xdr:cNvSpPr txBox="1">
          <a:spLocks noChangeArrowheads="1"/>
        </xdr:cNvSpPr>
      </xdr:nvSpPr>
      <xdr:spPr bwMode="auto">
        <a:xfrm>
          <a:off x="5724525" y="178060350"/>
          <a:ext cx="76200" cy="148166"/>
        </a:xfrm>
        <a:prstGeom prst="rect">
          <a:avLst/>
        </a:prstGeom>
        <a:noFill/>
        <a:ln w="9525">
          <a:noFill/>
          <a:miter lim="800000"/>
          <a:headEnd/>
          <a:tailEnd/>
        </a:ln>
      </xdr:spPr>
    </xdr:sp>
    <xdr:clientData/>
  </xdr:oneCellAnchor>
  <xdr:oneCellAnchor>
    <xdr:from>
      <xdr:col>5</xdr:col>
      <xdr:colOff>0</xdr:colOff>
      <xdr:row>878</xdr:row>
      <xdr:rowOff>0</xdr:rowOff>
    </xdr:from>
    <xdr:ext cx="76200" cy="148166"/>
    <xdr:sp macro="" textlink="">
      <xdr:nvSpPr>
        <xdr:cNvPr id="1800" name="Text Box 10">
          <a:extLst>
            <a:ext uri="{FF2B5EF4-FFF2-40B4-BE49-F238E27FC236}">
              <a16:creationId xmlns:a16="http://schemas.microsoft.com/office/drawing/2014/main" id="{5F5FAE88-E9BA-4107-9B2E-978FB023C4E8}"/>
            </a:ext>
          </a:extLst>
        </xdr:cNvPr>
        <xdr:cNvSpPr txBox="1">
          <a:spLocks noChangeArrowheads="1"/>
        </xdr:cNvSpPr>
      </xdr:nvSpPr>
      <xdr:spPr bwMode="auto">
        <a:xfrm>
          <a:off x="5724525" y="178060350"/>
          <a:ext cx="76200" cy="148166"/>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01" name="Text Box 4">
          <a:extLst>
            <a:ext uri="{FF2B5EF4-FFF2-40B4-BE49-F238E27FC236}">
              <a16:creationId xmlns:a16="http://schemas.microsoft.com/office/drawing/2014/main" id="{8554840F-654D-4B9D-B1FA-1460C63DAF3E}"/>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02" name="Text Box 5">
          <a:extLst>
            <a:ext uri="{FF2B5EF4-FFF2-40B4-BE49-F238E27FC236}">
              <a16:creationId xmlns:a16="http://schemas.microsoft.com/office/drawing/2014/main" id="{75F2B201-FE2B-4351-AEA8-23DCC738C524}"/>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03" name="Text Box 9">
          <a:extLst>
            <a:ext uri="{FF2B5EF4-FFF2-40B4-BE49-F238E27FC236}">
              <a16:creationId xmlns:a16="http://schemas.microsoft.com/office/drawing/2014/main" id="{EC45D316-98A1-4521-9756-BD3DCC038C02}"/>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04" name="Text Box 10">
          <a:extLst>
            <a:ext uri="{FF2B5EF4-FFF2-40B4-BE49-F238E27FC236}">
              <a16:creationId xmlns:a16="http://schemas.microsoft.com/office/drawing/2014/main" id="{EDDED6B0-8398-4F56-896D-DD52D3527BF5}"/>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888</xdr:row>
      <xdr:rowOff>0</xdr:rowOff>
    </xdr:from>
    <xdr:ext cx="76200" cy="198121"/>
    <xdr:sp macro="" textlink="">
      <xdr:nvSpPr>
        <xdr:cNvPr id="1805" name="Text Box 4">
          <a:extLst>
            <a:ext uri="{FF2B5EF4-FFF2-40B4-BE49-F238E27FC236}">
              <a16:creationId xmlns:a16="http://schemas.microsoft.com/office/drawing/2014/main" id="{B8A5DE26-4E90-46B4-AB3F-3A866D61EE62}"/>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888</xdr:row>
      <xdr:rowOff>0</xdr:rowOff>
    </xdr:from>
    <xdr:ext cx="76200" cy="198121"/>
    <xdr:sp macro="" textlink="">
      <xdr:nvSpPr>
        <xdr:cNvPr id="1806" name="Text Box 5">
          <a:extLst>
            <a:ext uri="{FF2B5EF4-FFF2-40B4-BE49-F238E27FC236}">
              <a16:creationId xmlns:a16="http://schemas.microsoft.com/office/drawing/2014/main" id="{467EF541-8A43-41CA-BB0D-F2C1E414D8FB}"/>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888</xdr:row>
      <xdr:rowOff>0</xdr:rowOff>
    </xdr:from>
    <xdr:ext cx="76200" cy="198121"/>
    <xdr:sp macro="" textlink="">
      <xdr:nvSpPr>
        <xdr:cNvPr id="1807" name="Text Box 9">
          <a:extLst>
            <a:ext uri="{FF2B5EF4-FFF2-40B4-BE49-F238E27FC236}">
              <a16:creationId xmlns:a16="http://schemas.microsoft.com/office/drawing/2014/main" id="{04394AEA-102B-4829-B783-25EBBAE8CB89}"/>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888</xdr:row>
      <xdr:rowOff>0</xdr:rowOff>
    </xdr:from>
    <xdr:ext cx="76200" cy="198121"/>
    <xdr:sp macro="" textlink="">
      <xdr:nvSpPr>
        <xdr:cNvPr id="1808" name="Text Box 10">
          <a:extLst>
            <a:ext uri="{FF2B5EF4-FFF2-40B4-BE49-F238E27FC236}">
              <a16:creationId xmlns:a16="http://schemas.microsoft.com/office/drawing/2014/main" id="{B1F8328F-A289-4201-B7E1-DA803C63E294}"/>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09" name="Text Box 4">
          <a:extLst>
            <a:ext uri="{FF2B5EF4-FFF2-40B4-BE49-F238E27FC236}">
              <a16:creationId xmlns:a16="http://schemas.microsoft.com/office/drawing/2014/main" id="{E14E25FF-4B8E-4096-984A-23C03ABD5328}"/>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10" name="Text Box 5">
          <a:extLst>
            <a:ext uri="{FF2B5EF4-FFF2-40B4-BE49-F238E27FC236}">
              <a16:creationId xmlns:a16="http://schemas.microsoft.com/office/drawing/2014/main" id="{42D1FACC-1BA6-417E-8AD0-8BAA95812FFF}"/>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11" name="Text Box 9">
          <a:extLst>
            <a:ext uri="{FF2B5EF4-FFF2-40B4-BE49-F238E27FC236}">
              <a16:creationId xmlns:a16="http://schemas.microsoft.com/office/drawing/2014/main" id="{ED4E7517-E9AD-4E9F-8317-70E4A3915511}"/>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12" name="Text Box 10">
          <a:extLst>
            <a:ext uri="{FF2B5EF4-FFF2-40B4-BE49-F238E27FC236}">
              <a16:creationId xmlns:a16="http://schemas.microsoft.com/office/drawing/2014/main" id="{C0302B81-45EF-4C6C-B2B5-83D1510A76E6}"/>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13" name="Text Box 4">
          <a:extLst>
            <a:ext uri="{FF2B5EF4-FFF2-40B4-BE49-F238E27FC236}">
              <a16:creationId xmlns:a16="http://schemas.microsoft.com/office/drawing/2014/main" id="{E53B8841-7CD4-43E2-AFE2-20FEAD5D294C}"/>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14" name="Text Box 5">
          <a:extLst>
            <a:ext uri="{FF2B5EF4-FFF2-40B4-BE49-F238E27FC236}">
              <a16:creationId xmlns:a16="http://schemas.microsoft.com/office/drawing/2014/main" id="{48A4B8D5-7D85-491B-ADBC-B84184121BE0}"/>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15" name="Text Box 9">
          <a:extLst>
            <a:ext uri="{FF2B5EF4-FFF2-40B4-BE49-F238E27FC236}">
              <a16:creationId xmlns:a16="http://schemas.microsoft.com/office/drawing/2014/main" id="{8FA15029-229A-4CBF-83B9-81723E5C6F0E}"/>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16" name="Text Box 10">
          <a:extLst>
            <a:ext uri="{FF2B5EF4-FFF2-40B4-BE49-F238E27FC236}">
              <a16:creationId xmlns:a16="http://schemas.microsoft.com/office/drawing/2014/main" id="{0C2806B8-52F3-480D-B64A-50D8D2940EEE}"/>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17" name="Text Box 4">
          <a:extLst>
            <a:ext uri="{FF2B5EF4-FFF2-40B4-BE49-F238E27FC236}">
              <a16:creationId xmlns:a16="http://schemas.microsoft.com/office/drawing/2014/main" id="{D322706C-3003-4394-9C2A-92B0CEE26295}"/>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18" name="Text Box 5">
          <a:extLst>
            <a:ext uri="{FF2B5EF4-FFF2-40B4-BE49-F238E27FC236}">
              <a16:creationId xmlns:a16="http://schemas.microsoft.com/office/drawing/2014/main" id="{0B18530A-C3D2-452F-B55F-A2AE6E0F42E6}"/>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19" name="Text Box 9">
          <a:extLst>
            <a:ext uri="{FF2B5EF4-FFF2-40B4-BE49-F238E27FC236}">
              <a16:creationId xmlns:a16="http://schemas.microsoft.com/office/drawing/2014/main" id="{5217DE63-FE98-413A-A67E-97D9016CA76D}"/>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20" name="Text Box 10">
          <a:extLst>
            <a:ext uri="{FF2B5EF4-FFF2-40B4-BE49-F238E27FC236}">
              <a16:creationId xmlns:a16="http://schemas.microsoft.com/office/drawing/2014/main" id="{7B02D760-7065-4482-A58E-80207BCC0597}"/>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21" name="Text Box 4">
          <a:extLst>
            <a:ext uri="{FF2B5EF4-FFF2-40B4-BE49-F238E27FC236}">
              <a16:creationId xmlns:a16="http://schemas.microsoft.com/office/drawing/2014/main" id="{33D3A88A-ABE7-49E5-BC7B-A1DC8457132C}"/>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22" name="Text Box 5">
          <a:extLst>
            <a:ext uri="{FF2B5EF4-FFF2-40B4-BE49-F238E27FC236}">
              <a16:creationId xmlns:a16="http://schemas.microsoft.com/office/drawing/2014/main" id="{80DFBBBE-F121-490C-AC53-83D945AE53ED}"/>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23" name="Text Box 9">
          <a:extLst>
            <a:ext uri="{FF2B5EF4-FFF2-40B4-BE49-F238E27FC236}">
              <a16:creationId xmlns:a16="http://schemas.microsoft.com/office/drawing/2014/main" id="{8CBD7433-AF43-4EC5-839C-EB938EDAE9CE}"/>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24" name="Text Box 10">
          <a:extLst>
            <a:ext uri="{FF2B5EF4-FFF2-40B4-BE49-F238E27FC236}">
              <a16:creationId xmlns:a16="http://schemas.microsoft.com/office/drawing/2014/main" id="{549B3C83-2955-4F40-8CA9-E2AD443A3F9B}"/>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25" name="Text Box 4">
          <a:extLst>
            <a:ext uri="{FF2B5EF4-FFF2-40B4-BE49-F238E27FC236}">
              <a16:creationId xmlns:a16="http://schemas.microsoft.com/office/drawing/2014/main" id="{FAFAE79D-16C0-46B1-80C7-552CC6FF9D67}"/>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26" name="Text Box 5">
          <a:extLst>
            <a:ext uri="{FF2B5EF4-FFF2-40B4-BE49-F238E27FC236}">
              <a16:creationId xmlns:a16="http://schemas.microsoft.com/office/drawing/2014/main" id="{29CD161E-4FF8-46D7-92A5-B4894125B968}"/>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27" name="Text Box 9">
          <a:extLst>
            <a:ext uri="{FF2B5EF4-FFF2-40B4-BE49-F238E27FC236}">
              <a16:creationId xmlns:a16="http://schemas.microsoft.com/office/drawing/2014/main" id="{574C6F36-15B4-407C-BF63-90C4F5D41AFC}"/>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28" name="Text Box 10">
          <a:extLst>
            <a:ext uri="{FF2B5EF4-FFF2-40B4-BE49-F238E27FC236}">
              <a16:creationId xmlns:a16="http://schemas.microsoft.com/office/drawing/2014/main" id="{0A812B4B-9284-4C72-8E2C-58F6664A48F8}"/>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29" name="Text Box 4">
          <a:extLst>
            <a:ext uri="{FF2B5EF4-FFF2-40B4-BE49-F238E27FC236}">
              <a16:creationId xmlns:a16="http://schemas.microsoft.com/office/drawing/2014/main" id="{7C89060A-DC0E-4F6E-998B-0FBE78D21D6E}"/>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30" name="Text Box 5">
          <a:extLst>
            <a:ext uri="{FF2B5EF4-FFF2-40B4-BE49-F238E27FC236}">
              <a16:creationId xmlns:a16="http://schemas.microsoft.com/office/drawing/2014/main" id="{F42CBE83-6626-443A-81AE-5B24DCF64BC5}"/>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31" name="Text Box 9">
          <a:extLst>
            <a:ext uri="{FF2B5EF4-FFF2-40B4-BE49-F238E27FC236}">
              <a16:creationId xmlns:a16="http://schemas.microsoft.com/office/drawing/2014/main" id="{21D76229-00F9-4F45-BA10-7E054E970FD9}"/>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32" name="Text Box 10">
          <a:extLst>
            <a:ext uri="{FF2B5EF4-FFF2-40B4-BE49-F238E27FC236}">
              <a16:creationId xmlns:a16="http://schemas.microsoft.com/office/drawing/2014/main" id="{ABD171CC-05E9-4103-9462-DC5B12BD1426}"/>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33" name="Text Box 4">
          <a:extLst>
            <a:ext uri="{FF2B5EF4-FFF2-40B4-BE49-F238E27FC236}">
              <a16:creationId xmlns:a16="http://schemas.microsoft.com/office/drawing/2014/main" id="{1591BD7D-0F68-4C5C-8A1B-5F7EF9F8C7DF}"/>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34" name="Text Box 5">
          <a:extLst>
            <a:ext uri="{FF2B5EF4-FFF2-40B4-BE49-F238E27FC236}">
              <a16:creationId xmlns:a16="http://schemas.microsoft.com/office/drawing/2014/main" id="{BCCCF1AF-A860-43AA-AA92-5F93B3C83E8F}"/>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35" name="Text Box 9">
          <a:extLst>
            <a:ext uri="{FF2B5EF4-FFF2-40B4-BE49-F238E27FC236}">
              <a16:creationId xmlns:a16="http://schemas.microsoft.com/office/drawing/2014/main" id="{9054EDB2-0A1B-424E-94F6-008356C9E813}"/>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36" name="Text Box 10">
          <a:extLst>
            <a:ext uri="{FF2B5EF4-FFF2-40B4-BE49-F238E27FC236}">
              <a16:creationId xmlns:a16="http://schemas.microsoft.com/office/drawing/2014/main" id="{1DC958E6-25E5-4877-B9D0-8DB7D6B45096}"/>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37" name="Text Box 4">
          <a:extLst>
            <a:ext uri="{FF2B5EF4-FFF2-40B4-BE49-F238E27FC236}">
              <a16:creationId xmlns:a16="http://schemas.microsoft.com/office/drawing/2014/main" id="{E9DAAAC8-AE58-4DE8-9E39-B063FD39926F}"/>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38" name="Text Box 5">
          <a:extLst>
            <a:ext uri="{FF2B5EF4-FFF2-40B4-BE49-F238E27FC236}">
              <a16:creationId xmlns:a16="http://schemas.microsoft.com/office/drawing/2014/main" id="{8908618E-8EFC-4E7C-A809-687C8C61C485}"/>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39" name="Text Box 9">
          <a:extLst>
            <a:ext uri="{FF2B5EF4-FFF2-40B4-BE49-F238E27FC236}">
              <a16:creationId xmlns:a16="http://schemas.microsoft.com/office/drawing/2014/main" id="{A7CD8E8A-2D0F-4FE2-8A4C-1B6D10083357}"/>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40" name="Text Box 10">
          <a:extLst>
            <a:ext uri="{FF2B5EF4-FFF2-40B4-BE49-F238E27FC236}">
              <a16:creationId xmlns:a16="http://schemas.microsoft.com/office/drawing/2014/main" id="{C3694A67-78F9-4B64-A3DC-42F3E72CD2F4}"/>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1" name="Text Box 4">
          <a:extLst>
            <a:ext uri="{FF2B5EF4-FFF2-40B4-BE49-F238E27FC236}">
              <a16:creationId xmlns:a16="http://schemas.microsoft.com/office/drawing/2014/main" id="{7B29B1ED-8569-4A7C-8FDE-A67478E2F1DF}"/>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2" name="Text Box 5">
          <a:extLst>
            <a:ext uri="{FF2B5EF4-FFF2-40B4-BE49-F238E27FC236}">
              <a16:creationId xmlns:a16="http://schemas.microsoft.com/office/drawing/2014/main" id="{B269AF15-4F46-44B0-A228-81ADD41E36B6}"/>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3" name="Text Box 9">
          <a:extLst>
            <a:ext uri="{FF2B5EF4-FFF2-40B4-BE49-F238E27FC236}">
              <a16:creationId xmlns:a16="http://schemas.microsoft.com/office/drawing/2014/main" id="{B39E8928-8A7A-4384-8011-D2B653AA52DD}"/>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4" name="Text Box 10">
          <a:extLst>
            <a:ext uri="{FF2B5EF4-FFF2-40B4-BE49-F238E27FC236}">
              <a16:creationId xmlns:a16="http://schemas.microsoft.com/office/drawing/2014/main" id="{5B31725D-238C-4B3B-A6B3-D76588182718}"/>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5" name="Text Box 4">
          <a:extLst>
            <a:ext uri="{FF2B5EF4-FFF2-40B4-BE49-F238E27FC236}">
              <a16:creationId xmlns:a16="http://schemas.microsoft.com/office/drawing/2014/main" id="{824860C7-9B32-4AF2-A9FA-5C4049DB3F21}"/>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6" name="Text Box 5">
          <a:extLst>
            <a:ext uri="{FF2B5EF4-FFF2-40B4-BE49-F238E27FC236}">
              <a16:creationId xmlns:a16="http://schemas.microsoft.com/office/drawing/2014/main" id="{C5FCD326-CEC0-423A-A046-EEA94917E1A0}"/>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7" name="Text Box 9">
          <a:extLst>
            <a:ext uri="{FF2B5EF4-FFF2-40B4-BE49-F238E27FC236}">
              <a16:creationId xmlns:a16="http://schemas.microsoft.com/office/drawing/2014/main" id="{A573FD31-40B8-417C-B656-399F17E489A5}"/>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8" name="Text Box 10">
          <a:extLst>
            <a:ext uri="{FF2B5EF4-FFF2-40B4-BE49-F238E27FC236}">
              <a16:creationId xmlns:a16="http://schemas.microsoft.com/office/drawing/2014/main" id="{294B9CE9-5785-48FA-ADCF-E1C6823A4256}"/>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49" name="Text Box 4">
          <a:extLst>
            <a:ext uri="{FF2B5EF4-FFF2-40B4-BE49-F238E27FC236}">
              <a16:creationId xmlns:a16="http://schemas.microsoft.com/office/drawing/2014/main" id="{20F74ECF-4D65-4FF0-B078-93DC773677C4}"/>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50" name="Text Box 5">
          <a:extLst>
            <a:ext uri="{FF2B5EF4-FFF2-40B4-BE49-F238E27FC236}">
              <a16:creationId xmlns:a16="http://schemas.microsoft.com/office/drawing/2014/main" id="{4D769138-2CA3-4959-86ED-5E1CC4D70D05}"/>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51" name="Text Box 9">
          <a:extLst>
            <a:ext uri="{FF2B5EF4-FFF2-40B4-BE49-F238E27FC236}">
              <a16:creationId xmlns:a16="http://schemas.microsoft.com/office/drawing/2014/main" id="{5F9719E6-EF3A-489B-AFFD-E91313774522}"/>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52" name="Text Box 10">
          <a:extLst>
            <a:ext uri="{FF2B5EF4-FFF2-40B4-BE49-F238E27FC236}">
              <a16:creationId xmlns:a16="http://schemas.microsoft.com/office/drawing/2014/main" id="{8FC8D29E-FD55-44D1-9578-29EC48673029}"/>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twoCellAnchor>
    <xdr:from>
      <xdr:col>57</xdr:col>
      <xdr:colOff>57150</xdr:colOff>
      <xdr:row>34</xdr:row>
      <xdr:rowOff>185737</xdr:rowOff>
    </xdr:from>
    <xdr:to>
      <xdr:col>64</xdr:col>
      <xdr:colOff>571499</xdr:colOff>
      <xdr:row>59</xdr:row>
      <xdr:rowOff>9525</xdr:rowOff>
    </xdr:to>
    <xdr:graphicFrame macro="">
      <xdr:nvGraphicFramePr>
        <xdr:cNvPr id="1853" name="Chart 1852">
          <a:extLst>
            <a:ext uri="{FF2B5EF4-FFF2-40B4-BE49-F238E27FC236}">
              <a16:creationId xmlns:a16="http://schemas.microsoft.com/office/drawing/2014/main" id="{5557B13E-6EB5-44E7-9B6E-C5F06676093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xdr:colOff>
      <xdr:row>2</xdr:row>
      <xdr:rowOff>185737</xdr:rowOff>
    </xdr:from>
    <xdr:to>
      <xdr:col>11</xdr:col>
      <xdr:colOff>571499</xdr:colOff>
      <xdr:row>27</xdr:row>
      <xdr:rowOff>9525</xdr:rowOff>
    </xdr:to>
    <xdr:graphicFrame macro="">
      <xdr:nvGraphicFramePr>
        <xdr:cNvPr id="6" name="Chart 5">
          <a:extLst>
            <a:ext uri="{FF2B5EF4-FFF2-40B4-BE49-F238E27FC236}">
              <a16:creationId xmlns:a16="http://schemas.microsoft.com/office/drawing/2014/main" id="{83853107-2FCE-413C-91BE-B46DBBF332F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57D5E-FF10-4F0B-B47E-909E68B64DBB}">
  <dimension ref="A1:BE541"/>
  <sheetViews>
    <sheetView tabSelected="1" view="pageBreakPreview" zoomScale="80" zoomScaleNormal="85" zoomScaleSheetLayoutView="80" workbookViewId="0">
      <selection activeCell="I317" sqref="I317"/>
    </sheetView>
  </sheetViews>
  <sheetFormatPr defaultColWidth="9.140625" defaultRowHeight="12.75"/>
  <cols>
    <col min="1" max="1" width="8.42578125" style="120" bestFit="1" customWidth="1"/>
    <col min="2" max="2" width="6.28515625" style="114" customWidth="1"/>
    <col min="3" max="3" width="2.5703125" style="115" customWidth="1"/>
    <col min="4" max="4" width="6.140625" style="115" customWidth="1"/>
    <col min="5" max="5" width="65.7109375" style="149" customWidth="1"/>
    <col min="6" max="6" width="17" style="1230" customWidth="1"/>
    <col min="7" max="7" width="17.85546875" style="1385" customWidth="1"/>
    <col min="8" max="8" width="13.85546875" style="1327" bestFit="1" customWidth="1"/>
    <col min="9" max="9" width="15.28515625" style="1277" bestFit="1" customWidth="1"/>
    <col min="10" max="10" width="9.140625" style="933" customWidth="1"/>
    <col min="11" max="12" width="18.28515625" style="933" customWidth="1"/>
    <col min="13" max="13" width="16.7109375" style="933" customWidth="1"/>
    <col min="14" max="14" width="17.7109375" style="933" customWidth="1"/>
    <col min="15" max="15" width="15.7109375" style="933" customWidth="1"/>
    <col min="16" max="17" width="9.140625" style="933" customWidth="1"/>
    <col min="18" max="18" width="15.85546875" style="933" customWidth="1"/>
    <col min="19" max="57" width="9.140625" style="933"/>
    <col min="58" max="16384" width="9.140625" style="92"/>
  </cols>
  <sheetData>
    <row r="1" spans="1:57" s="19" customFormat="1">
      <c r="A1" s="20"/>
      <c r="B1" s="113"/>
      <c r="C1" s="20"/>
      <c r="D1" s="113"/>
      <c r="E1" s="80"/>
      <c r="F1" s="16"/>
      <c r="G1" s="1278"/>
      <c r="H1" s="1278"/>
      <c r="I1" s="1235"/>
      <c r="J1" s="58"/>
      <c r="K1" s="58"/>
      <c r="L1" s="58"/>
      <c r="M1" s="58"/>
      <c r="N1" s="58"/>
      <c r="O1" s="58"/>
      <c r="P1" s="58"/>
      <c r="Q1" s="58"/>
      <c r="R1" s="58"/>
      <c r="S1" s="58"/>
      <c r="T1" s="58"/>
      <c r="U1" s="58"/>
      <c r="V1" s="58"/>
      <c r="W1" s="58"/>
      <c r="X1" s="58"/>
      <c r="Y1" s="58"/>
      <c r="Z1" s="58"/>
      <c r="AA1" s="58"/>
      <c r="AB1" s="58"/>
      <c r="AC1" s="58"/>
      <c r="AD1" s="58"/>
      <c r="AE1" s="58"/>
      <c r="AF1" s="58"/>
      <c r="AG1" s="58"/>
      <c r="AH1" s="58"/>
      <c r="AI1" s="58"/>
      <c r="AJ1" s="58"/>
      <c r="AK1" s="58"/>
      <c r="AL1" s="58"/>
      <c r="AM1" s="58"/>
      <c r="AN1" s="58"/>
      <c r="AO1" s="58"/>
      <c r="AP1" s="58"/>
      <c r="AQ1" s="58"/>
      <c r="AR1" s="58"/>
      <c r="AS1" s="58"/>
      <c r="AT1" s="58"/>
      <c r="AU1" s="58"/>
      <c r="AV1" s="58"/>
      <c r="AW1" s="58"/>
      <c r="AX1" s="58"/>
      <c r="AY1" s="58"/>
      <c r="AZ1" s="58"/>
      <c r="BA1" s="58"/>
      <c r="BB1" s="58"/>
      <c r="BC1" s="58"/>
      <c r="BD1" s="58"/>
      <c r="BE1" s="58"/>
    </row>
    <row r="2" spans="1:57" s="19" customFormat="1" ht="18.75">
      <c r="A2" s="1442" t="s">
        <v>750</v>
      </c>
      <c r="B2" s="1442"/>
      <c r="C2" s="1442"/>
      <c r="D2" s="1442"/>
      <c r="E2" s="1442"/>
      <c r="F2" s="1442"/>
      <c r="G2" s="1442"/>
      <c r="H2" s="1442"/>
      <c r="I2" s="1442"/>
      <c r="J2" s="58"/>
      <c r="K2" s="58"/>
      <c r="L2" s="58"/>
      <c r="M2" s="58"/>
      <c r="N2" s="58"/>
      <c r="O2" s="58"/>
      <c r="P2" s="58"/>
      <c r="Q2" s="58"/>
      <c r="R2" s="58"/>
      <c r="S2" s="58"/>
      <c r="T2" s="58"/>
      <c r="U2" s="58"/>
      <c r="V2" s="58"/>
      <c r="W2" s="58"/>
      <c r="X2" s="58"/>
      <c r="Y2" s="58"/>
      <c r="Z2" s="58"/>
      <c r="AA2" s="58"/>
      <c r="AB2" s="58"/>
      <c r="AC2" s="58"/>
      <c r="AD2" s="58"/>
      <c r="AE2" s="58"/>
      <c r="AF2" s="58"/>
      <c r="AG2" s="58"/>
      <c r="AH2" s="58"/>
      <c r="AI2" s="58"/>
      <c r="AJ2" s="58"/>
      <c r="AK2" s="58"/>
      <c r="AL2" s="58"/>
      <c r="AM2" s="58"/>
      <c r="AN2" s="58"/>
      <c r="AO2" s="58"/>
      <c r="AP2" s="58"/>
      <c r="AQ2" s="58"/>
      <c r="AR2" s="58"/>
      <c r="AS2" s="58"/>
      <c r="AT2" s="58"/>
      <c r="AU2" s="58"/>
      <c r="AV2" s="58"/>
      <c r="AW2" s="58"/>
      <c r="AX2" s="58"/>
      <c r="AY2" s="58"/>
      <c r="AZ2" s="58"/>
      <c r="BA2" s="58"/>
      <c r="BB2" s="58"/>
      <c r="BC2" s="58"/>
      <c r="BD2" s="58"/>
      <c r="BE2" s="58"/>
    </row>
    <row r="3" spans="1:57" s="19" customFormat="1" ht="18.75">
      <c r="A3" s="1443" t="s">
        <v>1</v>
      </c>
      <c r="B3" s="1443"/>
      <c r="C3" s="1443"/>
      <c r="D3" s="1443"/>
      <c r="E3" s="1443"/>
      <c r="F3" s="1443"/>
      <c r="G3" s="1443"/>
      <c r="H3" s="1443"/>
      <c r="I3" s="1443"/>
      <c r="J3" s="58"/>
      <c r="K3" s="58"/>
      <c r="L3" s="58"/>
      <c r="M3" s="58"/>
      <c r="N3" s="58"/>
      <c r="O3" s="58"/>
      <c r="P3" s="58"/>
      <c r="Q3" s="58"/>
      <c r="R3" s="58"/>
      <c r="S3" s="58"/>
      <c r="T3" s="58"/>
      <c r="U3" s="58"/>
      <c r="V3" s="58"/>
      <c r="W3" s="58"/>
      <c r="X3" s="58"/>
      <c r="Y3" s="58"/>
      <c r="Z3" s="58"/>
      <c r="AA3" s="58"/>
      <c r="AB3" s="58"/>
      <c r="AC3" s="58"/>
      <c r="AD3" s="58"/>
      <c r="AE3" s="58"/>
      <c r="AF3" s="58"/>
      <c r="AG3" s="58"/>
      <c r="AH3" s="58"/>
      <c r="AI3" s="58"/>
      <c r="AJ3" s="58"/>
      <c r="AK3" s="58"/>
      <c r="AL3" s="58"/>
      <c r="AM3" s="58"/>
      <c r="AN3" s="58"/>
      <c r="AO3" s="58"/>
      <c r="AP3" s="58"/>
      <c r="AQ3" s="58"/>
      <c r="AR3" s="58"/>
      <c r="AS3" s="58"/>
      <c r="AT3" s="58"/>
      <c r="AU3" s="58"/>
      <c r="AV3" s="58"/>
      <c r="AW3" s="58"/>
      <c r="AX3" s="58"/>
      <c r="AY3" s="58"/>
      <c r="AZ3" s="58"/>
      <c r="BA3" s="58"/>
      <c r="BB3" s="58"/>
      <c r="BC3" s="58"/>
      <c r="BD3" s="58"/>
      <c r="BE3" s="58"/>
    </row>
    <row r="4" spans="1:57" s="27" customFormat="1" ht="15.75">
      <c r="A4" s="1222" t="s">
        <v>2</v>
      </c>
      <c r="B4" s="1223"/>
      <c r="C4" s="1224"/>
      <c r="D4" s="1224"/>
      <c r="E4" s="1225" t="s">
        <v>3</v>
      </c>
      <c r="F4" s="1226" t="s">
        <v>4</v>
      </c>
      <c r="G4" s="1279" t="s">
        <v>5</v>
      </c>
      <c r="H4" s="1279" t="s">
        <v>163</v>
      </c>
      <c r="I4" s="1236" t="s">
        <v>6</v>
      </c>
      <c r="J4" s="932"/>
      <c r="K4" s="932"/>
      <c r="L4" s="932"/>
      <c r="M4" s="932"/>
      <c r="N4" s="932"/>
      <c r="O4" s="932"/>
      <c r="P4" s="932"/>
      <c r="Q4" s="932"/>
      <c r="R4" s="932"/>
      <c r="S4" s="932"/>
      <c r="T4" s="932"/>
      <c r="U4" s="932"/>
      <c r="V4" s="932"/>
      <c r="W4" s="932"/>
      <c r="X4" s="932"/>
      <c r="Y4" s="932"/>
      <c r="Z4" s="932"/>
      <c r="AA4" s="932"/>
      <c r="AB4" s="932"/>
      <c r="AC4" s="932"/>
      <c r="AD4" s="932"/>
      <c r="AE4" s="932"/>
      <c r="AF4" s="932"/>
      <c r="AG4" s="932"/>
      <c r="AH4" s="932"/>
      <c r="AI4" s="932"/>
      <c r="AJ4" s="932"/>
      <c r="AK4" s="932"/>
      <c r="AL4" s="932"/>
      <c r="AM4" s="932"/>
      <c r="AN4" s="932"/>
      <c r="AO4" s="932"/>
      <c r="AP4" s="932"/>
      <c r="AQ4" s="932"/>
      <c r="AR4" s="932"/>
      <c r="AS4" s="932"/>
      <c r="AT4" s="932"/>
      <c r="AU4" s="932"/>
      <c r="AV4" s="932"/>
      <c r="AW4" s="932"/>
      <c r="AX4" s="932"/>
      <c r="AY4" s="932"/>
      <c r="AZ4" s="932"/>
      <c r="BA4" s="932"/>
      <c r="BB4" s="932"/>
      <c r="BC4" s="932"/>
      <c r="BD4" s="932"/>
      <c r="BE4" s="932"/>
    </row>
    <row r="5" spans="1:57" s="32" customFormat="1" ht="15.75">
      <c r="A5" s="937" t="s">
        <v>7</v>
      </c>
      <c r="B5" s="938"/>
      <c r="C5" s="939"/>
      <c r="D5" s="940"/>
      <c r="E5" s="941" t="s">
        <v>8</v>
      </c>
      <c r="F5" s="942"/>
      <c r="G5" s="1328"/>
      <c r="H5" s="1280"/>
      <c r="I5" s="1237"/>
      <c r="J5" s="64"/>
      <c r="K5" s="64"/>
      <c r="L5" s="64"/>
      <c r="M5" s="64"/>
      <c r="N5" s="64"/>
      <c r="O5" s="64"/>
      <c r="P5" s="64"/>
      <c r="Q5" s="64"/>
      <c r="R5" s="64"/>
      <c r="S5" s="64"/>
      <c r="T5" s="64"/>
      <c r="U5" s="64"/>
      <c r="V5" s="64"/>
      <c r="W5" s="64"/>
      <c r="X5" s="64"/>
      <c r="Y5" s="64"/>
      <c r="Z5" s="64"/>
      <c r="AA5" s="64"/>
      <c r="AB5" s="64"/>
      <c r="AC5" s="64"/>
      <c r="AD5" s="64"/>
      <c r="AE5" s="64"/>
      <c r="AF5" s="64"/>
      <c r="AG5" s="64"/>
      <c r="AH5" s="64"/>
      <c r="AI5" s="64"/>
      <c r="AJ5" s="64"/>
      <c r="AK5" s="64"/>
      <c r="AL5" s="64"/>
      <c r="AM5" s="64"/>
      <c r="AN5" s="64"/>
      <c r="AO5" s="64"/>
      <c r="AP5" s="64"/>
      <c r="AQ5" s="64"/>
      <c r="AR5" s="64"/>
      <c r="AS5" s="64"/>
      <c r="AT5" s="64"/>
      <c r="AU5" s="64"/>
      <c r="AV5" s="64"/>
      <c r="AW5" s="64"/>
      <c r="AX5" s="64"/>
      <c r="AY5" s="64"/>
      <c r="AZ5" s="64"/>
      <c r="BA5" s="64"/>
      <c r="BB5" s="64"/>
      <c r="BC5" s="64"/>
      <c r="BD5" s="64"/>
      <c r="BE5" s="64"/>
    </row>
    <row r="6" spans="1:57" s="19" customFormat="1">
      <c r="A6" s="207"/>
      <c r="B6" s="208"/>
      <c r="C6" s="209"/>
      <c r="D6" s="210"/>
      <c r="E6" s="211"/>
      <c r="F6" s="212"/>
      <c r="G6" s="1281"/>
      <c r="H6" s="1281"/>
      <c r="I6" s="1238"/>
      <c r="J6" s="58"/>
      <c r="K6" s="58"/>
      <c r="L6" s="58"/>
      <c r="M6" s="58"/>
      <c r="N6" s="58"/>
      <c r="O6" s="58"/>
      <c r="P6" s="58"/>
      <c r="Q6" s="58"/>
      <c r="R6" s="58"/>
      <c r="S6" s="58"/>
      <c r="T6" s="58"/>
      <c r="U6" s="58"/>
      <c r="V6" s="58"/>
      <c r="W6" s="58"/>
      <c r="X6" s="58"/>
      <c r="Y6" s="58"/>
      <c r="Z6" s="58"/>
      <c r="AA6" s="58"/>
      <c r="AB6" s="58"/>
      <c r="AC6" s="58"/>
      <c r="AD6" s="58"/>
      <c r="AE6" s="58"/>
      <c r="AF6" s="58"/>
      <c r="AG6" s="58"/>
      <c r="AH6" s="58"/>
      <c r="AI6" s="58"/>
      <c r="AJ6" s="58"/>
      <c r="AK6" s="58"/>
      <c r="AL6" s="58"/>
      <c r="AM6" s="58"/>
      <c r="AN6" s="58"/>
      <c r="AO6" s="58"/>
      <c r="AP6" s="58"/>
      <c r="AQ6" s="58"/>
      <c r="AR6" s="58"/>
      <c r="AS6" s="58"/>
      <c r="AT6" s="58"/>
      <c r="AU6" s="58"/>
      <c r="AV6" s="58"/>
      <c r="AW6" s="58"/>
      <c r="AX6" s="58"/>
      <c r="AY6" s="58"/>
      <c r="AZ6" s="58"/>
      <c r="BA6" s="58"/>
      <c r="BB6" s="58"/>
      <c r="BC6" s="58"/>
      <c r="BD6" s="58"/>
      <c r="BE6" s="58"/>
    </row>
    <row r="7" spans="1:57" s="19" customFormat="1">
      <c r="A7" s="215"/>
      <c r="B7" s="216"/>
      <c r="C7" s="217"/>
      <c r="D7" s="218"/>
      <c r="E7" s="219"/>
      <c r="F7" s="220"/>
      <c r="G7" s="1282"/>
      <c r="H7" s="1282"/>
      <c r="I7" s="1239"/>
      <c r="J7" s="58"/>
      <c r="K7" s="58"/>
      <c r="L7" s="58"/>
      <c r="M7" s="58"/>
      <c r="N7" s="58"/>
      <c r="O7" s="58"/>
      <c r="P7" s="58"/>
      <c r="Q7" s="58"/>
      <c r="R7" s="58"/>
      <c r="S7" s="58"/>
      <c r="T7" s="58"/>
      <c r="U7" s="58"/>
      <c r="V7" s="58"/>
      <c r="W7" s="58"/>
      <c r="X7" s="58"/>
      <c r="Y7" s="58"/>
      <c r="Z7" s="58"/>
      <c r="AA7" s="58"/>
      <c r="AB7" s="58"/>
      <c r="AC7" s="58"/>
      <c r="AD7" s="58"/>
      <c r="AE7" s="58"/>
      <c r="AF7" s="58"/>
      <c r="AG7" s="58"/>
      <c r="AH7" s="58"/>
      <c r="AI7" s="58"/>
      <c r="AJ7" s="58"/>
      <c r="AK7" s="58"/>
      <c r="AL7" s="58"/>
      <c r="AM7" s="58"/>
      <c r="AN7" s="58"/>
      <c r="AO7" s="58"/>
      <c r="AP7" s="58"/>
      <c r="AQ7" s="58"/>
      <c r="AR7" s="58"/>
      <c r="AS7" s="58"/>
      <c r="AT7" s="58"/>
      <c r="AU7" s="58"/>
      <c r="AV7" s="58"/>
      <c r="AW7" s="58"/>
      <c r="AX7" s="58"/>
      <c r="AY7" s="58"/>
      <c r="AZ7" s="58"/>
      <c r="BA7" s="58"/>
      <c r="BB7" s="58"/>
      <c r="BC7" s="58"/>
      <c r="BD7" s="58"/>
      <c r="BE7" s="58"/>
    </row>
    <row r="8" spans="1:57" s="950" customFormat="1" ht="15.75">
      <c r="A8" s="943" t="s">
        <v>9</v>
      </c>
      <c r="B8" s="944" t="s">
        <v>10</v>
      </c>
      <c r="C8" s="945"/>
      <c r="D8" s="946"/>
      <c r="E8" s="947"/>
      <c r="F8" s="948"/>
      <c r="G8" s="1283"/>
      <c r="H8" s="1283"/>
      <c r="I8" s="1240"/>
      <c r="J8" s="949"/>
      <c r="K8" s="949"/>
      <c r="L8" s="949"/>
      <c r="M8" s="949"/>
      <c r="N8" s="949"/>
      <c r="O8" s="949"/>
      <c r="P8" s="949"/>
      <c r="Q8" s="949"/>
      <c r="R8" s="949"/>
      <c r="S8" s="949"/>
      <c r="T8" s="949"/>
      <c r="U8" s="949"/>
      <c r="V8" s="949"/>
      <c r="W8" s="949"/>
      <c r="X8" s="949"/>
      <c r="Y8" s="949"/>
      <c r="Z8" s="949"/>
      <c r="AA8" s="949"/>
      <c r="AB8" s="949"/>
      <c r="AC8" s="949"/>
      <c r="AD8" s="949"/>
      <c r="AE8" s="949"/>
      <c r="AF8" s="949"/>
      <c r="AG8" s="949"/>
      <c r="AH8" s="949"/>
      <c r="AI8" s="949"/>
      <c r="AJ8" s="949"/>
      <c r="AK8" s="949"/>
      <c r="AL8" s="949"/>
      <c r="AM8" s="949"/>
      <c r="AN8" s="949"/>
      <c r="AO8" s="949"/>
      <c r="AP8" s="949"/>
      <c r="AQ8" s="949"/>
      <c r="AR8" s="949"/>
      <c r="AS8" s="949"/>
      <c r="AT8" s="949"/>
      <c r="AU8" s="949"/>
      <c r="AV8" s="949"/>
      <c r="AW8" s="949"/>
      <c r="AX8" s="949"/>
      <c r="AY8" s="949"/>
      <c r="AZ8" s="949"/>
      <c r="BA8" s="949"/>
      <c r="BB8" s="949"/>
      <c r="BC8" s="949"/>
      <c r="BD8" s="949"/>
      <c r="BE8" s="949"/>
    </row>
    <row r="9" spans="1:57" s="1177" customFormat="1" ht="15">
      <c r="A9" s="1216"/>
      <c r="B9" s="1209"/>
      <c r="C9" s="1217"/>
      <c r="D9" s="1119"/>
      <c r="E9" s="1219" t="s">
        <v>11</v>
      </c>
      <c r="F9" s="1127"/>
      <c r="G9" s="1242"/>
      <c r="H9" s="1242"/>
      <c r="I9" s="1241"/>
      <c r="J9" s="1176"/>
      <c r="K9" s="1176"/>
      <c r="L9" s="1176"/>
      <c r="M9" s="1176"/>
      <c r="N9" s="1176"/>
      <c r="O9" s="1176"/>
      <c r="P9" s="1176"/>
      <c r="Q9" s="1176"/>
      <c r="R9" s="1176"/>
      <c r="S9" s="1176"/>
      <c r="T9" s="1176"/>
      <c r="U9" s="1176"/>
      <c r="V9" s="1176"/>
      <c r="W9" s="1176"/>
      <c r="X9" s="1176"/>
      <c r="Y9" s="1176"/>
      <c r="Z9" s="1176"/>
      <c r="AA9" s="1176"/>
      <c r="AB9" s="1176"/>
      <c r="AC9" s="1176"/>
      <c r="AD9" s="1176"/>
      <c r="AE9" s="1176"/>
      <c r="AF9" s="1176"/>
      <c r="AG9" s="1176"/>
      <c r="AH9" s="1176"/>
      <c r="AI9" s="1176"/>
      <c r="AJ9" s="1176"/>
      <c r="AK9" s="1176"/>
      <c r="AL9" s="1176"/>
      <c r="AM9" s="1176"/>
      <c r="AN9" s="1176"/>
      <c r="AO9" s="1176"/>
      <c r="AP9" s="1176"/>
      <c r="AQ9" s="1176"/>
      <c r="AR9" s="1176"/>
      <c r="AS9" s="1176"/>
      <c r="AT9" s="1176"/>
      <c r="AU9" s="1176"/>
      <c r="AV9" s="1176"/>
      <c r="AW9" s="1176"/>
      <c r="AX9" s="1176"/>
      <c r="AY9" s="1176"/>
      <c r="AZ9" s="1176"/>
      <c r="BA9" s="1176"/>
      <c r="BB9" s="1176"/>
      <c r="BC9" s="1176"/>
      <c r="BD9" s="1176"/>
      <c r="BE9" s="1176"/>
    </row>
    <row r="10" spans="1:57" s="1177" customFormat="1" ht="15">
      <c r="A10" s="1216"/>
      <c r="B10" s="1209"/>
      <c r="C10" s="1217"/>
      <c r="D10" s="1119" t="s">
        <v>12</v>
      </c>
      <c r="E10" s="1208" t="s">
        <v>13</v>
      </c>
      <c r="F10" s="1127"/>
      <c r="G10" s="1242"/>
      <c r="H10" s="1242"/>
      <c r="I10" s="1241"/>
      <c r="J10" s="1176"/>
      <c r="K10" s="1176"/>
      <c r="L10" s="1176"/>
      <c r="M10" s="1176"/>
      <c r="N10" s="1176"/>
      <c r="O10" s="1176"/>
      <c r="P10" s="1176"/>
      <c r="Q10" s="1176"/>
      <c r="R10" s="1176"/>
      <c r="S10" s="1176"/>
      <c r="T10" s="1176"/>
      <c r="U10" s="1176"/>
      <c r="V10" s="1176"/>
      <c r="W10" s="1176"/>
      <c r="X10" s="1176"/>
      <c r="Y10" s="1176"/>
      <c r="Z10" s="1176"/>
      <c r="AA10" s="1176"/>
      <c r="AB10" s="1176"/>
      <c r="AC10" s="1176"/>
      <c r="AD10" s="1176"/>
      <c r="AE10" s="1176"/>
      <c r="AF10" s="1176"/>
      <c r="AG10" s="1176"/>
      <c r="AH10" s="1176"/>
      <c r="AI10" s="1176"/>
      <c r="AJ10" s="1176"/>
      <c r="AK10" s="1176"/>
      <c r="AL10" s="1176"/>
      <c r="AM10" s="1176"/>
      <c r="AN10" s="1176"/>
      <c r="AO10" s="1176"/>
      <c r="AP10" s="1176"/>
      <c r="AQ10" s="1176"/>
      <c r="AR10" s="1176"/>
      <c r="AS10" s="1176"/>
      <c r="AT10" s="1176"/>
      <c r="AU10" s="1176"/>
      <c r="AV10" s="1176"/>
      <c r="AW10" s="1176"/>
      <c r="AX10" s="1176"/>
      <c r="AY10" s="1176"/>
      <c r="AZ10" s="1176"/>
      <c r="BA10" s="1176"/>
      <c r="BB10" s="1176"/>
      <c r="BC10" s="1176"/>
      <c r="BD10" s="1176"/>
      <c r="BE10" s="1176"/>
    </row>
    <row r="11" spans="1:57" s="1177" customFormat="1" ht="15">
      <c r="A11" s="1216"/>
      <c r="B11" s="1209"/>
      <c r="C11" s="1217"/>
      <c r="D11" s="1119" t="s">
        <v>14</v>
      </c>
      <c r="E11" s="1208" t="s">
        <v>15</v>
      </c>
      <c r="F11" s="1127"/>
      <c r="G11" s="1242"/>
      <c r="H11" s="1242"/>
      <c r="I11" s="1241"/>
      <c r="J11" s="1176"/>
      <c r="K11" s="1176"/>
      <c r="L11" s="1176"/>
      <c r="M11" s="1176"/>
      <c r="N11" s="1176"/>
      <c r="O11" s="1176"/>
      <c r="P11" s="1176"/>
      <c r="Q11" s="1176"/>
      <c r="R11" s="1176"/>
      <c r="S11" s="1176"/>
      <c r="T11" s="1176"/>
      <c r="U11" s="1176"/>
      <c r="V11" s="1176"/>
      <c r="W11" s="1176"/>
      <c r="X11" s="1176"/>
      <c r="Y11" s="1176"/>
      <c r="Z11" s="1176"/>
      <c r="AA11" s="1176"/>
      <c r="AB11" s="1176"/>
      <c r="AC11" s="1176"/>
      <c r="AD11" s="1176"/>
      <c r="AE11" s="1176"/>
      <c r="AF11" s="1176"/>
      <c r="AG11" s="1176"/>
      <c r="AH11" s="1176"/>
      <c r="AI11" s="1176"/>
      <c r="AJ11" s="1176"/>
      <c r="AK11" s="1176"/>
      <c r="AL11" s="1176"/>
      <c r="AM11" s="1176"/>
      <c r="AN11" s="1176"/>
      <c r="AO11" s="1176"/>
      <c r="AP11" s="1176"/>
      <c r="AQ11" s="1176"/>
      <c r="AR11" s="1176"/>
      <c r="AS11" s="1176"/>
      <c r="AT11" s="1176"/>
      <c r="AU11" s="1176"/>
      <c r="AV11" s="1176"/>
      <c r="AW11" s="1176"/>
      <c r="AX11" s="1176"/>
      <c r="AY11" s="1176"/>
      <c r="AZ11" s="1176"/>
      <c r="BA11" s="1176"/>
      <c r="BB11" s="1176"/>
      <c r="BC11" s="1176"/>
      <c r="BD11" s="1176"/>
      <c r="BE11" s="1176"/>
    </row>
    <row r="12" spans="1:57" s="1177" customFormat="1" ht="15">
      <c r="A12" s="1216"/>
      <c r="B12" s="1209"/>
      <c r="C12" s="1217"/>
      <c r="D12" s="1119" t="s">
        <v>16</v>
      </c>
      <c r="E12" s="1208" t="s">
        <v>17</v>
      </c>
      <c r="F12" s="1127"/>
      <c r="G12" s="1242"/>
      <c r="H12" s="1242"/>
      <c r="I12" s="1241"/>
      <c r="J12" s="1176"/>
      <c r="K12" s="1176"/>
      <c r="L12" s="1176"/>
      <c r="M12" s="1176"/>
      <c r="N12" s="1176"/>
      <c r="O12" s="1176"/>
      <c r="P12" s="1176"/>
      <c r="Q12" s="1176"/>
      <c r="R12" s="1176"/>
      <c r="S12" s="1176"/>
      <c r="T12" s="1176"/>
      <c r="U12" s="1176"/>
      <c r="V12" s="1176"/>
      <c r="W12" s="1176"/>
      <c r="X12" s="1176"/>
      <c r="Y12" s="1176"/>
      <c r="Z12" s="1176"/>
      <c r="AA12" s="1176"/>
      <c r="AB12" s="1176"/>
      <c r="AC12" s="1176"/>
      <c r="AD12" s="1176"/>
      <c r="AE12" s="1176"/>
      <c r="AF12" s="1176"/>
      <c r="AG12" s="1176"/>
      <c r="AH12" s="1176"/>
      <c r="AI12" s="1176"/>
      <c r="AJ12" s="1176"/>
      <c r="AK12" s="1176"/>
      <c r="AL12" s="1176"/>
      <c r="AM12" s="1176"/>
      <c r="AN12" s="1176"/>
      <c r="AO12" s="1176"/>
      <c r="AP12" s="1176"/>
      <c r="AQ12" s="1176"/>
      <c r="AR12" s="1176"/>
      <c r="AS12" s="1176"/>
      <c r="AT12" s="1176"/>
      <c r="AU12" s="1176"/>
      <c r="AV12" s="1176"/>
      <c r="AW12" s="1176"/>
      <c r="AX12" s="1176"/>
      <c r="AY12" s="1176"/>
      <c r="AZ12" s="1176"/>
      <c r="BA12" s="1176"/>
      <c r="BB12" s="1176"/>
      <c r="BC12" s="1176"/>
      <c r="BD12" s="1176"/>
      <c r="BE12" s="1176"/>
    </row>
    <row r="13" spans="1:57" s="1177" customFormat="1" ht="15">
      <c r="A13" s="1216"/>
      <c r="B13" s="1209"/>
      <c r="C13" s="1217"/>
      <c r="D13" s="1119" t="s">
        <v>18</v>
      </c>
      <c r="E13" s="1208" t="s">
        <v>19</v>
      </c>
      <c r="F13" s="1127"/>
      <c r="G13" s="1242"/>
      <c r="H13" s="1242"/>
      <c r="I13" s="1241"/>
      <c r="J13" s="1176"/>
      <c r="K13" s="1176"/>
      <c r="L13" s="1176"/>
      <c r="M13" s="1176"/>
      <c r="N13" s="1176"/>
      <c r="O13" s="1176"/>
      <c r="P13" s="1176"/>
      <c r="Q13" s="1176"/>
      <c r="R13" s="1176"/>
      <c r="S13" s="1176"/>
      <c r="T13" s="1176"/>
      <c r="U13" s="1176"/>
      <c r="V13" s="1176"/>
      <c r="W13" s="1176"/>
      <c r="X13" s="1176"/>
      <c r="Y13" s="1176"/>
      <c r="Z13" s="1176"/>
      <c r="AA13" s="1176"/>
      <c r="AB13" s="1176"/>
      <c r="AC13" s="1176"/>
      <c r="AD13" s="1176"/>
      <c r="AE13" s="1176"/>
      <c r="AF13" s="1176"/>
      <c r="AG13" s="1176"/>
      <c r="AH13" s="1176"/>
      <c r="AI13" s="1176"/>
      <c r="AJ13" s="1176"/>
      <c r="AK13" s="1176"/>
      <c r="AL13" s="1176"/>
      <c r="AM13" s="1176"/>
      <c r="AN13" s="1176"/>
      <c r="AO13" s="1176"/>
      <c r="AP13" s="1176"/>
      <c r="AQ13" s="1176"/>
      <c r="AR13" s="1176"/>
      <c r="AS13" s="1176"/>
      <c r="AT13" s="1176"/>
      <c r="AU13" s="1176"/>
      <c r="AV13" s="1176"/>
      <c r="AW13" s="1176"/>
      <c r="AX13" s="1176"/>
      <c r="AY13" s="1176"/>
      <c r="AZ13" s="1176"/>
      <c r="BA13" s="1176"/>
      <c r="BB13" s="1176"/>
      <c r="BC13" s="1176"/>
      <c r="BD13" s="1176"/>
      <c r="BE13" s="1176"/>
    </row>
    <row r="14" spans="1:57" s="1177" customFormat="1" ht="15">
      <c r="A14" s="1216"/>
      <c r="B14" s="1209"/>
      <c r="C14" s="1217"/>
      <c r="D14" s="1119" t="s">
        <v>12</v>
      </c>
      <c r="E14" s="1208" t="s">
        <v>20</v>
      </c>
      <c r="F14" s="1127"/>
      <c r="G14" s="1242"/>
      <c r="H14" s="1242"/>
      <c r="I14" s="1241"/>
      <c r="J14" s="1176"/>
      <c r="K14" s="1176"/>
      <c r="L14" s="1176"/>
      <c r="M14" s="1386"/>
      <c r="N14" s="1386"/>
      <c r="O14" s="1176"/>
      <c r="P14" s="1176"/>
      <c r="Q14" s="1176"/>
      <c r="R14" s="1176"/>
      <c r="S14" s="1176"/>
      <c r="T14" s="1176"/>
      <c r="U14" s="1176"/>
      <c r="V14" s="1176"/>
      <c r="W14" s="1176"/>
      <c r="X14" s="1176"/>
      <c r="Y14" s="1176"/>
      <c r="Z14" s="1176"/>
      <c r="AA14" s="1176"/>
      <c r="AB14" s="1176"/>
      <c r="AC14" s="1176"/>
      <c r="AD14" s="1176"/>
      <c r="AE14" s="1176"/>
      <c r="AF14" s="1176"/>
      <c r="AG14" s="1176"/>
      <c r="AH14" s="1176"/>
      <c r="AI14" s="1176"/>
      <c r="AJ14" s="1176"/>
      <c r="AK14" s="1176"/>
      <c r="AL14" s="1176"/>
      <c r="AM14" s="1176"/>
      <c r="AN14" s="1176"/>
      <c r="AO14" s="1176"/>
      <c r="AP14" s="1176"/>
      <c r="AQ14" s="1176"/>
      <c r="AR14" s="1176"/>
      <c r="AS14" s="1176"/>
      <c r="AT14" s="1176"/>
      <c r="AU14" s="1176"/>
      <c r="AV14" s="1176"/>
      <c r="AW14" s="1176"/>
      <c r="AX14" s="1176"/>
      <c r="AY14" s="1176"/>
      <c r="AZ14" s="1176"/>
      <c r="BA14" s="1176"/>
      <c r="BB14" s="1176"/>
      <c r="BC14" s="1176"/>
      <c r="BD14" s="1176"/>
      <c r="BE14" s="1176"/>
    </row>
    <row r="15" spans="1:57" s="1177" customFormat="1" ht="15">
      <c r="A15" s="1216"/>
      <c r="B15" s="1209"/>
      <c r="C15" s="1217"/>
      <c r="D15" s="1119" t="s">
        <v>21</v>
      </c>
      <c r="E15" s="1208" t="s">
        <v>22</v>
      </c>
      <c r="F15" s="1127"/>
      <c r="G15" s="1242"/>
      <c r="H15" s="1242"/>
      <c r="I15" s="1241"/>
      <c r="J15" s="1176"/>
      <c r="K15" s="1176"/>
      <c r="L15" s="1176"/>
      <c r="M15" s="1176"/>
      <c r="N15" s="1386"/>
      <c r="O15" s="1176"/>
      <c r="P15" s="1176"/>
      <c r="Q15" s="1176"/>
      <c r="R15" s="1176"/>
      <c r="S15" s="1176"/>
      <c r="T15" s="1176"/>
      <c r="U15" s="1176"/>
      <c r="V15" s="1176"/>
      <c r="W15" s="1176"/>
      <c r="X15" s="1176"/>
      <c r="Y15" s="1176"/>
      <c r="Z15" s="1176"/>
      <c r="AA15" s="1176"/>
      <c r="AB15" s="1176"/>
      <c r="AC15" s="1176"/>
      <c r="AD15" s="1176"/>
      <c r="AE15" s="1176"/>
      <c r="AF15" s="1176"/>
      <c r="AG15" s="1176"/>
      <c r="AH15" s="1176"/>
      <c r="AI15" s="1176"/>
      <c r="AJ15" s="1176"/>
      <c r="AK15" s="1176"/>
      <c r="AL15" s="1176"/>
      <c r="AM15" s="1176"/>
      <c r="AN15" s="1176"/>
      <c r="AO15" s="1176"/>
      <c r="AP15" s="1176"/>
      <c r="AQ15" s="1176"/>
      <c r="AR15" s="1176"/>
      <c r="AS15" s="1176"/>
      <c r="AT15" s="1176"/>
      <c r="AU15" s="1176"/>
      <c r="AV15" s="1176"/>
      <c r="AW15" s="1176"/>
      <c r="AX15" s="1176"/>
      <c r="AY15" s="1176"/>
      <c r="AZ15" s="1176"/>
      <c r="BA15" s="1176"/>
      <c r="BB15" s="1176"/>
      <c r="BC15" s="1176"/>
      <c r="BD15" s="1176"/>
      <c r="BE15" s="1176"/>
    </row>
    <row r="16" spans="1:57" s="1177" customFormat="1" ht="15">
      <c r="A16" s="1216"/>
      <c r="B16" s="1209"/>
      <c r="C16" s="1217"/>
      <c r="D16" s="1119" t="s">
        <v>23</v>
      </c>
      <c r="E16" s="1208" t="s">
        <v>24</v>
      </c>
      <c r="F16" s="1127"/>
      <c r="G16" s="1242"/>
      <c r="H16" s="1242"/>
      <c r="I16" s="1241"/>
      <c r="J16" s="1176"/>
      <c r="K16" s="1176"/>
      <c r="L16" s="1176"/>
      <c r="M16" s="1386"/>
      <c r="N16" s="1386"/>
      <c r="O16" s="1176"/>
      <c r="P16" s="1176"/>
      <c r="Q16" s="1176"/>
      <c r="R16" s="1176"/>
      <c r="S16" s="1176"/>
      <c r="T16" s="1176"/>
      <c r="U16" s="1176"/>
      <c r="V16" s="1176"/>
      <c r="W16" s="1176"/>
      <c r="X16" s="1176"/>
      <c r="Y16" s="1176"/>
      <c r="Z16" s="1176"/>
      <c r="AA16" s="1176"/>
      <c r="AB16" s="1176"/>
      <c r="AC16" s="1176"/>
      <c r="AD16" s="1176"/>
      <c r="AE16" s="1176"/>
      <c r="AF16" s="1176"/>
      <c r="AG16" s="1176"/>
      <c r="AH16" s="1176"/>
      <c r="AI16" s="1176"/>
      <c r="AJ16" s="1176"/>
      <c r="AK16" s="1176"/>
      <c r="AL16" s="1176"/>
      <c r="AM16" s="1176"/>
      <c r="AN16" s="1176"/>
      <c r="AO16" s="1176"/>
      <c r="AP16" s="1176"/>
      <c r="AQ16" s="1176"/>
      <c r="AR16" s="1176"/>
      <c r="AS16" s="1176"/>
      <c r="AT16" s="1176"/>
      <c r="AU16" s="1176"/>
      <c r="AV16" s="1176"/>
      <c r="AW16" s="1176"/>
      <c r="AX16" s="1176"/>
      <c r="AY16" s="1176"/>
      <c r="AZ16" s="1176"/>
      <c r="BA16" s="1176"/>
      <c r="BB16" s="1176"/>
      <c r="BC16" s="1176"/>
      <c r="BD16" s="1176"/>
      <c r="BE16" s="1176"/>
    </row>
    <row r="17" spans="1:57" s="1177" customFormat="1" ht="15">
      <c r="A17" s="1216"/>
      <c r="B17" s="1209"/>
      <c r="C17" s="1217"/>
      <c r="D17" s="1119" t="s">
        <v>25</v>
      </c>
      <c r="E17" s="1208" t="s">
        <v>26</v>
      </c>
      <c r="F17" s="1127"/>
      <c r="G17" s="1242"/>
      <c r="H17" s="1242"/>
      <c r="I17" s="1241"/>
      <c r="J17" s="1176"/>
      <c r="K17" s="1176"/>
      <c r="L17" s="1176"/>
      <c r="M17" s="1176"/>
      <c r="N17" s="1386"/>
      <c r="O17" s="1176"/>
      <c r="P17" s="1176"/>
      <c r="Q17" s="1176"/>
      <c r="R17" s="1176"/>
      <c r="S17" s="1176"/>
      <c r="T17" s="1176"/>
      <c r="U17" s="1176"/>
      <c r="V17" s="1176"/>
      <c r="W17" s="1176"/>
      <c r="X17" s="1176"/>
      <c r="Y17" s="1176"/>
      <c r="Z17" s="1176"/>
      <c r="AA17" s="1176"/>
      <c r="AB17" s="1176"/>
      <c r="AC17" s="1176"/>
      <c r="AD17" s="1176"/>
      <c r="AE17" s="1176"/>
      <c r="AF17" s="1176"/>
      <c r="AG17" s="1176"/>
      <c r="AH17" s="1176"/>
      <c r="AI17" s="1176"/>
      <c r="AJ17" s="1176"/>
      <c r="AK17" s="1176"/>
      <c r="AL17" s="1176"/>
      <c r="AM17" s="1176"/>
      <c r="AN17" s="1176"/>
      <c r="AO17" s="1176"/>
      <c r="AP17" s="1176"/>
      <c r="AQ17" s="1176"/>
      <c r="AR17" s="1176"/>
      <c r="AS17" s="1176"/>
      <c r="AT17" s="1176"/>
      <c r="AU17" s="1176"/>
      <c r="AV17" s="1176"/>
      <c r="AW17" s="1176"/>
      <c r="AX17" s="1176"/>
      <c r="AY17" s="1176"/>
      <c r="AZ17" s="1176"/>
      <c r="BA17" s="1176"/>
      <c r="BB17" s="1176"/>
      <c r="BC17" s="1176"/>
      <c r="BD17" s="1176"/>
      <c r="BE17" s="1176"/>
    </row>
    <row r="18" spans="1:57" s="1177" customFormat="1" ht="15">
      <c r="A18" s="1216"/>
      <c r="B18" s="1209"/>
      <c r="C18" s="1217"/>
      <c r="D18" s="1119" t="s">
        <v>27</v>
      </c>
      <c r="E18" s="1208" t="s">
        <v>28</v>
      </c>
      <c r="F18" s="1127"/>
      <c r="G18" s="1242"/>
      <c r="H18" s="1242"/>
      <c r="I18" s="1241"/>
      <c r="J18" s="1176"/>
      <c r="K18" s="1176"/>
      <c r="L18" s="1176"/>
      <c r="M18" s="1176"/>
      <c r="N18" s="1386"/>
      <c r="O18" s="1176"/>
      <c r="P18" s="1176"/>
      <c r="Q18" s="1176"/>
      <c r="R18" s="1176"/>
      <c r="S18" s="1176"/>
      <c r="T18" s="1176"/>
      <c r="U18" s="1176"/>
      <c r="V18" s="1176"/>
      <c r="W18" s="1176"/>
      <c r="X18" s="1176"/>
      <c r="Y18" s="1176"/>
      <c r="Z18" s="1176"/>
      <c r="AA18" s="1176"/>
      <c r="AB18" s="1176"/>
      <c r="AC18" s="1176"/>
      <c r="AD18" s="1176"/>
      <c r="AE18" s="1176"/>
      <c r="AF18" s="1176"/>
      <c r="AG18" s="1176"/>
      <c r="AH18" s="1176"/>
      <c r="AI18" s="1176"/>
      <c r="AJ18" s="1176"/>
      <c r="AK18" s="1176"/>
      <c r="AL18" s="1176"/>
      <c r="AM18" s="1176"/>
      <c r="AN18" s="1176"/>
      <c r="AO18" s="1176"/>
      <c r="AP18" s="1176"/>
      <c r="AQ18" s="1176"/>
      <c r="AR18" s="1176"/>
      <c r="AS18" s="1176"/>
      <c r="AT18" s="1176"/>
      <c r="AU18" s="1176"/>
      <c r="AV18" s="1176"/>
      <c r="AW18" s="1176"/>
      <c r="AX18" s="1176"/>
      <c r="AY18" s="1176"/>
      <c r="AZ18" s="1176"/>
      <c r="BA18" s="1176"/>
      <c r="BB18" s="1176"/>
      <c r="BC18" s="1176"/>
      <c r="BD18" s="1176"/>
      <c r="BE18" s="1176"/>
    </row>
    <row r="19" spans="1:57" s="1177" customFormat="1" ht="15">
      <c r="A19" s="1216"/>
      <c r="B19" s="1209"/>
      <c r="C19" s="1217"/>
      <c r="D19" s="1119" t="s">
        <v>29</v>
      </c>
      <c r="E19" s="1208" t="s">
        <v>30</v>
      </c>
      <c r="F19" s="1127"/>
      <c r="G19" s="1242"/>
      <c r="H19" s="1242"/>
      <c r="I19" s="1241"/>
      <c r="J19" s="1176"/>
      <c r="K19" s="1176"/>
      <c r="L19" s="1176"/>
      <c r="M19" s="1176"/>
      <c r="N19" s="1386"/>
      <c r="O19" s="1176"/>
      <c r="P19" s="1176"/>
      <c r="Q19" s="1176"/>
      <c r="R19" s="1176"/>
      <c r="S19" s="1176"/>
      <c r="T19" s="1176"/>
      <c r="U19" s="1176"/>
      <c r="V19" s="1176"/>
      <c r="W19" s="1176"/>
      <c r="X19" s="1176"/>
      <c r="Y19" s="1176"/>
      <c r="Z19" s="1176"/>
      <c r="AA19" s="1176"/>
      <c r="AB19" s="1176"/>
      <c r="AC19" s="1176"/>
      <c r="AD19" s="1176"/>
      <c r="AE19" s="1176"/>
      <c r="AF19" s="1176"/>
      <c r="AG19" s="1176"/>
      <c r="AH19" s="1176"/>
      <c r="AI19" s="1176"/>
      <c r="AJ19" s="1176"/>
      <c r="AK19" s="1176"/>
      <c r="AL19" s="1176"/>
      <c r="AM19" s="1176"/>
      <c r="AN19" s="1176"/>
      <c r="AO19" s="1176"/>
      <c r="AP19" s="1176"/>
      <c r="AQ19" s="1176"/>
      <c r="AR19" s="1176"/>
      <c r="AS19" s="1176"/>
      <c r="AT19" s="1176"/>
      <c r="AU19" s="1176"/>
      <c r="AV19" s="1176"/>
      <c r="AW19" s="1176"/>
      <c r="AX19" s="1176"/>
      <c r="AY19" s="1176"/>
      <c r="AZ19" s="1176"/>
      <c r="BA19" s="1176"/>
      <c r="BB19" s="1176"/>
      <c r="BC19" s="1176"/>
      <c r="BD19" s="1176"/>
      <c r="BE19" s="1176"/>
    </row>
    <row r="20" spans="1:57" s="19" customFormat="1">
      <c r="A20" s="215"/>
      <c r="B20" s="216"/>
      <c r="C20" s="217"/>
      <c r="D20" s="218"/>
      <c r="E20" s="229"/>
      <c r="F20" s="220"/>
      <c r="G20" s="1282"/>
      <c r="H20" s="1282"/>
      <c r="I20" s="1239"/>
      <c r="J20" s="58"/>
      <c r="K20" s="58"/>
      <c r="L20" s="58"/>
      <c r="M20" s="58"/>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58"/>
      <c r="AN20" s="58"/>
      <c r="AO20" s="58"/>
      <c r="AP20" s="58"/>
      <c r="AQ20" s="58"/>
      <c r="AR20" s="58"/>
      <c r="AS20" s="58"/>
      <c r="AT20" s="58"/>
      <c r="AU20" s="58"/>
      <c r="AV20" s="58"/>
      <c r="AW20" s="58"/>
      <c r="AX20" s="58"/>
      <c r="AY20" s="58"/>
      <c r="AZ20" s="58"/>
      <c r="BA20" s="58"/>
      <c r="BB20" s="58"/>
      <c r="BC20" s="58"/>
      <c r="BD20" s="58"/>
      <c r="BE20" s="58"/>
    </row>
    <row r="21" spans="1:57" s="19" customFormat="1">
      <c r="A21" s="215"/>
      <c r="B21" s="216"/>
      <c r="C21" s="217"/>
      <c r="D21" s="218"/>
      <c r="E21" s="219"/>
      <c r="F21" s="220"/>
      <c r="G21" s="1282"/>
      <c r="H21" s="1282"/>
      <c r="I21" s="1239"/>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c r="BA21" s="58"/>
      <c r="BB21" s="58"/>
      <c r="BC21" s="58"/>
      <c r="BD21" s="58"/>
      <c r="BE21" s="58"/>
    </row>
    <row r="22" spans="1:57" s="957" customFormat="1" ht="15.75">
      <c r="A22" s="943" t="s">
        <v>31</v>
      </c>
      <c r="B22" s="951" t="s">
        <v>363</v>
      </c>
      <c r="C22" s="952"/>
      <c r="D22" s="953"/>
      <c r="E22" s="954"/>
      <c r="F22" s="955"/>
      <c r="G22" s="1283"/>
      <c r="H22" s="1283"/>
      <c r="I22" s="1240"/>
      <c r="J22" s="956"/>
      <c r="K22" s="956"/>
      <c r="L22" s="956"/>
      <c r="M22" s="956"/>
      <c r="N22" s="956"/>
      <c r="O22" s="956"/>
      <c r="P22" s="956"/>
      <c r="Q22" s="956"/>
      <c r="R22" s="956"/>
      <c r="S22" s="956"/>
      <c r="T22" s="956"/>
      <c r="U22" s="956"/>
      <c r="V22" s="956"/>
      <c r="W22" s="956"/>
      <c r="X22" s="956"/>
      <c r="Y22" s="956"/>
      <c r="Z22" s="956"/>
      <c r="AA22" s="956"/>
      <c r="AB22" s="956"/>
      <c r="AC22" s="956"/>
      <c r="AD22" s="956"/>
      <c r="AE22" s="956"/>
      <c r="AF22" s="956"/>
      <c r="AG22" s="956"/>
      <c r="AH22" s="956"/>
      <c r="AI22" s="956"/>
      <c r="AJ22" s="956"/>
      <c r="AK22" s="956"/>
      <c r="AL22" s="956"/>
      <c r="AM22" s="956"/>
      <c r="AN22" s="956"/>
      <c r="AO22" s="956"/>
      <c r="AP22" s="956"/>
      <c r="AQ22" s="956"/>
      <c r="AR22" s="956"/>
      <c r="AS22" s="956"/>
      <c r="AT22" s="956"/>
      <c r="AU22" s="956"/>
      <c r="AV22" s="956"/>
      <c r="AW22" s="956"/>
      <c r="AX22" s="956"/>
      <c r="AY22" s="956"/>
      <c r="AZ22" s="956"/>
      <c r="BA22" s="956"/>
      <c r="BB22" s="956"/>
      <c r="BC22" s="956"/>
      <c r="BD22" s="956"/>
      <c r="BE22" s="956"/>
    </row>
    <row r="23" spans="1:57" s="19" customFormat="1">
      <c r="A23" s="215"/>
      <c r="B23" s="230"/>
      <c r="C23" s="217"/>
      <c r="D23" s="218"/>
      <c r="E23" s="219"/>
      <c r="F23" s="220"/>
      <c r="G23" s="1282"/>
      <c r="H23" s="1282"/>
      <c r="I23" s="1239"/>
      <c r="J23" s="58"/>
      <c r="K23" s="58"/>
      <c r="L23" s="58"/>
      <c r="M23" s="58"/>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58"/>
      <c r="AN23" s="58"/>
      <c r="AO23" s="58"/>
      <c r="AP23" s="58"/>
      <c r="AQ23" s="58"/>
      <c r="AR23" s="58"/>
      <c r="AS23" s="58"/>
      <c r="AT23" s="58"/>
      <c r="AU23" s="58"/>
      <c r="AV23" s="58"/>
      <c r="AW23" s="58"/>
      <c r="AX23" s="58"/>
      <c r="AY23" s="58"/>
      <c r="AZ23" s="58"/>
      <c r="BA23" s="58"/>
      <c r="BB23" s="58"/>
      <c r="BC23" s="58"/>
      <c r="BD23" s="58"/>
      <c r="BE23" s="58"/>
    </row>
    <row r="24" spans="1:57" s="1177" customFormat="1" ht="15.75" customHeight="1">
      <c r="A24" s="1216"/>
      <c r="B24" s="1209"/>
      <c r="C24" s="1217"/>
      <c r="D24" s="1119"/>
      <c r="E24" s="1218" t="s">
        <v>364</v>
      </c>
      <c r="F24" s="1127" t="s">
        <v>34</v>
      </c>
      <c r="G24" s="1242">
        <v>1</v>
      </c>
      <c r="H24" s="1242"/>
      <c r="I24" s="1242"/>
      <c r="J24" s="1176"/>
      <c r="K24" s="1176"/>
      <c r="L24" s="1176"/>
      <c r="M24" s="1176"/>
      <c r="N24" s="1176"/>
      <c r="O24" s="1176"/>
      <c r="P24" s="1176"/>
      <c r="Q24" s="1176"/>
      <c r="R24" s="1176"/>
      <c r="S24" s="1176"/>
      <c r="T24" s="1176"/>
      <c r="U24" s="1176"/>
      <c r="V24" s="1176"/>
      <c r="W24" s="1176"/>
      <c r="X24" s="1176"/>
      <c r="Y24" s="1176"/>
      <c r="Z24" s="1176"/>
      <c r="AA24" s="1176"/>
      <c r="AB24" s="1176"/>
      <c r="AC24" s="1176"/>
      <c r="AD24" s="1176"/>
      <c r="AE24" s="1176"/>
      <c r="AF24" s="1176"/>
      <c r="AG24" s="1176"/>
      <c r="AH24" s="1176"/>
      <c r="AI24" s="1176"/>
      <c r="AJ24" s="1176"/>
      <c r="AK24" s="1176"/>
      <c r="AL24" s="1176"/>
      <c r="AM24" s="1176"/>
      <c r="AN24" s="1176"/>
      <c r="AO24" s="1176"/>
      <c r="AP24" s="1176"/>
      <c r="AQ24" s="1176"/>
      <c r="AR24" s="1176"/>
      <c r="AS24" s="1176"/>
      <c r="AT24" s="1176"/>
      <c r="AU24" s="1176"/>
      <c r="AV24" s="1176"/>
      <c r="AW24" s="1176"/>
      <c r="AX24" s="1176"/>
      <c r="AY24" s="1176"/>
      <c r="AZ24" s="1176"/>
      <c r="BA24" s="1176"/>
      <c r="BB24" s="1176"/>
      <c r="BC24" s="1176"/>
      <c r="BD24" s="1176"/>
      <c r="BE24" s="1176"/>
    </row>
    <row r="25" spans="1:57" s="19" customFormat="1">
      <c r="A25" s="215"/>
      <c r="B25" s="216"/>
      <c r="C25" s="217"/>
      <c r="D25" s="218"/>
      <c r="E25" s="231"/>
      <c r="F25" s="220"/>
      <c r="G25" s="1282"/>
      <c r="H25" s="1282"/>
      <c r="I25" s="1243"/>
      <c r="J25" s="58"/>
      <c r="K25" s="58"/>
      <c r="L25" s="58"/>
      <c r="M25" s="58"/>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58"/>
      <c r="AN25" s="58"/>
      <c r="AO25" s="58"/>
      <c r="AP25" s="58"/>
      <c r="AQ25" s="58"/>
      <c r="AR25" s="58"/>
      <c r="AS25" s="58"/>
      <c r="AT25" s="58"/>
      <c r="AU25" s="58"/>
      <c r="AV25" s="58"/>
      <c r="AW25" s="58"/>
      <c r="AX25" s="58"/>
      <c r="AY25" s="58"/>
      <c r="AZ25" s="58"/>
      <c r="BA25" s="58"/>
      <c r="BB25" s="58"/>
      <c r="BC25" s="58"/>
      <c r="BD25" s="58"/>
      <c r="BE25" s="58"/>
    </row>
    <row r="26" spans="1:57" s="950" customFormat="1" ht="15.75">
      <c r="A26" s="943" t="s">
        <v>35</v>
      </c>
      <c r="B26" s="944" t="s">
        <v>32</v>
      </c>
      <c r="C26" s="945"/>
      <c r="D26" s="946"/>
      <c r="E26" s="947"/>
      <c r="F26" s="948"/>
      <c r="G26" s="1283"/>
      <c r="H26" s="1283"/>
      <c r="I26" s="1240"/>
      <c r="J26" s="949"/>
      <c r="K26" s="949"/>
      <c r="L26" s="949"/>
      <c r="M26" s="949"/>
      <c r="N26" s="949"/>
      <c r="O26" s="949"/>
      <c r="P26" s="949"/>
      <c r="Q26" s="949"/>
      <c r="R26" s="949"/>
      <c r="S26" s="949"/>
      <c r="T26" s="949"/>
      <c r="U26" s="949"/>
      <c r="V26" s="949"/>
      <c r="W26" s="949"/>
      <c r="X26" s="949"/>
      <c r="Y26" s="949"/>
      <c r="Z26" s="949"/>
      <c r="AA26" s="949"/>
      <c r="AB26" s="949"/>
      <c r="AC26" s="949"/>
      <c r="AD26" s="949"/>
      <c r="AE26" s="949"/>
      <c r="AF26" s="949"/>
      <c r="AG26" s="949"/>
      <c r="AH26" s="949"/>
      <c r="AI26" s="949"/>
      <c r="AJ26" s="949"/>
      <c r="AK26" s="949"/>
      <c r="AL26" s="949"/>
      <c r="AM26" s="949"/>
      <c r="AN26" s="949"/>
      <c r="AO26" s="949"/>
      <c r="AP26" s="949"/>
      <c r="AQ26" s="949"/>
      <c r="AR26" s="949"/>
      <c r="AS26" s="949"/>
      <c r="AT26" s="949"/>
      <c r="AU26" s="949"/>
      <c r="AV26" s="949"/>
      <c r="AW26" s="949"/>
      <c r="AX26" s="949"/>
      <c r="AY26" s="949"/>
      <c r="AZ26" s="949"/>
      <c r="BA26" s="949"/>
      <c r="BB26" s="949"/>
      <c r="BC26" s="949"/>
      <c r="BD26" s="949"/>
      <c r="BE26" s="949"/>
    </row>
    <row r="27" spans="1:57" s="1103" customFormat="1" ht="45">
      <c r="A27" s="1216"/>
      <c r="B27" s="1209"/>
      <c r="C27" s="1217"/>
      <c r="D27" s="1119"/>
      <c r="E27" s="1126" t="s">
        <v>33</v>
      </c>
      <c r="F27" s="1127" t="s">
        <v>34</v>
      </c>
      <c r="G27" s="1242">
        <v>1</v>
      </c>
      <c r="H27" s="1242"/>
      <c r="I27" s="1244"/>
      <c r="J27" s="1102"/>
      <c r="K27" s="1102"/>
      <c r="L27" s="1102"/>
      <c r="M27" s="1102"/>
      <c r="N27" s="1102"/>
      <c r="O27" s="1102"/>
      <c r="P27" s="1102"/>
      <c r="Q27" s="1102"/>
      <c r="R27" s="1102"/>
      <c r="S27" s="1102"/>
      <c r="T27" s="1102"/>
      <c r="U27" s="1102"/>
      <c r="V27" s="1102"/>
      <c r="W27" s="1102"/>
      <c r="X27" s="1102"/>
      <c r="Y27" s="1102"/>
      <c r="Z27" s="1102"/>
      <c r="AA27" s="1102"/>
      <c r="AB27" s="1102"/>
      <c r="AC27" s="1102"/>
      <c r="AD27" s="1102"/>
      <c r="AE27" s="1102"/>
      <c r="AF27" s="1102"/>
      <c r="AG27" s="1102"/>
      <c r="AH27" s="1102"/>
      <c r="AI27" s="1102"/>
      <c r="AJ27" s="1102"/>
      <c r="AK27" s="1102"/>
      <c r="AL27" s="1102"/>
      <c r="AM27" s="1102"/>
      <c r="AN27" s="1102"/>
      <c r="AO27" s="1102"/>
      <c r="AP27" s="1102"/>
      <c r="AQ27" s="1102"/>
      <c r="AR27" s="1102"/>
      <c r="AS27" s="1102"/>
      <c r="AT27" s="1102"/>
      <c r="AU27" s="1102"/>
      <c r="AV27" s="1102"/>
      <c r="AW27" s="1102"/>
      <c r="AX27" s="1102"/>
      <c r="AY27" s="1102"/>
      <c r="AZ27" s="1102"/>
      <c r="BA27" s="1102"/>
      <c r="BB27" s="1102"/>
      <c r="BC27" s="1102"/>
      <c r="BD27" s="1102"/>
      <c r="BE27" s="1102"/>
    </row>
    <row r="28" spans="1:57" s="19" customFormat="1">
      <c r="A28" s="215"/>
      <c r="B28" s="216"/>
      <c r="C28" s="217"/>
      <c r="D28" s="218"/>
      <c r="E28" s="219"/>
      <c r="F28" s="220"/>
      <c r="G28" s="1282"/>
      <c r="H28" s="1282"/>
      <c r="I28" s="1239"/>
      <c r="J28" s="58"/>
      <c r="K28" s="58"/>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58"/>
      <c r="AN28" s="58"/>
      <c r="AO28" s="58"/>
      <c r="AP28" s="58"/>
      <c r="AQ28" s="58"/>
      <c r="AR28" s="58"/>
      <c r="AS28" s="58"/>
      <c r="AT28" s="58"/>
      <c r="AU28" s="58"/>
      <c r="AV28" s="58"/>
      <c r="AW28" s="58"/>
      <c r="AX28" s="58"/>
      <c r="AY28" s="58"/>
      <c r="AZ28" s="58"/>
      <c r="BA28" s="58"/>
      <c r="BB28" s="58"/>
      <c r="BC28" s="58"/>
      <c r="BD28" s="58"/>
      <c r="BE28" s="58"/>
    </row>
    <row r="29" spans="1:57" s="19" customFormat="1">
      <c r="A29" s="215"/>
      <c r="B29" s="216"/>
      <c r="C29" s="217"/>
      <c r="D29" s="218"/>
      <c r="E29" s="219"/>
      <c r="F29" s="220"/>
      <c r="G29" s="1282"/>
      <c r="H29" s="1282"/>
      <c r="I29" s="1239"/>
      <c r="J29" s="58"/>
      <c r="K29" s="58"/>
      <c r="L29" s="58"/>
      <c r="M29" s="58"/>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58"/>
      <c r="AN29" s="58"/>
      <c r="AO29" s="58"/>
      <c r="AP29" s="58"/>
      <c r="AQ29" s="58"/>
      <c r="AR29" s="58"/>
      <c r="AS29" s="58"/>
      <c r="AT29" s="58"/>
      <c r="AU29" s="58"/>
      <c r="AV29" s="58"/>
      <c r="AW29" s="58"/>
      <c r="AX29" s="58"/>
      <c r="AY29" s="58"/>
      <c r="AZ29" s="58"/>
      <c r="BA29" s="58"/>
      <c r="BB29" s="58"/>
      <c r="BC29" s="58"/>
      <c r="BD29" s="58"/>
      <c r="BE29" s="58"/>
    </row>
    <row r="30" spans="1:57" s="950" customFormat="1" ht="15.75">
      <c r="A30" s="943" t="s">
        <v>38</v>
      </c>
      <c r="B30" s="944" t="s">
        <v>36</v>
      </c>
      <c r="C30" s="945"/>
      <c r="D30" s="946"/>
      <c r="E30" s="947"/>
      <c r="F30" s="948"/>
      <c r="G30" s="1283"/>
      <c r="H30" s="1283"/>
      <c r="I30" s="1240"/>
      <c r="J30" s="949"/>
      <c r="K30" s="949"/>
      <c r="L30" s="949"/>
      <c r="M30" s="949"/>
      <c r="N30" s="949"/>
      <c r="O30" s="949"/>
      <c r="P30" s="949"/>
      <c r="Q30" s="949"/>
      <c r="R30" s="949"/>
      <c r="S30" s="949"/>
      <c r="T30" s="949"/>
      <c r="U30" s="949"/>
      <c r="V30" s="949"/>
      <c r="W30" s="949"/>
      <c r="X30" s="949"/>
      <c r="Y30" s="949"/>
      <c r="Z30" s="949"/>
      <c r="AA30" s="949"/>
      <c r="AB30" s="949"/>
      <c r="AC30" s="949"/>
      <c r="AD30" s="949"/>
      <c r="AE30" s="949"/>
      <c r="AF30" s="949"/>
      <c r="AG30" s="949"/>
      <c r="AH30" s="949"/>
      <c r="AI30" s="949"/>
      <c r="AJ30" s="949"/>
      <c r="AK30" s="949"/>
      <c r="AL30" s="949"/>
      <c r="AM30" s="949"/>
      <c r="AN30" s="949"/>
      <c r="AO30" s="949"/>
      <c r="AP30" s="949"/>
      <c r="AQ30" s="949"/>
      <c r="AR30" s="949"/>
      <c r="AS30" s="949"/>
      <c r="AT30" s="949"/>
      <c r="AU30" s="949"/>
      <c r="AV30" s="949"/>
      <c r="AW30" s="949"/>
      <c r="AX30" s="949"/>
      <c r="AY30" s="949"/>
      <c r="AZ30" s="949"/>
      <c r="BA30" s="949"/>
      <c r="BB30" s="949"/>
      <c r="BC30" s="949"/>
      <c r="BD30" s="949"/>
      <c r="BE30" s="949"/>
    </row>
    <row r="31" spans="1:57" s="1177" customFormat="1" ht="15">
      <c r="A31" s="1216"/>
      <c r="B31" s="1209"/>
      <c r="C31" s="1217"/>
      <c r="D31" s="1119"/>
      <c r="E31" s="1218" t="s">
        <v>37</v>
      </c>
      <c r="F31" s="1127" t="s">
        <v>14</v>
      </c>
      <c r="G31" s="1242">
        <v>1</v>
      </c>
      <c r="H31" s="1242"/>
      <c r="I31" s="1245"/>
      <c r="J31" s="1176"/>
      <c r="K31" s="1176"/>
      <c r="L31" s="1176"/>
      <c r="M31" s="1176"/>
      <c r="N31" s="1176"/>
      <c r="O31" s="1176"/>
      <c r="P31" s="1176"/>
      <c r="Q31" s="1176"/>
      <c r="R31" s="1176"/>
      <c r="S31" s="1176"/>
      <c r="T31" s="1176"/>
      <c r="U31" s="1176"/>
      <c r="V31" s="1176"/>
      <c r="W31" s="1176"/>
      <c r="X31" s="1176"/>
      <c r="Y31" s="1176"/>
      <c r="Z31" s="1176"/>
      <c r="AA31" s="1176"/>
      <c r="AB31" s="1176"/>
      <c r="AC31" s="1176"/>
      <c r="AD31" s="1176"/>
      <c r="AE31" s="1176"/>
      <c r="AF31" s="1176"/>
      <c r="AG31" s="1176"/>
      <c r="AH31" s="1176"/>
      <c r="AI31" s="1176"/>
      <c r="AJ31" s="1176"/>
      <c r="AK31" s="1176"/>
      <c r="AL31" s="1176"/>
      <c r="AM31" s="1176"/>
      <c r="AN31" s="1176"/>
      <c r="AO31" s="1176"/>
      <c r="AP31" s="1176"/>
      <c r="AQ31" s="1176"/>
      <c r="AR31" s="1176"/>
      <c r="AS31" s="1176"/>
      <c r="AT31" s="1176"/>
      <c r="AU31" s="1176"/>
      <c r="AV31" s="1176"/>
      <c r="AW31" s="1176"/>
      <c r="AX31" s="1176"/>
      <c r="AY31" s="1176"/>
      <c r="AZ31" s="1176"/>
      <c r="BA31" s="1176"/>
      <c r="BB31" s="1176"/>
      <c r="BC31" s="1176"/>
      <c r="BD31" s="1176"/>
      <c r="BE31" s="1176"/>
    </row>
    <row r="32" spans="1:57" s="19" customFormat="1">
      <c r="A32" s="215"/>
      <c r="B32" s="216"/>
      <c r="C32" s="217"/>
      <c r="D32" s="218"/>
      <c r="E32" s="219"/>
      <c r="F32" s="220"/>
      <c r="G32" s="1282"/>
      <c r="H32" s="1282"/>
      <c r="I32" s="1444"/>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8"/>
      <c r="AN32" s="58"/>
      <c r="AO32" s="58"/>
      <c r="AP32" s="58"/>
      <c r="AQ32" s="58"/>
      <c r="AR32" s="58"/>
      <c r="AS32" s="58"/>
      <c r="AT32" s="58"/>
      <c r="AU32" s="58"/>
      <c r="AV32" s="58"/>
      <c r="AW32" s="58"/>
      <c r="AX32" s="58"/>
      <c r="AY32" s="58"/>
      <c r="AZ32" s="58"/>
      <c r="BA32" s="58"/>
      <c r="BB32" s="58"/>
      <c r="BC32" s="58"/>
      <c r="BD32" s="58"/>
      <c r="BE32" s="58"/>
    </row>
    <row r="33" spans="1:57" s="19" customFormat="1">
      <c r="A33" s="215"/>
      <c r="B33" s="216"/>
      <c r="C33" s="217"/>
      <c r="D33" s="218"/>
      <c r="E33" s="219"/>
      <c r="F33" s="220"/>
      <c r="G33" s="1282"/>
      <c r="H33" s="1282"/>
      <c r="I33" s="1445"/>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8"/>
      <c r="AN33" s="58"/>
      <c r="AO33" s="58"/>
      <c r="AP33" s="58"/>
      <c r="AQ33" s="58"/>
      <c r="AR33" s="58"/>
      <c r="AS33" s="58"/>
      <c r="AT33" s="58"/>
      <c r="AU33" s="58"/>
      <c r="AV33" s="58"/>
      <c r="AW33" s="58"/>
      <c r="AX33" s="58"/>
      <c r="AY33" s="58"/>
      <c r="AZ33" s="58"/>
      <c r="BA33" s="58"/>
      <c r="BB33" s="58"/>
      <c r="BC33" s="58"/>
      <c r="BD33" s="58"/>
      <c r="BE33" s="58"/>
    </row>
    <row r="34" spans="1:57" s="950" customFormat="1" ht="15.75">
      <c r="A34" s="943" t="s">
        <v>40</v>
      </c>
      <c r="B34" s="944" t="s">
        <v>362</v>
      </c>
      <c r="C34" s="945"/>
      <c r="D34" s="946"/>
      <c r="E34" s="947"/>
      <c r="F34" s="948"/>
      <c r="G34" s="1283"/>
      <c r="H34" s="1283"/>
      <c r="I34" s="1240"/>
      <c r="J34" s="949"/>
      <c r="K34" s="949"/>
      <c r="L34" s="949"/>
      <c r="M34" s="949"/>
      <c r="N34" s="949"/>
      <c r="O34" s="949"/>
      <c r="P34" s="949"/>
      <c r="Q34" s="949"/>
      <c r="R34" s="949"/>
      <c r="S34" s="949"/>
      <c r="T34" s="949"/>
      <c r="U34" s="949"/>
      <c r="V34" s="949"/>
      <c r="W34" s="949"/>
      <c r="X34" s="949"/>
      <c r="Y34" s="949"/>
      <c r="Z34" s="949"/>
      <c r="AA34" s="949"/>
      <c r="AB34" s="949"/>
      <c r="AC34" s="949"/>
      <c r="AD34" s="949"/>
      <c r="AE34" s="949"/>
      <c r="AF34" s="949"/>
      <c r="AG34" s="949"/>
      <c r="AH34" s="949"/>
      <c r="AI34" s="949"/>
      <c r="AJ34" s="949"/>
      <c r="AK34" s="949"/>
      <c r="AL34" s="949"/>
      <c r="AM34" s="949"/>
      <c r="AN34" s="949"/>
      <c r="AO34" s="949"/>
      <c r="AP34" s="949"/>
      <c r="AQ34" s="949"/>
      <c r="AR34" s="949"/>
      <c r="AS34" s="949"/>
      <c r="AT34" s="949"/>
      <c r="AU34" s="949"/>
      <c r="AV34" s="949"/>
      <c r="AW34" s="949"/>
      <c r="AX34" s="949"/>
      <c r="AY34" s="949"/>
      <c r="AZ34" s="949"/>
      <c r="BA34" s="949"/>
      <c r="BB34" s="949"/>
      <c r="BC34" s="949"/>
      <c r="BD34" s="949"/>
      <c r="BE34" s="949"/>
    </row>
    <row r="35" spans="1:57" s="1177" customFormat="1" ht="15">
      <c r="A35" s="1216"/>
      <c r="B35" s="1209"/>
      <c r="C35" s="1217"/>
      <c r="D35" s="1119"/>
      <c r="E35" s="1218" t="s">
        <v>39</v>
      </c>
      <c r="F35" s="1127" t="s">
        <v>34</v>
      </c>
      <c r="G35" s="1242">
        <v>1</v>
      </c>
      <c r="H35" s="1242"/>
      <c r="I35" s="1242"/>
      <c r="J35" s="1176"/>
      <c r="K35" s="1176"/>
      <c r="L35" s="1176"/>
      <c r="M35" s="1176"/>
      <c r="N35" s="1176"/>
      <c r="O35" s="1176"/>
      <c r="P35" s="1176"/>
      <c r="Q35" s="1176"/>
      <c r="R35" s="1176"/>
      <c r="S35" s="1176"/>
      <c r="T35" s="1176"/>
      <c r="U35" s="1176"/>
      <c r="V35" s="1176"/>
      <c r="W35" s="1176"/>
      <c r="X35" s="1176"/>
      <c r="Y35" s="1176"/>
      <c r="Z35" s="1176"/>
      <c r="AA35" s="1176"/>
      <c r="AB35" s="1176"/>
      <c r="AC35" s="1176"/>
      <c r="AD35" s="1176"/>
      <c r="AE35" s="1176"/>
      <c r="AF35" s="1176"/>
      <c r="AG35" s="1176"/>
      <c r="AH35" s="1176"/>
      <c r="AI35" s="1176"/>
      <c r="AJ35" s="1176"/>
      <c r="AK35" s="1176"/>
      <c r="AL35" s="1176"/>
      <c r="AM35" s="1176"/>
      <c r="AN35" s="1176"/>
      <c r="AO35" s="1176"/>
      <c r="AP35" s="1176"/>
      <c r="AQ35" s="1176"/>
      <c r="AR35" s="1176"/>
      <c r="AS35" s="1176"/>
      <c r="AT35" s="1176"/>
      <c r="AU35" s="1176"/>
      <c r="AV35" s="1176"/>
      <c r="AW35" s="1176"/>
      <c r="AX35" s="1176"/>
      <c r="AY35" s="1176"/>
      <c r="AZ35" s="1176"/>
      <c r="BA35" s="1176"/>
      <c r="BB35" s="1176"/>
      <c r="BC35" s="1176"/>
      <c r="BD35" s="1176"/>
      <c r="BE35" s="1176"/>
    </row>
    <row r="36" spans="1:57" s="19" customFormat="1" ht="15">
      <c r="A36" s="215"/>
      <c r="B36" s="216"/>
      <c r="C36" s="217"/>
      <c r="D36" s="218"/>
      <c r="E36" s="219"/>
      <c r="F36" s="220"/>
      <c r="G36" s="1282"/>
      <c r="H36" s="1282"/>
      <c r="I36" s="1246"/>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c r="AY36" s="58"/>
      <c r="AZ36" s="58"/>
      <c r="BA36" s="58"/>
      <c r="BB36" s="58"/>
      <c r="BC36" s="58"/>
      <c r="BD36" s="58"/>
      <c r="BE36" s="58"/>
    </row>
    <row r="37" spans="1:57" s="19" customFormat="1" ht="15">
      <c r="A37" s="215"/>
      <c r="B37" s="216"/>
      <c r="C37" s="217"/>
      <c r="D37" s="218"/>
      <c r="E37" s="219"/>
      <c r="F37" s="220"/>
      <c r="G37" s="1282"/>
      <c r="H37" s="1282"/>
      <c r="I37" s="1246"/>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58"/>
      <c r="AS37" s="58"/>
      <c r="AT37" s="58"/>
      <c r="AU37" s="58"/>
      <c r="AV37" s="58"/>
      <c r="AW37" s="58"/>
      <c r="AX37" s="58"/>
      <c r="AY37" s="58"/>
      <c r="AZ37" s="58"/>
      <c r="BA37" s="58"/>
      <c r="BB37" s="58"/>
      <c r="BC37" s="58"/>
      <c r="BD37" s="58"/>
      <c r="BE37" s="58"/>
    </row>
    <row r="38" spans="1:57" s="950" customFormat="1" ht="15.75">
      <c r="A38" s="943" t="s">
        <v>365</v>
      </c>
      <c r="B38" s="944" t="s">
        <v>41</v>
      </c>
      <c r="C38" s="945"/>
      <c r="D38" s="946"/>
      <c r="E38" s="947"/>
      <c r="F38" s="948"/>
      <c r="G38" s="1283"/>
      <c r="H38" s="1283"/>
      <c r="I38" s="1247"/>
      <c r="J38" s="949"/>
      <c r="K38" s="949"/>
      <c r="L38" s="949"/>
      <c r="M38" s="949"/>
      <c r="N38" s="949"/>
      <c r="O38" s="949"/>
      <c r="P38" s="949"/>
      <c r="Q38" s="949"/>
      <c r="R38" s="949"/>
      <c r="S38" s="949"/>
      <c r="T38" s="949"/>
      <c r="U38" s="949"/>
      <c r="V38" s="949"/>
      <c r="W38" s="949"/>
      <c r="X38" s="949"/>
      <c r="Y38" s="949"/>
      <c r="Z38" s="949"/>
      <c r="AA38" s="949"/>
      <c r="AB38" s="949"/>
      <c r="AC38" s="949"/>
      <c r="AD38" s="949"/>
      <c r="AE38" s="949"/>
      <c r="AF38" s="949"/>
      <c r="AG38" s="949"/>
      <c r="AH38" s="949"/>
      <c r="AI38" s="949"/>
      <c r="AJ38" s="949"/>
      <c r="AK38" s="949"/>
      <c r="AL38" s="949"/>
      <c r="AM38" s="949"/>
      <c r="AN38" s="949"/>
      <c r="AO38" s="949"/>
      <c r="AP38" s="949"/>
      <c r="AQ38" s="949"/>
      <c r="AR38" s="949"/>
      <c r="AS38" s="949"/>
      <c r="AT38" s="949"/>
      <c r="AU38" s="949"/>
      <c r="AV38" s="949"/>
      <c r="AW38" s="949"/>
      <c r="AX38" s="949"/>
      <c r="AY38" s="949"/>
      <c r="AZ38" s="949"/>
      <c r="BA38" s="949"/>
      <c r="BB38" s="949"/>
      <c r="BC38" s="949"/>
      <c r="BD38" s="949"/>
      <c r="BE38" s="949"/>
    </row>
    <row r="39" spans="1:57" s="1177" customFormat="1" ht="15">
      <c r="A39" s="1216"/>
      <c r="B39" s="1209"/>
      <c r="C39" s="1217"/>
      <c r="D39" s="1119"/>
      <c r="E39" s="1218" t="s">
        <v>42</v>
      </c>
      <c r="F39" s="1127" t="s">
        <v>34</v>
      </c>
      <c r="G39" s="1242">
        <v>1</v>
      </c>
      <c r="H39" s="1242"/>
      <c r="I39" s="1242"/>
      <c r="J39" s="1176"/>
      <c r="K39" s="1176"/>
      <c r="L39" s="1176"/>
      <c r="M39" s="1176"/>
      <c r="N39" s="1176"/>
      <c r="O39" s="1176"/>
      <c r="P39" s="1176"/>
      <c r="Q39" s="1176"/>
      <c r="R39" s="1176"/>
      <c r="S39" s="1176"/>
      <c r="T39" s="1176"/>
      <c r="U39" s="1176"/>
      <c r="V39" s="1176"/>
      <c r="W39" s="1176"/>
      <c r="X39" s="1176"/>
      <c r="Y39" s="1176"/>
      <c r="Z39" s="1176"/>
      <c r="AA39" s="1176"/>
      <c r="AB39" s="1176"/>
      <c r="AC39" s="1176"/>
      <c r="AD39" s="1176"/>
      <c r="AE39" s="1176"/>
      <c r="AF39" s="1176"/>
      <c r="AG39" s="1176"/>
      <c r="AH39" s="1176"/>
      <c r="AI39" s="1176"/>
      <c r="AJ39" s="1176"/>
      <c r="AK39" s="1176"/>
      <c r="AL39" s="1176"/>
      <c r="AM39" s="1176"/>
      <c r="AN39" s="1176"/>
      <c r="AO39" s="1176"/>
      <c r="AP39" s="1176"/>
      <c r="AQ39" s="1176"/>
      <c r="AR39" s="1176"/>
      <c r="AS39" s="1176"/>
      <c r="AT39" s="1176"/>
      <c r="AU39" s="1176"/>
      <c r="AV39" s="1176"/>
      <c r="AW39" s="1176"/>
      <c r="AX39" s="1176"/>
      <c r="AY39" s="1176"/>
      <c r="AZ39" s="1176"/>
      <c r="BA39" s="1176"/>
      <c r="BB39" s="1176"/>
      <c r="BC39" s="1176"/>
      <c r="BD39" s="1176"/>
      <c r="BE39" s="1176"/>
    </row>
    <row r="40" spans="1:57" s="19" customFormat="1">
      <c r="A40" s="550"/>
      <c r="B40" s="551"/>
      <c r="C40" s="552"/>
      <c r="D40" s="553"/>
      <c r="E40" s="554"/>
      <c r="F40" s="555"/>
      <c r="G40" s="1248"/>
      <c r="H40" s="1248"/>
      <c r="I40" s="124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58"/>
      <c r="AN40" s="58"/>
      <c r="AO40" s="58"/>
      <c r="AP40" s="58"/>
      <c r="AQ40" s="58"/>
      <c r="AR40" s="58"/>
      <c r="AS40" s="58"/>
      <c r="AT40" s="58"/>
      <c r="AU40" s="58"/>
      <c r="AV40" s="58"/>
      <c r="AW40" s="58"/>
      <c r="AX40" s="58"/>
      <c r="AY40" s="58"/>
      <c r="AZ40" s="58"/>
      <c r="BA40" s="58"/>
      <c r="BB40" s="58"/>
      <c r="BC40" s="58"/>
      <c r="BD40" s="58"/>
      <c r="BE40" s="58"/>
    </row>
    <row r="41" spans="1:57" s="1177" customFormat="1" ht="15">
      <c r="A41" s="1212"/>
      <c r="B41" s="1213"/>
      <c r="C41" s="1227"/>
      <c r="E41" s="1214"/>
      <c r="F41" s="1215"/>
      <c r="G41" s="1249"/>
      <c r="H41" s="1249"/>
      <c r="I41" s="1249"/>
      <c r="J41" s="1176"/>
      <c r="K41" s="1176"/>
      <c r="L41" s="1176"/>
      <c r="M41" s="1176"/>
      <c r="N41" s="1176"/>
      <c r="O41" s="1176"/>
      <c r="P41" s="1176"/>
      <c r="Q41" s="1176"/>
      <c r="R41" s="1176"/>
      <c r="S41" s="1176"/>
      <c r="T41" s="1176"/>
      <c r="U41" s="1176"/>
      <c r="V41" s="1176"/>
      <c r="W41" s="1176"/>
      <c r="X41" s="1176"/>
      <c r="Y41" s="1176"/>
      <c r="Z41" s="1176"/>
      <c r="AA41" s="1176"/>
      <c r="AB41" s="1176"/>
      <c r="AC41" s="1176"/>
      <c r="AD41" s="1176"/>
      <c r="AE41" s="1176"/>
      <c r="AF41" s="1176"/>
      <c r="AG41" s="1176"/>
      <c r="AH41" s="1176"/>
      <c r="AI41" s="1176"/>
      <c r="AJ41" s="1176"/>
      <c r="AK41" s="1176"/>
      <c r="AL41" s="1176"/>
      <c r="AM41" s="1176"/>
      <c r="AN41" s="1176"/>
      <c r="AO41" s="1176"/>
      <c r="AP41" s="1176"/>
      <c r="AQ41" s="1176"/>
      <c r="AR41" s="1176"/>
      <c r="AS41" s="1176"/>
      <c r="AT41" s="1176"/>
      <c r="AU41" s="1176"/>
      <c r="AV41" s="1176"/>
      <c r="AW41" s="1176"/>
      <c r="AX41" s="1176"/>
      <c r="AY41" s="1176"/>
      <c r="AZ41" s="1176"/>
      <c r="BA41" s="1176"/>
      <c r="BB41" s="1176"/>
      <c r="BC41" s="1176"/>
      <c r="BD41" s="1176"/>
      <c r="BE41" s="1176"/>
    </row>
    <row r="42" spans="1:57" s="19" customFormat="1">
      <c r="A42" s="550"/>
      <c r="B42" s="1427" t="s">
        <v>778</v>
      </c>
      <c r="C42" s="552"/>
      <c r="D42" s="553"/>
      <c r="E42" s="554"/>
      <c r="F42" s="555"/>
      <c r="G42" s="1248"/>
      <c r="H42" s="1248"/>
      <c r="I42" s="1248"/>
      <c r="J42" s="58"/>
      <c r="K42" s="58"/>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row>
    <row r="43" spans="1:57" s="19" customFormat="1" ht="15.75" thickBot="1">
      <c r="A43" s="234"/>
      <c r="B43" s="235"/>
      <c r="C43" s="236"/>
      <c r="D43" s="237"/>
      <c r="E43" s="238"/>
      <c r="F43" s="239"/>
      <c r="G43" s="1284"/>
      <c r="H43" s="1284"/>
      <c r="I43" s="1250"/>
      <c r="J43" s="58"/>
      <c r="K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58"/>
      <c r="AN43" s="58"/>
      <c r="AO43" s="58"/>
      <c r="AP43" s="58"/>
      <c r="AQ43" s="58"/>
      <c r="AR43" s="58"/>
      <c r="AS43" s="58"/>
      <c r="AT43" s="58"/>
      <c r="AU43" s="58"/>
      <c r="AV43" s="58"/>
      <c r="AW43" s="58"/>
      <c r="AX43" s="58"/>
      <c r="AY43" s="58"/>
      <c r="AZ43" s="58"/>
      <c r="BA43" s="58"/>
      <c r="BB43" s="58"/>
      <c r="BC43" s="58"/>
      <c r="BD43" s="58"/>
      <c r="BE43" s="58"/>
    </row>
    <row r="44" spans="1:57" s="965" customFormat="1" ht="16.5" thickBot="1">
      <c r="A44" s="958"/>
      <c r="B44" s="959"/>
      <c r="C44" s="960"/>
      <c r="D44" s="961"/>
      <c r="E44" s="962" t="s">
        <v>43</v>
      </c>
      <c r="F44" s="963"/>
      <c r="G44" s="1329"/>
      <c r="H44" s="1251"/>
      <c r="I44" s="1251"/>
      <c r="J44" s="964"/>
      <c r="K44" s="964"/>
      <c r="L44" s="964"/>
      <c r="M44" s="964"/>
      <c r="N44" s="964"/>
      <c r="O44" s="964"/>
      <c r="P44" s="964"/>
      <c r="Q44" s="964"/>
      <c r="R44" s="964"/>
      <c r="S44" s="964"/>
      <c r="T44" s="964"/>
      <c r="U44" s="964"/>
      <c r="V44" s="964"/>
      <c r="W44" s="964"/>
      <c r="X44" s="964"/>
      <c r="Y44" s="964"/>
      <c r="Z44" s="964"/>
      <c r="AA44" s="964"/>
      <c r="AB44" s="964"/>
      <c r="AC44" s="964"/>
      <c r="AD44" s="964"/>
      <c r="AE44" s="964"/>
      <c r="AF44" s="964"/>
      <c r="AG44" s="964"/>
      <c r="AH44" s="964"/>
      <c r="AI44" s="964"/>
      <c r="AJ44" s="964"/>
      <c r="AK44" s="964"/>
      <c r="AL44" s="964"/>
      <c r="AM44" s="964"/>
      <c r="AN44" s="964"/>
      <c r="AO44" s="964"/>
      <c r="AP44" s="964"/>
      <c r="AQ44" s="964"/>
      <c r="AR44" s="964"/>
      <c r="AS44" s="964"/>
      <c r="AT44" s="964"/>
      <c r="AU44" s="964"/>
      <c r="AV44" s="964"/>
      <c r="AW44" s="964"/>
      <c r="AX44" s="964"/>
      <c r="AY44" s="964"/>
      <c r="AZ44" s="964"/>
      <c r="BA44" s="964"/>
      <c r="BB44" s="964"/>
      <c r="BC44" s="964"/>
      <c r="BD44" s="964"/>
      <c r="BE44" s="964"/>
    </row>
    <row r="45" spans="1:57" s="973" customFormat="1" ht="15.75">
      <c r="A45" s="966" t="s">
        <v>44</v>
      </c>
      <c r="B45" s="967"/>
      <c r="C45" s="968"/>
      <c r="D45" s="969"/>
      <c r="E45" s="970" t="s">
        <v>45</v>
      </c>
      <c r="F45" s="971"/>
      <c r="G45" s="1330"/>
      <c r="H45" s="1285"/>
      <c r="I45" s="1252"/>
      <c r="J45" s="972"/>
      <c r="K45" s="972"/>
      <c r="L45" s="972"/>
      <c r="M45" s="972"/>
      <c r="N45" s="972"/>
      <c r="O45" s="972"/>
      <c r="P45" s="972"/>
      <c r="Q45" s="972"/>
      <c r="R45" s="972"/>
      <c r="S45" s="972"/>
      <c r="T45" s="972"/>
      <c r="U45" s="972"/>
      <c r="V45" s="972"/>
      <c r="W45" s="972"/>
      <c r="X45" s="972"/>
      <c r="Y45" s="972"/>
      <c r="Z45" s="972"/>
      <c r="AA45" s="972"/>
      <c r="AB45" s="972"/>
      <c r="AC45" s="972"/>
      <c r="AD45" s="972"/>
      <c r="AE45" s="972"/>
      <c r="AF45" s="972"/>
      <c r="AG45" s="972"/>
      <c r="AH45" s="972"/>
      <c r="AI45" s="972"/>
      <c r="AJ45" s="972"/>
      <c r="AK45" s="972"/>
      <c r="AL45" s="972"/>
      <c r="AM45" s="972"/>
      <c r="AN45" s="972"/>
      <c r="AO45" s="972"/>
      <c r="AP45" s="972"/>
      <c r="AQ45" s="972"/>
      <c r="AR45" s="972"/>
      <c r="AS45" s="972"/>
      <c r="AT45" s="972"/>
      <c r="AU45" s="972"/>
      <c r="AV45" s="972"/>
      <c r="AW45" s="972"/>
      <c r="AX45" s="972"/>
      <c r="AY45" s="972"/>
      <c r="AZ45" s="972"/>
      <c r="BA45" s="972"/>
      <c r="BB45" s="972"/>
      <c r="BC45" s="972"/>
      <c r="BD45" s="972"/>
      <c r="BE45" s="972"/>
    </row>
    <row r="46" spans="1:57" s="19" customFormat="1">
      <c r="A46" s="242"/>
      <c r="B46" s="243"/>
      <c r="C46" s="244"/>
      <c r="D46" s="245"/>
      <c r="E46" s="246"/>
      <c r="F46" s="247"/>
      <c r="G46" s="1331"/>
      <c r="H46" s="1281"/>
      <c r="I46" s="123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58"/>
      <c r="AN46" s="58"/>
      <c r="AO46" s="58"/>
      <c r="AP46" s="58"/>
      <c r="AQ46" s="58"/>
      <c r="AR46" s="58"/>
      <c r="AS46" s="58"/>
      <c r="AT46" s="58"/>
      <c r="AU46" s="58"/>
      <c r="AV46" s="58"/>
      <c r="AW46" s="58"/>
      <c r="AX46" s="58"/>
      <c r="AY46" s="58"/>
      <c r="AZ46" s="58"/>
      <c r="BA46" s="58"/>
      <c r="BB46" s="58"/>
      <c r="BC46" s="58"/>
      <c r="BD46" s="58"/>
      <c r="BE46" s="58"/>
    </row>
    <row r="47" spans="1:57" s="950" customFormat="1" ht="15.75">
      <c r="A47" s="974" t="s">
        <v>46</v>
      </c>
      <c r="B47" s="975" t="s">
        <v>47</v>
      </c>
      <c r="C47" s="976"/>
      <c r="D47" s="977"/>
      <c r="E47" s="978"/>
      <c r="F47" s="979"/>
      <c r="G47" s="1332"/>
      <c r="H47" s="1283"/>
      <c r="I47" s="1240"/>
      <c r="J47" s="949"/>
      <c r="K47" s="949"/>
      <c r="L47" s="949"/>
      <c r="M47" s="949"/>
      <c r="N47" s="949"/>
      <c r="O47" s="949"/>
      <c r="P47" s="949"/>
      <c r="Q47" s="949"/>
      <c r="R47" s="949"/>
      <c r="S47" s="949"/>
      <c r="T47" s="949"/>
      <c r="U47" s="949"/>
      <c r="V47" s="949"/>
      <c r="W47" s="949"/>
      <c r="X47" s="949"/>
      <c r="Y47" s="949"/>
      <c r="Z47" s="949"/>
      <c r="AA47" s="949"/>
      <c r="AB47" s="949"/>
      <c r="AC47" s="949"/>
      <c r="AD47" s="949"/>
      <c r="AE47" s="949"/>
      <c r="AF47" s="949"/>
      <c r="AG47" s="949"/>
      <c r="AH47" s="949"/>
      <c r="AI47" s="949"/>
      <c r="AJ47" s="949"/>
      <c r="AK47" s="949"/>
      <c r="AL47" s="949"/>
      <c r="AM47" s="949"/>
      <c r="AN47" s="949"/>
      <c r="AO47" s="949"/>
      <c r="AP47" s="949"/>
      <c r="AQ47" s="949"/>
      <c r="AR47" s="949"/>
      <c r="AS47" s="949"/>
      <c r="AT47" s="949"/>
      <c r="AU47" s="949"/>
      <c r="AV47" s="949"/>
      <c r="AW47" s="949"/>
      <c r="AX47" s="949"/>
      <c r="AY47" s="949"/>
      <c r="AZ47" s="949"/>
      <c r="BA47" s="949"/>
      <c r="BB47" s="949"/>
      <c r="BC47" s="949"/>
      <c r="BD47" s="949"/>
      <c r="BE47" s="949"/>
    </row>
    <row r="48" spans="1:57" s="1103" customFormat="1" ht="45">
      <c r="A48" s="1158"/>
      <c r="B48" s="1164"/>
      <c r="C48" s="1168"/>
      <c r="D48" s="1169" t="s">
        <v>48</v>
      </c>
      <c r="E48" s="1207" t="s">
        <v>305</v>
      </c>
      <c r="F48" s="1112"/>
      <c r="G48" s="1333"/>
      <c r="H48" s="1242"/>
      <c r="I48" s="1241"/>
      <c r="J48" s="1102"/>
      <c r="K48" s="1102"/>
      <c r="L48" s="1102"/>
      <c r="M48" s="1102"/>
      <c r="N48" s="1102"/>
      <c r="O48" s="1102"/>
      <c r="P48" s="1102"/>
      <c r="Q48" s="1102"/>
      <c r="R48" s="1102"/>
      <c r="S48" s="1102"/>
      <c r="T48" s="1102"/>
      <c r="U48" s="1102"/>
      <c r="V48" s="1102"/>
      <c r="W48" s="1102"/>
      <c r="X48" s="1102"/>
      <c r="Y48" s="1102"/>
      <c r="Z48" s="1102"/>
      <c r="AA48" s="1102"/>
      <c r="AB48" s="1102"/>
      <c r="AC48" s="1102"/>
      <c r="AD48" s="1102"/>
      <c r="AE48" s="1102"/>
      <c r="AF48" s="1102"/>
      <c r="AG48" s="1102"/>
      <c r="AH48" s="1102"/>
      <c r="AI48" s="1102"/>
      <c r="AJ48" s="1102"/>
      <c r="AK48" s="1102"/>
      <c r="AL48" s="1102"/>
      <c r="AM48" s="1102"/>
      <c r="AN48" s="1102"/>
      <c r="AO48" s="1102"/>
      <c r="AP48" s="1102"/>
      <c r="AQ48" s="1102"/>
      <c r="AR48" s="1102"/>
      <c r="AS48" s="1102"/>
      <c r="AT48" s="1102"/>
      <c r="AU48" s="1102"/>
      <c r="AV48" s="1102"/>
      <c r="AW48" s="1102"/>
      <c r="AX48" s="1102"/>
      <c r="AY48" s="1102"/>
      <c r="AZ48" s="1102"/>
      <c r="BA48" s="1102"/>
      <c r="BB48" s="1102"/>
      <c r="BC48" s="1102"/>
      <c r="BD48" s="1102"/>
      <c r="BE48" s="1102"/>
    </row>
    <row r="49" spans="1:57" s="19" customFormat="1">
      <c r="A49" s="258"/>
      <c r="B49" s="259"/>
      <c r="C49" s="260"/>
      <c r="D49" s="264"/>
      <c r="E49" s="265"/>
      <c r="F49" s="263"/>
      <c r="G49" s="1334"/>
      <c r="H49" s="1282"/>
      <c r="I49" s="1239"/>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58"/>
      <c r="AN49" s="58"/>
      <c r="AO49" s="58"/>
      <c r="AP49" s="58"/>
      <c r="AQ49" s="58"/>
      <c r="AR49" s="58"/>
      <c r="AS49" s="58"/>
      <c r="AT49" s="58"/>
      <c r="AU49" s="58"/>
      <c r="AV49" s="58"/>
      <c r="AW49" s="58"/>
      <c r="AX49" s="58"/>
      <c r="AY49" s="58"/>
      <c r="AZ49" s="58"/>
      <c r="BA49" s="58"/>
      <c r="BB49" s="58"/>
      <c r="BC49" s="58"/>
      <c r="BD49" s="58"/>
      <c r="BE49" s="58"/>
    </row>
    <row r="50" spans="1:57" s="19" customFormat="1">
      <c r="A50" s="258"/>
      <c r="B50" s="259"/>
      <c r="C50" s="260"/>
      <c r="D50" s="264"/>
      <c r="E50" s="265"/>
      <c r="F50" s="263"/>
      <c r="G50" s="1334"/>
      <c r="H50" s="1282"/>
      <c r="I50" s="1239"/>
      <c r="J50" s="58"/>
      <c r="K50" s="58"/>
      <c r="L50" s="58"/>
      <c r="M50" s="58"/>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58"/>
      <c r="AN50" s="58"/>
      <c r="AO50" s="58"/>
      <c r="AP50" s="58"/>
      <c r="AQ50" s="58"/>
      <c r="AR50" s="58"/>
      <c r="AS50" s="58"/>
      <c r="AT50" s="58"/>
      <c r="AU50" s="58"/>
      <c r="AV50" s="58"/>
      <c r="AW50" s="58"/>
      <c r="AX50" s="58"/>
      <c r="AY50" s="58"/>
      <c r="AZ50" s="58"/>
      <c r="BA50" s="58"/>
      <c r="BB50" s="58"/>
      <c r="BC50" s="58"/>
      <c r="BD50" s="58"/>
      <c r="BE50" s="58"/>
    </row>
    <row r="51" spans="1:57" s="950" customFormat="1" ht="15.75">
      <c r="A51" s="974" t="s">
        <v>49</v>
      </c>
      <c r="B51" s="975" t="s">
        <v>50</v>
      </c>
      <c r="C51" s="976"/>
      <c r="D51" s="977"/>
      <c r="E51" s="978"/>
      <c r="F51" s="979"/>
      <c r="G51" s="1332"/>
      <c r="H51" s="1283"/>
      <c r="I51" s="1240"/>
      <c r="J51" s="949"/>
      <c r="K51" s="949"/>
      <c r="L51" s="949"/>
      <c r="M51" s="949"/>
      <c r="N51" s="949"/>
      <c r="O51" s="949"/>
      <c r="P51" s="949"/>
      <c r="Q51" s="949"/>
      <c r="R51" s="949"/>
      <c r="S51" s="949"/>
      <c r="T51" s="949"/>
      <c r="U51" s="949"/>
      <c r="V51" s="949"/>
      <c r="W51" s="949"/>
      <c r="X51" s="949"/>
      <c r="Y51" s="949"/>
      <c r="Z51" s="949"/>
      <c r="AA51" s="949"/>
      <c r="AB51" s="949"/>
      <c r="AC51" s="949"/>
      <c r="AD51" s="949"/>
      <c r="AE51" s="949"/>
      <c r="AF51" s="949"/>
      <c r="AG51" s="949"/>
      <c r="AH51" s="949"/>
      <c r="AI51" s="949"/>
      <c r="AJ51" s="949"/>
      <c r="AK51" s="949"/>
      <c r="AL51" s="949"/>
      <c r="AM51" s="949"/>
      <c r="AN51" s="949"/>
      <c r="AO51" s="949"/>
      <c r="AP51" s="949"/>
      <c r="AQ51" s="949"/>
      <c r="AR51" s="949"/>
      <c r="AS51" s="949"/>
      <c r="AT51" s="949"/>
      <c r="AU51" s="949"/>
      <c r="AV51" s="949"/>
      <c r="AW51" s="949"/>
      <c r="AX51" s="949"/>
      <c r="AY51" s="949"/>
      <c r="AZ51" s="949"/>
      <c r="BA51" s="949"/>
      <c r="BB51" s="949"/>
      <c r="BC51" s="949"/>
      <c r="BD51" s="949"/>
      <c r="BE51" s="949"/>
    </row>
    <row r="52" spans="1:57" s="1171" customFormat="1" ht="30">
      <c r="A52" s="1128" t="s">
        <v>51</v>
      </c>
      <c r="B52" s="1164"/>
      <c r="C52" s="1168"/>
      <c r="D52" s="1131"/>
      <c r="E52" s="1207" t="s">
        <v>749</v>
      </c>
      <c r="F52" s="1112" t="s">
        <v>299</v>
      </c>
      <c r="G52" s="1333">
        <v>500</v>
      </c>
      <c r="H52" s="1242"/>
      <c r="I52" s="1244"/>
      <c r="J52" s="1102"/>
      <c r="K52" s="1102"/>
      <c r="L52" s="1102"/>
      <c r="M52" s="1102"/>
      <c r="N52" s="1102"/>
      <c r="O52" s="1102"/>
      <c r="P52" s="1102"/>
      <c r="Q52" s="1102"/>
      <c r="R52" s="1102"/>
      <c r="S52" s="1102"/>
      <c r="T52" s="1102"/>
      <c r="U52" s="1102"/>
      <c r="V52" s="1102"/>
      <c r="W52" s="1102"/>
      <c r="X52" s="1102"/>
      <c r="Y52" s="1102"/>
      <c r="Z52" s="1102"/>
      <c r="AA52" s="1102"/>
      <c r="AB52" s="1102"/>
      <c r="AC52" s="1102"/>
      <c r="AD52" s="1102"/>
      <c r="AE52" s="1102"/>
      <c r="AF52" s="1102"/>
      <c r="AG52" s="1102"/>
      <c r="AH52" s="1102"/>
      <c r="AI52" s="1102"/>
      <c r="AJ52" s="1102"/>
      <c r="AK52" s="1102"/>
      <c r="AL52" s="1102"/>
      <c r="AM52" s="1102"/>
      <c r="AN52" s="1102"/>
      <c r="AO52" s="1102"/>
      <c r="AP52" s="1102"/>
      <c r="AQ52" s="1102"/>
      <c r="AR52" s="1102"/>
      <c r="AS52" s="1102"/>
      <c r="AT52" s="1102"/>
      <c r="AU52" s="1102"/>
      <c r="AV52" s="1102"/>
      <c r="AW52" s="1102"/>
      <c r="AX52" s="1102"/>
      <c r="AY52" s="1102"/>
      <c r="AZ52" s="1102"/>
      <c r="BA52" s="1102"/>
      <c r="BB52" s="1102"/>
      <c r="BC52" s="1102"/>
      <c r="BD52" s="1102"/>
      <c r="BE52" s="1102"/>
    </row>
    <row r="53" spans="1:57" s="19" customFormat="1" ht="15">
      <c r="A53" s="258"/>
      <c r="B53" s="259"/>
      <c r="C53" s="260"/>
      <c r="D53" s="264"/>
      <c r="E53" s="265"/>
      <c r="F53" s="263"/>
      <c r="G53" s="1334"/>
      <c r="H53" s="1282"/>
      <c r="I53" s="1246"/>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58"/>
      <c r="AN53" s="58"/>
      <c r="AO53" s="58"/>
      <c r="AP53" s="58"/>
      <c r="AQ53" s="58"/>
      <c r="AR53" s="58"/>
      <c r="AS53" s="58"/>
      <c r="AT53" s="58"/>
      <c r="AU53" s="58"/>
      <c r="AV53" s="58"/>
      <c r="AW53" s="58"/>
      <c r="AX53" s="58"/>
      <c r="AY53" s="58"/>
      <c r="AZ53" s="58"/>
      <c r="BA53" s="58"/>
      <c r="BB53" s="58"/>
      <c r="BC53" s="58"/>
      <c r="BD53" s="58"/>
      <c r="BE53" s="58"/>
    </row>
    <row r="54" spans="1:57" s="950" customFormat="1" ht="15.75">
      <c r="A54" s="974" t="s">
        <v>367</v>
      </c>
      <c r="B54" s="975" t="s">
        <v>53</v>
      </c>
      <c r="C54" s="976"/>
      <c r="D54" s="977"/>
      <c r="E54" s="978"/>
      <c r="F54" s="979"/>
      <c r="G54" s="1332"/>
      <c r="H54" s="1283"/>
      <c r="I54" s="1247"/>
      <c r="J54" s="949"/>
      <c r="K54" s="949"/>
      <c r="L54" s="949"/>
      <c r="M54" s="949"/>
      <c r="N54" s="949"/>
      <c r="O54" s="949"/>
      <c r="P54" s="949"/>
      <c r="Q54" s="949"/>
      <c r="R54" s="949"/>
      <c r="S54" s="949"/>
      <c r="T54" s="949"/>
      <c r="U54" s="949"/>
      <c r="V54" s="949"/>
      <c r="W54" s="949"/>
      <c r="X54" s="949"/>
      <c r="Y54" s="949"/>
      <c r="Z54" s="949"/>
      <c r="AA54" s="949"/>
      <c r="AB54" s="949"/>
      <c r="AC54" s="949"/>
      <c r="AD54" s="949"/>
      <c r="AE54" s="949"/>
      <c r="AF54" s="949"/>
      <c r="AG54" s="949"/>
      <c r="AH54" s="949"/>
      <c r="AI54" s="949"/>
      <c r="AJ54" s="949"/>
      <c r="AK54" s="949"/>
      <c r="AL54" s="949"/>
      <c r="AM54" s="949"/>
      <c r="AN54" s="949"/>
      <c r="AO54" s="949"/>
      <c r="AP54" s="949"/>
      <c r="AQ54" s="949"/>
      <c r="AR54" s="949"/>
      <c r="AS54" s="949"/>
      <c r="AT54" s="949"/>
      <c r="AU54" s="949"/>
      <c r="AV54" s="949"/>
      <c r="AW54" s="949"/>
      <c r="AX54" s="949"/>
      <c r="AY54" s="949"/>
      <c r="AZ54" s="949"/>
      <c r="BA54" s="949"/>
      <c r="BB54" s="949"/>
      <c r="BC54" s="949"/>
      <c r="BD54" s="949"/>
      <c r="BE54" s="949"/>
    </row>
    <row r="55" spans="1:57" s="1190" customFormat="1" ht="45">
      <c r="A55" s="1158"/>
      <c r="B55" s="1164"/>
      <c r="C55" s="1168"/>
      <c r="D55" s="1131"/>
      <c r="E55" s="1207" t="s">
        <v>54</v>
      </c>
      <c r="F55" s="1112"/>
      <c r="G55" s="1333"/>
      <c r="H55" s="1242"/>
      <c r="I55" s="1245"/>
      <c r="J55" s="1184"/>
      <c r="K55" s="1184"/>
      <c r="L55" s="1184"/>
      <c r="M55" s="1184"/>
      <c r="N55" s="1184"/>
      <c r="O55" s="1184"/>
      <c r="P55" s="1184"/>
      <c r="Q55" s="1184"/>
      <c r="R55" s="1184"/>
      <c r="S55" s="1184"/>
      <c r="T55" s="1184"/>
      <c r="U55" s="1184"/>
      <c r="V55" s="1184"/>
      <c r="W55" s="1184"/>
      <c r="X55" s="1184"/>
      <c r="Y55" s="1184"/>
      <c r="Z55" s="1184"/>
      <c r="AA55" s="1184"/>
      <c r="AB55" s="1184"/>
      <c r="AC55" s="1184"/>
      <c r="AD55" s="1184"/>
      <c r="AE55" s="1184"/>
      <c r="AF55" s="1184"/>
      <c r="AG55" s="1184"/>
      <c r="AH55" s="1184"/>
      <c r="AI55" s="1184"/>
      <c r="AJ55" s="1184"/>
      <c r="AK55" s="1184"/>
      <c r="AL55" s="1184"/>
      <c r="AM55" s="1184"/>
      <c r="AN55" s="1184"/>
      <c r="AO55" s="1184"/>
      <c r="AP55" s="1184"/>
      <c r="AQ55" s="1184"/>
      <c r="AR55" s="1184"/>
      <c r="AS55" s="1184"/>
      <c r="AT55" s="1184"/>
      <c r="AU55" s="1184"/>
      <c r="AV55" s="1184"/>
      <c r="AW55" s="1184"/>
      <c r="AX55" s="1184"/>
      <c r="AY55" s="1184"/>
      <c r="AZ55" s="1184"/>
      <c r="BA55" s="1184"/>
      <c r="BB55" s="1184"/>
      <c r="BC55" s="1184"/>
      <c r="BD55" s="1184"/>
      <c r="BE55" s="1184"/>
    </row>
    <row r="56" spans="1:57" s="1178" customFormat="1" ht="17.25">
      <c r="A56" s="1158" t="s">
        <v>368</v>
      </c>
      <c r="B56" s="1164"/>
      <c r="C56" s="1168"/>
      <c r="D56" s="1131"/>
      <c r="E56" s="1162" t="s">
        <v>154</v>
      </c>
      <c r="F56" s="1112" t="s">
        <v>300</v>
      </c>
      <c r="G56" s="1333">
        <v>14</v>
      </c>
      <c r="H56" s="1242"/>
      <c r="I56" s="1245"/>
      <c r="J56" s="1176"/>
      <c r="K56" s="1176"/>
      <c r="L56" s="1176"/>
      <c r="M56" s="1176"/>
      <c r="N56" s="1176"/>
      <c r="O56" s="1176"/>
      <c r="P56" s="1176"/>
      <c r="Q56" s="1176"/>
      <c r="R56" s="1176"/>
      <c r="S56" s="1176"/>
      <c r="T56" s="1176"/>
      <c r="U56" s="1176"/>
      <c r="V56" s="1176"/>
      <c r="W56" s="1176"/>
      <c r="X56" s="1176"/>
      <c r="Y56" s="1176"/>
      <c r="Z56" s="1176"/>
      <c r="AA56" s="1176"/>
      <c r="AB56" s="1176"/>
      <c r="AC56" s="1176"/>
      <c r="AD56" s="1176"/>
      <c r="AE56" s="1176"/>
      <c r="AF56" s="1176"/>
      <c r="AG56" s="1176"/>
      <c r="AH56" s="1176"/>
      <c r="AI56" s="1176"/>
      <c r="AJ56" s="1176"/>
      <c r="AK56" s="1176"/>
      <c r="AL56" s="1176"/>
      <c r="AM56" s="1176"/>
      <c r="AN56" s="1176"/>
      <c r="AO56" s="1176"/>
      <c r="AP56" s="1176"/>
      <c r="AQ56" s="1176"/>
      <c r="AR56" s="1176"/>
      <c r="AS56" s="1176"/>
      <c r="AT56" s="1176"/>
      <c r="AU56" s="1176"/>
      <c r="AV56" s="1176"/>
      <c r="AW56" s="1176"/>
      <c r="AX56" s="1176"/>
      <c r="AY56" s="1176"/>
      <c r="AZ56" s="1176"/>
      <c r="BA56" s="1176"/>
      <c r="BB56" s="1176"/>
      <c r="BC56" s="1176"/>
      <c r="BD56" s="1176"/>
      <c r="BE56" s="1176"/>
    </row>
    <row r="57" spans="1:57" s="1178" customFormat="1" ht="17.25">
      <c r="A57" s="1158" t="s">
        <v>727</v>
      </c>
      <c r="B57" s="1164"/>
      <c r="C57" s="1168"/>
      <c r="D57" s="1131"/>
      <c r="E57" s="1162" t="s">
        <v>728</v>
      </c>
      <c r="F57" s="1112" t="s">
        <v>300</v>
      </c>
      <c r="G57" s="1333">
        <v>11</v>
      </c>
      <c r="H57" s="1242"/>
      <c r="I57" s="1245"/>
      <c r="J57" s="1176"/>
      <c r="K57" s="1176"/>
      <c r="L57" s="1176"/>
      <c r="M57" s="1176"/>
      <c r="N57" s="1176"/>
      <c r="O57" s="1176"/>
      <c r="P57" s="1176"/>
      <c r="Q57" s="1176"/>
      <c r="R57" s="1176"/>
      <c r="S57" s="1176"/>
      <c r="T57" s="1176"/>
      <c r="U57" s="1176"/>
      <c r="V57" s="1176"/>
      <c r="W57" s="1176"/>
      <c r="X57" s="1176"/>
      <c r="Y57" s="1176"/>
      <c r="Z57" s="1176"/>
      <c r="AA57" s="1176"/>
      <c r="AB57" s="1176"/>
      <c r="AC57" s="1176"/>
      <c r="AD57" s="1176"/>
      <c r="AE57" s="1176"/>
      <c r="AF57" s="1176"/>
      <c r="AG57" s="1176"/>
      <c r="AH57" s="1176"/>
      <c r="AI57" s="1176"/>
      <c r="AJ57" s="1176"/>
      <c r="AK57" s="1176"/>
      <c r="AL57" s="1176"/>
      <c r="AM57" s="1176"/>
      <c r="AN57" s="1176"/>
      <c r="AO57" s="1176"/>
      <c r="AP57" s="1176"/>
      <c r="AQ57" s="1176"/>
      <c r="AR57" s="1176"/>
      <c r="AS57" s="1176"/>
      <c r="AT57" s="1176"/>
      <c r="AU57" s="1176"/>
      <c r="AV57" s="1176"/>
      <c r="AW57" s="1176"/>
      <c r="AX57" s="1176"/>
      <c r="AY57" s="1176"/>
      <c r="AZ57" s="1176"/>
      <c r="BA57" s="1176"/>
      <c r="BB57" s="1176"/>
      <c r="BC57" s="1176"/>
      <c r="BD57" s="1176"/>
      <c r="BE57" s="1176"/>
    </row>
    <row r="58" spans="1:57" s="19" customFormat="1" ht="15">
      <c r="A58" s="258"/>
      <c r="B58" s="259"/>
      <c r="C58" s="260"/>
      <c r="D58" s="264"/>
      <c r="E58" s="265"/>
      <c r="F58" s="263"/>
      <c r="G58" s="1334"/>
      <c r="H58" s="1282"/>
      <c r="I58" s="1246"/>
      <c r="J58" s="58"/>
      <c r="K58" s="58"/>
      <c r="L58" s="58"/>
      <c r="M58" s="58"/>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58"/>
      <c r="AN58" s="58"/>
      <c r="AO58" s="58"/>
      <c r="AP58" s="58"/>
      <c r="AQ58" s="58"/>
      <c r="AR58" s="58"/>
      <c r="AS58" s="58"/>
      <c r="AT58" s="58"/>
      <c r="AU58" s="58"/>
      <c r="AV58" s="58"/>
      <c r="AW58" s="58"/>
      <c r="AX58" s="58"/>
      <c r="AY58" s="58"/>
      <c r="AZ58" s="58"/>
      <c r="BA58" s="58"/>
      <c r="BB58" s="58"/>
      <c r="BC58" s="58"/>
      <c r="BD58" s="58"/>
      <c r="BE58" s="58"/>
    </row>
    <row r="59" spans="1:57" s="950" customFormat="1" ht="15.75">
      <c r="A59" s="974" t="s">
        <v>369</v>
      </c>
      <c r="B59" s="975" t="s">
        <v>55</v>
      </c>
      <c r="C59" s="976"/>
      <c r="D59" s="977"/>
      <c r="E59" s="978"/>
      <c r="F59" s="979"/>
      <c r="G59" s="1332"/>
      <c r="H59" s="1283"/>
      <c r="I59" s="1247"/>
      <c r="J59" s="949"/>
      <c r="K59" s="949"/>
      <c r="L59" s="949"/>
      <c r="M59" s="949"/>
      <c r="N59" s="949"/>
      <c r="O59" s="949"/>
      <c r="P59" s="949"/>
      <c r="Q59" s="949"/>
      <c r="R59" s="949"/>
      <c r="S59" s="949"/>
      <c r="T59" s="949"/>
      <c r="U59" s="949"/>
      <c r="V59" s="949"/>
      <c r="W59" s="949"/>
      <c r="X59" s="949"/>
      <c r="Y59" s="949"/>
      <c r="Z59" s="949"/>
      <c r="AA59" s="949"/>
      <c r="AB59" s="949"/>
      <c r="AC59" s="949"/>
      <c r="AD59" s="949"/>
      <c r="AE59" s="949"/>
      <c r="AF59" s="949"/>
      <c r="AG59" s="949"/>
      <c r="AH59" s="949"/>
      <c r="AI59" s="949"/>
      <c r="AJ59" s="949"/>
      <c r="AK59" s="949"/>
      <c r="AL59" s="949"/>
      <c r="AM59" s="949"/>
      <c r="AN59" s="949"/>
      <c r="AO59" s="949"/>
      <c r="AP59" s="949"/>
      <c r="AQ59" s="949"/>
      <c r="AR59" s="949"/>
      <c r="AS59" s="949"/>
      <c r="AT59" s="949"/>
      <c r="AU59" s="949"/>
      <c r="AV59" s="949"/>
      <c r="AW59" s="949"/>
      <c r="AX59" s="949"/>
      <c r="AY59" s="949"/>
      <c r="AZ59" s="949"/>
      <c r="BA59" s="949"/>
      <c r="BB59" s="949"/>
      <c r="BC59" s="949"/>
      <c r="BD59" s="949"/>
      <c r="BE59" s="949"/>
    </row>
    <row r="60" spans="1:57" s="1177" customFormat="1" ht="30">
      <c r="A60" s="1158"/>
      <c r="B60" s="1164"/>
      <c r="C60" s="1168"/>
      <c r="D60" s="1131"/>
      <c r="E60" s="1207" t="s">
        <v>56</v>
      </c>
      <c r="F60" s="1112"/>
      <c r="G60" s="1333"/>
      <c r="H60" s="1242"/>
      <c r="I60" s="1245"/>
      <c r="J60" s="1176"/>
      <c r="K60" s="1176"/>
      <c r="L60" s="1176"/>
      <c r="M60" s="1176"/>
      <c r="N60" s="1176"/>
      <c r="O60" s="1176"/>
      <c r="P60" s="1176"/>
      <c r="Q60" s="1176"/>
      <c r="R60" s="1176"/>
      <c r="S60" s="1176"/>
      <c r="T60" s="1176"/>
      <c r="U60" s="1176"/>
      <c r="V60" s="1176"/>
      <c r="W60" s="1176"/>
      <c r="X60" s="1176"/>
      <c r="Y60" s="1176"/>
      <c r="Z60" s="1176"/>
      <c r="AA60" s="1176"/>
      <c r="AB60" s="1176"/>
      <c r="AC60" s="1176"/>
      <c r="AD60" s="1176"/>
      <c r="AE60" s="1176"/>
      <c r="AF60" s="1176"/>
      <c r="AG60" s="1176"/>
      <c r="AH60" s="1176"/>
      <c r="AI60" s="1176"/>
      <c r="AJ60" s="1176"/>
      <c r="AK60" s="1176"/>
      <c r="AL60" s="1176"/>
      <c r="AM60" s="1176"/>
      <c r="AN60" s="1176"/>
      <c r="AO60" s="1176"/>
      <c r="AP60" s="1176"/>
      <c r="AQ60" s="1176"/>
      <c r="AR60" s="1176"/>
      <c r="AS60" s="1176"/>
      <c r="AT60" s="1176"/>
      <c r="AU60" s="1176"/>
      <c r="AV60" s="1176"/>
      <c r="AW60" s="1176"/>
      <c r="AX60" s="1176"/>
      <c r="AY60" s="1176"/>
      <c r="AZ60" s="1176"/>
      <c r="BA60" s="1176"/>
      <c r="BB60" s="1176"/>
      <c r="BC60" s="1176"/>
      <c r="BD60" s="1176"/>
      <c r="BE60" s="1176"/>
    </row>
    <row r="61" spans="1:57" s="1103" customFormat="1" ht="17.25">
      <c r="A61" s="1158" t="s">
        <v>370</v>
      </c>
      <c r="B61" s="1164"/>
      <c r="C61" s="1168"/>
      <c r="D61" s="1131"/>
      <c r="E61" s="1211" t="s">
        <v>57</v>
      </c>
      <c r="F61" s="1112" t="s">
        <v>299</v>
      </c>
      <c r="G61" s="1333">
        <v>240</v>
      </c>
      <c r="H61" s="1242"/>
      <c r="I61" s="1245"/>
      <c r="J61" s="1102"/>
      <c r="K61" s="1102"/>
      <c r="L61" s="1102"/>
      <c r="M61" s="1102"/>
      <c r="N61" s="1102"/>
      <c r="O61" s="1102"/>
      <c r="P61" s="1102"/>
      <c r="Q61" s="1102"/>
      <c r="R61" s="1102"/>
      <c r="S61" s="1102"/>
      <c r="T61" s="1102"/>
      <c r="U61" s="1102"/>
      <c r="V61" s="1102"/>
      <c r="W61" s="1102"/>
      <c r="X61" s="1102"/>
      <c r="Y61" s="1102"/>
      <c r="Z61" s="1102"/>
      <c r="AA61" s="1102"/>
      <c r="AB61" s="1102"/>
      <c r="AC61" s="1102"/>
      <c r="AD61" s="1102"/>
      <c r="AE61" s="1102"/>
      <c r="AF61" s="1102"/>
      <c r="AG61" s="1102"/>
      <c r="AH61" s="1102"/>
      <c r="AI61" s="1102"/>
      <c r="AJ61" s="1102"/>
      <c r="AK61" s="1102"/>
      <c r="AL61" s="1102"/>
      <c r="AM61" s="1102"/>
      <c r="AN61" s="1102"/>
      <c r="AO61" s="1102"/>
      <c r="AP61" s="1102"/>
      <c r="AQ61" s="1102"/>
      <c r="AR61" s="1102"/>
      <c r="AS61" s="1102"/>
      <c r="AT61" s="1102"/>
      <c r="AU61" s="1102"/>
      <c r="AV61" s="1102"/>
      <c r="AW61" s="1102"/>
      <c r="AX61" s="1102"/>
      <c r="AY61" s="1102"/>
      <c r="AZ61" s="1102"/>
      <c r="BA61" s="1102"/>
      <c r="BB61" s="1102"/>
      <c r="BC61" s="1102"/>
      <c r="BD61" s="1102"/>
      <c r="BE61" s="1102"/>
    </row>
    <row r="62" spans="1:57" s="1103" customFormat="1" ht="15">
      <c r="A62" s="1158"/>
      <c r="B62" s="1164"/>
      <c r="C62" s="1168"/>
      <c r="D62" s="1131"/>
      <c r="E62" s="1211"/>
      <c r="F62" s="1112"/>
      <c r="G62" s="1333"/>
      <c r="H62" s="1242"/>
      <c r="I62" s="1245"/>
      <c r="J62" s="1102"/>
      <c r="K62" s="1102"/>
      <c r="L62" s="1102"/>
      <c r="M62" s="1102"/>
      <c r="N62" s="1102"/>
      <c r="O62" s="1102"/>
      <c r="P62" s="1102"/>
      <c r="Q62" s="1102"/>
      <c r="R62" s="1102"/>
      <c r="S62" s="1102"/>
      <c r="T62" s="1102"/>
      <c r="U62" s="1102"/>
      <c r="V62" s="1102"/>
      <c r="W62" s="1102"/>
      <c r="X62" s="1102"/>
      <c r="Y62" s="1102"/>
      <c r="Z62" s="1102"/>
      <c r="AA62" s="1102"/>
      <c r="AB62" s="1102"/>
      <c r="AC62" s="1102"/>
      <c r="AD62" s="1102"/>
      <c r="AE62" s="1102"/>
      <c r="AF62" s="1102"/>
      <c r="AG62" s="1102"/>
      <c r="AH62" s="1102"/>
      <c r="AI62" s="1102"/>
      <c r="AJ62" s="1102"/>
      <c r="AK62" s="1102"/>
      <c r="AL62" s="1102"/>
      <c r="AM62" s="1102"/>
      <c r="AN62" s="1102"/>
      <c r="AO62" s="1102"/>
      <c r="AP62" s="1102"/>
      <c r="AQ62" s="1102"/>
      <c r="AR62" s="1102"/>
      <c r="AS62" s="1102"/>
      <c r="AT62" s="1102"/>
      <c r="AU62" s="1102"/>
      <c r="AV62" s="1102"/>
      <c r="AW62" s="1102"/>
      <c r="AX62" s="1102"/>
      <c r="AY62" s="1102"/>
      <c r="AZ62" s="1102"/>
      <c r="BA62" s="1102"/>
      <c r="BB62" s="1102"/>
      <c r="BC62" s="1102"/>
      <c r="BD62" s="1102"/>
      <c r="BE62" s="1102"/>
    </row>
    <row r="63" spans="1:57" s="19" customFormat="1" ht="15">
      <c r="A63" s="258"/>
      <c r="B63" s="259"/>
      <c r="C63" s="260"/>
      <c r="D63" s="264"/>
      <c r="E63" s="269"/>
      <c r="F63" s="263"/>
      <c r="G63" s="1334"/>
      <c r="H63" s="1282"/>
      <c r="I63" s="1246"/>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58"/>
      <c r="AP63" s="58"/>
      <c r="AQ63" s="58"/>
      <c r="AR63" s="58"/>
      <c r="AS63" s="58"/>
      <c r="AT63" s="58"/>
      <c r="AU63" s="58"/>
      <c r="AV63" s="58"/>
      <c r="AW63" s="58"/>
      <c r="AX63" s="58"/>
      <c r="AY63" s="58"/>
      <c r="AZ63" s="58"/>
      <c r="BA63" s="58"/>
      <c r="BB63" s="58"/>
      <c r="BC63" s="58"/>
      <c r="BD63" s="58"/>
      <c r="BE63" s="58"/>
    </row>
    <row r="64" spans="1:57" s="957" customFormat="1" ht="15.75">
      <c r="A64" s="974" t="s">
        <v>58</v>
      </c>
      <c r="B64" s="975" t="s">
        <v>59</v>
      </c>
      <c r="C64" s="976"/>
      <c r="D64" s="977"/>
      <c r="E64" s="978"/>
      <c r="F64" s="980"/>
      <c r="G64" s="1332"/>
      <c r="H64" s="1283"/>
      <c r="I64" s="1247"/>
      <c r="J64" s="956"/>
      <c r="K64" s="956"/>
      <c r="L64" s="956"/>
      <c r="M64" s="956"/>
      <c r="N64" s="956"/>
      <c r="O64" s="956"/>
      <c r="P64" s="956"/>
      <c r="Q64" s="956"/>
      <c r="R64" s="956"/>
      <c r="S64" s="956"/>
      <c r="T64" s="956"/>
      <c r="U64" s="956"/>
      <c r="V64" s="956"/>
      <c r="W64" s="956"/>
      <c r="X64" s="956"/>
      <c r="Y64" s="956"/>
      <c r="Z64" s="956"/>
      <c r="AA64" s="956"/>
      <c r="AB64" s="956"/>
      <c r="AC64" s="956"/>
      <c r="AD64" s="956"/>
      <c r="AE64" s="956"/>
      <c r="AF64" s="956"/>
      <c r="AG64" s="956"/>
      <c r="AH64" s="956"/>
      <c r="AI64" s="956"/>
      <c r="AJ64" s="956"/>
      <c r="AK64" s="956"/>
      <c r="AL64" s="956"/>
      <c r="AM64" s="956"/>
      <c r="AN64" s="956"/>
      <c r="AO64" s="956"/>
      <c r="AP64" s="956"/>
      <c r="AQ64" s="956"/>
      <c r="AR64" s="956"/>
      <c r="AS64" s="956"/>
      <c r="AT64" s="956"/>
      <c r="AU64" s="956"/>
      <c r="AV64" s="956"/>
      <c r="AW64" s="956"/>
      <c r="AX64" s="956"/>
      <c r="AY64" s="956"/>
      <c r="AZ64" s="956"/>
      <c r="BA64" s="956"/>
      <c r="BB64" s="956"/>
      <c r="BC64" s="956"/>
      <c r="BD64" s="956"/>
      <c r="BE64" s="956"/>
    </row>
    <row r="65" spans="1:57" s="1177" customFormat="1" ht="15">
      <c r="A65" s="1158"/>
      <c r="B65" s="1164"/>
      <c r="C65" s="1168"/>
      <c r="D65" s="1131"/>
      <c r="E65" s="1207" t="s">
        <v>60</v>
      </c>
      <c r="F65" s="1112"/>
      <c r="G65" s="1333"/>
      <c r="H65" s="1242"/>
      <c r="I65" s="1245"/>
      <c r="J65" s="1176"/>
      <c r="K65" s="1176"/>
      <c r="L65" s="1176"/>
      <c r="M65" s="1176"/>
      <c r="N65" s="1176"/>
      <c r="O65" s="1176"/>
      <c r="P65" s="1176"/>
      <c r="Q65" s="1176"/>
      <c r="R65" s="1176"/>
      <c r="S65" s="1176"/>
      <c r="T65" s="1176"/>
      <c r="U65" s="1176"/>
      <c r="V65" s="1176"/>
      <c r="W65" s="1176"/>
      <c r="X65" s="1176"/>
      <c r="Y65" s="1176"/>
      <c r="Z65" s="1176"/>
      <c r="AA65" s="1176"/>
      <c r="AB65" s="1176"/>
      <c r="AC65" s="1176"/>
      <c r="AD65" s="1176"/>
      <c r="AE65" s="1176"/>
      <c r="AF65" s="1176"/>
      <c r="AG65" s="1176"/>
      <c r="AH65" s="1176"/>
      <c r="AI65" s="1176"/>
      <c r="AJ65" s="1176"/>
      <c r="AK65" s="1176"/>
      <c r="AL65" s="1176"/>
      <c r="AM65" s="1176"/>
      <c r="AN65" s="1176"/>
      <c r="AO65" s="1176"/>
      <c r="AP65" s="1176"/>
      <c r="AQ65" s="1176"/>
      <c r="AR65" s="1176"/>
      <c r="AS65" s="1176"/>
      <c r="AT65" s="1176"/>
      <c r="AU65" s="1176"/>
      <c r="AV65" s="1176"/>
      <c r="AW65" s="1176"/>
      <c r="AX65" s="1176"/>
      <c r="AY65" s="1176"/>
      <c r="AZ65" s="1176"/>
      <c r="BA65" s="1176"/>
      <c r="BB65" s="1176"/>
      <c r="BC65" s="1176"/>
      <c r="BD65" s="1176"/>
      <c r="BE65" s="1176"/>
    </row>
    <row r="66" spans="1:57" s="1178" customFormat="1" ht="15">
      <c r="A66" s="1158"/>
      <c r="B66" s="1164"/>
      <c r="C66" s="1168"/>
      <c r="D66" s="1131"/>
      <c r="E66" s="1162" t="s">
        <v>62</v>
      </c>
      <c r="F66" s="1112"/>
      <c r="G66" s="1333"/>
      <c r="H66" s="1242"/>
      <c r="I66" s="1245"/>
      <c r="J66" s="1176"/>
      <c r="K66" s="1176"/>
      <c r="L66" s="1176"/>
      <c r="M66" s="1176"/>
      <c r="N66" s="1176"/>
      <c r="O66" s="1176"/>
      <c r="P66" s="1176"/>
      <c r="Q66" s="1176"/>
      <c r="R66" s="1176"/>
      <c r="S66" s="1176"/>
      <c r="T66" s="1176"/>
      <c r="U66" s="1176"/>
      <c r="V66" s="1176"/>
      <c r="W66" s="1176"/>
      <c r="X66" s="1176"/>
      <c r="Y66" s="1176"/>
      <c r="Z66" s="1176"/>
      <c r="AA66" s="1176"/>
      <c r="AB66" s="1176"/>
      <c r="AC66" s="1176"/>
      <c r="AD66" s="1176"/>
      <c r="AE66" s="1176"/>
      <c r="AF66" s="1176"/>
      <c r="AG66" s="1176"/>
      <c r="AH66" s="1176"/>
      <c r="AI66" s="1176"/>
      <c r="AJ66" s="1176"/>
      <c r="AK66" s="1176"/>
      <c r="AL66" s="1176"/>
      <c r="AM66" s="1176"/>
      <c r="AN66" s="1176"/>
      <c r="AO66" s="1176"/>
      <c r="AP66" s="1176"/>
      <c r="AQ66" s="1176"/>
      <c r="AR66" s="1176"/>
      <c r="AS66" s="1176"/>
      <c r="AT66" s="1176"/>
      <c r="AU66" s="1176"/>
      <c r="AV66" s="1176"/>
      <c r="AW66" s="1176"/>
      <c r="AX66" s="1176"/>
      <c r="AY66" s="1176"/>
      <c r="AZ66" s="1176"/>
      <c r="BA66" s="1176"/>
      <c r="BB66" s="1176"/>
      <c r="BC66" s="1176"/>
      <c r="BD66" s="1176"/>
      <c r="BE66" s="1176"/>
    </row>
    <row r="67" spans="1:57" s="1178" customFormat="1" ht="18">
      <c r="A67" s="1158" t="s">
        <v>61</v>
      </c>
      <c r="B67" s="1164"/>
      <c r="C67" s="1168"/>
      <c r="D67" s="1131"/>
      <c r="E67" s="1220" t="s">
        <v>642</v>
      </c>
      <c r="F67" s="1210" t="s">
        <v>726</v>
      </c>
      <c r="G67" s="1333">
        <v>240</v>
      </c>
      <c r="H67" s="1242"/>
      <c r="I67" s="1245"/>
      <c r="J67" s="1176"/>
      <c r="K67" s="1176"/>
      <c r="L67" s="1176"/>
      <c r="M67" s="1176"/>
      <c r="N67" s="1176"/>
      <c r="O67" s="1176"/>
      <c r="P67" s="1176"/>
      <c r="Q67" s="1176"/>
      <c r="R67" s="1176"/>
      <c r="S67" s="1176"/>
      <c r="T67" s="1176"/>
      <c r="U67" s="1176"/>
      <c r="V67" s="1176"/>
      <c r="W67" s="1176"/>
      <c r="X67" s="1176"/>
      <c r="Y67" s="1176"/>
      <c r="Z67" s="1176"/>
      <c r="AA67" s="1176"/>
      <c r="AB67" s="1176"/>
      <c r="AC67" s="1176"/>
      <c r="AD67" s="1176"/>
      <c r="AE67" s="1176"/>
      <c r="AF67" s="1176"/>
      <c r="AG67" s="1176"/>
      <c r="AH67" s="1176"/>
      <c r="AI67" s="1176"/>
      <c r="AJ67" s="1176"/>
      <c r="AK67" s="1176"/>
      <c r="AL67" s="1176"/>
      <c r="AM67" s="1176"/>
      <c r="AN67" s="1176"/>
      <c r="AO67" s="1176"/>
      <c r="AP67" s="1176"/>
      <c r="AQ67" s="1176"/>
      <c r="AR67" s="1176"/>
      <c r="AS67" s="1176"/>
      <c r="AT67" s="1176"/>
      <c r="AU67" s="1176"/>
      <c r="AV67" s="1176"/>
      <c r="AW67" s="1176"/>
      <c r="AX67" s="1176"/>
      <c r="AY67" s="1176"/>
      <c r="AZ67" s="1176"/>
      <c r="BA67" s="1176"/>
      <c r="BB67" s="1176"/>
      <c r="BC67" s="1176"/>
      <c r="BD67" s="1176"/>
      <c r="BE67" s="1176"/>
    </row>
    <row r="68" spans="1:57" s="1178" customFormat="1" ht="18">
      <c r="A68" s="1158" t="s">
        <v>775</v>
      </c>
      <c r="B68" s="1164"/>
      <c r="C68" s="1168"/>
      <c r="D68" s="1131"/>
      <c r="E68" s="1221" t="s">
        <v>645</v>
      </c>
      <c r="F68" s="1210" t="s">
        <v>726</v>
      </c>
      <c r="G68" s="1333">
        <v>240</v>
      </c>
      <c r="H68" s="1242"/>
      <c r="I68" s="1245"/>
      <c r="J68" s="1176"/>
      <c r="K68" s="1181"/>
      <c r="L68" s="1176"/>
      <c r="M68" s="1176"/>
      <c r="N68" s="1176"/>
      <c r="O68" s="1176"/>
      <c r="P68" s="1176"/>
      <c r="Q68" s="1176"/>
      <c r="R68" s="1176"/>
      <c r="S68" s="1176"/>
      <c r="T68" s="1176"/>
      <c r="U68" s="1176"/>
      <c r="V68" s="1176"/>
      <c r="W68" s="1176"/>
      <c r="X68" s="1176"/>
      <c r="Y68" s="1176"/>
      <c r="Z68" s="1176"/>
      <c r="AA68" s="1176"/>
      <c r="AB68" s="1176"/>
      <c r="AC68" s="1176"/>
      <c r="AD68" s="1176"/>
      <c r="AE68" s="1176"/>
      <c r="AF68" s="1176"/>
      <c r="AG68" s="1176"/>
      <c r="AH68" s="1176"/>
      <c r="AI68" s="1176"/>
      <c r="AJ68" s="1176"/>
      <c r="AK68" s="1176"/>
      <c r="AL68" s="1176"/>
      <c r="AM68" s="1176"/>
      <c r="AN68" s="1176"/>
      <c r="AO68" s="1176"/>
      <c r="AP68" s="1176"/>
      <c r="AQ68" s="1176"/>
      <c r="AR68" s="1176"/>
      <c r="AS68" s="1176"/>
      <c r="AT68" s="1176"/>
      <c r="AU68" s="1176"/>
      <c r="AV68" s="1176"/>
      <c r="AW68" s="1176"/>
      <c r="AX68" s="1176"/>
      <c r="AY68" s="1176"/>
      <c r="AZ68" s="1176"/>
      <c r="BA68" s="1176"/>
      <c r="BB68" s="1176"/>
      <c r="BC68" s="1176"/>
      <c r="BD68" s="1176"/>
      <c r="BE68" s="1176"/>
    </row>
    <row r="69" spans="1:57" s="1178" customFormat="1" ht="15">
      <c r="A69" s="1158"/>
      <c r="B69" s="1164"/>
      <c r="C69" s="1168"/>
      <c r="D69" s="1131"/>
      <c r="E69" s="1221"/>
      <c r="F69" s="1210"/>
      <c r="G69" s="1333"/>
      <c r="H69" s="1242"/>
      <c r="I69" s="1245"/>
      <c r="J69" s="1176"/>
      <c r="K69" s="1181"/>
      <c r="L69" s="1176"/>
      <c r="M69" s="1176"/>
      <c r="N69" s="1176"/>
      <c r="O69" s="1176"/>
      <c r="P69" s="1176"/>
      <c r="Q69" s="1176"/>
      <c r="R69" s="1176"/>
      <c r="S69" s="1176"/>
      <c r="T69" s="1176"/>
      <c r="U69" s="1176"/>
      <c r="V69" s="1176"/>
      <c r="W69" s="1176"/>
      <c r="X69" s="1176"/>
      <c r="Y69" s="1176"/>
      <c r="Z69" s="1176"/>
      <c r="AA69" s="1176"/>
      <c r="AB69" s="1176"/>
      <c r="AC69" s="1176"/>
      <c r="AD69" s="1176"/>
      <c r="AE69" s="1176"/>
      <c r="AF69" s="1176"/>
      <c r="AG69" s="1176"/>
      <c r="AH69" s="1176"/>
      <c r="AI69" s="1176"/>
      <c r="AJ69" s="1176"/>
      <c r="AK69" s="1176"/>
      <c r="AL69" s="1176"/>
      <c r="AM69" s="1176"/>
      <c r="AN69" s="1176"/>
      <c r="AO69" s="1176"/>
      <c r="AP69" s="1176"/>
      <c r="AQ69" s="1176"/>
      <c r="AR69" s="1176"/>
      <c r="AS69" s="1176"/>
      <c r="AT69" s="1176"/>
      <c r="AU69" s="1176"/>
      <c r="AV69" s="1176"/>
      <c r="AW69" s="1176"/>
      <c r="AX69" s="1176"/>
      <c r="AY69" s="1176"/>
      <c r="AZ69" s="1176"/>
      <c r="BA69" s="1176"/>
      <c r="BB69" s="1176"/>
      <c r="BC69" s="1176"/>
      <c r="BD69" s="1176"/>
      <c r="BE69" s="1176"/>
    </row>
    <row r="70" spans="1:57" s="1178" customFormat="1" ht="15.75">
      <c r="A70" s="974" t="s">
        <v>63</v>
      </c>
      <c r="B70" s="975" t="s">
        <v>752</v>
      </c>
      <c r="C70" s="1168"/>
      <c r="D70" s="1131"/>
      <c r="E70" s="1221"/>
      <c r="F70" s="1210"/>
      <c r="G70" s="1333"/>
      <c r="H70" s="1242"/>
      <c r="I70" s="1245"/>
      <c r="J70" s="1176"/>
      <c r="K70" s="1181"/>
      <c r="L70" s="1176"/>
      <c r="M70" s="1176"/>
      <c r="N70" s="1176"/>
      <c r="O70" s="1176"/>
      <c r="P70" s="1176"/>
      <c r="Q70" s="1176"/>
      <c r="R70" s="1176"/>
      <c r="S70" s="1176"/>
      <c r="T70" s="1176"/>
      <c r="U70" s="1176"/>
      <c r="V70" s="1176"/>
      <c r="W70" s="1176"/>
      <c r="X70" s="1176"/>
      <c r="Y70" s="1176"/>
      <c r="Z70" s="1176"/>
      <c r="AA70" s="1176"/>
      <c r="AB70" s="1176"/>
      <c r="AC70" s="1176"/>
      <c r="AD70" s="1176"/>
      <c r="AE70" s="1176"/>
      <c r="AF70" s="1176"/>
      <c r="AG70" s="1176"/>
      <c r="AH70" s="1176"/>
      <c r="AI70" s="1176"/>
      <c r="AJ70" s="1176"/>
      <c r="AK70" s="1176"/>
      <c r="AL70" s="1176"/>
      <c r="AM70" s="1176"/>
      <c r="AN70" s="1176"/>
      <c r="AO70" s="1176"/>
      <c r="AP70" s="1176"/>
      <c r="AQ70" s="1176"/>
      <c r="AR70" s="1176"/>
      <c r="AS70" s="1176"/>
      <c r="AT70" s="1176"/>
      <c r="AU70" s="1176"/>
      <c r="AV70" s="1176"/>
      <c r="AW70" s="1176"/>
      <c r="AX70" s="1176"/>
      <c r="AY70" s="1176"/>
      <c r="AZ70" s="1176"/>
      <c r="BA70" s="1176"/>
      <c r="BB70" s="1176"/>
      <c r="BC70" s="1176"/>
      <c r="BD70" s="1176"/>
      <c r="BE70" s="1176"/>
    </row>
    <row r="71" spans="1:57" s="19" customFormat="1" ht="15">
      <c r="A71" s="258"/>
      <c r="B71" s="259"/>
      <c r="C71" s="260"/>
      <c r="D71" s="264"/>
      <c r="E71" s="265"/>
      <c r="F71" s="263"/>
      <c r="G71" s="1334"/>
      <c r="H71" s="1282"/>
      <c r="I71" s="1246"/>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58"/>
      <c r="AP71" s="58"/>
      <c r="AQ71" s="58"/>
      <c r="AR71" s="58"/>
      <c r="AS71" s="58"/>
      <c r="AT71" s="58"/>
      <c r="AU71" s="58"/>
      <c r="AV71" s="58"/>
      <c r="AW71" s="58"/>
      <c r="AX71" s="58"/>
      <c r="AY71" s="58"/>
      <c r="AZ71" s="58"/>
      <c r="BA71" s="58"/>
      <c r="BB71" s="58"/>
      <c r="BC71" s="58"/>
      <c r="BD71" s="58"/>
      <c r="BE71" s="58"/>
    </row>
    <row r="72" spans="1:57" s="19" customFormat="1" ht="18">
      <c r="A72" s="988" t="s">
        <v>65</v>
      </c>
      <c r="B72" s="259"/>
      <c r="C72" s="260"/>
      <c r="D72" s="264"/>
      <c r="E72" s="293" t="s">
        <v>753</v>
      </c>
      <c r="F72" s="1210" t="s">
        <v>726</v>
      </c>
      <c r="G72" s="1334">
        <v>240</v>
      </c>
      <c r="H72" s="1282"/>
      <c r="I72" s="1245"/>
      <c r="J72" s="58"/>
      <c r="K72" s="58"/>
      <c r="L72" s="58"/>
      <c r="M72" s="58"/>
      <c r="N72" s="58"/>
      <c r="O72" s="58"/>
      <c r="P72" s="58"/>
      <c r="Q72" s="58"/>
      <c r="R72" s="58"/>
      <c r="S72" s="58"/>
      <c r="T72" s="58"/>
      <c r="U72" s="58"/>
      <c r="V72" s="58"/>
      <c r="W72" s="58"/>
      <c r="X72" s="58"/>
      <c r="Y72" s="58"/>
      <c r="Z72" s="58"/>
      <c r="AA72" s="58"/>
      <c r="AB72" s="58"/>
      <c r="AC72" s="58"/>
      <c r="AD72" s="58"/>
      <c r="AE72" s="58"/>
      <c r="AF72" s="58"/>
      <c r="AG72" s="58"/>
      <c r="AH72" s="58"/>
      <c r="AI72" s="58"/>
      <c r="AJ72" s="58"/>
      <c r="AK72" s="58"/>
      <c r="AL72" s="58"/>
      <c r="AM72" s="58"/>
      <c r="AN72" s="58"/>
      <c r="AO72" s="58"/>
      <c r="AP72" s="58"/>
      <c r="AQ72" s="58"/>
      <c r="AR72" s="58"/>
      <c r="AS72" s="58"/>
      <c r="AT72" s="58"/>
      <c r="AU72" s="58"/>
      <c r="AV72" s="58"/>
      <c r="AW72" s="58"/>
      <c r="AX72" s="58"/>
      <c r="AY72" s="58"/>
      <c r="AZ72" s="58"/>
      <c r="BA72" s="58"/>
      <c r="BB72" s="58"/>
      <c r="BC72" s="58"/>
      <c r="BD72" s="58"/>
      <c r="BE72" s="58"/>
    </row>
    <row r="73" spans="1:57" s="19" customFormat="1" ht="15">
      <c r="A73" s="258"/>
      <c r="B73" s="259"/>
      <c r="C73" s="260"/>
      <c r="D73" s="264"/>
      <c r="E73" s="265"/>
      <c r="F73" s="263"/>
      <c r="G73" s="1334"/>
      <c r="H73" s="1282"/>
      <c r="I73" s="1246"/>
      <c r="J73" s="58"/>
      <c r="K73" s="58"/>
      <c r="L73" s="58"/>
      <c r="M73" s="58"/>
      <c r="N73" s="58"/>
      <c r="O73" s="58"/>
      <c r="P73" s="58"/>
      <c r="Q73" s="58"/>
      <c r="R73" s="58"/>
      <c r="S73" s="58"/>
      <c r="T73" s="58"/>
      <c r="U73" s="58"/>
      <c r="V73" s="58"/>
      <c r="W73" s="58"/>
      <c r="X73" s="58"/>
      <c r="Y73" s="58"/>
      <c r="Z73" s="58"/>
      <c r="AA73" s="58"/>
      <c r="AB73" s="58"/>
      <c r="AC73" s="58"/>
      <c r="AD73" s="58"/>
      <c r="AE73" s="58"/>
      <c r="AF73" s="58"/>
      <c r="AG73" s="58"/>
      <c r="AH73" s="58"/>
      <c r="AI73" s="58"/>
      <c r="AJ73" s="58"/>
      <c r="AK73" s="58"/>
      <c r="AL73" s="58"/>
      <c r="AM73" s="58"/>
      <c r="AN73" s="58"/>
      <c r="AO73" s="58"/>
      <c r="AP73" s="58"/>
      <c r="AQ73" s="58"/>
      <c r="AR73" s="58"/>
      <c r="AS73" s="58"/>
      <c r="AT73" s="58"/>
      <c r="AU73" s="58"/>
      <c r="AV73" s="58"/>
      <c r="AW73" s="58"/>
      <c r="AX73" s="58"/>
      <c r="AY73" s="58"/>
      <c r="AZ73" s="58"/>
      <c r="BA73" s="58"/>
      <c r="BB73" s="58"/>
      <c r="BC73" s="58"/>
      <c r="BD73" s="58"/>
      <c r="BE73" s="58"/>
    </row>
    <row r="74" spans="1:57" s="957" customFormat="1" ht="15.75">
      <c r="A74" s="974" t="s">
        <v>754</v>
      </c>
      <c r="B74" s="975" t="s">
        <v>64</v>
      </c>
      <c r="C74" s="976"/>
      <c r="D74" s="977"/>
      <c r="E74" s="978"/>
      <c r="F74" s="980"/>
      <c r="G74" s="1332"/>
      <c r="H74" s="1283"/>
      <c r="I74" s="1247"/>
      <c r="J74" s="956"/>
      <c r="K74" s="956"/>
      <c r="L74" s="956"/>
      <c r="M74" s="956"/>
      <c r="N74" s="956"/>
      <c r="O74" s="956"/>
      <c r="P74" s="956"/>
      <c r="Q74" s="956"/>
      <c r="R74" s="956"/>
      <c r="S74" s="956"/>
      <c r="T74" s="956"/>
      <c r="U74" s="956"/>
      <c r="V74" s="956"/>
      <c r="W74" s="956"/>
      <c r="X74" s="956"/>
      <c r="Y74" s="956"/>
      <c r="Z74" s="956"/>
      <c r="AA74" s="956"/>
      <c r="AB74" s="956"/>
      <c r="AC74" s="956"/>
      <c r="AD74" s="956"/>
      <c r="AE74" s="956"/>
      <c r="AF74" s="956"/>
      <c r="AG74" s="956"/>
      <c r="AH74" s="956"/>
      <c r="AI74" s="956"/>
      <c r="AJ74" s="956"/>
      <c r="AK74" s="956"/>
      <c r="AL74" s="956"/>
      <c r="AM74" s="956"/>
      <c r="AN74" s="956"/>
      <c r="AO74" s="956"/>
      <c r="AP74" s="956"/>
      <c r="AQ74" s="956"/>
      <c r="AR74" s="956"/>
      <c r="AS74" s="956"/>
      <c r="AT74" s="956"/>
      <c r="AU74" s="956"/>
      <c r="AV74" s="956"/>
      <c r="AW74" s="956"/>
      <c r="AX74" s="956"/>
      <c r="AY74" s="956"/>
      <c r="AZ74" s="956"/>
      <c r="BA74" s="956"/>
      <c r="BB74" s="956"/>
      <c r="BC74" s="956"/>
      <c r="BD74" s="956"/>
      <c r="BE74" s="956"/>
    </row>
    <row r="75" spans="1:57" s="1177" customFormat="1" ht="30">
      <c r="A75" s="988" t="s">
        <v>755</v>
      </c>
      <c r="B75" s="1164"/>
      <c r="C75" s="1168"/>
      <c r="D75" s="1131"/>
      <c r="E75" s="1207" t="s">
        <v>66</v>
      </c>
      <c r="F75" s="1112" t="s">
        <v>34</v>
      </c>
      <c r="G75" s="1333">
        <v>1</v>
      </c>
      <c r="H75" s="1242"/>
      <c r="I75" s="1245"/>
      <c r="J75" s="1176"/>
      <c r="K75" s="1176"/>
      <c r="L75" s="1176"/>
      <c r="M75" s="1176"/>
      <c r="N75" s="1176"/>
      <c r="O75" s="1176"/>
      <c r="P75" s="1176"/>
      <c r="Q75" s="1176"/>
      <c r="R75" s="1176"/>
      <c r="S75" s="1176"/>
      <c r="T75" s="1176"/>
      <c r="U75" s="1176"/>
      <c r="V75" s="1176"/>
      <c r="W75" s="1176"/>
      <c r="X75" s="1176"/>
      <c r="Y75" s="1176"/>
      <c r="Z75" s="1176"/>
      <c r="AA75" s="1176"/>
      <c r="AB75" s="1176"/>
      <c r="AC75" s="1176"/>
      <c r="AD75" s="1176"/>
      <c r="AE75" s="1176"/>
      <c r="AF75" s="1176"/>
      <c r="AG75" s="1176"/>
      <c r="AH75" s="1176"/>
      <c r="AI75" s="1176"/>
      <c r="AJ75" s="1176"/>
      <c r="AK75" s="1176"/>
      <c r="AL75" s="1176"/>
      <c r="AM75" s="1176"/>
      <c r="AN75" s="1176"/>
      <c r="AO75" s="1176"/>
      <c r="AP75" s="1176"/>
      <c r="AQ75" s="1176"/>
      <c r="AR75" s="1176"/>
      <c r="AS75" s="1176"/>
      <c r="AT75" s="1176"/>
      <c r="AU75" s="1176"/>
      <c r="AV75" s="1176"/>
      <c r="AW75" s="1176"/>
      <c r="AX75" s="1176"/>
      <c r="AY75" s="1176"/>
      <c r="AZ75" s="1176"/>
      <c r="BA75" s="1176"/>
      <c r="BB75" s="1176"/>
      <c r="BC75" s="1176"/>
      <c r="BD75" s="1176"/>
      <c r="BE75" s="1176"/>
    </row>
    <row r="76" spans="1:57" s="19" customFormat="1" ht="15">
      <c r="A76" s="541"/>
      <c r="B76" s="542"/>
      <c r="C76" s="543"/>
      <c r="D76" s="544"/>
      <c r="E76" s="545"/>
      <c r="F76" s="546"/>
      <c r="G76" s="1335"/>
      <c r="H76" s="1248"/>
      <c r="I76" s="1253"/>
      <c r="J76" s="58"/>
      <c r="K76" s="58"/>
      <c r="L76" s="58"/>
      <c r="M76" s="58"/>
      <c r="N76" s="58"/>
      <c r="O76" s="58"/>
      <c r="P76" s="58"/>
      <c r="Q76" s="58"/>
      <c r="R76" s="58"/>
      <c r="S76" s="58"/>
      <c r="T76" s="58"/>
      <c r="U76" s="58"/>
      <c r="V76" s="58"/>
      <c r="W76" s="58"/>
      <c r="X76" s="58"/>
      <c r="Y76" s="58"/>
      <c r="Z76" s="58"/>
      <c r="AA76" s="58"/>
      <c r="AB76" s="58"/>
      <c r="AC76" s="58"/>
      <c r="AD76" s="58"/>
      <c r="AE76" s="58"/>
      <c r="AF76" s="58"/>
      <c r="AG76" s="58"/>
      <c r="AH76" s="58"/>
      <c r="AI76" s="58"/>
      <c r="AJ76" s="58"/>
      <c r="AK76" s="58"/>
      <c r="AL76" s="58"/>
      <c r="AM76" s="58"/>
      <c r="AN76" s="58"/>
      <c r="AO76" s="58"/>
      <c r="AP76" s="58"/>
      <c r="AQ76" s="58"/>
      <c r="AR76" s="58"/>
      <c r="AS76" s="58"/>
      <c r="AT76" s="58"/>
      <c r="AU76" s="58"/>
      <c r="AV76" s="58"/>
      <c r="AW76" s="58"/>
      <c r="AX76" s="58"/>
      <c r="AY76" s="58"/>
      <c r="AZ76" s="58"/>
      <c r="BA76" s="58"/>
      <c r="BB76" s="58"/>
      <c r="BC76" s="58"/>
      <c r="BD76" s="58"/>
      <c r="BE76" s="58"/>
    </row>
    <row r="77" spans="1:57" s="964" customFormat="1" ht="15.75">
      <c r="A77" s="981"/>
      <c r="B77" s="982"/>
      <c r="C77" s="939"/>
      <c r="D77" s="940"/>
      <c r="E77" s="941" t="s">
        <v>67</v>
      </c>
      <c r="F77" s="983"/>
      <c r="G77" s="1328"/>
      <c r="H77" s="1254"/>
      <c r="I77" s="1254"/>
      <c r="K77" s="984"/>
    </row>
    <row r="78" spans="1:57" s="973" customFormat="1" ht="15.75">
      <c r="A78" s="937" t="s">
        <v>68</v>
      </c>
      <c r="B78" s="985"/>
      <c r="C78" s="939"/>
      <c r="D78" s="940"/>
      <c r="E78" s="941" t="s">
        <v>69</v>
      </c>
      <c r="F78" s="983"/>
      <c r="G78" s="1328"/>
      <c r="H78" s="1280"/>
      <c r="I78" s="1255"/>
      <c r="J78" s="972"/>
      <c r="K78" s="972"/>
      <c r="L78" s="972"/>
      <c r="M78" s="972"/>
      <c r="N78" s="972"/>
      <c r="O78" s="972"/>
      <c r="P78" s="972"/>
      <c r="Q78" s="972"/>
      <c r="R78" s="972"/>
      <c r="S78" s="972"/>
      <c r="T78" s="972"/>
      <c r="U78" s="972"/>
      <c r="V78" s="972"/>
      <c r="W78" s="972"/>
      <c r="X78" s="972"/>
      <c r="Y78" s="972"/>
      <c r="Z78" s="972"/>
      <c r="AA78" s="972"/>
      <c r="AB78" s="972"/>
      <c r="AC78" s="972"/>
      <c r="AD78" s="972"/>
      <c r="AE78" s="972"/>
      <c r="AF78" s="972"/>
      <c r="AG78" s="972"/>
      <c r="AH78" s="972"/>
      <c r="AI78" s="972"/>
      <c r="AJ78" s="972"/>
      <c r="AK78" s="972"/>
      <c r="AL78" s="972"/>
      <c r="AM78" s="972"/>
      <c r="AN78" s="972"/>
      <c r="AO78" s="972"/>
      <c r="AP78" s="972"/>
      <c r="AQ78" s="972"/>
      <c r="AR78" s="972"/>
      <c r="AS78" s="972"/>
      <c r="AT78" s="972"/>
      <c r="AU78" s="972"/>
      <c r="AV78" s="972"/>
      <c r="AW78" s="972"/>
      <c r="AX78" s="972"/>
      <c r="AY78" s="972"/>
      <c r="AZ78" s="972"/>
      <c r="BA78" s="972"/>
      <c r="BB78" s="972"/>
      <c r="BC78" s="972"/>
      <c r="BD78" s="972"/>
      <c r="BE78" s="972"/>
    </row>
    <row r="79" spans="1:57" s="19" customFormat="1" ht="15">
      <c r="A79" s="281"/>
      <c r="B79" s="243"/>
      <c r="C79" s="244"/>
      <c r="D79" s="245"/>
      <c r="E79" s="246"/>
      <c r="F79" s="247"/>
      <c r="G79" s="1331"/>
      <c r="H79" s="1281"/>
      <c r="I79" s="1256"/>
      <c r="J79" s="58"/>
      <c r="K79" s="58"/>
      <c r="L79" s="58"/>
      <c r="M79" s="58"/>
      <c r="N79" s="58"/>
      <c r="O79" s="58"/>
      <c r="P79" s="58"/>
      <c r="Q79" s="58"/>
      <c r="R79" s="58"/>
      <c r="S79" s="58"/>
      <c r="T79" s="58"/>
      <c r="U79" s="58"/>
      <c r="V79" s="58"/>
      <c r="W79" s="58"/>
      <c r="X79" s="58"/>
      <c r="Y79" s="58"/>
      <c r="Z79" s="58"/>
      <c r="AA79" s="58"/>
      <c r="AB79" s="58"/>
      <c r="AC79" s="58"/>
      <c r="AD79" s="58"/>
      <c r="AE79" s="58"/>
      <c r="AF79" s="58"/>
      <c r="AG79" s="58"/>
      <c r="AH79" s="58"/>
      <c r="AI79" s="58"/>
      <c r="AJ79" s="58"/>
      <c r="AK79" s="58"/>
      <c r="AL79" s="58"/>
      <c r="AM79" s="58"/>
      <c r="AN79" s="58"/>
      <c r="AO79" s="58"/>
      <c r="AP79" s="58"/>
      <c r="AQ79" s="58"/>
      <c r="AR79" s="58"/>
      <c r="AS79" s="58"/>
      <c r="AT79" s="58"/>
      <c r="AU79" s="58"/>
      <c r="AV79" s="58"/>
      <c r="AW79" s="58"/>
      <c r="AX79" s="58"/>
      <c r="AY79" s="58"/>
      <c r="AZ79" s="58"/>
      <c r="BA79" s="58"/>
      <c r="BB79" s="58"/>
      <c r="BC79" s="58"/>
      <c r="BD79" s="58"/>
      <c r="BE79" s="58"/>
    </row>
    <row r="80" spans="1:57" s="950" customFormat="1" ht="15.75">
      <c r="A80" s="974" t="s">
        <v>70</v>
      </c>
      <c r="B80" s="975" t="s">
        <v>71</v>
      </c>
      <c r="C80" s="986"/>
      <c r="D80" s="977"/>
      <c r="E80" s="978"/>
      <c r="F80" s="979"/>
      <c r="G80" s="1332"/>
      <c r="H80" s="1283"/>
      <c r="I80" s="1247"/>
      <c r="J80" s="949"/>
      <c r="K80" s="949"/>
      <c r="L80" s="949"/>
      <c r="M80" s="949"/>
      <c r="N80" s="949"/>
      <c r="O80" s="949"/>
      <c r="P80" s="949"/>
      <c r="Q80" s="949"/>
      <c r="R80" s="949"/>
      <c r="S80" s="949"/>
      <c r="T80" s="949"/>
      <c r="U80" s="949"/>
      <c r="V80" s="949"/>
      <c r="W80" s="949"/>
      <c r="X80" s="949"/>
      <c r="Y80" s="949"/>
      <c r="Z80" s="949"/>
      <c r="AA80" s="949"/>
      <c r="AB80" s="949"/>
      <c r="AC80" s="949"/>
      <c r="AD80" s="949"/>
      <c r="AE80" s="949"/>
      <c r="AF80" s="949"/>
      <c r="AG80" s="949"/>
      <c r="AH80" s="949"/>
      <c r="AI80" s="949"/>
      <c r="AJ80" s="949"/>
      <c r="AK80" s="949"/>
      <c r="AL80" s="949"/>
      <c r="AM80" s="949"/>
      <c r="AN80" s="949"/>
      <c r="AO80" s="949"/>
      <c r="AP80" s="949"/>
      <c r="AQ80" s="949"/>
      <c r="AR80" s="949"/>
      <c r="AS80" s="949"/>
      <c r="AT80" s="949"/>
      <c r="AU80" s="949"/>
      <c r="AV80" s="949"/>
      <c r="AW80" s="949"/>
      <c r="AX80" s="949"/>
      <c r="AY80" s="949"/>
      <c r="AZ80" s="949"/>
      <c r="BA80" s="949"/>
      <c r="BB80" s="949"/>
      <c r="BC80" s="949"/>
      <c r="BD80" s="949"/>
      <c r="BE80" s="949"/>
    </row>
    <row r="81" spans="1:57" s="1103" customFormat="1" ht="60">
      <c r="A81" s="1174"/>
      <c r="B81" s="1164"/>
      <c r="C81" s="1168"/>
      <c r="D81" s="1169" t="s">
        <v>48</v>
      </c>
      <c r="E81" s="1207" t="s">
        <v>72</v>
      </c>
      <c r="F81" s="1112"/>
      <c r="G81" s="1333"/>
      <c r="H81" s="1242"/>
      <c r="I81" s="1245"/>
      <c r="J81" s="1102"/>
      <c r="K81" s="1102"/>
      <c r="L81" s="1102"/>
      <c r="M81" s="1102"/>
      <c r="N81" s="1102"/>
      <c r="O81" s="1102"/>
      <c r="P81" s="1102"/>
      <c r="Q81" s="1102"/>
      <c r="R81" s="1102"/>
      <c r="S81" s="1102"/>
      <c r="T81" s="1102"/>
      <c r="U81" s="1102"/>
      <c r="V81" s="1102"/>
      <c r="W81" s="1102"/>
      <c r="X81" s="1102"/>
      <c r="Y81" s="1102"/>
      <c r="Z81" s="1102"/>
      <c r="AA81" s="1102"/>
      <c r="AB81" s="1102"/>
      <c r="AC81" s="1102"/>
      <c r="AD81" s="1102"/>
      <c r="AE81" s="1102"/>
      <c r="AF81" s="1102"/>
      <c r="AG81" s="1102"/>
      <c r="AH81" s="1102"/>
      <c r="AI81" s="1102"/>
      <c r="AJ81" s="1102"/>
      <c r="AK81" s="1102"/>
      <c r="AL81" s="1102"/>
      <c r="AM81" s="1102"/>
      <c r="AN81" s="1102"/>
      <c r="AO81" s="1102"/>
      <c r="AP81" s="1102"/>
      <c r="AQ81" s="1102"/>
      <c r="AR81" s="1102"/>
      <c r="AS81" s="1102"/>
      <c r="AT81" s="1102"/>
      <c r="AU81" s="1102"/>
      <c r="AV81" s="1102"/>
      <c r="AW81" s="1102"/>
      <c r="AX81" s="1102"/>
      <c r="AY81" s="1102"/>
      <c r="AZ81" s="1102"/>
      <c r="BA81" s="1102"/>
      <c r="BB81" s="1102"/>
      <c r="BC81" s="1102"/>
      <c r="BD81" s="1102"/>
      <c r="BE81" s="1102"/>
    </row>
    <row r="82" spans="1:57" s="1178" customFormat="1" ht="30">
      <c r="A82" s="1174"/>
      <c r="B82" s="1164"/>
      <c r="C82" s="1168"/>
      <c r="D82" s="1169" t="s">
        <v>73</v>
      </c>
      <c r="E82" s="1207" t="s">
        <v>74</v>
      </c>
      <c r="F82" s="1112"/>
      <c r="G82" s="1333"/>
      <c r="H82" s="1242"/>
      <c r="I82" s="1245"/>
      <c r="J82" s="1176"/>
      <c r="K82" s="1176"/>
      <c r="L82" s="1176"/>
      <c r="M82" s="1176"/>
      <c r="N82" s="1176"/>
      <c r="O82" s="1176"/>
      <c r="P82" s="1176"/>
      <c r="Q82" s="1176"/>
      <c r="R82" s="1176"/>
      <c r="S82" s="1176"/>
      <c r="T82" s="1176"/>
      <c r="U82" s="1176"/>
      <c r="V82" s="1176"/>
      <c r="W82" s="1176"/>
      <c r="X82" s="1176"/>
      <c r="Y82" s="1176"/>
      <c r="Z82" s="1176"/>
      <c r="AA82" s="1176"/>
      <c r="AB82" s="1176"/>
      <c r="AC82" s="1176"/>
      <c r="AD82" s="1176"/>
      <c r="AE82" s="1176"/>
      <c r="AF82" s="1176"/>
      <c r="AG82" s="1176"/>
      <c r="AH82" s="1176"/>
      <c r="AI82" s="1176"/>
      <c r="AJ82" s="1176"/>
      <c r="AK82" s="1176"/>
      <c r="AL82" s="1176"/>
      <c r="AM82" s="1176"/>
      <c r="AN82" s="1176"/>
      <c r="AO82" s="1176"/>
      <c r="AP82" s="1176"/>
      <c r="AQ82" s="1176"/>
      <c r="AR82" s="1176"/>
      <c r="AS82" s="1176"/>
      <c r="AT82" s="1176"/>
      <c r="AU82" s="1176"/>
      <c r="AV82" s="1176"/>
      <c r="AW82" s="1176"/>
      <c r="AX82" s="1176"/>
      <c r="AY82" s="1176"/>
      <c r="AZ82" s="1176"/>
      <c r="BA82" s="1176"/>
      <c r="BB82" s="1176"/>
      <c r="BC82" s="1176"/>
      <c r="BD82" s="1176"/>
      <c r="BE82" s="1176"/>
    </row>
    <row r="83" spans="1:57" s="1178" customFormat="1" ht="60">
      <c r="A83" s="1174"/>
      <c r="B83" s="1164"/>
      <c r="C83" s="1168"/>
      <c r="D83" s="1169" t="s">
        <v>75</v>
      </c>
      <c r="E83" s="1207" t="s">
        <v>76</v>
      </c>
      <c r="F83" s="1112"/>
      <c r="G83" s="1333"/>
      <c r="H83" s="1242"/>
      <c r="I83" s="1245"/>
      <c r="J83" s="1176"/>
      <c r="K83" s="1176"/>
      <c r="L83" s="1176"/>
      <c r="M83" s="1176"/>
      <c r="N83" s="1176"/>
      <c r="O83" s="1176"/>
      <c r="P83" s="1176"/>
      <c r="Q83" s="1176"/>
      <c r="R83" s="1176"/>
      <c r="S83" s="1176"/>
      <c r="T83" s="1176"/>
      <c r="U83" s="1176"/>
      <c r="V83" s="1176"/>
      <c r="W83" s="1176"/>
      <c r="X83" s="1176"/>
      <c r="Y83" s="1176"/>
      <c r="Z83" s="1176"/>
      <c r="AA83" s="1176"/>
      <c r="AB83" s="1176"/>
      <c r="AC83" s="1176"/>
      <c r="AD83" s="1176"/>
      <c r="AE83" s="1176"/>
      <c r="AF83" s="1176"/>
      <c r="AG83" s="1176"/>
      <c r="AH83" s="1176"/>
      <c r="AI83" s="1176"/>
      <c r="AJ83" s="1176"/>
      <c r="AK83" s="1176"/>
      <c r="AL83" s="1176"/>
      <c r="AM83" s="1176"/>
      <c r="AN83" s="1176"/>
      <c r="AO83" s="1176"/>
      <c r="AP83" s="1176"/>
      <c r="AQ83" s="1176"/>
      <c r="AR83" s="1176"/>
      <c r="AS83" s="1176"/>
      <c r="AT83" s="1176"/>
      <c r="AU83" s="1176"/>
      <c r="AV83" s="1176"/>
      <c r="AW83" s="1176"/>
      <c r="AX83" s="1176"/>
      <c r="AY83" s="1176"/>
      <c r="AZ83" s="1176"/>
      <c r="BA83" s="1176"/>
      <c r="BB83" s="1176"/>
      <c r="BC83" s="1176"/>
      <c r="BD83" s="1176"/>
      <c r="BE83" s="1176"/>
    </row>
    <row r="84" spans="1:57" s="1178" customFormat="1" ht="45">
      <c r="A84" s="1174"/>
      <c r="B84" s="1164"/>
      <c r="C84" s="1168"/>
      <c r="D84" s="1169" t="s">
        <v>77</v>
      </c>
      <c r="E84" s="1207" t="s">
        <v>78</v>
      </c>
      <c r="F84" s="1112"/>
      <c r="G84" s="1333"/>
      <c r="H84" s="1242"/>
      <c r="I84" s="1245"/>
      <c r="J84" s="1176"/>
      <c r="K84" s="1176"/>
      <c r="L84" s="1176"/>
      <c r="M84" s="1176"/>
      <c r="N84" s="1176"/>
      <c r="O84" s="1176"/>
      <c r="P84" s="1176"/>
      <c r="Q84" s="1176"/>
      <c r="R84" s="1176"/>
      <c r="S84" s="1176"/>
      <c r="T84" s="1176"/>
      <c r="U84" s="1176"/>
      <c r="V84" s="1176"/>
      <c r="W84" s="1176"/>
      <c r="X84" s="1176"/>
      <c r="Y84" s="1176"/>
      <c r="Z84" s="1176"/>
      <c r="AA84" s="1176"/>
      <c r="AB84" s="1176"/>
      <c r="AC84" s="1176"/>
      <c r="AD84" s="1176"/>
      <c r="AE84" s="1176"/>
      <c r="AF84" s="1176"/>
      <c r="AG84" s="1176"/>
      <c r="AH84" s="1176"/>
      <c r="AI84" s="1176"/>
      <c r="AJ84" s="1176"/>
      <c r="AK84" s="1176"/>
      <c r="AL84" s="1176"/>
      <c r="AM84" s="1176"/>
      <c r="AN84" s="1176"/>
      <c r="AO84" s="1176"/>
      <c r="AP84" s="1176"/>
      <c r="AQ84" s="1176"/>
      <c r="AR84" s="1176"/>
      <c r="AS84" s="1176"/>
      <c r="AT84" s="1176"/>
      <c r="AU84" s="1176"/>
      <c r="AV84" s="1176"/>
      <c r="AW84" s="1176"/>
      <c r="AX84" s="1176"/>
      <c r="AY84" s="1176"/>
      <c r="AZ84" s="1176"/>
      <c r="BA84" s="1176"/>
      <c r="BB84" s="1176"/>
      <c r="BC84" s="1176"/>
      <c r="BD84" s="1176"/>
      <c r="BE84" s="1176"/>
    </row>
    <row r="85" spans="1:57" s="1178" customFormat="1" ht="45">
      <c r="A85" s="1174"/>
      <c r="B85" s="1164"/>
      <c r="C85" s="1168"/>
      <c r="D85" s="1169" t="s">
        <v>79</v>
      </c>
      <c r="E85" s="1207" t="s">
        <v>80</v>
      </c>
      <c r="F85" s="1112"/>
      <c r="G85" s="1333"/>
      <c r="H85" s="1242"/>
      <c r="I85" s="1245"/>
      <c r="J85" s="1176"/>
      <c r="K85" s="1176"/>
      <c r="L85" s="1176"/>
      <c r="M85" s="1176"/>
      <c r="N85" s="1176"/>
      <c r="O85" s="1176"/>
      <c r="P85" s="1176"/>
      <c r="Q85" s="1176"/>
      <c r="R85" s="1176"/>
      <c r="S85" s="1176"/>
      <c r="T85" s="1176"/>
      <c r="U85" s="1176"/>
      <c r="V85" s="1176"/>
      <c r="W85" s="1176"/>
      <c r="X85" s="1176"/>
      <c r="Y85" s="1176"/>
      <c r="Z85" s="1176"/>
      <c r="AA85" s="1176"/>
      <c r="AB85" s="1176"/>
      <c r="AC85" s="1176"/>
      <c r="AD85" s="1176"/>
      <c r="AE85" s="1176"/>
      <c r="AF85" s="1176"/>
      <c r="AG85" s="1176"/>
      <c r="AH85" s="1176"/>
      <c r="AI85" s="1176"/>
      <c r="AJ85" s="1176"/>
      <c r="AK85" s="1176"/>
      <c r="AL85" s="1176"/>
      <c r="AM85" s="1176"/>
      <c r="AN85" s="1176"/>
      <c r="AO85" s="1176"/>
      <c r="AP85" s="1176"/>
      <c r="AQ85" s="1176"/>
      <c r="AR85" s="1176"/>
      <c r="AS85" s="1176"/>
      <c r="AT85" s="1176"/>
      <c r="AU85" s="1176"/>
      <c r="AV85" s="1176"/>
      <c r="AW85" s="1176"/>
      <c r="AX85" s="1176"/>
      <c r="AY85" s="1176"/>
      <c r="AZ85" s="1176"/>
      <c r="BA85" s="1176"/>
      <c r="BB85" s="1176"/>
      <c r="BC85" s="1176"/>
      <c r="BD85" s="1176"/>
      <c r="BE85" s="1176"/>
    </row>
    <row r="86" spans="1:57" s="1178" customFormat="1" ht="15">
      <c r="A86" s="1174"/>
      <c r="B86" s="1164"/>
      <c r="C86" s="1168"/>
      <c r="D86" s="1169" t="s">
        <v>81</v>
      </c>
      <c r="E86" s="1173" t="s">
        <v>82</v>
      </c>
      <c r="F86" s="1112"/>
      <c r="G86" s="1333"/>
      <c r="H86" s="1242"/>
      <c r="I86" s="1245"/>
      <c r="J86" s="1176"/>
      <c r="K86" s="1176"/>
      <c r="L86" s="1176"/>
      <c r="M86" s="1176"/>
      <c r="N86" s="1176"/>
      <c r="O86" s="1176"/>
      <c r="P86" s="1176"/>
      <c r="Q86" s="1176"/>
      <c r="R86" s="1176"/>
      <c r="S86" s="1176"/>
      <c r="T86" s="1176"/>
      <c r="U86" s="1176"/>
      <c r="V86" s="1176"/>
      <c r="W86" s="1176"/>
      <c r="X86" s="1176"/>
      <c r="Y86" s="1176"/>
      <c r="Z86" s="1176"/>
      <c r="AA86" s="1176"/>
      <c r="AB86" s="1176"/>
      <c r="AC86" s="1176"/>
      <c r="AD86" s="1176"/>
      <c r="AE86" s="1176"/>
      <c r="AF86" s="1176"/>
      <c r="AG86" s="1176"/>
      <c r="AH86" s="1176"/>
      <c r="AI86" s="1176"/>
      <c r="AJ86" s="1176"/>
      <c r="AK86" s="1176"/>
      <c r="AL86" s="1176"/>
      <c r="AM86" s="1176"/>
      <c r="AN86" s="1176"/>
      <c r="AO86" s="1176"/>
      <c r="AP86" s="1176"/>
      <c r="AQ86" s="1176"/>
      <c r="AR86" s="1176"/>
      <c r="AS86" s="1176"/>
      <c r="AT86" s="1176"/>
      <c r="AU86" s="1176"/>
      <c r="AV86" s="1176"/>
      <c r="AW86" s="1176"/>
      <c r="AX86" s="1176"/>
      <c r="AY86" s="1176"/>
      <c r="AZ86" s="1176"/>
      <c r="BA86" s="1176"/>
      <c r="BB86" s="1176"/>
      <c r="BC86" s="1176"/>
      <c r="BD86" s="1176"/>
      <c r="BE86" s="1176"/>
    </row>
    <row r="87" spans="1:57" s="1178" customFormat="1" ht="30">
      <c r="A87" s="1174"/>
      <c r="B87" s="1164"/>
      <c r="C87" s="1168"/>
      <c r="D87" s="1169" t="s">
        <v>83</v>
      </c>
      <c r="E87" s="1207" t="s">
        <v>307</v>
      </c>
      <c r="F87" s="1112"/>
      <c r="G87" s="1333"/>
      <c r="H87" s="1242"/>
      <c r="I87" s="1245"/>
      <c r="J87" s="1176"/>
      <c r="K87" s="1176"/>
      <c r="L87" s="1176"/>
      <c r="M87" s="1176"/>
      <c r="N87" s="1176"/>
      <c r="O87" s="1176"/>
      <c r="P87" s="1176"/>
      <c r="Q87" s="1176"/>
      <c r="R87" s="1176"/>
      <c r="S87" s="1176"/>
      <c r="T87" s="1176"/>
      <c r="U87" s="1176"/>
      <c r="V87" s="1176"/>
      <c r="W87" s="1176"/>
      <c r="X87" s="1176"/>
      <c r="Y87" s="1176"/>
      <c r="Z87" s="1176"/>
      <c r="AA87" s="1176"/>
      <c r="AB87" s="1176"/>
      <c r="AC87" s="1176"/>
      <c r="AD87" s="1176"/>
      <c r="AE87" s="1176"/>
      <c r="AF87" s="1176"/>
      <c r="AG87" s="1176"/>
      <c r="AH87" s="1176"/>
      <c r="AI87" s="1176"/>
      <c r="AJ87" s="1176"/>
      <c r="AK87" s="1176"/>
      <c r="AL87" s="1176"/>
      <c r="AM87" s="1176"/>
      <c r="AN87" s="1176"/>
      <c r="AO87" s="1176"/>
      <c r="AP87" s="1176"/>
      <c r="AQ87" s="1176"/>
      <c r="AR87" s="1176"/>
      <c r="AS87" s="1176"/>
      <c r="AT87" s="1176"/>
      <c r="AU87" s="1176"/>
      <c r="AV87" s="1176"/>
      <c r="AW87" s="1176"/>
      <c r="AX87" s="1176"/>
      <c r="AY87" s="1176"/>
      <c r="AZ87" s="1176"/>
      <c r="BA87" s="1176"/>
      <c r="BB87" s="1176"/>
      <c r="BC87" s="1176"/>
      <c r="BD87" s="1176"/>
      <c r="BE87" s="1176"/>
    </row>
    <row r="88" spans="1:57" s="1178" customFormat="1" ht="15">
      <c r="A88" s="1158"/>
      <c r="B88" s="1164"/>
      <c r="C88" s="1168"/>
      <c r="D88" s="1169" t="s">
        <v>84</v>
      </c>
      <c r="E88" s="1207" t="s">
        <v>85</v>
      </c>
      <c r="F88" s="1112"/>
      <c r="G88" s="1333"/>
      <c r="H88" s="1242"/>
      <c r="I88" s="1245"/>
      <c r="J88" s="1176"/>
      <c r="K88" s="1176"/>
      <c r="L88" s="1176"/>
      <c r="M88" s="1176"/>
      <c r="N88" s="1176"/>
      <c r="O88" s="1176"/>
      <c r="P88" s="1176"/>
      <c r="Q88" s="1176"/>
      <c r="R88" s="1176"/>
      <c r="S88" s="1176"/>
      <c r="T88" s="1176"/>
      <c r="U88" s="1176"/>
      <c r="V88" s="1176"/>
      <c r="W88" s="1176"/>
      <c r="X88" s="1176"/>
      <c r="Y88" s="1176"/>
      <c r="Z88" s="1176"/>
      <c r="AA88" s="1176"/>
      <c r="AB88" s="1176"/>
      <c r="AC88" s="1176"/>
      <c r="AD88" s="1176"/>
      <c r="AE88" s="1176"/>
      <c r="AF88" s="1176"/>
      <c r="AG88" s="1176"/>
      <c r="AH88" s="1176"/>
      <c r="AI88" s="1176"/>
      <c r="AJ88" s="1176"/>
      <c r="AK88" s="1176"/>
      <c r="AL88" s="1176"/>
      <c r="AM88" s="1176"/>
      <c r="AN88" s="1176"/>
      <c r="AO88" s="1176"/>
      <c r="AP88" s="1176"/>
      <c r="AQ88" s="1176"/>
      <c r="AR88" s="1176"/>
      <c r="AS88" s="1176"/>
      <c r="AT88" s="1176"/>
      <c r="AU88" s="1176"/>
      <c r="AV88" s="1176"/>
      <c r="AW88" s="1176"/>
      <c r="AX88" s="1176"/>
      <c r="AY88" s="1176"/>
      <c r="AZ88" s="1176"/>
      <c r="BA88" s="1176"/>
      <c r="BB88" s="1176"/>
      <c r="BC88" s="1176"/>
      <c r="BD88" s="1176"/>
      <c r="BE88" s="1176"/>
    </row>
    <row r="89" spans="1:57" s="47" customFormat="1" ht="15">
      <c r="A89" s="258"/>
      <c r="B89" s="259"/>
      <c r="C89" s="260"/>
      <c r="D89" s="264"/>
      <c r="E89" s="265"/>
      <c r="F89" s="263"/>
      <c r="G89" s="1334"/>
      <c r="H89" s="1282"/>
      <c r="I89" s="1246"/>
      <c r="J89" s="58"/>
      <c r="K89" s="58"/>
      <c r="L89" s="58"/>
      <c r="M89" s="58"/>
      <c r="N89" s="58"/>
      <c r="O89" s="58"/>
      <c r="P89" s="58"/>
      <c r="Q89" s="58"/>
      <c r="R89" s="58"/>
      <c r="S89" s="58"/>
      <c r="T89" s="58"/>
      <c r="U89" s="58"/>
      <c r="V89" s="58"/>
      <c r="W89" s="58"/>
      <c r="X89" s="58"/>
      <c r="Y89" s="58"/>
      <c r="Z89" s="58"/>
      <c r="AA89" s="58"/>
      <c r="AB89" s="58"/>
      <c r="AC89" s="58"/>
      <c r="AD89" s="58"/>
      <c r="AE89" s="58"/>
      <c r="AF89" s="58"/>
      <c r="AG89" s="58"/>
      <c r="AH89" s="58"/>
      <c r="AI89" s="58"/>
      <c r="AJ89" s="58"/>
      <c r="AK89" s="58"/>
      <c r="AL89" s="58"/>
      <c r="AM89" s="58"/>
      <c r="AN89" s="58"/>
      <c r="AO89" s="58"/>
      <c r="AP89" s="58"/>
      <c r="AQ89" s="58"/>
      <c r="AR89" s="58"/>
      <c r="AS89" s="58"/>
      <c r="AT89" s="58"/>
      <c r="AU89" s="58"/>
      <c r="AV89" s="58"/>
      <c r="AW89" s="58"/>
      <c r="AX89" s="58"/>
      <c r="AY89" s="58"/>
      <c r="AZ89" s="58"/>
      <c r="BA89" s="58"/>
      <c r="BB89" s="58"/>
      <c r="BC89" s="58"/>
      <c r="BD89" s="58"/>
      <c r="BE89" s="58"/>
    </row>
    <row r="90" spans="1:57" s="987" customFormat="1" ht="15.75">
      <c r="A90" s="974" t="s">
        <v>164</v>
      </c>
      <c r="B90" s="975" t="s">
        <v>86</v>
      </c>
      <c r="C90" s="976"/>
      <c r="D90" s="977"/>
      <c r="E90" s="978"/>
      <c r="F90" s="980"/>
      <c r="G90" s="1332"/>
      <c r="H90" s="1283"/>
      <c r="I90" s="1247"/>
      <c r="J90" s="949"/>
      <c r="K90" s="949"/>
      <c r="L90" s="949"/>
      <c r="M90" s="949"/>
      <c r="N90" s="949"/>
      <c r="O90" s="949"/>
      <c r="P90" s="949"/>
      <c r="Q90" s="949"/>
      <c r="R90" s="949"/>
      <c r="S90" s="949"/>
      <c r="T90" s="949"/>
      <c r="U90" s="949"/>
      <c r="V90" s="949"/>
      <c r="W90" s="949"/>
      <c r="X90" s="949"/>
      <c r="Y90" s="949"/>
      <c r="Z90" s="949"/>
      <c r="AA90" s="949"/>
      <c r="AB90" s="949"/>
      <c r="AC90" s="949"/>
      <c r="AD90" s="949"/>
      <c r="AE90" s="949"/>
      <c r="AF90" s="949"/>
      <c r="AG90" s="949"/>
      <c r="AH90" s="949"/>
      <c r="AI90" s="949"/>
      <c r="AJ90" s="949"/>
      <c r="AK90" s="949"/>
      <c r="AL90" s="949"/>
      <c r="AM90" s="949"/>
      <c r="AN90" s="949"/>
      <c r="AO90" s="949"/>
      <c r="AP90" s="949"/>
      <c r="AQ90" s="949"/>
      <c r="AR90" s="949"/>
      <c r="AS90" s="949"/>
      <c r="AT90" s="949"/>
      <c r="AU90" s="949"/>
      <c r="AV90" s="949"/>
      <c r="AW90" s="949"/>
      <c r="AX90" s="949"/>
      <c r="AY90" s="949"/>
      <c r="AZ90" s="949"/>
      <c r="BA90" s="949"/>
      <c r="BB90" s="949"/>
      <c r="BC90" s="949"/>
      <c r="BD90" s="949"/>
      <c r="BE90" s="949"/>
    </row>
    <row r="91" spans="1:57" s="993" customFormat="1" ht="15.75">
      <c r="A91" s="988"/>
      <c r="B91" s="989"/>
      <c r="C91" s="990"/>
      <c r="D91" s="991"/>
      <c r="E91" s="992"/>
      <c r="F91" s="980"/>
      <c r="G91" s="1332"/>
      <c r="H91" s="1283"/>
      <c r="I91" s="1247"/>
      <c r="J91" s="956"/>
      <c r="K91" s="956"/>
      <c r="L91" s="956"/>
      <c r="M91" s="956"/>
      <c r="N91" s="956"/>
      <c r="O91" s="956"/>
      <c r="P91" s="956"/>
      <c r="Q91" s="956"/>
      <c r="R91" s="956"/>
      <c r="S91" s="956"/>
      <c r="T91" s="956"/>
      <c r="U91" s="956"/>
      <c r="V91" s="956"/>
      <c r="W91" s="956"/>
      <c r="X91" s="956"/>
      <c r="Y91" s="956"/>
      <c r="Z91" s="956"/>
      <c r="AA91" s="956"/>
      <c r="AB91" s="956"/>
      <c r="AC91" s="956"/>
      <c r="AD91" s="956"/>
      <c r="AE91" s="956"/>
      <c r="AF91" s="956"/>
      <c r="AG91" s="956"/>
      <c r="AH91" s="956"/>
      <c r="AI91" s="956"/>
      <c r="AJ91" s="956"/>
      <c r="AK91" s="956"/>
      <c r="AL91" s="956"/>
      <c r="AM91" s="956"/>
      <c r="AN91" s="956"/>
      <c r="AO91" s="956"/>
      <c r="AP91" s="956"/>
      <c r="AQ91" s="956"/>
      <c r="AR91" s="956"/>
      <c r="AS91" s="956"/>
      <c r="AT91" s="956"/>
      <c r="AU91" s="956"/>
      <c r="AV91" s="956"/>
      <c r="AW91" s="956"/>
      <c r="AX91" s="956"/>
      <c r="AY91" s="956"/>
      <c r="AZ91" s="956"/>
      <c r="BA91" s="956"/>
      <c r="BB91" s="956"/>
      <c r="BC91" s="956"/>
      <c r="BD91" s="956"/>
      <c r="BE91" s="956"/>
    </row>
    <row r="92" spans="1:57" s="993" customFormat="1" ht="15.75">
      <c r="A92" s="988"/>
      <c r="B92" s="975" t="s">
        <v>402</v>
      </c>
      <c r="C92" s="976"/>
      <c r="D92" s="977"/>
      <c r="E92" s="978"/>
      <c r="F92" s="980"/>
      <c r="G92" s="1332"/>
      <c r="H92" s="1283"/>
      <c r="I92" s="1247"/>
      <c r="J92" s="956"/>
      <c r="K92" s="956"/>
      <c r="L92" s="956"/>
      <c r="M92" s="956"/>
      <c r="N92" s="956"/>
      <c r="O92" s="956"/>
      <c r="P92" s="956"/>
      <c r="Q92" s="956"/>
      <c r="R92" s="956"/>
      <c r="S92" s="956"/>
      <c r="T92" s="956"/>
      <c r="U92" s="956"/>
      <c r="V92" s="956"/>
      <c r="W92" s="956"/>
      <c r="X92" s="956"/>
      <c r="Y92" s="956"/>
      <c r="Z92" s="956"/>
      <c r="AA92" s="956"/>
      <c r="AB92" s="956"/>
      <c r="AC92" s="956"/>
      <c r="AD92" s="956"/>
      <c r="AE92" s="956"/>
      <c r="AF92" s="956"/>
      <c r="AG92" s="956"/>
      <c r="AH92" s="956"/>
      <c r="AI92" s="956"/>
      <c r="AJ92" s="956"/>
      <c r="AK92" s="956"/>
      <c r="AL92" s="956"/>
      <c r="AM92" s="956"/>
      <c r="AN92" s="956"/>
      <c r="AO92" s="956"/>
      <c r="AP92" s="956"/>
      <c r="AQ92" s="956"/>
      <c r="AR92" s="956"/>
      <c r="AS92" s="956"/>
      <c r="AT92" s="956"/>
      <c r="AU92" s="956"/>
      <c r="AV92" s="956"/>
      <c r="AW92" s="956"/>
      <c r="AX92" s="956"/>
      <c r="AY92" s="956"/>
      <c r="AZ92" s="956"/>
      <c r="BA92" s="956"/>
      <c r="BB92" s="956"/>
      <c r="BC92" s="956"/>
      <c r="BD92" s="956"/>
      <c r="BE92" s="956"/>
    </row>
    <row r="93" spans="1:57" s="993" customFormat="1" ht="15.75">
      <c r="A93" s="988"/>
      <c r="B93" s="975"/>
      <c r="C93" s="994" t="s">
        <v>771</v>
      </c>
      <c r="D93" s="977"/>
      <c r="E93" s="978"/>
      <c r="F93" s="980"/>
      <c r="G93" s="1332"/>
      <c r="H93" s="1283"/>
      <c r="I93" s="1247"/>
      <c r="J93" s="956"/>
      <c r="K93" s="956"/>
      <c r="L93" s="956"/>
      <c r="M93" s="956"/>
      <c r="N93" s="956"/>
      <c r="O93" s="956"/>
      <c r="P93" s="956"/>
      <c r="Q93" s="956"/>
      <c r="R93" s="956"/>
      <c r="S93" s="956"/>
      <c r="T93" s="956"/>
      <c r="U93" s="956"/>
      <c r="V93" s="956"/>
      <c r="W93" s="956"/>
      <c r="X93" s="956"/>
      <c r="Y93" s="956"/>
      <c r="Z93" s="956"/>
      <c r="AA93" s="956"/>
      <c r="AB93" s="956"/>
      <c r="AC93" s="956"/>
      <c r="AD93" s="956"/>
      <c r="AE93" s="956"/>
      <c r="AF93" s="956"/>
      <c r="AG93" s="956"/>
      <c r="AH93" s="956"/>
      <c r="AI93" s="956"/>
      <c r="AJ93" s="956"/>
      <c r="AK93" s="956"/>
      <c r="AL93" s="956"/>
      <c r="AM93" s="956"/>
      <c r="AN93" s="956"/>
      <c r="AO93" s="956"/>
      <c r="AP93" s="956"/>
      <c r="AQ93" s="956"/>
      <c r="AR93" s="956"/>
      <c r="AS93" s="956"/>
      <c r="AT93" s="956"/>
      <c r="AU93" s="956"/>
      <c r="AV93" s="956"/>
      <c r="AW93" s="956"/>
      <c r="AX93" s="956"/>
      <c r="AY93" s="956"/>
      <c r="AZ93" s="956"/>
      <c r="BA93" s="956"/>
      <c r="BB93" s="956"/>
      <c r="BC93" s="956"/>
      <c r="BD93" s="956"/>
      <c r="BE93" s="956"/>
    </row>
    <row r="94" spans="1:57" s="993" customFormat="1" ht="17.25">
      <c r="A94" s="988"/>
      <c r="B94" s="975"/>
      <c r="C94" s="976"/>
      <c r="D94" s="977"/>
      <c r="E94" s="1162" t="s">
        <v>772</v>
      </c>
      <c r="F94" s="1194" t="s">
        <v>299</v>
      </c>
      <c r="G94" s="1332">
        <v>18</v>
      </c>
      <c r="H94" s="1283"/>
      <c r="I94" s="1247"/>
      <c r="J94" s="956"/>
      <c r="K94" s="956"/>
      <c r="L94" s="956"/>
      <c r="M94" s="956"/>
      <c r="N94" s="956"/>
      <c r="O94" s="956"/>
      <c r="P94" s="956"/>
      <c r="Q94" s="956"/>
      <c r="R94" s="956"/>
      <c r="S94" s="956"/>
      <c r="T94" s="956"/>
      <c r="U94" s="956"/>
      <c r="V94" s="956"/>
      <c r="W94" s="956"/>
      <c r="X94" s="956"/>
      <c r="Y94" s="956"/>
      <c r="Z94" s="956"/>
      <c r="AA94" s="956"/>
      <c r="AB94" s="956"/>
      <c r="AC94" s="956"/>
      <c r="AD94" s="956"/>
      <c r="AE94" s="956"/>
      <c r="AF94" s="956"/>
      <c r="AG94" s="956"/>
      <c r="AH94" s="956"/>
      <c r="AI94" s="956"/>
      <c r="AJ94" s="956"/>
      <c r="AK94" s="956"/>
      <c r="AL94" s="956"/>
      <c r="AM94" s="956"/>
      <c r="AN94" s="956"/>
      <c r="AO94" s="956"/>
      <c r="AP94" s="956"/>
      <c r="AQ94" s="956"/>
      <c r="AR94" s="956"/>
      <c r="AS94" s="956"/>
      <c r="AT94" s="956"/>
      <c r="AU94" s="956"/>
      <c r="AV94" s="956"/>
      <c r="AW94" s="956"/>
      <c r="AX94" s="956"/>
      <c r="AY94" s="956"/>
      <c r="AZ94" s="956"/>
      <c r="BA94" s="956"/>
      <c r="BB94" s="956"/>
      <c r="BC94" s="956"/>
      <c r="BD94" s="956"/>
      <c r="BE94" s="956"/>
    </row>
    <row r="95" spans="1:57" s="993" customFormat="1" ht="17.25">
      <c r="A95" s="988"/>
      <c r="B95" s="975"/>
      <c r="C95" s="976"/>
      <c r="D95" s="977"/>
      <c r="E95" s="285" t="s">
        <v>773</v>
      </c>
      <c r="F95" s="1194" t="s">
        <v>299</v>
      </c>
      <c r="G95" s="1332">
        <v>31</v>
      </c>
      <c r="H95" s="1283"/>
      <c r="I95" s="1247"/>
      <c r="J95" s="956"/>
      <c r="K95" s="956"/>
      <c r="L95" s="956"/>
      <c r="M95" s="956"/>
      <c r="N95" s="956"/>
      <c r="O95" s="956"/>
      <c r="P95" s="956"/>
      <c r="Q95" s="956"/>
      <c r="R95" s="956"/>
      <c r="S95" s="956"/>
      <c r="T95" s="956"/>
      <c r="U95" s="956"/>
      <c r="V95" s="956"/>
      <c r="W95" s="956"/>
      <c r="X95" s="956"/>
      <c r="Y95" s="956"/>
      <c r="Z95" s="956"/>
      <c r="AA95" s="956"/>
      <c r="AB95" s="956"/>
      <c r="AC95" s="956"/>
      <c r="AD95" s="956"/>
      <c r="AE95" s="956"/>
      <c r="AF95" s="956"/>
      <c r="AG95" s="956"/>
      <c r="AH95" s="956"/>
      <c r="AI95" s="956"/>
      <c r="AJ95" s="956"/>
      <c r="AK95" s="956"/>
      <c r="AL95" s="956"/>
      <c r="AM95" s="956"/>
      <c r="AN95" s="956"/>
      <c r="AO95" s="956"/>
      <c r="AP95" s="956"/>
      <c r="AQ95" s="956"/>
      <c r="AR95" s="956"/>
      <c r="AS95" s="956"/>
      <c r="AT95" s="956"/>
      <c r="AU95" s="956"/>
      <c r="AV95" s="956"/>
      <c r="AW95" s="956"/>
      <c r="AX95" s="956"/>
      <c r="AY95" s="956"/>
      <c r="AZ95" s="956"/>
      <c r="BA95" s="956"/>
      <c r="BB95" s="956"/>
      <c r="BC95" s="956"/>
      <c r="BD95" s="956"/>
      <c r="BE95" s="956"/>
    </row>
    <row r="96" spans="1:57" s="993" customFormat="1" ht="15.75">
      <c r="A96" s="988"/>
      <c r="B96" s="975"/>
      <c r="C96" s="976"/>
      <c r="D96" s="977"/>
      <c r="E96" s="978"/>
      <c r="F96" s="980"/>
      <c r="G96" s="1332"/>
      <c r="H96" s="1283"/>
      <c r="I96" s="1247"/>
      <c r="J96" s="956"/>
      <c r="K96" s="956"/>
      <c r="L96" s="956"/>
      <c r="M96" s="956"/>
      <c r="N96" s="956"/>
      <c r="O96" s="956"/>
      <c r="P96" s="956"/>
      <c r="Q96" s="956"/>
      <c r="R96" s="956"/>
      <c r="S96" s="956"/>
      <c r="T96" s="956"/>
      <c r="U96" s="956"/>
      <c r="V96" s="956"/>
      <c r="W96" s="956"/>
      <c r="X96" s="956"/>
      <c r="Y96" s="956"/>
      <c r="Z96" s="956"/>
      <c r="AA96" s="956"/>
      <c r="AB96" s="956"/>
      <c r="AC96" s="956"/>
      <c r="AD96" s="956"/>
      <c r="AE96" s="956"/>
      <c r="AF96" s="956"/>
      <c r="AG96" s="956"/>
      <c r="AH96" s="956"/>
      <c r="AI96" s="956"/>
      <c r="AJ96" s="956"/>
      <c r="AK96" s="956"/>
      <c r="AL96" s="956"/>
      <c r="AM96" s="956"/>
      <c r="AN96" s="956"/>
      <c r="AO96" s="956"/>
      <c r="AP96" s="956"/>
      <c r="AQ96" s="956"/>
      <c r="AR96" s="956"/>
      <c r="AS96" s="956"/>
      <c r="AT96" s="956"/>
      <c r="AU96" s="956"/>
      <c r="AV96" s="956"/>
      <c r="AW96" s="956"/>
      <c r="AX96" s="956"/>
      <c r="AY96" s="956"/>
      <c r="AZ96" s="956"/>
      <c r="BA96" s="956"/>
      <c r="BB96" s="956"/>
      <c r="BC96" s="956"/>
      <c r="BD96" s="956"/>
      <c r="BE96" s="956"/>
    </row>
    <row r="97" spans="1:57" s="993" customFormat="1" ht="15.75">
      <c r="A97" s="988"/>
      <c r="B97" s="989"/>
      <c r="C97" s="994" t="s">
        <v>401</v>
      </c>
      <c r="D97" s="991"/>
      <c r="E97" s="992"/>
      <c r="F97" s="980"/>
      <c r="G97" s="1332"/>
      <c r="H97" s="1283"/>
      <c r="I97" s="1247"/>
      <c r="J97" s="956"/>
      <c r="K97" s="956"/>
      <c r="L97" s="956"/>
      <c r="M97" s="956"/>
      <c r="N97" s="956"/>
      <c r="O97" s="956"/>
      <c r="P97" s="956"/>
      <c r="Q97" s="956"/>
      <c r="R97" s="956"/>
      <c r="S97" s="956"/>
      <c r="T97" s="956"/>
      <c r="U97" s="956"/>
      <c r="V97" s="956"/>
      <c r="W97" s="956"/>
      <c r="X97" s="956"/>
      <c r="Y97" s="956"/>
      <c r="Z97" s="956"/>
      <c r="AA97" s="956"/>
      <c r="AB97" s="956"/>
      <c r="AC97" s="956"/>
      <c r="AD97" s="956"/>
      <c r="AE97" s="956"/>
      <c r="AF97" s="956"/>
      <c r="AG97" s="956"/>
      <c r="AH97" s="956"/>
      <c r="AI97" s="956"/>
      <c r="AJ97" s="956"/>
      <c r="AK97" s="956"/>
      <c r="AL97" s="956"/>
      <c r="AM97" s="956"/>
      <c r="AN97" s="956"/>
      <c r="AO97" s="956"/>
      <c r="AP97" s="956"/>
      <c r="AQ97" s="956"/>
      <c r="AR97" s="956"/>
      <c r="AS97" s="956"/>
      <c r="AT97" s="956"/>
      <c r="AU97" s="956"/>
      <c r="AV97" s="956"/>
      <c r="AW97" s="956"/>
      <c r="AX97" s="956"/>
      <c r="AY97" s="956"/>
      <c r="AZ97" s="956"/>
      <c r="BA97" s="956"/>
      <c r="BB97" s="956"/>
      <c r="BC97" s="956"/>
      <c r="BD97" s="956"/>
      <c r="BE97" s="956"/>
    </row>
    <row r="98" spans="1:57" s="1178" customFormat="1" ht="17.25">
      <c r="A98" s="1158" t="s">
        <v>165</v>
      </c>
      <c r="B98" s="1164"/>
      <c r="C98" s="1168"/>
      <c r="D98" s="1131"/>
      <c r="E98" s="1162" t="s">
        <v>400</v>
      </c>
      <c r="F98" s="1112" t="s">
        <v>300</v>
      </c>
      <c r="G98" s="1333">
        <v>5</v>
      </c>
      <c r="H98" s="1242"/>
      <c r="I98" s="1245"/>
      <c r="J98" s="1176"/>
      <c r="K98" s="1176"/>
      <c r="L98" s="1176"/>
      <c r="M98" s="1176"/>
      <c r="N98" s="1176"/>
      <c r="O98" s="1176"/>
      <c r="P98" s="1176"/>
      <c r="Q98" s="1176"/>
      <c r="R98" s="1176"/>
      <c r="S98" s="1176"/>
      <c r="T98" s="1176"/>
      <c r="U98" s="1176"/>
      <c r="V98" s="1176"/>
      <c r="W98" s="1176"/>
      <c r="X98" s="1176"/>
      <c r="Y98" s="1176"/>
      <c r="Z98" s="1176"/>
      <c r="AA98" s="1176"/>
      <c r="AB98" s="1176"/>
      <c r="AC98" s="1176"/>
      <c r="AD98" s="1176"/>
      <c r="AE98" s="1176"/>
      <c r="AF98" s="1176"/>
      <c r="AG98" s="1176"/>
      <c r="AH98" s="1176"/>
      <c r="AI98" s="1176"/>
      <c r="AJ98" s="1176"/>
      <c r="AK98" s="1176"/>
      <c r="AL98" s="1176"/>
      <c r="AM98" s="1176"/>
      <c r="AN98" s="1176"/>
      <c r="AO98" s="1176"/>
      <c r="AP98" s="1176"/>
      <c r="AQ98" s="1176"/>
      <c r="AR98" s="1176"/>
      <c r="AS98" s="1176"/>
      <c r="AT98" s="1176"/>
      <c r="AU98" s="1176"/>
      <c r="AV98" s="1176"/>
      <c r="AW98" s="1176"/>
      <c r="AX98" s="1176"/>
      <c r="AY98" s="1176"/>
      <c r="AZ98" s="1176"/>
      <c r="BA98" s="1176"/>
      <c r="BB98" s="1176"/>
      <c r="BC98" s="1176"/>
      <c r="BD98" s="1176"/>
      <c r="BE98" s="1176"/>
    </row>
    <row r="99" spans="1:57" s="47" customFormat="1" ht="15">
      <c r="A99" s="258"/>
      <c r="B99" s="259"/>
      <c r="C99" s="260"/>
      <c r="D99" s="264"/>
      <c r="E99" s="285"/>
      <c r="F99" s="270"/>
      <c r="G99" s="1334"/>
      <c r="H99" s="1282"/>
      <c r="I99" s="1246"/>
      <c r="J99" s="58"/>
      <c r="K99" s="58"/>
      <c r="L99" s="58"/>
      <c r="M99" s="58"/>
      <c r="N99" s="58"/>
      <c r="O99" s="58"/>
      <c r="P99" s="58"/>
      <c r="Q99" s="58"/>
      <c r="R99" s="58"/>
      <c r="S99" s="58"/>
      <c r="T99" s="58"/>
      <c r="U99" s="58"/>
      <c r="V99" s="58"/>
      <c r="W99" s="58"/>
      <c r="X99" s="58"/>
      <c r="Y99" s="58"/>
      <c r="Z99" s="58"/>
      <c r="AA99" s="58"/>
      <c r="AB99" s="58"/>
      <c r="AC99" s="58"/>
      <c r="AD99" s="58"/>
      <c r="AE99" s="58"/>
      <c r="AF99" s="58"/>
      <c r="AG99" s="58"/>
      <c r="AH99" s="58"/>
      <c r="AI99" s="58"/>
      <c r="AJ99" s="58"/>
      <c r="AK99" s="58"/>
      <c r="AL99" s="58"/>
      <c r="AM99" s="58"/>
      <c r="AN99" s="58"/>
      <c r="AO99" s="58"/>
      <c r="AP99" s="58"/>
      <c r="AQ99" s="58"/>
      <c r="AR99" s="58"/>
      <c r="AS99" s="58"/>
      <c r="AT99" s="58"/>
      <c r="AU99" s="58"/>
      <c r="AV99" s="58"/>
      <c r="AW99" s="58"/>
      <c r="AX99" s="58"/>
      <c r="AY99" s="58"/>
      <c r="AZ99" s="58"/>
      <c r="BA99" s="58"/>
      <c r="BB99" s="58"/>
      <c r="BC99" s="58"/>
      <c r="BD99" s="58"/>
      <c r="BE99" s="58"/>
    </row>
    <row r="100" spans="1:57" s="1178" customFormat="1" ht="17.25">
      <c r="A100" s="1158" t="s">
        <v>166</v>
      </c>
      <c r="B100" s="1164"/>
      <c r="C100" s="1168"/>
      <c r="D100" s="1131"/>
      <c r="E100" s="1162" t="s">
        <v>397</v>
      </c>
      <c r="F100" s="1112" t="s">
        <v>300</v>
      </c>
      <c r="G100" s="1333">
        <v>11</v>
      </c>
      <c r="H100" s="1242"/>
      <c r="I100" s="1245"/>
      <c r="J100" s="1176"/>
      <c r="K100" s="1176"/>
      <c r="L100" s="1176"/>
      <c r="M100" s="1176"/>
      <c r="N100" s="1176"/>
      <c r="O100" s="1176"/>
      <c r="P100" s="1176"/>
      <c r="Q100" s="1176"/>
      <c r="R100" s="1176"/>
      <c r="S100" s="1176"/>
      <c r="T100" s="1176"/>
      <c r="U100" s="1176"/>
      <c r="V100" s="1176"/>
      <c r="W100" s="1176"/>
      <c r="X100" s="1176"/>
      <c r="Y100" s="1176"/>
      <c r="Z100" s="1176"/>
      <c r="AA100" s="1176"/>
      <c r="AB100" s="1176"/>
      <c r="AC100" s="1176"/>
      <c r="AD100" s="1176"/>
      <c r="AE100" s="1176"/>
      <c r="AF100" s="1176"/>
      <c r="AG100" s="1176"/>
      <c r="AH100" s="1176"/>
      <c r="AI100" s="1176"/>
      <c r="AJ100" s="1176"/>
      <c r="AK100" s="1176"/>
      <c r="AL100" s="1176"/>
      <c r="AM100" s="1176"/>
      <c r="AN100" s="1176"/>
      <c r="AO100" s="1176"/>
      <c r="AP100" s="1176"/>
      <c r="AQ100" s="1176"/>
      <c r="AR100" s="1176"/>
      <c r="AS100" s="1176"/>
      <c r="AT100" s="1176"/>
      <c r="AU100" s="1176"/>
      <c r="AV100" s="1176"/>
      <c r="AW100" s="1176"/>
      <c r="AX100" s="1176"/>
      <c r="AY100" s="1176"/>
      <c r="AZ100" s="1176"/>
      <c r="BA100" s="1176"/>
      <c r="BB100" s="1176"/>
      <c r="BC100" s="1176"/>
      <c r="BD100" s="1176"/>
      <c r="BE100" s="1176"/>
    </row>
    <row r="101" spans="1:57" s="47" customFormat="1" ht="15">
      <c r="A101" s="258"/>
      <c r="B101" s="259"/>
      <c r="C101" s="260"/>
      <c r="D101" s="264"/>
      <c r="E101" s="269"/>
      <c r="F101" s="263"/>
      <c r="G101" s="1334"/>
      <c r="H101" s="1282"/>
      <c r="I101" s="1246"/>
      <c r="J101" s="58"/>
      <c r="K101" s="58"/>
      <c r="L101" s="58"/>
      <c r="M101" s="58"/>
      <c r="N101" s="58"/>
      <c r="O101" s="58"/>
      <c r="P101" s="58"/>
      <c r="Q101" s="58"/>
      <c r="R101" s="58"/>
      <c r="S101" s="58"/>
      <c r="T101" s="58"/>
      <c r="U101" s="58"/>
      <c r="V101" s="58"/>
      <c r="W101" s="58"/>
      <c r="X101" s="58"/>
      <c r="Y101" s="58"/>
      <c r="Z101" s="58"/>
      <c r="AA101" s="58"/>
      <c r="AB101" s="58"/>
      <c r="AC101" s="58"/>
      <c r="AD101" s="58"/>
      <c r="AE101" s="58"/>
      <c r="AF101" s="58"/>
      <c r="AG101" s="58"/>
      <c r="AH101" s="58"/>
      <c r="AI101" s="58"/>
      <c r="AJ101" s="58"/>
      <c r="AK101" s="58"/>
      <c r="AL101" s="58"/>
      <c r="AM101" s="58"/>
      <c r="AN101" s="58"/>
      <c r="AO101" s="58"/>
      <c r="AP101" s="58"/>
      <c r="AQ101" s="58"/>
      <c r="AR101" s="58"/>
      <c r="AS101" s="58"/>
      <c r="AT101" s="58"/>
      <c r="AU101" s="58"/>
      <c r="AV101" s="58"/>
      <c r="AW101" s="58"/>
      <c r="AX101" s="58"/>
      <c r="AY101" s="58"/>
      <c r="AZ101" s="58"/>
      <c r="BA101" s="58"/>
      <c r="BB101" s="58"/>
      <c r="BC101" s="58"/>
      <c r="BD101" s="58"/>
      <c r="BE101" s="58"/>
    </row>
    <row r="102" spans="1:57" s="993" customFormat="1" ht="15.75">
      <c r="A102" s="988"/>
      <c r="B102" s="989"/>
      <c r="C102" s="990"/>
      <c r="D102" s="977" t="s">
        <v>90</v>
      </c>
      <c r="E102" s="995"/>
      <c r="F102" s="980"/>
      <c r="G102" s="1332"/>
      <c r="H102" s="1283"/>
      <c r="I102" s="1247"/>
      <c r="J102" s="956"/>
      <c r="K102" s="956"/>
      <c r="L102" s="956"/>
      <c r="M102" s="956"/>
      <c r="N102" s="956"/>
      <c r="O102" s="956"/>
      <c r="P102" s="956"/>
      <c r="Q102" s="956"/>
      <c r="R102" s="956"/>
      <c r="S102" s="956"/>
      <c r="T102" s="956"/>
      <c r="U102" s="956"/>
      <c r="V102" s="956"/>
      <c r="W102" s="956"/>
      <c r="X102" s="956"/>
      <c r="Y102" s="956"/>
      <c r="Z102" s="956"/>
      <c r="AA102" s="956"/>
      <c r="AB102" s="956"/>
      <c r="AC102" s="956"/>
      <c r="AD102" s="956"/>
      <c r="AE102" s="956"/>
      <c r="AF102" s="956"/>
      <c r="AG102" s="956"/>
      <c r="AH102" s="956"/>
      <c r="AI102" s="956"/>
      <c r="AJ102" s="956"/>
      <c r="AK102" s="956"/>
      <c r="AL102" s="956"/>
      <c r="AM102" s="956"/>
      <c r="AN102" s="956"/>
      <c r="AO102" s="956"/>
      <c r="AP102" s="956"/>
      <c r="AQ102" s="956"/>
      <c r="AR102" s="956"/>
      <c r="AS102" s="956"/>
      <c r="AT102" s="956"/>
      <c r="AU102" s="956"/>
      <c r="AV102" s="956"/>
      <c r="AW102" s="956"/>
      <c r="AX102" s="956"/>
      <c r="AY102" s="956"/>
      <c r="AZ102" s="956"/>
      <c r="BA102" s="956"/>
      <c r="BB102" s="956"/>
      <c r="BC102" s="956"/>
      <c r="BD102" s="956"/>
      <c r="BE102" s="956"/>
    </row>
    <row r="103" spans="1:57" s="1171" customFormat="1" ht="17.25">
      <c r="A103" s="1158" t="s">
        <v>776</v>
      </c>
      <c r="B103" s="1164"/>
      <c r="C103" s="1131"/>
      <c r="D103" s="1131"/>
      <c r="E103" s="1129" t="s">
        <v>607</v>
      </c>
      <c r="F103" s="1112" t="s">
        <v>300</v>
      </c>
      <c r="G103" s="1333">
        <v>1</v>
      </c>
      <c r="H103" s="1242"/>
      <c r="I103" s="1245"/>
      <c r="J103" s="1102"/>
      <c r="K103" s="1102"/>
      <c r="L103" s="1102"/>
      <c r="M103" s="1102"/>
      <c r="N103" s="1102"/>
      <c r="O103" s="1102"/>
      <c r="P103" s="1102"/>
      <c r="Q103" s="1102"/>
      <c r="R103" s="1102"/>
      <c r="S103" s="1102"/>
      <c r="T103" s="1102"/>
      <c r="U103" s="1102"/>
      <c r="V103" s="1102"/>
      <c r="W103" s="1102"/>
      <c r="X103" s="1102"/>
      <c r="Y103" s="1102"/>
      <c r="Z103" s="1102"/>
      <c r="AA103" s="1102"/>
      <c r="AB103" s="1102"/>
      <c r="AC103" s="1102"/>
      <c r="AD103" s="1102"/>
      <c r="AE103" s="1102"/>
      <c r="AF103" s="1102"/>
      <c r="AG103" s="1102"/>
      <c r="AH103" s="1102"/>
      <c r="AI103" s="1102"/>
      <c r="AJ103" s="1102"/>
      <c r="AK103" s="1102"/>
      <c r="AL103" s="1102"/>
      <c r="AM103" s="1102"/>
      <c r="AN103" s="1102"/>
      <c r="AO103" s="1102"/>
      <c r="AP103" s="1102"/>
      <c r="AQ103" s="1102"/>
      <c r="AR103" s="1102"/>
      <c r="AS103" s="1102"/>
      <c r="AT103" s="1102"/>
      <c r="AU103" s="1102"/>
      <c r="AV103" s="1102"/>
      <c r="AW103" s="1102"/>
      <c r="AX103" s="1102"/>
      <c r="AY103" s="1102"/>
      <c r="AZ103" s="1102"/>
      <c r="BA103" s="1102"/>
      <c r="BB103" s="1102"/>
      <c r="BC103" s="1102"/>
      <c r="BD103" s="1102"/>
      <c r="BE103" s="1102"/>
    </row>
    <row r="104" spans="1:57" s="993" customFormat="1" ht="15.75">
      <c r="A104" s="988"/>
      <c r="B104" s="989"/>
      <c r="C104" s="994" t="s">
        <v>88</v>
      </c>
      <c r="D104" s="977"/>
      <c r="E104" s="995"/>
      <c r="F104" s="980"/>
      <c r="G104" s="1332"/>
      <c r="H104" s="1283"/>
      <c r="I104" s="1247"/>
      <c r="J104" s="956"/>
      <c r="K104" s="956"/>
      <c r="L104" s="956"/>
      <c r="M104" s="956"/>
      <c r="N104" s="956"/>
      <c r="O104" s="956"/>
      <c r="P104" s="956"/>
      <c r="Q104" s="956"/>
      <c r="R104" s="956"/>
      <c r="S104" s="956"/>
      <c r="T104" s="956"/>
      <c r="U104" s="956"/>
      <c r="V104" s="956"/>
      <c r="W104" s="956"/>
      <c r="X104" s="956"/>
      <c r="Y104" s="956"/>
      <c r="Z104" s="956"/>
      <c r="AA104" s="956"/>
      <c r="AB104" s="956"/>
      <c r="AC104" s="956"/>
      <c r="AD104" s="956"/>
      <c r="AE104" s="956"/>
      <c r="AF104" s="956"/>
      <c r="AG104" s="956"/>
      <c r="AH104" s="956"/>
      <c r="AI104" s="956"/>
      <c r="AJ104" s="956"/>
      <c r="AK104" s="956"/>
      <c r="AL104" s="956"/>
      <c r="AM104" s="956"/>
      <c r="AN104" s="956"/>
      <c r="AO104" s="956"/>
      <c r="AP104" s="956"/>
      <c r="AQ104" s="956"/>
      <c r="AR104" s="956"/>
      <c r="AS104" s="956"/>
      <c r="AT104" s="956"/>
      <c r="AU104" s="956"/>
      <c r="AV104" s="956"/>
      <c r="AW104" s="956"/>
      <c r="AX104" s="956"/>
      <c r="AY104" s="956"/>
      <c r="AZ104" s="956"/>
      <c r="BA104" s="956"/>
      <c r="BB104" s="956"/>
      <c r="BC104" s="956"/>
      <c r="BD104" s="956"/>
      <c r="BE104" s="956"/>
    </row>
    <row r="105" spans="1:57" s="1178" customFormat="1" ht="17.25">
      <c r="A105" s="1158" t="s">
        <v>777</v>
      </c>
      <c r="B105" s="1164"/>
      <c r="C105" s="1168"/>
      <c r="D105" s="1131">
        <v>100</v>
      </c>
      <c r="E105" s="1162" t="s">
        <v>89</v>
      </c>
      <c r="F105" s="1112" t="s">
        <v>300</v>
      </c>
      <c r="G105" s="1333">
        <v>24</v>
      </c>
      <c r="H105" s="1242"/>
      <c r="I105" s="1245"/>
      <c r="J105" s="1176"/>
      <c r="K105" s="1176"/>
      <c r="L105" s="1176"/>
      <c r="M105" s="1176"/>
      <c r="N105" s="1176"/>
      <c r="O105" s="1176"/>
      <c r="P105" s="1176"/>
      <c r="Q105" s="1176"/>
      <c r="R105" s="1176"/>
      <c r="S105" s="1176"/>
      <c r="T105" s="1176"/>
      <c r="U105" s="1176"/>
      <c r="V105" s="1176"/>
      <c r="W105" s="1176"/>
      <c r="X105" s="1176"/>
      <c r="Y105" s="1176"/>
      <c r="Z105" s="1176"/>
      <c r="AA105" s="1176"/>
      <c r="AB105" s="1176"/>
      <c r="AC105" s="1176"/>
      <c r="AD105" s="1176"/>
      <c r="AE105" s="1176"/>
      <c r="AF105" s="1176"/>
      <c r="AG105" s="1176"/>
      <c r="AH105" s="1176"/>
      <c r="AI105" s="1176"/>
      <c r="AJ105" s="1176"/>
      <c r="AK105" s="1176"/>
      <c r="AL105" s="1176"/>
      <c r="AM105" s="1176"/>
      <c r="AN105" s="1176"/>
      <c r="AO105" s="1176"/>
      <c r="AP105" s="1176"/>
      <c r="AQ105" s="1176"/>
      <c r="AR105" s="1176"/>
      <c r="AS105" s="1176"/>
      <c r="AT105" s="1176"/>
      <c r="AU105" s="1176"/>
      <c r="AV105" s="1176"/>
      <c r="AW105" s="1176"/>
      <c r="AX105" s="1176"/>
      <c r="AY105" s="1176"/>
      <c r="AZ105" s="1176"/>
      <c r="BA105" s="1176"/>
      <c r="BB105" s="1176"/>
      <c r="BC105" s="1176"/>
      <c r="BD105" s="1176"/>
      <c r="BE105" s="1176"/>
    </row>
    <row r="106" spans="1:57" s="47" customFormat="1" ht="15">
      <c r="A106" s="258"/>
      <c r="B106" s="259"/>
      <c r="C106" s="260"/>
      <c r="D106" s="264"/>
      <c r="E106" s="269"/>
      <c r="F106" s="263"/>
      <c r="G106" s="1334"/>
      <c r="H106" s="1282"/>
      <c r="I106" s="1246"/>
      <c r="J106" s="58"/>
      <c r="K106" s="58"/>
      <c r="L106" s="58"/>
      <c r="M106" s="58"/>
      <c r="N106" s="58"/>
      <c r="O106" s="58"/>
      <c r="P106" s="58"/>
      <c r="Q106" s="58"/>
      <c r="R106" s="58"/>
      <c r="S106" s="58"/>
      <c r="T106" s="58"/>
      <c r="U106" s="58"/>
      <c r="V106" s="58"/>
      <c r="W106" s="58"/>
      <c r="X106" s="58"/>
      <c r="Y106" s="58"/>
      <c r="Z106" s="58"/>
      <c r="AA106" s="58"/>
      <c r="AB106" s="58"/>
      <c r="AC106" s="58"/>
      <c r="AD106" s="58"/>
      <c r="AE106" s="58"/>
      <c r="AF106" s="58"/>
      <c r="AG106" s="58"/>
      <c r="AH106" s="58"/>
      <c r="AI106" s="58"/>
      <c r="AJ106" s="58"/>
      <c r="AK106" s="58"/>
      <c r="AL106" s="58"/>
      <c r="AM106" s="58"/>
      <c r="AN106" s="58"/>
      <c r="AO106" s="58"/>
      <c r="AP106" s="58"/>
      <c r="AQ106" s="58"/>
      <c r="AR106" s="58"/>
      <c r="AS106" s="58"/>
      <c r="AT106" s="58"/>
      <c r="AU106" s="58"/>
      <c r="AV106" s="58"/>
      <c r="AW106" s="58"/>
      <c r="AX106" s="58"/>
      <c r="AY106" s="58"/>
      <c r="AZ106" s="58"/>
      <c r="BA106" s="58"/>
      <c r="BB106" s="58"/>
      <c r="BC106" s="58"/>
      <c r="BD106" s="58"/>
      <c r="BE106" s="58"/>
    </row>
    <row r="107" spans="1:57" s="47" customFormat="1" ht="15">
      <c r="A107" s="258"/>
      <c r="B107" s="259"/>
      <c r="C107" s="260"/>
      <c r="D107" s="260"/>
      <c r="E107" s="285"/>
      <c r="F107" s="263"/>
      <c r="G107" s="1334"/>
      <c r="H107" s="1282"/>
      <c r="I107" s="1246"/>
      <c r="J107" s="58"/>
      <c r="K107" s="58"/>
      <c r="L107" s="58"/>
      <c r="M107" s="58"/>
      <c r="N107" s="58"/>
      <c r="O107" s="58"/>
      <c r="P107" s="58"/>
      <c r="Q107" s="58"/>
      <c r="R107" s="58"/>
      <c r="S107" s="58"/>
      <c r="T107" s="58"/>
      <c r="U107" s="58"/>
      <c r="V107" s="58"/>
      <c r="W107" s="58"/>
      <c r="X107" s="58"/>
      <c r="Y107" s="58"/>
      <c r="Z107" s="58"/>
      <c r="AA107" s="58"/>
      <c r="AB107" s="58"/>
      <c r="AC107" s="58"/>
      <c r="AD107" s="58"/>
      <c r="AE107" s="58"/>
      <c r="AF107" s="58"/>
      <c r="AG107" s="58"/>
      <c r="AH107" s="58"/>
      <c r="AI107" s="58"/>
      <c r="AJ107" s="58"/>
      <c r="AK107" s="58"/>
      <c r="AL107" s="58"/>
      <c r="AM107" s="58"/>
      <c r="AN107" s="58"/>
      <c r="AO107" s="58"/>
      <c r="AP107" s="58"/>
      <c r="AQ107" s="58"/>
      <c r="AR107" s="58"/>
      <c r="AS107" s="58"/>
      <c r="AT107" s="58"/>
      <c r="AU107" s="58"/>
      <c r="AV107" s="58"/>
      <c r="AW107" s="58"/>
      <c r="AX107" s="58"/>
      <c r="AY107" s="58"/>
      <c r="AZ107" s="58"/>
      <c r="BA107" s="58"/>
      <c r="BB107" s="58"/>
      <c r="BC107" s="58"/>
      <c r="BD107" s="58"/>
      <c r="BE107" s="58"/>
    </row>
    <row r="108" spans="1:57" s="993" customFormat="1" ht="15.75">
      <c r="A108" s="974" t="s">
        <v>219</v>
      </c>
      <c r="B108" s="975" t="s">
        <v>729</v>
      </c>
      <c r="C108" s="976"/>
      <c r="D108" s="977"/>
      <c r="E108" s="978"/>
      <c r="F108" s="980"/>
      <c r="G108" s="1332"/>
      <c r="H108" s="1283"/>
      <c r="I108" s="1247"/>
      <c r="J108" s="956"/>
      <c r="K108" s="956"/>
      <c r="L108" s="956"/>
      <c r="M108" s="956"/>
      <c r="N108" s="956"/>
      <c r="O108" s="956"/>
      <c r="P108" s="956"/>
      <c r="Q108" s="956"/>
      <c r="R108" s="956"/>
      <c r="S108" s="956"/>
      <c r="T108" s="956"/>
      <c r="U108" s="956"/>
      <c r="V108" s="956"/>
      <c r="W108" s="956"/>
      <c r="X108" s="956"/>
      <c r="Y108" s="956"/>
      <c r="Z108" s="956"/>
      <c r="AA108" s="956"/>
      <c r="AB108" s="956"/>
      <c r="AC108" s="956"/>
      <c r="AD108" s="956"/>
      <c r="AE108" s="956"/>
      <c r="AF108" s="956"/>
      <c r="AG108" s="956"/>
      <c r="AH108" s="956"/>
      <c r="AI108" s="956"/>
      <c r="AJ108" s="956"/>
      <c r="AK108" s="956"/>
      <c r="AL108" s="956"/>
      <c r="AM108" s="956"/>
      <c r="AN108" s="956"/>
      <c r="AO108" s="956"/>
      <c r="AP108" s="956"/>
      <c r="AQ108" s="956"/>
      <c r="AR108" s="956"/>
      <c r="AS108" s="956"/>
      <c r="AT108" s="956"/>
      <c r="AU108" s="956"/>
      <c r="AV108" s="956"/>
      <c r="AW108" s="956"/>
      <c r="AX108" s="956"/>
      <c r="AY108" s="956"/>
      <c r="AZ108" s="956"/>
      <c r="BA108" s="956"/>
      <c r="BB108" s="956"/>
      <c r="BC108" s="956"/>
      <c r="BD108" s="956"/>
      <c r="BE108" s="956"/>
    </row>
    <row r="109" spans="1:57" s="47" customFormat="1" ht="15">
      <c r="A109" s="250"/>
      <c r="B109" s="251"/>
      <c r="C109" s="252"/>
      <c r="D109" s="253"/>
      <c r="E109" s="254"/>
      <c r="F109" s="263"/>
      <c r="G109" s="1334"/>
      <c r="H109" s="1282"/>
      <c r="I109" s="1246"/>
      <c r="J109" s="58"/>
      <c r="K109" s="58"/>
      <c r="L109" s="58"/>
      <c r="M109" s="58"/>
      <c r="N109" s="58"/>
      <c r="O109" s="58"/>
      <c r="P109" s="58"/>
      <c r="Q109" s="58"/>
      <c r="R109" s="58"/>
      <c r="S109" s="58"/>
      <c r="T109" s="58"/>
      <c r="U109" s="58"/>
      <c r="V109" s="58"/>
      <c r="W109" s="58"/>
      <c r="X109" s="58"/>
      <c r="Y109" s="58"/>
      <c r="Z109" s="58"/>
      <c r="AA109" s="58"/>
      <c r="AB109" s="58"/>
      <c r="AC109" s="58"/>
      <c r="AD109" s="58"/>
      <c r="AE109" s="58"/>
      <c r="AF109" s="58"/>
      <c r="AG109" s="58"/>
      <c r="AH109" s="58"/>
      <c r="AI109" s="58"/>
      <c r="AJ109" s="58"/>
      <c r="AK109" s="58"/>
      <c r="AL109" s="58"/>
      <c r="AM109" s="58"/>
      <c r="AN109" s="58"/>
      <c r="AO109" s="58"/>
      <c r="AP109" s="58"/>
      <c r="AQ109" s="58"/>
      <c r="AR109" s="58"/>
      <c r="AS109" s="58"/>
      <c r="AT109" s="58"/>
      <c r="AU109" s="58"/>
      <c r="AV109" s="58"/>
      <c r="AW109" s="58"/>
      <c r="AX109" s="58"/>
      <c r="AY109" s="58"/>
      <c r="AZ109" s="58"/>
      <c r="BA109" s="58"/>
      <c r="BB109" s="58"/>
      <c r="BC109" s="58"/>
      <c r="BD109" s="58"/>
      <c r="BE109" s="58"/>
    </row>
    <row r="110" spans="1:57" s="993" customFormat="1" ht="15.75">
      <c r="A110" s="988"/>
      <c r="B110" s="989"/>
      <c r="C110" s="994" t="s">
        <v>94</v>
      </c>
      <c r="D110" s="991"/>
      <c r="E110" s="995"/>
      <c r="F110" s="980"/>
      <c r="G110" s="1332"/>
      <c r="H110" s="1283"/>
      <c r="I110" s="1247"/>
      <c r="J110" s="956"/>
      <c r="K110" s="956"/>
      <c r="L110" s="956"/>
      <c r="M110" s="956"/>
      <c r="N110" s="956"/>
      <c r="O110" s="956"/>
      <c r="P110" s="956"/>
      <c r="Q110" s="956"/>
      <c r="R110" s="956"/>
      <c r="S110" s="956"/>
      <c r="T110" s="956"/>
      <c r="U110" s="956"/>
      <c r="V110" s="956"/>
      <c r="W110" s="956"/>
      <c r="X110" s="956"/>
      <c r="Y110" s="956"/>
      <c r="Z110" s="956"/>
      <c r="AA110" s="956"/>
      <c r="AB110" s="956"/>
      <c r="AC110" s="956"/>
      <c r="AD110" s="956"/>
      <c r="AE110" s="956"/>
      <c r="AF110" s="956"/>
      <c r="AG110" s="956"/>
      <c r="AH110" s="956"/>
      <c r="AI110" s="956"/>
      <c r="AJ110" s="956"/>
      <c r="AK110" s="956"/>
      <c r="AL110" s="956"/>
      <c r="AM110" s="956"/>
      <c r="AN110" s="956"/>
      <c r="AO110" s="956"/>
      <c r="AP110" s="956"/>
      <c r="AQ110" s="956"/>
      <c r="AR110" s="956"/>
      <c r="AS110" s="956"/>
      <c r="AT110" s="956"/>
      <c r="AU110" s="956"/>
      <c r="AV110" s="956"/>
      <c r="AW110" s="956"/>
      <c r="AX110" s="956"/>
      <c r="AY110" s="956"/>
      <c r="AZ110" s="956"/>
      <c r="BA110" s="956"/>
      <c r="BB110" s="956"/>
      <c r="BC110" s="956"/>
      <c r="BD110" s="956"/>
      <c r="BE110" s="956"/>
    </row>
    <row r="111" spans="1:57" s="1178" customFormat="1" ht="17.25">
      <c r="A111" s="1158" t="s">
        <v>91</v>
      </c>
      <c r="B111" s="1192"/>
      <c r="C111" s="1168"/>
      <c r="D111" s="1168"/>
      <c r="E111" s="1173" t="s">
        <v>608</v>
      </c>
      <c r="F111" s="1112" t="s">
        <v>300</v>
      </c>
      <c r="G111" s="1333">
        <v>6.5</v>
      </c>
      <c r="H111" s="1242"/>
      <c r="I111" s="1245"/>
      <c r="J111" s="1176"/>
      <c r="K111" s="1176"/>
      <c r="L111" s="1176"/>
      <c r="M111" s="1176"/>
      <c r="N111" s="1176"/>
      <c r="O111" s="1176"/>
      <c r="P111" s="1176"/>
      <c r="Q111" s="1176"/>
      <c r="R111" s="1176"/>
      <c r="S111" s="1176"/>
      <c r="T111" s="1176"/>
      <c r="U111" s="1176"/>
      <c r="V111" s="1176"/>
      <c r="W111" s="1176"/>
      <c r="X111" s="1176"/>
      <c r="Y111" s="1176"/>
      <c r="Z111" s="1176"/>
      <c r="AA111" s="1176"/>
      <c r="AB111" s="1176"/>
      <c r="AC111" s="1176"/>
      <c r="AD111" s="1176"/>
      <c r="AE111" s="1176"/>
      <c r="AF111" s="1176"/>
      <c r="AG111" s="1176"/>
      <c r="AH111" s="1176"/>
      <c r="AI111" s="1176"/>
      <c r="AJ111" s="1176"/>
      <c r="AK111" s="1176"/>
      <c r="AL111" s="1176"/>
      <c r="AM111" s="1176"/>
      <c r="AN111" s="1176"/>
      <c r="AO111" s="1176"/>
      <c r="AP111" s="1176"/>
      <c r="AQ111" s="1176"/>
      <c r="AR111" s="1176"/>
      <c r="AS111" s="1176"/>
      <c r="AT111" s="1176"/>
      <c r="AU111" s="1176"/>
      <c r="AV111" s="1176"/>
      <c r="AW111" s="1176"/>
      <c r="AX111" s="1176"/>
      <c r="AY111" s="1176"/>
      <c r="AZ111" s="1176"/>
      <c r="BA111" s="1176"/>
      <c r="BB111" s="1176"/>
      <c r="BC111" s="1176"/>
      <c r="BD111" s="1176"/>
      <c r="BE111" s="1176"/>
    </row>
    <row r="112" spans="1:57" s="1178" customFormat="1" ht="15">
      <c r="A112" s="1158"/>
      <c r="B112" s="1192"/>
      <c r="C112" s="1168"/>
      <c r="D112" s="1168"/>
      <c r="E112" s="1173"/>
      <c r="F112" s="1112"/>
      <c r="G112" s="1333"/>
      <c r="H112" s="1242"/>
      <c r="I112" s="1245"/>
      <c r="J112" s="1176"/>
      <c r="K112" s="1176"/>
      <c r="L112" s="1176"/>
      <c r="M112" s="1176"/>
      <c r="N112" s="1176"/>
      <c r="O112" s="1176"/>
      <c r="P112" s="1176"/>
      <c r="Q112" s="1176"/>
      <c r="R112" s="1176"/>
      <c r="S112" s="1176"/>
      <c r="T112" s="1176"/>
      <c r="U112" s="1176"/>
      <c r="V112" s="1176"/>
      <c r="W112" s="1176"/>
      <c r="X112" s="1176"/>
      <c r="Y112" s="1176"/>
      <c r="Z112" s="1176"/>
      <c r="AA112" s="1176"/>
      <c r="AB112" s="1176"/>
      <c r="AC112" s="1176"/>
      <c r="AD112" s="1176"/>
      <c r="AE112" s="1176"/>
      <c r="AF112" s="1176"/>
      <c r="AG112" s="1176"/>
      <c r="AH112" s="1176"/>
      <c r="AI112" s="1176"/>
      <c r="AJ112" s="1176"/>
      <c r="AK112" s="1176"/>
      <c r="AL112" s="1176"/>
      <c r="AM112" s="1176"/>
      <c r="AN112" s="1176"/>
      <c r="AO112" s="1176"/>
      <c r="AP112" s="1176"/>
      <c r="AQ112" s="1176"/>
      <c r="AR112" s="1176"/>
      <c r="AS112" s="1176"/>
      <c r="AT112" s="1176"/>
      <c r="AU112" s="1176"/>
      <c r="AV112" s="1176"/>
      <c r="AW112" s="1176"/>
      <c r="AX112" s="1176"/>
      <c r="AY112" s="1176"/>
      <c r="AZ112" s="1176"/>
      <c r="BA112" s="1176"/>
      <c r="BB112" s="1176"/>
      <c r="BC112" s="1176"/>
      <c r="BD112" s="1176"/>
      <c r="BE112" s="1176"/>
    </row>
    <row r="113" spans="1:57" s="1178" customFormat="1" ht="15.75">
      <c r="A113" s="988"/>
      <c r="B113" s="989"/>
      <c r="C113" s="994" t="s">
        <v>90</v>
      </c>
      <c r="D113" s="977"/>
      <c r="E113" s="995"/>
      <c r="F113" s="980"/>
      <c r="G113" s="1332"/>
      <c r="H113" s="1283"/>
      <c r="I113" s="1247"/>
      <c r="J113" s="1176"/>
      <c r="K113" s="1176"/>
      <c r="L113" s="1176"/>
      <c r="M113" s="1176"/>
      <c r="N113" s="1176"/>
      <c r="O113" s="1176"/>
      <c r="P113" s="1176"/>
      <c r="Q113" s="1176"/>
      <c r="R113" s="1176"/>
      <c r="S113" s="1176"/>
      <c r="T113" s="1176"/>
      <c r="U113" s="1176"/>
      <c r="V113" s="1176"/>
      <c r="W113" s="1176"/>
      <c r="X113" s="1176"/>
      <c r="Y113" s="1176"/>
      <c r="Z113" s="1176"/>
      <c r="AA113" s="1176"/>
      <c r="AB113" s="1176"/>
      <c r="AC113" s="1176"/>
      <c r="AD113" s="1176"/>
      <c r="AE113" s="1176"/>
      <c r="AF113" s="1176"/>
      <c r="AG113" s="1176"/>
      <c r="AH113" s="1176"/>
      <c r="AI113" s="1176"/>
      <c r="AJ113" s="1176"/>
      <c r="AK113" s="1176"/>
      <c r="AL113" s="1176"/>
      <c r="AM113" s="1176"/>
      <c r="AN113" s="1176"/>
      <c r="AO113" s="1176"/>
      <c r="AP113" s="1176"/>
      <c r="AQ113" s="1176"/>
      <c r="AR113" s="1176"/>
      <c r="AS113" s="1176"/>
      <c r="AT113" s="1176"/>
      <c r="AU113" s="1176"/>
      <c r="AV113" s="1176"/>
      <c r="AW113" s="1176"/>
      <c r="AX113" s="1176"/>
      <c r="AY113" s="1176"/>
      <c r="AZ113" s="1176"/>
      <c r="BA113" s="1176"/>
      <c r="BB113" s="1176"/>
      <c r="BC113" s="1176"/>
      <c r="BD113" s="1176"/>
      <c r="BE113" s="1176"/>
    </row>
    <row r="114" spans="1:57" s="1178" customFormat="1" ht="17.25">
      <c r="A114" s="1158" t="s">
        <v>495</v>
      </c>
      <c r="B114" s="1164"/>
      <c r="C114" s="1131"/>
      <c r="D114" s="1131"/>
      <c r="E114" s="1129" t="s">
        <v>607</v>
      </c>
      <c r="F114" s="1112" t="s">
        <v>300</v>
      </c>
      <c r="G114" s="1333">
        <v>5</v>
      </c>
      <c r="H114" s="1242"/>
      <c r="I114" s="1245"/>
      <c r="J114" s="1176"/>
      <c r="K114" s="1176"/>
      <c r="L114" s="1176"/>
      <c r="M114" s="1176"/>
      <c r="N114" s="1176"/>
      <c r="O114" s="1176"/>
      <c r="P114" s="1176"/>
      <c r="Q114" s="1176"/>
      <c r="R114" s="1176"/>
      <c r="S114" s="1176"/>
      <c r="T114" s="1176"/>
      <c r="U114" s="1176"/>
      <c r="V114" s="1176"/>
      <c r="W114" s="1176"/>
      <c r="X114" s="1176"/>
      <c r="Y114" s="1176"/>
      <c r="Z114" s="1176"/>
      <c r="AA114" s="1176"/>
      <c r="AB114" s="1176"/>
      <c r="AC114" s="1176"/>
      <c r="AD114" s="1176"/>
      <c r="AE114" s="1176"/>
      <c r="AF114" s="1176"/>
      <c r="AG114" s="1176"/>
      <c r="AH114" s="1176"/>
      <c r="AI114" s="1176"/>
      <c r="AJ114" s="1176"/>
      <c r="AK114" s="1176"/>
      <c r="AL114" s="1176"/>
      <c r="AM114" s="1176"/>
      <c r="AN114" s="1176"/>
      <c r="AO114" s="1176"/>
      <c r="AP114" s="1176"/>
      <c r="AQ114" s="1176"/>
      <c r="AR114" s="1176"/>
      <c r="AS114" s="1176"/>
      <c r="AT114" s="1176"/>
      <c r="AU114" s="1176"/>
      <c r="AV114" s="1176"/>
      <c r="AW114" s="1176"/>
      <c r="AX114" s="1176"/>
      <c r="AY114" s="1176"/>
      <c r="AZ114" s="1176"/>
      <c r="BA114" s="1176"/>
      <c r="BB114" s="1176"/>
      <c r="BC114" s="1176"/>
      <c r="BD114" s="1176"/>
      <c r="BE114" s="1176"/>
    </row>
    <row r="115" spans="1:57" s="47" customFormat="1" ht="15">
      <c r="A115" s="250"/>
      <c r="B115" s="251"/>
      <c r="C115" s="252"/>
      <c r="D115" s="253"/>
      <c r="E115" s="254"/>
      <c r="F115" s="263"/>
      <c r="G115" s="1334"/>
      <c r="H115" s="1282"/>
      <c r="I115" s="1246"/>
      <c r="J115" s="58"/>
      <c r="K115" s="58"/>
      <c r="L115" s="58"/>
      <c r="M115" s="58"/>
      <c r="N115" s="58"/>
      <c r="O115" s="58"/>
      <c r="P115" s="58"/>
      <c r="Q115" s="58"/>
      <c r="R115" s="58"/>
      <c r="S115" s="58"/>
      <c r="T115" s="58"/>
      <c r="U115" s="58"/>
      <c r="V115" s="58"/>
      <c r="W115" s="58"/>
      <c r="X115" s="58"/>
      <c r="Y115" s="58"/>
      <c r="Z115" s="58"/>
      <c r="AA115" s="58"/>
      <c r="AB115" s="58"/>
      <c r="AC115" s="58"/>
      <c r="AD115" s="58"/>
      <c r="AE115" s="58"/>
      <c r="AF115" s="58"/>
      <c r="AG115" s="58"/>
      <c r="AH115" s="58"/>
      <c r="AI115" s="58"/>
      <c r="AJ115" s="58"/>
      <c r="AK115" s="58"/>
      <c r="AL115" s="58"/>
      <c r="AM115" s="58"/>
      <c r="AN115" s="58"/>
      <c r="AO115" s="58"/>
      <c r="AP115" s="58"/>
      <c r="AQ115" s="58"/>
      <c r="AR115" s="58"/>
      <c r="AS115" s="58"/>
      <c r="AT115" s="58"/>
      <c r="AU115" s="58"/>
      <c r="AV115" s="58"/>
      <c r="AW115" s="58"/>
      <c r="AX115" s="58"/>
      <c r="AY115" s="58"/>
      <c r="AZ115" s="58"/>
      <c r="BA115" s="58"/>
      <c r="BB115" s="58"/>
      <c r="BC115" s="58"/>
      <c r="BD115" s="58"/>
      <c r="BE115" s="58"/>
    </row>
    <row r="116" spans="1:57" s="993" customFormat="1" ht="15.75">
      <c r="A116" s="981"/>
      <c r="B116" s="982"/>
      <c r="C116" s="939"/>
      <c r="D116" s="940"/>
      <c r="E116" s="941" t="s">
        <v>100</v>
      </c>
      <c r="F116" s="983"/>
      <c r="G116" s="1328"/>
      <c r="H116" s="1254"/>
      <c r="I116" s="1254"/>
      <c r="J116" s="956"/>
      <c r="K116" s="956"/>
      <c r="L116" s="956"/>
      <c r="M116" s="956"/>
      <c r="N116" s="956"/>
      <c r="O116" s="956"/>
      <c r="P116" s="956"/>
      <c r="Q116" s="956"/>
      <c r="R116" s="956"/>
      <c r="S116" s="956"/>
      <c r="T116" s="956"/>
      <c r="U116" s="956"/>
      <c r="V116" s="956"/>
      <c r="W116" s="956"/>
      <c r="X116" s="956"/>
      <c r="Y116" s="956"/>
      <c r="Z116" s="956"/>
      <c r="AA116" s="956"/>
      <c r="AB116" s="956"/>
      <c r="AC116" s="956"/>
      <c r="AD116" s="956"/>
      <c r="AE116" s="956"/>
      <c r="AF116" s="956"/>
      <c r="AG116" s="956"/>
      <c r="AH116" s="956"/>
      <c r="AI116" s="956"/>
      <c r="AJ116" s="956"/>
      <c r="AK116" s="956"/>
      <c r="AL116" s="956"/>
      <c r="AM116" s="956"/>
      <c r="AN116" s="956"/>
      <c r="AO116" s="956"/>
      <c r="AP116" s="956"/>
      <c r="AQ116" s="956"/>
      <c r="AR116" s="956"/>
      <c r="AS116" s="956"/>
      <c r="AT116" s="956"/>
      <c r="AU116" s="956"/>
      <c r="AV116" s="956"/>
      <c r="AW116" s="956"/>
      <c r="AX116" s="956"/>
      <c r="AY116" s="956"/>
      <c r="AZ116" s="956"/>
      <c r="BA116" s="956"/>
      <c r="BB116" s="956"/>
      <c r="BC116" s="956"/>
      <c r="BD116" s="956"/>
      <c r="BE116" s="956"/>
    </row>
    <row r="117" spans="1:57" s="1006" customFormat="1" ht="15.75">
      <c r="A117" s="1003" t="s">
        <v>101</v>
      </c>
      <c r="B117" s="997"/>
      <c r="C117" s="999"/>
      <c r="D117" s="999"/>
      <c r="E117" s="1000" t="s">
        <v>102</v>
      </c>
      <c r="F117" s="1004"/>
      <c r="G117" s="1336"/>
      <c r="H117" s="1288"/>
      <c r="I117" s="1258"/>
      <c r="J117" s="1005"/>
      <c r="K117" s="1005"/>
      <c r="L117" s="1005"/>
      <c r="M117" s="1005"/>
      <c r="N117" s="1005"/>
      <c r="O117" s="1005"/>
      <c r="P117" s="1005"/>
      <c r="Q117" s="1005"/>
      <c r="R117" s="1005"/>
      <c r="S117" s="1005"/>
      <c r="T117" s="1005"/>
      <c r="U117" s="1005"/>
      <c r="V117" s="1005"/>
      <c r="W117" s="1005"/>
      <c r="X117" s="1005"/>
      <c r="Y117" s="1005"/>
      <c r="Z117" s="1005"/>
      <c r="AA117" s="1005"/>
      <c r="AB117" s="1005"/>
      <c r="AC117" s="1005"/>
      <c r="AD117" s="1005"/>
      <c r="AE117" s="1005"/>
      <c r="AF117" s="1005"/>
      <c r="AG117" s="1005"/>
      <c r="AH117" s="1005"/>
      <c r="AI117" s="1005"/>
      <c r="AJ117" s="1005"/>
      <c r="AK117" s="1005"/>
      <c r="AL117" s="1005"/>
      <c r="AM117" s="1005"/>
      <c r="AN117" s="1005"/>
      <c r="AO117" s="1005"/>
      <c r="AP117" s="1005"/>
      <c r="AQ117" s="1005"/>
      <c r="AR117" s="1005"/>
      <c r="AS117" s="1005"/>
      <c r="AT117" s="1005"/>
      <c r="AU117" s="1005"/>
      <c r="AV117" s="1005"/>
      <c r="AW117" s="1005"/>
      <c r="AX117" s="1005"/>
      <c r="AY117" s="1005"/>
      <c r="AZ117" s="1005"/>
      <c r="BA117" s="1005"/>
      <c r="BB117" s="1005"/>
      <c r="BC117" s="1005"/>
      <c r="BD117" s="1005"/>
      <c r="BE117" s="1005"/>
    </row>
    <row r="118" spans="1:57" s="67" customFormat="1" ht="15">
      <c r="A118" s="298"/>
      <c r="B118" s="299"/>
      <c r="C118" s="244"/>
      <c r="D118" s="244"/>
      <c r="E118" s="246"/>
      <c r="F118" s="300"/>
      <c r="G118" s="1337"/>
      <c r="H118" s="1289"/>
      <c r="I118" s="1256"/>
      <c r="J118" s="933"/>
      <c r="K118" s="933"/>
      <c r="L118" s="933"/>
      <c r="M118" s="933"/>
      <c r="N118" s="933"/>
      <c r="O118" s="933"/>
      <c r="P118" s="933"/>
      <c r="Q118" s="933"/>
      <c r="R118" s="933"/>
      <c r="S118" s="933"/>
      <c r="T118" s="933"/>
      <c r="U118" s="933"/>
      <c r="V118" s="933"/>
      <c r="W118" s="933"/>
      <c r="X118" s="933"/>
      <c r="Y118" s="933"/>
      <c r="Z118" s="933"/>
      <c r="AA118" s="933"/>
      <c r="AB118" s="933"/>
      <c r="AC118" s="933"/>
      <c r="AD118" s="933"/>
      <c r="AE118" s="933"/>
      <c r="AF118" s="933"/>
      <c r="AG118" s="933"/>
      <c r="AH118" s="933"/>
      <c r="AI118" s="933"/>
      <c r="AJ118" s="933"/>
      <c r="AK118" s="933"/>
      <c r="AL118" s="933"/>
      <c r="AM118" s="933"/>
      <c r="AN118" s="933"/>
      <c r="AO118" s="933"/>
      <c r="AP118" s="933"/>
      <c r="AQ118" s="933"/>
      <c r="AR118" s="933"/>
      <c r="AS118" s="933"/>
      <c r="AT118" s="933"/>
      <c r="AU118" s="933"/>
      <c r="AV118" s="933"/>
      <c r="AW118" s="933"/>
      <c r="AX118" s="933"/>
      <c r="AY118" s="933"/>
      <c r="AZ118" s="933"/>
      <c r="BA118" s="933"/>
      <c r="BB118" s="933"/>
      <c r="BC118" s="933"/>
      <c r="BD118" s="933"/>
      <c r="BE118" s="933"/>
    </row>
    <row r="119" spans="1:57" s="1006" customFormat="1" ht="15.75">
      <c r="A119" s="1007" t="s">
        <v>103</v>
      </c>
      <c r="B119" s="1008" t="s">
        <v>71</v>
      </c>
      <c r="C119" s="976"/>
      <c r="D119" s="976"/>
      <c r="E119" s="978"/>
      <c r="F119" s="1009"/>
      <c r="G119" s="1338"/>
      <c r="H119" s="1290"/>
      <c r="I119" s="1247"/>
      <c r="J119" s="1005"/>
      <c r="K119" s="1005"/>
      <c r="L119" s="1005"/>
      <c r="M119" s="1005"/>
      <c r="N119" s="1005"/>
      <c r="O119" s="1005"/>
      <c r="P119" s="1005"/>
      <c r="Q119" s="1005"/>
      <c r="R119" s="1005"/>
      <c r="S119" s="1005"/>
      <c r="T119" s="1005"/>
      <c r="U119" s="1005"/>
      <c r="V119" s="1005"/>
      <c r="W119" s="1005"/>
      <c r="X119" s="1005"/>
      <c r="Y119" s="1005"/>
      <c r="Z119" s="1005"/>
      <c r="AA119" s="1005"/>
      <c r="AB119" s="1005"/>
      <c r="AC119" s="1005"/>
      <c r="AD119" s="1005"/>
      <c r="AE119" s="1005"/>
      <c r="AF119" s="1005"/>
      <c r="AG119" s="1005"/>
      <c r="AH119" s="1005"/>
      <c r="AI119" s="1005"/>
      <c r="AJ119" s="1005"/>
      <c r="AK119" s="1005"/>
      <c r="AL119" s="1005"/>
      <c r="AM119" s="1005"/>
      <c r="AN119" s="1005"/>
      <c r="AO119" s="1005"/>
      <c r="AP119" s="1005"/>
      <c r="AQ119" s="1005"/>
      <c r="AR119" s="1005"/>
      <c r="AS119" s="1005"/>
      <c r="AT119" s="1005"/>
      <c r="AU119" s="1005"/>
      <c r="AV119" s="1005"/>
      <c r="AW119" s="1005"/>
      <c r="AX119" s="1005"/>
      <c r="AY119" s="1005"/>
      <c r="AZ119" s="1005"/>
      <c r="BA119" s="1005"/>
      <c r="BB119" s="1005"/>
      <c r="BC119" s="1005"/>
      <c r="BD119" s="1005"/>
      <c r="BE119" s="1005"/>
    </row>
    <row r="120" spans="1:57" s="1149" customFormat="1" ht="135">
      <c r="A120" s="1128"/>
      <c r="B120" s="1192"/>
      <c r="C120" s="1168"/>
      <c r="D120" s="1169" t="s">
        <v>48</v>
      </c>
      <c r="E120" s="1207" t="s">
        <v>308</v>
      </c>
      <c r="F120" s="1203"/>
      <c r="G120" s="1339"/>
      <c r="H120" s="1291"/>
      <c r="I120" s="1245"/>
      <c r="J120" s="1148"/>
      <c r="K120" s="1148"/>
      <c r="L120" s="1148"/>
      <c r="M120" s="1148"/>
      <c r="N120" s="1148"/>
      <c r="O120" s="1148"/>
      <c r="P120" s="1148"/>
      <c r="Q120" s="1148"/>
      <c r="R120" s="1148"/>
      <c r="S120" s="1148"/>
      <c r="T120" s="1148"/>
      <c r="U120" s="1148"/>
      <c r="V120" s="1148"/>
      <c r="W120" s="1148"/>
      <c r="X120" s="1148"/>
      <c r="Y120" s="1148"/>
      <c r="Z120" s="1148"/>
      <c r="AA120" s="1148"/>
      <c r="AB120" s="1148"/>
      <c r="AC120" s="1148"/>
      <c r="AD120" s="1148"/>
      <c r="AE120" s="1148"/>
      <c r="AF120" s="1148"/>
      <c r="AG120" s="1148"/>
      <c r="AH120" s="1148"/>
      <c r="AI120" s="1148"/>
      <c r="AJ120" s="1148"/>
      <c r="AK120" s="1148"/>
      <c r="AL120" s="1148"/>
      <c r="AM120" s="1148"/>
      <c r="AN120" s="1148"/>
      <c r="AO120" s="1148"/>
      <c r="AP120" s="1148"/>
      <c r="AQ120" s="1148"/>
      <c r="AR120" s="1148"/>
      <c r="AS120" s="1148"/>
      <c r="AT120" s="1148"/>
      <c r="AU120" s="1148"/>
      <c r="AV120" s="1148"/>
      <c r="AW120" s="1148"/>
      <c r="AX120" s="1148"/>
      <c r="AY120" s="1148"/>
      <c r="AZ120" s="1148"/>
      <c r="BA120" s="1148"/>
      <c r="BB120" s="1148"/>
      <c r="BC120" s="1148"/>
      <c r="BD120" s="1148"/>
      <c r="BE120" s="1148"/>
    </row>
    <row r="121" spans="1:57" s="67" customFormat="1" ht="15">
      <c r="A121" s="266"/>
      <c r="B121" s="295"/>
      <c r="C121" s="260"/>
      <c r="D121" s="260"/>
      <c r="E121" s="265"/>
      <c r="F121" s="305"/>
      <c r="G121" s="1340"/>
      <c r="H121" s="1292"/>
      <c r="I121" s="1246"/>
      <c r="J121" s="933"/>
      <c r="K121" s="933"/>
      <c r="L121" s="933"/>
      <c r="M121" s="933"/>
      <c r="N121" s="933"/>
      <c r="O121" s="933"/>
      <c r="P121" s="933"/>
      <c r="Q121" s="933"/>
      <c r="R121" s="933"/>
      <c r="S121" s="933"/>
      <c r="T121" s="933"/>
      <c r="U121" s="933"/>
      <c r="V121" s="933"/>
      <c r="W121" s="933"/>
      <c r="X121" s="933"/>
      <c r="Y121" s="933"/>
      <c r="Z121" s="933"/>
      <c r="AA121" s="933"/>
      <c r="AB121" s="933"/>
      <c r="AC121" s="933"/>
      <c r="AD121" s="933"/>
      <c r="AE121" s="933"/>
      <c r="AF121" s="933"/>
      <c r="AG121" s="933"/>
      <c r="AH121" s="933"/>
      <c r="AI121" s="933"/>
      <c r="AJ121" s="933"/>
      <c r="AK121" s="933"/>
      <c r="AL121" s="933"/>
      <c r="AM121" s="933"/>
      <c r="AN121" s="933"/>
      <c r="AO121" s="933"/>
      <c r="AP121" s="933"/>
      <c r="AQ121" s="933"/>
      <c r="AR121" s="933"/>
      <c r="AS121" s="933"/>
      <c r="AT121" s="933"/>
      <c r="AU121" s="933"/>
      <c r="AV121" s="933"/>
      <c r="AW121" s="933"/>
      <c r="AX121" s="933"/>
      <c r="AY121" s="933"/>
      <c r="AZ121" s="933"/>
      <c r="BA121" s="933"/>
      <c r="BB121" s="933"/>
      <c r="BC121" s="933"/>
      <c r="BD121" s="933"/>
      <c r="BE121" s="933"/>
    </row>
    <row r="122" spans="1:57" s="1006" customFormat="1" ht="15.75">
      <c r="A122" s="1007" t="s">
        <v>104</v>
      </c>
      <c r="B122" s="1008" t="s">
        <v>105</v>
      </c>
      <c r="C122" s="976"/>
      <c r="D122" s="976"/>
      <c r="E122" s="978"/>
      <c r="F122" s="1010"/>
      <c r="G122" s="1341"/>
      <c r="H122" s="1293"/>
      <c r="I122" s="1247"/>
      <c r="J122" s="1005"/>
      <c r="K122" s="1005"/>
      <c r="L122" s="1005"/>
      <c r="M122" s="1005"/>
      <c r="N122" s="1005"/>
      <c r="O122" s="1005"/>
      <c r="P122" s="1005"/>
      <c r="Q122" s="1005"/>
      <c r="R122" s="1005"/>
      <c r="S122" s="1005"/>
      <c r="T122" s="1005"/>
      <c r="U122" s="1005"/>
      <c r="V122" s="1005"/>
      <c r="W122" s="1005"/>
      <c r="X122" s="1005"/>
      <c r="Y122" s="1005"/>
      <c r="Z122" s="1005"/>
      <c r="AA122" s="1005"/>
      <c r="AB122" s="1005"/>
      <c r="AC122" s="1005"/>
      <c r="AD122" s="1005"/>
      <c r="AE122" s="1005"/>
      <c r="AF122" s="1005"/>
      <c r="AG122" s="1005"/>
      <c r="AH122" s="1005"/>
      <c r="AI122" s="1005"/>
      <c r="AJ122" s="1005"/>
      <c r="AK122" s="1005"/>
      <c r="AL122" s="1005"/>
      <c r="AM122" s="1005"/>
      <c r="AN122" s="1005"/>
      <c r="AO122" s="1005"/>
      <c r="AP122" s="1005"/>
      <c r="AQ122" s="1005"/>
      <c r="AR122" s="1005"/>
      <c r="AS122" s="1005"/>
      <c r="AT122" s="1005"/>
      <c r="AU122" s="1005"/>
      <c r="AV122" s="1005"/>
      <c r="AW122" s="1005"/>
      <c r="AX122" s="1005"/>
      <c r="AY122" s="1005"/>
      <c r="AZ122" s="1005"/>
      <c r="BA122" s="1005"/>
      <c r="BB122" s="1005"/>
      <c r="BC122" s="1005"/>
      <c r="BD122" s="1005"/>
      <c r="BE122" s="1005"/>
    </row>
    <row r="123" spans="1:57" s="1149" customFormat="1" ht="15">
      <c r="A123" s="1128"/>
      <c r="B123" s="1201"/>
      <c r="C123" s="1202"/>
      <c r="D123" s="1193"/>
      <c r="E123" s="1170" t="s">
        <v>358</v>
      </c>
      <c r="F123" s="1203"/>
      <c r="G123" s="1339"/>
      <c r="H123" s="1291"/>
      <c r="I123" s="1245"/>
      <c r="J123" s="1148"/>
      <c r="K123" s="1148"/>
      <c r="L123" s="1148"/>
      <c r="M123" s="1148"/>
      <c r="N123" s="1148"/>
      <c r="O123" s="1148"/>
      <c r="P123" s="1148"/>
      <c r="Q123" s="1148"/>
      <c r="R123" s="1148"/>
      <c r="S123" s="1148"/>
      <c r="T123" s="1148"/>
      <c r="U123" s="1148"/>
      <c r="V123" s="1148"/>
      <c r="W123" s="1148"/>
      <c r="X123" s="1148"/>
      <c r="Y123" s="1148"/>
      <c r="Z123" s="1148"/>
      <c r="AA123" s="1148"/>
      <c r="AB123" s="1148"/>
      <c r="AC123" s="1148"/>
      <c r="AD123" s="1148"/>
      <c r="AE123" s="1148"/>
      <c r="AF123" s="1148"/>
      <c r="AG123" s="1148"/>
      <c r="AH123" s="1148"/>
      <c r="AI123" s="1148"/>
      <c r="AJ123" s="1148"/>
      <c r="AK123" s="1148"/>
      <c r="AL123" s="1148"/>
      <c r="AM123" s="1148"/>
      <c r="AN123" s="1148"/>
      <c r="AO123" s="1148"/>
      <c r="AP123" s="1148"/>
      <c r="AQ123" s="1148"/>
      <c r="AR123" s="1148"/>
      <c r="AS123" s="1148"/>
      <c r="AT123" s="1148"/>
      <c r="AU123" s="1148"/>
      <c r="AV123" s="1148"/>
      <c r="AW123" s="1148"/>
      <c r="AX123" s="1148"/>
      <c r="AY123" s="1148"/>
      <c r="AZ123" s="1148"/>
      <c r="BA123" s="1148"/>
      <c r="BB123" s="1148"/>
      <c r="BC123" s="1148"/>
      <c r="BD123" s="1148"/>
      <c r="BE123" s="1148"/>
    </row>
    <row r="124" spans="1:57" s="1205" customFormat="1" ht="15">
      <c r="A124" s="1128"/>
      <c r="B124" s="1192"/>
      <c r="C124" s="1168"/>
      <c r="D124" s="1168">
        <v>150</v>
      </c>
      <c r="E124" s="1173" t="s">
        <v>158</v>
      </c>
      <c r="F124" s="1194"/>
      <c r="G124" s="1342"/>
      <c r="H124" s="1294"/>
      <c r="I124" s="1245"/>
      <c r="J124" s="1204"/>
      <c r="K124" s="1204"/>
      <c r="L124" s="1204"/>
      <c r="M124" s="1204"/>
      <c r="N124" s="1204"/>
      <c r="O124" s="1204"/>
      <c r="P124" s="1204"/>
      <c r="Q124" s="1204"/>
      <c r="R124" s="1204"/>
      <c r="S124" s="1204"/>
      <c r="T124" s="1204"/>
      <c r="U124" s="1204"/>
      <c r="V124" s="1204"/>
      <c r="W124" s="1204"/>
      <c r="X124" s="1204"/>
      <c r="Y124" s="1204"/>
      <c r="Z124" s="1204"/>
      <c r="AA124" s="1204"/>
      <c r="AB124" s="1204"/>
      <c r="AC124" s="1204"/>
      <c r="AD124" s="1204"/>
      <c r="AE124" s="1204"/>
      <c r="AF124" s="1204"/>
      <c r="AG124" s="1204"/>
      <c r="AH124" s="1204"/>
      <c r="AI124" s="1204"/>
      <c r="AJ124" s="1204"/>
      <c r="AK124" s="1204"/>
      <c r="AL124" s="1204"/>
      <c r="AM124" s="1204"/>
      <c r="AN124" s="1204"/>
      <c r="AO124" s="1204"/>
      <c r="AP124" s="1204"/>
      <c r="AQ124" s="1204"/>
      <c r="AR124" s="1204"/>
      <c r="AS124" s="1204"/>
      <c r="AT124" s="1204"/>
      <c r="AU124" s="1204"/>
      <c r="AV124" s="1204"/>
      <c r="AW124" s="1204"/>
      <c r="AX124" s="1204"/>
      <c r="AY124" s="1204"/>
      <c r="AZ124" s="1204"/>
      <c r="BA124" s="1204"/>
      <c r="BB124" s="1204"/>
      <c r="BC124" s="1204"/>
      <c r="BD124" s="1204"/>
      <c r="BE124" s="1204"/>
    </row>
    <row r="125" spans="1:57" s="1149" customFormat="1" ht="17.25">
      <c r="A125" s="1128" t="s">
        <v>106</v>
      </c>
      <c r="B125" s="1186"/>
      <c r="C125" s="1168"/>
      <c r="D125" s="1168"/>
      <c r="E125" s="1179" t="s">
        <v>93</v>
      </c>
      <c r="F125" s="1194" t="s">
        <v>299</v>
      </c>
      <c r="G125" s="1342">
        <v>242</v>
      </c>
      <c r="H125" s="1294"/>
      <c r="I125" s="1245"/>
      <c r="J125" s="1148"/>
      <c r="K125" s="1148"/>
      <c r="L125" s="1148"/>
      <c r="M125" s="1148"/>
      <c r="N125" s="1148"/>
      <c r="O125" s="1148"/>
      <c r="P125" s="1148"/>
      <c r="Q125" s="1148"/>
      <c r="R125" s="1148"/>
      <c r="S125" s="1148"/>
      <c r="T125" s="1148"/>
      <c r="U125" s="1148"/>
      <c r="V125" s="1148"/>
      <c r="W125" s="1148"/>
      <c r="X125" s="1148"/>
      <c r="Y125" s="1148"/>
      <c r="Z125" s="1148"/>
      <c r="AA125" s="1148"/>
      <c r="AB125" s="1148"/>
      <c r="AC125" s="1148"/>
      <c r="AD125" s="1148"/>
      <c r="AE125" s="1148"/>
      <c r="AF125" s="1148"/>
      <c r="AG125" s="1148"/>
      <c r="AH125" s="1148"/>
      <c r="AI125" s="1148"/>
      <c r="AJ125" s="1148"/>
      <c r="AK125" s="1148"/>
      <c r="AL125" s="1148"/>
      <c r="AM125" s="1148"/>
      <c r="AN125" s="1148"/>
      <c r="AO125" s="1148"/>
      <c r="AP125" s="1148"/>
      <c r="AQ125" s="1148"/>
      <c r="AR125" s="1148"/>
      <c r="AS125" s="1148"/>
      <c r="AT125" s="1148"/>
      <c r="AU125" s="1148"/>
      <c r="AV125" s="1148"/>
      <c r="AW125" s="1148"/>
      <c r="AX125" s="1148"/>
      <c r="AY125" s="1148"/>
      <c r="AZ125" s="1148"/>
      <c r="BA125" s="1148"/>
      <c r="BB125" s="1148"/>
      <c r="BC125" s="1148"/>
      <c r="BD125" s="1148"/>
      <c r="BE125" s="1148"/>
    </row>
    <row r="126" spans="1:57" s="1149" customFormat="1" ht="15">
      <c r="A126" s="1128"/>
      <c r="B126" s="1186"/>
      <c r="C126" s="1168"/>
      <c r="D126" s="1168"/>
      <c r="E126" s="1179"/>
      <c r="F126" s="1194"/>
      <c r="G126" s="1342"/>
      <c r="H126" s="1294"/>
      <c r="I126" s="1245"/>
      <c r="J126" s="1148"/>
      <c r="K126" s="1148"/>
      <c r="L126" s="1148"/>
      <c r="M126" s="1148"/>
      <c r="N126" s="1148"/>
      <c r="O126" s="1148"/>
      <c r="P126" s="1148"/>
      <c r="Q126" s="1148"/>
      <c r="R126" s="1148"/>
      <c r="S126" s="1148"/>
      <c r="T126" s="1148"/>
      <c r="U126" s="1148"/>
      <c r="V126" s="1148"/>
      <c r="W126" s="1148"/>
      <c r="X126" s="1148"/>
      <c r="Y126" s="1148"/>
      <c r="Z126" s="1148"/>
      <c r="AA126" s="1148"/>
      <c r="AB126" s="1148"/>
      <c r="AC126" s="1148"/>
      <c r="AD126" s="1148"/>
      <c r="AE126" s="1148"/>
      <c r="AF126" s="1148"/>
      <c r="AG126" s="1148"/>
      <c r="AH126" s="1148"/>
      <c r="AI126" s="1148"/>
      <c r="AJ126" s="1148"/>
      <c r="AK126" s="1148"/>
      <c r="AL126" s="1148"/>
      <c r="AM126" s="1148"/>
      <c r="AN126" s="1148"/>
      <c r="AO126" s="1148"/>
      <c r="AP126" s="1148"/>
      <c r="AQ126" s="1148"/>
      <c r="AR126" s="1148"/>
      <c r="AS126" s="1148"/>
      <c r="AT126" s="1148"/>
      <c r="AU126" s="1148"/>
      <c r="AV126" s="1148"/>
      <c r="AW126" s="1148"/>
      <c r="AX126" s="1148"/>
      <c r="AY126" s="1148"/>
      <c r="AZ126" s="1148"/>
      <c r="BA126" s="1148"/>
      <c r="BB126" s="1148"/>
      <c r="BC126" s="1148"/>
      <c r="BD126" s="1148"/>
      <c r="BE126" s="1148"/>
    </row>
    <row r="127" spans="1:57" s="1149" customFormat="1" ht="15">
      <c r="A127" s="1206"/>
      <c r="B127" s="1192"/>
      <c r="C127" s="1168"/>
      <c r="D127" s="1193"/>
      <c r="E127" s="1170" t="s">
        <v>359</v>
      </c>
      <c r="F127" s="1194"/>
      <c r="G127" s="1342"/>
      <c r="H127" s="1294"/>
      <c r="I127" s="1245"/>
      <c r="J127" s="1148"/>
      <c r="K127" s="1148"/>
      <c r="L127" s="1441"/>
      <c r="M127" s="1441"/>
      <c r="N127" s="1148"/>
      <c r="O127" s="1148"/>
      <c r="P127" s="1148"/>
      <c r="Q127" s="1148"/>
      <c r="R127" s="1148"/>
      <c r="S127" s="1148"/>
      <c r="T127" s="1148"/>
      <c r="U127" s="1148"/>
      <c r="V127" s="1148"/>
      <c r="W127" s="1148"/>
      <c r="X127" s="1148"/>
      <c r="Y127" s="1148"/>
      <c r="Z127" s="1148"/>
      <c r="AA127" s="1148"/>
      <c r="AB127" s="1148"/>
      <c r="AC127" s="1148"/>
      <c r="AD127" s="1148"/>
      <c r="AE127" s="1148"/>
      <c r="AF127" s="1148"/>
      <c r="AG127" s="1148"/>
      <c r="AH127" s="1148"/>
      <c r="AI127" s="1148"/>
      <c r="AJ127" s="1148"/>
      <c r="AK127" s="1148"/>
      <c r="AL127" s="1148"/>
      <c r="AM127" s="1148"/>
      <c r="AN127" s="1148"/>
      <c r="AO127" s="1148"/>
      <c r="AP127" s="1148"/>
      <c r="AQ127" s="1148"/>
      <c r="AR127" s="1148"/>
      <c r="AS127" s="1148"/>
      <c r="AT127" s="1148"/>
      <c r="AU127" s="1148"/>
      <c r="AV127" s="1148"/>
      <c r="AW127" s="1148"/>
      <c r="AX127" s="1148"/>
      <c r="AY127" s="1148"/>
      <c r="AZ127" s="1148"/>
      <c r="BA127" s="1148"/>
      <c r="BB127" s="1148"/>
      <c r="BC127" s="1148"/>
      <c r="BD127" s="1148"/>
      <c r="BE127" s="1148"/>
    </row>
    <row r="128" spans="1:57" s="1149" customFormat="1" ht="15">
      <c r="A128" s="1206"/>
      <c r="B128" s="1192"/>
      <c r="C128" s="1168"/>
      <c r="D128" s="1168">
        <v>150</v>
      </c>
      <c r="E128" s="1173" t="s">
        <v>158</v>
      </c>
      <c r="F128" s="1194"/>
      <c r="G128" s="1342"/>
      <c r="H128" s="1294"/>
      <c r="I128" s="1245"/>
      <c r="J128" s="1148"/>
      <c r="K128" s="1148"/>
      <c r="L128" s="1441"/>
      <c r="M128" s="1441"/>
      <c r="N128" s="1148"/>
      <c r="O128" s="1148"/>
      <c r="P128" s="1148"/>
      <c r="Q128" s="1148"/>
      <c r="R128" s="1148"/>
      <c r="S128" s="1148"/>
      <c r="T128" s="1148"/>
      <c r="U128" s="1148"/>
      <c r="V128" s="1148"/>
      <c r="W128" s="1148"/>
      <c r="X128" s="1148"/>
      <c r="Y128" s="1148"/>
      <c r="Z128" s="1148"/>
      <c r="AA128" s="1148"/>
      <c r="AB128" s="1148"/>
      <c r="AC128" s="1148"/>
      <c r="AD128" s="1148"/>
      <c r="AE128" s="1148"/>
      <c r="AF128" s="1148"/>
      <c r="AG128" s="1148"/>
      <c r="AH128" s="1148"/>
      <c r="AI128" s="1148"/>
      <c r="AJ128" s="1148"/>
      <c r="AK128" s="1148"/>
      <c r="AL128" s="1148"/>
      <c r="AM128" s="1148"/>
      <c r="AN128" s="1148"/>
      <c r="AO128" s="1148"/>
      <c r="AP128" s="1148"/>
      <c r="AQ128" s="1148"/>
      <c r="AR128" s="1148"/>
      <c r="AS128" s="1148"/>
      <c r="AT128" s="1148"/>
      <c r="AU128" s="1148"/>
      <c r="AV128" s="1148"/>
      <c r="AW128" s="1148"/>
      <c r="AX128" s="1148"/>
      <c r="AY128" s="1148"/>
      <c r="AZ128" s="1148"/>
      <c r="BA128" s="1148"/>
      <c r="BB128" s="1148"/>
      <c r="BC128" s="1148"/>
      <c r="BD128" s="1148"/>
      <c r="BE128" s="1148"/>
    </row>
    <row r="129" spans="1:57" s="1149" customFormat="1" ht="17.25">
      <c r="A129" s="1128" t="s">
        <v>108</v>
      </c>
      <c r="B129" s="1192"/>
      <c r="C129" s="1168"/>
      <c r="D129" s="1168"/>
      <c r="E129" s="1179" t="s">
        <v>93</v>
      </c>
      <c r="F129" s="1194" t="s">
        <v>299</v>
      </c>
      <c r="G129" s="1342">
        <v>277</v>
      </c>
      <c r="H129" s="1294"/>
      <c r="I129" s="1245"/>
      <c r="J129" s="1148"/>
      <c r="K129" s="1148"/>
      <c r="L129" s="1441"/>
      <c r="M129" s="1441"/>
      <c r="N129" s="1148"/>
      <c r="O129" s="1148"/>
      <c r="P129" s="1148"/>
      <c r="Q129" s="1148"/>
      <c r="R129" s="1148"/>
      <c r="S129" s="1148"/>
      <c r="T129" s="1148"/>
      <c r="U129" s="1148"/>
      <c r="V129" s="1148"/>
      <c r="W129" s="1148"/>
      <c r="X129" s="1148"/>
      <c r="Y129" s="1148"/>
      <c r="Z129" s="1148"/>
      <c r="AA129" s="1148"/>
      <c r="AB129" s="1148"/>
      <c r="AC129" s="1148"/>
      <c r="AD129" s="1148"/>
      <c r="AE129" s="1148"/>
      <c r="AF129" s="1148"/>
      <c r="AG129" s="1148"/>
      <c r="AH129" s="1148"/>
      <c r="AI129" s="1148"/>
      <c r="AJ129" s="1148"/>
      <c r="AK129" s="1148"/>
      <c r="AL129" s="1148"/>
      <c r="AM129" s="1148"/>
      <c r="AN129" s="1148"/>
      <c r="AO129" s="1148"/>
      <c r="AP129" s="1148"/>
      <c r="AQ129" s="1148"/>
      <c r="AR129" s="1148"/>
      <c r="AS129" s="1148"/>
      <c r="AT129" s="1148"/>
      <c r="AU129" s="1148"/>
      <c r="AV129" s="1148"/>
      <c r="AW129" s="1148"/>
      <c r="AX129" s="1148"/>
      <c r="AY129" s="1148"/>
      <c r="AZ129" s="1148"/>
      <c r="BA129" s="1148"/>
      <c r="BB129" s="1148"/>
      <c r="BC129" s="1148"/>
      <c r="BD129" s="1148"/>
      <c r="BE129" s="1148"/>
    </row>
    <row r="130" spans="1:57" s="1149" customFormat="1" ht="15">
      <c r="A130" s="1128"/>
      <c r="B130" s="1192"/>
      <c r="C130" s="1168"/>
      <c r="D130" s="1168"/>
      <c r="E130" s="1179"/>
      <c r="F130" s="1194"/>
      <c r="G130" s="1342"/>
      <c r="H130" s="1294"/>
      <c r="I130" s="1245"/>
      <c r="J130" s="1148"/>
      <c r="K130" s="1148"/>
      <c r="L130" s="1441"/>
      <c r="M130" s="1441"/>
      <c r="N130" s="1148"/>
      <c r="O130" s="1148"/>
      <c r="P130" s="1148"/>
      <c r="Q130" s="1148"/>
      <c r="R130" s="1148"/>
      <c r="S130" s="1148"/>
      <c r="T130" s="1148"/>
      <c r="U130" s="1148"/>
      <c r="V130" s="1148"/>
      <c r="W130" s="1148"/>
      <c r="X130" s="1148"/>
      <c r="Y130" s="1148"/>
      <c r="Z130" s="1148"/>
      <c r="AA130" s="1148"/>
      <c r="AB130" s="1148"/>
      <c r="AC130" s="1148"/>
      <c r="AD130" s="1148"/>
      <c r="AE130" s="1148"/>
      <c r="AF130" s="1148"/>
      <c r="AG130" s="1148"/>
      <c r="AH130" s="1148"/>
      <c r="AI130" s="1148"/>
      <c r="AJ130" s="1148"/>
      <c r="AK130" s="1148"/>
      <c r="AL130" s="1148"/>
      <c r="AM130" s="1148"/>
      <c r="AN130" s="1148"/>
      <c r="AO130" s="1148"/>
      <c r="AP130" s="1148"/>
      <c r="AQ130" s="1148"/>
      <c r="AR130" s="1148"/>
      <c r="AS130" s="1148"/>
      <c r="AT130" s="1148"/>
      <c r="AU130" s="1148"/>
      <c r="AV130" s="1148"/>
      <c r="AW130" s="1148"/>
      <c r="AX130" s="1148"/>
      <c r="AY130" s="1148"/>
      <c r="AZ130" s="1148"/>
      <c r="BA130" s="1148"/>
      <c r="BB130" s="1148"/>
      <c r="BC130" s="1148"/>
      <c r="BD130" s="1148"/>
      <c r="BE130" s="1148"/>
    </row>
    <row r="131" spans="1:57" s="1149" customFormat="1" ht="15">
      <c r="A131" s="1128"/>
      <c r="B131" s="1192"/>
      <c r="C131" s="1168"/>
      <c r="D131" s="1168"/>
      <c r="E131" s="1179"/>
      <c r="F131" s="1194"/>
      <c r="G131" s="1342"/>
      <c r="H131" s="1294"/>
      <c r="I131" s="1245"/>
      <c r="J131" s="1148"/>
      <c r="K131" s="1148"/>
      <c r="L131" s="1441"/>
      <c r="M131" s="1441"/>
      <c r="N131" s="1148"/>
      <c r="O131" s="1148"/>
      <c r="P131" s="1148"/>
      <c r="Q131" s="1148"/>
      <c r="R131" s="1148"/>
      <c r="S131" s="1148"/>
      <c r="T131" s="1148"/>
      <c r="U131" s="1148"/>
      <c r="V131" s="1148"/>
      <c r="W131" s="1148"/>
      <c r="X131" s="1148"/>
      <c r="Y131" s="1148"/>
      <c r="Z131" s="1148"/>
      <c r="AA131" s="1148"/>
      <c r="AB131" s="1148"/>
      <c r="AC131" s="1148"/>
      <c r="AD131" s="1148"/>
      <c r="AE131" s="1148"/>
      <c r="AF131" s="1148"/>
      <c r="AG131" s="1148"/>
      <c r="AH131" s="1148"/>
      <c r="AI131" s="1148"/>
      <c r="AJ131" s="1148"/>
      <c r="AK131" s="1148"/>
      <c r="AL131" s="1148"/>
      <c r="AM131" s="1148"/>
      <c r="AN131" s="1148"/>
      <c r="AO131" s="1148"/>
      <c r="AP131" s="1148"/>
      <c r="AQ131" s="1148"/>
      <c r="AR131" s="1148"/>
      <c r="AS131" s="1148"/>
      <c r="AT131" s="1148"/>
      <c r="AU131" s="1148"/>
      <c r="AV131" s="1148"/>
      <c r="AW131" s="1148"/>
      <c r="AX131" s="1148"/>
      <c r="AY131" s="1148"/>
      <c r="AZ131" s="1148"/>
      <c r="BA131" s="1148"/>
      <c r="BB131" s="1148"/>
      <c r="BC131" s="1148"/>
      <c r="BD131" s="1148"/>
      <c r="BE131" s="1148"/>
    </row>
    <row r="132" spans="1:57" s="1149" customFormat="1" ht="15">
      <c r="A132" s="1128"/>
      <c r="B132" s="1192"/>
      <c r="C132" s="1168"/>
      <c r="D132" s="1168"/>
      <c r="E132" s="1173"/>
      <c r="F132" s="1194"/>
      <c r="G132" s="1342"/>
      <c r="H132" s="1294"/>
      <c r="I132" s="1245"/>
      <c r="J132" s="1148"/>
      <c r="K132" s="1148"/>
      <c r="L132" s="1441"/>
      <c r="M132" s="1441"/>
      <c r="N132" s="1148"/>
      <c r="O132" s="1148"/>
      <c r="P132" s="1148"/>
      <c r="Q132" s="1148"/>
      <c r="R132" s="1148"/>
      <c r="S132" s="1148"/>
      <c r="T132" s="1148"/>
      <c r="U132" s="1148"/>
      <c r="V132" s="1148"/>
      <c r="W132" s="1148"/>
      <c r="X132" s="1148"/>
      <c r="Y132" s="1148"/>
      <c r="Z132" s="1148"/>
      <c r="AA132" s="1148"/>
      <c r="AB132" s="1148"/>
      <c r="AC132" s="1148"/>
      <c r="AD132" s="1148"/>
      <c r="AE132" s="1148"/>
      <c r="AF132" s="1148"/>
      <c r="AG132" s="1148"/>
      <c r="AH132" s="1148"/>
      <c r="AI132" s="1148"/>
      <c r="AJ132" s="1148"/>
      <c r="AK132" s="1148"/>
      <c r="AL132" s="1148"/>
      <c r="AM132" s="1148"/>
      <c r="AN132" s="1148"/>
      <c r="AO132" s="1148"/>
      <c r="AP132" s="1148"/>
      <c r="AQ132" s="1148"/>
      <c r="AR132" s="1148"/>
      <c r="AS132" s="1148"/>
      <c r="AT132" s="1148"/>
      <c r="AU132" s="1148"/>
      <c r="AV132" s="1148"/>
      <c r="AW132" s="1148"/>
      <c r="AX132" s="1148"/>
      <c r="AY132" s="1148"/>
      <c r="AZ132" s="1148"/>
      <c r="BA132" s="1148"/>
      <c r="BB132" s="1148"/>
      <c r="BC132" s="1148"/>
      <c r="BD132" s="1148"/>
      <c r="BE132" s="1148"/>
    </row>
    <row r="133" spans="1:57" s="67" customFormat="1" ht="15">
      <c r="A133" s="315"/>
      <c r="B133" s="295"/>
      <c r="C133" s="260"/>
      <c r="D133" s="260"/>
      <c r="E133" s="265"/>
      <c r="F133" s="305"/>
      <c r="G133" s="1340"/>
      <c r="H133" s="1292"/>
      <c r="I133" s="1246"/>
      <c r="J133" s="933"/>
      <c r="K133" s="933"/>
      <c r="L133" s="1441"/>
      <c r="M133" s="1441"/>
      <c r="N133" s="933"/>
      <c r="O133" s="933"/>
      <c r="P133" s="933"/>
      <c r="Q133" s="933"/>
      <c r="R133" s="933"/>
      <c r="S133" s="933"/>
      <c r="T133" s="933"/>
      <c r="U133" s="933"/>
      <c r="V133" s="933"/>
      <c r="W133" s="933"/>
      <c r="X133" s="933"/>
      <c r="Y133" s="933"/>
      <c r="Z133" s="933"/>
      <c r="AA133" s="933"/>
      <c r="AB133" s="933"/>
      <c r="AC133" s="933"/>
      <c r="AD133" s="933"/>
      <c r="AE133" s="933"/>
      <c r="AF133" s="933"/>
      <c r="AG133" s="933"/>
      <c r="AH133" s="933"/>
      <c r="AI133" s="933"/>
      <c r="AJ133" s="933"/>
      <c r="AK133" s="933"/>
      <c r="AL133" s="933"/>
      <c r="AM133" s="933"/>
      <c r="AN133" s="933"/>
      <c r="AO133" s="933"/>
      <c r="AP133" s="933"/>
      <c r="AQ133" s="933"/>
      <c r="AR133" s="933"/>
      <c r="AS133" s="933"/>
      <c r="AT133" s="933"/>
      <c r="AU133" s="933"/>
      <c r="AV133" s="933"/>
      <c r="AW133" s="933"/>
      <c r="AX133" s="933"/>
      <c r="AY133" s="933"/>
      <c r="AZ133" s="933"/>
      <c r="BA133" s="933"/>
      <c r="BB133" s="933"/>
      <c r="BC133" s="933"/>
      <c r="BD133" s="933"/>
      <c r="BE133" s="933"/>
    </row>
    <row r="134" spans="1:57" s="1006" customFormat="1" ht="15.75">
      <c r="A134" s="1007" t="s">
        <v>111</v>
      </c>
      <c r="B134" s="1008" t="s">
        <v>322</v>
      </c>
      <c r="C134" s="990"/>
      <c r="D134" s="990"/>
      <c r="E134" s="992"/>
      <c r="F134" s="1009"/>
      <c r="G134" s="1338"/>
      <c r="H134" s="1290"/>
      <c r="I134" s="1247"/>
      <c r="J134" s="1005"/>
      <c r="K134" s="1005"/>
      <c r="L134" s="1005"/>
      <c r="M134" s="1005"/>
      <c r="N134" s="1005"/>
      <c r="O134" s="1005"/>
      <c r="P134" s="1005"/>
      <c r="Q134" s="1005"/>
      <c r="R134" s="1005"/>
      <c r="S134" s="1005"/>
      <c r="T134" s="1005"/>
      <c r="U134" s="1005"/>
      <c r="V134" s="1005"/>
      <c r="W134" s="1005"/>
      <c r="X134" s="1005"/>
      <c r="Y134" s="1005"/>
      <c r="Z134" s="1005"/>
      <c r="AA134" s="1005"/>
      <c r="AB134" s="1005"/>
      <c r="AC134" s="1005"/>
      <c r="AD134" s="1005"/>
      <c r="AE134" s="1005"/>
      <c r="AF134" s="1005"/>
      <c r="AG134" s="1005"/>
      <c r="AH134" s="1005"/>
      <c r="AI134" s="1005"/>
      <c r="AJ134" s="1005"/>
      <c r="AK134" s="1005"/>
      <c r="AL134" s="1005"/>
      <c r="AM134" s="1005"/>
      <c r="AN134" s="1005"/>
      <c r="AO134" s="1005"/>
      <c r="AP134" s="1005"/>
      <c r="AQ134" s="1005"/>
      <c r="AR134" s="1005"/>
      <c r="AS134" s="1005"/>
      <c r="AT134" s="1005"/>
      <c r="AU134" s="1005"/>
      <c r="AV134" s="1005"/>
      <c r="AW134" s="1005"/>
      <c r="AX134" s="1005"/>
      <c r="AY134" s="1005"/>
      <c r="AZ134" s="1005"/>
      <c r="BA134" s="1005"/>
      <c r="BB134" s="1005"/>
      <c r="BC134" s="1005"/>
      <c r="BD134" s="1005"/>
      <c r="BE134" s="1005"/>
    </row>
    <row r="135" spans="1:57" s="1149" customFormat="1" ht="15">
      <c r="A135" s="1128"/>
      <c r="B135" s="1192"/>
      <c r="C135" s="1168"/>
      <c r="D135" s="1193"/>
      <c r="E135" s="1170" t="s">
        <v>324</v>
      </c>
      <c r="F135" s="1194"/>
      <c r="G135" s="1342"/>
      <c r="H135" s="1294"/>
      <c r="I135" s="1245"/>
      <c r="J135" s="1148"/>
      <c r="K135" s="1148"/>
      <c r="L135" s="1148"/>
      <c r="M135" s="1148"/>
      <c r="N135" s="1148"/>
      <c r="O135" s="1148"/>
      <c r="P135" s="1148"/>
      <c r="Q135" s="1148"/>
      <c r="R135" s="1148"/>
      <c r="S135" s="1148"/>
      <c r="T135" s="1148"/>
      <c r="U135" s="1148"/>
      <c r="V135" s="1148"/>
      <c r="W135" s="1148"/>
      <c r="X135" s="1148"/>
      <c r="Y135" s="1148"/>
      <c r="Z135" s="1148"/>
      <c r="AA135" s="1148"/>
      <c r="AB135" s="1148"/>
      <c r="AC135" s="1148"/>
      <c r="AD135" s="1148"/>
      <c r="AE135" s="1148"/>
      <c r="AF135" s="1148"/>
      <c r="AG135" s="1148"/>
      <c r="AH135" s="1148"/>
      <c r="AI135" s="1148"/>
      <c r="AJ135" s="1148"/>
      <c r="AK135" s="1148"/>
      <c r="AL135" s="1148"/>
      <c r="AM135" s="1148"/>
      <c r="AN135" s="1148"/>
      <c r="AO135" s="1148"/>
      <c r="AP135" s="1148"/>
      <c r="AQ135" s="1148"/>
      <c r="AR135" s="1148"/>
      <c r="AS135" s="1148"/>
      <c r="AT135" s="1148"/>
      <c r="AU135" s="1148"/>
      <c r="AV135" s="1148"/>
      <c r="AW135" s="1148"/>
      <c r="AX135" s="1148"/>
      <c r="AY135" s="1148"/>
      <c r="AZ135" s="1148"/>
      <c r="BA135" s="1148"/>
      <c r="BB135" s="1148"/>
      <c r="BC135" s="1148"/>
      <c r="BD135" s="1148"/>
      <c r="BE135" s="1148"/>
    </row>
    <row r="136" spans="1:57" s="1149" customFormat="1" ht="15">
      <c r="A136" s="1128"/>
      <c r="B136" s="1186"/>
      <c r="C136" s="1168"/>
      <c r="D136" s="1168">
        <v>100</v>
      </c>
      <c r="E136" s="1179" t="s">
        <v>158</v>
      </c>
      <c r="F136" s="1194"/>
      <c r="G136" s="1342"/>
      <c r="H136" s="1294"/>
      <c r="I136" s="1245"/>
      <c r="J136" s="1148"/>
      <c r="K136" s="1148"/>
      <c r="L136" s="1148"/>
      <c r="M136" s="1148"/>
      <c r="N136" s="1148"/>
      <c r="O136" s="1148"/>
      <c r="P136" s="1148"/>
      <c r="Q136" s="1148"/>
      <c r="R136" s="1148"/>
      <c r="S136" s="1148"/>
      <c r="T136" s="1148"/>
      <c r="U136" s="1148"/>
      <c r="V136" s="1148"/>
      <c r="W136" s="1148"/>
      <c r="X136" s="1148"/>
      <c r="Y136" s="1148"/>
      <c r="Z136" s="1148"/>
      <c r="AA136" s="1148"/>
      <c r="AB136" s="1148"/>
      <c r="AC136" s="1148"/>
      <c r="AD136" s="1148"/>
      <c r="AE136" s="1148"/>
      <c r="AF136" s="1148"/>
      <c r="AG136" s="1148"/>
      <c r="AH136" s="1148"/>
      <c r="AI136" s="1148"/>
      <c r="AJ136" s="1148"/>
      <c r="AK136" s="1148"/>
      <c r="AL136" s="1148"/>
      <c r="AM136" s="1148"/>
      <c r="AN136" s="1148"/>
      <c r="AO136" s="1148"/>
      <c r="AP136" s="1148"/>
      <c r="AQ136" s="1148"/>
      <c r="AR136" s="1148"/>
      <c r="AS136" s="1148"/>
      <c r="AT136" s="1148"/>
      <c r="AU136" s="1148"/>
      <c r="AV136" s="1148"/>
      <c r="AW136" s="1148"/>
      <c r="AX136" s="1148"/>
      <c r="AY136" s="1148"/>
      <c r="AZ136" s="1148"/>
      <c r="BA136" s="1148"/>
      <c r="BB136" s="1148"/>
      <c r="BC136" s="1148"/>
      <c r="BD136" s="1148"/>
      <c r="BE136" s="1148"/>
    </row>
    <row r="137" spans="1:57" s="1149" customFormat="1" ht="17.25">
      <c r="A137" s="1128" t="s">
        <v>372</v>
      </c>
      <c r="B137" s="1186"/>
      <c r="C137" s="1168"/>
      <c r="D137" s="1168"/>
      <c r="E137" s="1179" t="s">
        <v>93</v>
      </c>
      <c r="F137" s="1194" t="s">
        <v>299</v>
      </c>
      <c r="G137" s="1342">
        <v>17</v>
      </c>
      <c r="H137" s="1294"/>
      <c r="I137" s="1245"/>
      <c r="J137" s="1148"/>
      <c r="K137" s="1148"/>
      <c r="L137" s="1148"/>
      <c r="M137" s="1148"/>
      <c r="N137" s="1148"/>
      <c r="O137" s="1148"/>
      <c r="P137" s="1148"/>
      <c r="Q137" s="1148"/>
      <c r="R137" s="1148"/>
      <c r="S137" s="1148"/>
      <c r="T137" s="1148"/>
      <c r="U137" s="1148"/>
      <c r="V137" s="1148"/>
      <c r="W137" s="1148"/>
      <c r="X137" s="1148"/>
      <c r="Y137" s="1148"/>
      <c r="Z137" s="1148"/>
      <c r="AA137" s="1148"/>
      <c r="AB137" s="1148"/>
      <c r="AC137" s="1148"/>
      <c r="AD137" s="1148"/>
      <c r="AE137" s="1148"/>
      <c r="AF137" s="1148"/>
      <c r="AG137" s="1148"/>
      <c r="AH137" s="1148"/>
      <c r="AI137" s="1148"/>
      <c r="AJ137" s="1148"/>
      <c r="AK137" s="1148"/>
      <c r="AL137" s="1148"/>
      <c r="AM137" s="1148"/>
      <c r="AN137" s="1148"/>
      <c r="AO137" s="1148"/>
      <c r="AP137" s="1148"/>
      <c r="AQ137" s="1148"/>
      <c r="AR137" s="1148"/>
      <c r="AS137" s="1148"/>
      <c r="AT137" s="1148"/>
      <c r="AU137" s="1148"/>
      <c r="AV137" s="1148"/>
      <c r="AW137" s="1148"/>
      <c r="AX137" s="1148"/>
      <c r="AY137" s="1148"/>
      <c r="AZ137" s="1148"/>
      <c r="BA137" s="1148"/>
      <c r="BB137" s="1148"/>
      <c r="BC137" s="1148"/>
      <c r="BD137" s="1148"/>
      <c r="BE137" s="1148"/>
    </row>
    <row r="138" spans="1:57" s="1149" customFormat="1" ht="15">
      <c r="A138" s="1128"/>
      <c r="B138" s="1192"/>
      <c r="C138" s="1168"/>
      <c r="D138" s="1168"/>
      <c r="E138" s="1173"/>
      <c r="F138" s="1194"/>
      <c r="G138" s="1342"/>
      <c r="H138" s="1294"/>
      <c r="I138" s="1245"/>
      <c r="J138" s="1148"/>
      <c r="K138" s="1148"/>
      <c r="L138" s="1148"/>
      <c r="M138" s="1148"/>
      <c r="N138" s="1148"/>
      <c r="O138" s="1148"/>
      <c r="P138" s="1148"/>
      <c r="Q138" s="1148"/>
      <c r="R138" s="1148"/>
      <c r="S138" s="1148"/>
      <c r="T138" s="1148"/>
      <c r="U138" s="1148"/>
      <c r="V138" s="1148"/>
      <c r="W138" s="1148"/>
      <c r="X138" s="1148"/>
      <c r="Y138" s="1148"/>
      <c r="Z138" s="1148"/>
      <c r="AA138" s="1148"/>
      <c r="AB138" s="1148"/>
      <c r="AC138" s="1148"/>
      <c r="AD138" s="1148"/>
      <c r="AE138" s="1148"/>
      <c r="AF138" s="1148"/>
      <c r="AG138" s="1148"/>
      <c r="AH138" s="1148"/>
      <c r="AI138" s="1148"/>
      <c r="AJ138" s="1148"/>
      <c r="AK138" s="1148"/>
      <c r="AL138" s="1148"/>
      <c r="AM138" s="1148"/>
      <c r="AN138" s="1148"/>
      <c r="AO138" s="1148"/>
      <c r="AP138" s="1148"/>
      <c r="AQ138" s="1148"/>
      <c r="AR138" s="1148"/>
      <c r="AS138" s="1148"/>
      <c r="AT138" s="1148"/>
      <c r="AU138" s="1148"/>
      <c r="AV138" s="1148"/>
      <c r="AW138" s="1148"/>
      <c r="AX138" s="1148"/>
      <c r="AY138" s="1148"/>
      <c r="AZ138" s="1148"/>
      <c r="BA138" s="1148"/>
      <c r="BB138" s="1148"/>
      <c r="BC138" s="1148"/>
      <c r="BD138" s="1148"/>
      <c r="BE138" s="1148"/>
    </row>
    <row r="139" spans="1:57" s="67" customFormat="1" ht="15">
      <c r="A139" s="541"/>
      <c r="B139" s="558"/>
      <c r="C139" s="543"/>
      <c r="D139" s="543"/>
      <c r="E139" s="559"/>
      <c r="F139" s="560"/>
      <c r="G139" s="1343"/>
      <c r="H139" s="1295"/>
      <c r="I139" s="1253"/>
      <c r="J139" s="933"/>
      <c r="K139" s="933"/>
      <c r="L139" s="933"/>
      <c r="M139" s="933"/>
      <c r="N139" s="933"/>
      <c r="O139" s="933"/>
      <c r="P139" s="933"/>
      <c r="Q139" s="933"/>
      <c r="R139" s="933"/>
      <c r="S139" s="933"/>
      <c r="T139" s="933"/>
      <c r="U139" s="933"/>
      <c r="V139" s="933"/>
      <c r="W139" s="933"/>
      <c r="X139" s="933"/>
      <c r="Y139" s="933"/>
      <c r="Z139" s="933"/>
      <c r="AA139" s="933"/>
      <c r="AB139" s="933"/>
      <c r="AC139" s="933"/>
      <c r="AD139" s="933"/>
      <c r="AE139" s="933"/>
      <c r="AF139" s="933"/>
      <c r="AG139" s="933"/>
      <c r="AH139" s="933"/>
      <c r="AI139" s="933"/>
      <c r="AJ139" s="933"/>
      <c r="AK139" s="933"/>
      <c r="AL139" s="933"/>
      <c r="AM139" s="933"/>
      <c r="AN139" s="933"/>
      <c r="AO139" s="933"/>
      <c r="AP139" s="933"/>
      <c r="AQ139" s="933"/>
      <c r="AR139" s="933"/>
      <c r="AS139" s="933"/>
      <c r="AT139" s="933"/>
      <c r="AU139" s="933"/>
      <c r="AV139" s="933"/>
      <c r="AW139" s="933"/>
      <c r="AX139" s="933"/>
      <c r="AY139" s="933"/>
      <c r="AZ139" s="933"/>
      <c r="BA139" s="933"/>
      <c r="BB139" s="933"/>
      <c r="BC139" s="933"/>
      <c r="BD139" s="933"/>
      <c r="BE139" s="933"/>
    </row>
    <row r="140" spans="1:57" s="67" customFormat="1" ht="15">
      <c r="A140" s="541"/>
      <c r="B140" s="558"/>
      <c r="C140" s="543"/>
      <c r="D140" s="543"/>
      <c r="E140" s="559"/>
      <c r="F140" s="560"/>
      <c r="G140" s="1343"/>
      <c r="H140" s="1295"/>
      <c r="I140" s="1253"/>
      <c r="J140" s="933"/>
      <c r="K140" s="933"/>
      <c r="L140" s="933"/>
      <c r="M140" s="933"/>
      <c r="N140" s="933"/>
      <c r="O140" s="933"/>
      <c r="P140" s="933"/>
      <c r="Q140" s="933"/>
      <c r="R140" s="933"/>
      <c r="S140" s="933"/>
      <c r="T140" s="933"/>
      <c r="U140" s="933"/>
      <c r="V140" s="933"/>
      <c r="W140" s="933"/>
      <c r="X140" s="933"/>
      <c r="Y140" s="933"/>
      <c r="Z140" s="933"/>
      <c r="AA140" s="933"/>
      <c r="AB140" s="933"/>
      <c r="AC140" s="933"/>
      <c r="AD140" s="933"/>
      <c r="AE140" s="933"/>
      <c r="AF140" s="933"/>
      <c r="AG140" s="933"/>
      <c r="AH140" s="933"/>
      <c r="AI140" s="933"/>
      <c r="AJ140" s="933"/>
      <c r="AK140" s="933"/>
      <c r="AL140" s="933"/>
      <c r="AM140" s="933"/>
      <c r="AN140" s="933"/>
      <c r="AO140" s="933"/>
      <c r="AP140" s="933"/>
      <c r="AQ140" s="933"/>
      <c r="AR140" s="933"/>
      <c r="AS140" s="933"/>
      <c r="AT140" s="933"/>
      <c r="AU140" s="933"/>
      <c r="AV140" s="933"/>
      <c r="AW140" s="933"/>
      <c r="AX140" s="933"/>
      <c r="AY140" s="933"/>
      <c r="AZ140" s="933"/>
      <c r="BA140" s="933"/>
      <c r="BB140" s="933"/>
      <c r="BC140" s="933"/>
      <c r="BD140" s="933"/>
      <c r="BE140" s="933"/>
    </row>
    <row r="141" spans="1:57" s="67" customFormat="1" ht="15.75" customHeight="1">
      <c r="A141" s="273"/>
      <c r="B141" s="316"/>
      <c r="C141" s="275"/>
      <c r="D141" s="275"/>
      <c r="E141" s="317"/>
      <c r="F141" s="318"/>
      <c r="G141" s="1344"/>
      <c r="H141" s="1296"/>
      <c r="I141" s="1257"/>
      <c r="J141" s="933"/>
      <c r="K141" s="933"/>
      <c r="L141" s="933"/>
      <c r="M141" s="933"/>
      <c r="N141" s="933"/>
      <c r="O141" s="933"/>
      <c r="P141" s="933"/>
      <c r="Q141" s="933"/>
      <c r="R141" s="933"/>
      <c r="S141" s="933"/>
      <c r="T141" s="933"/>
      <c r="U141" s="933"/>
      <c r="V141" s="933"/>
      <c r="W141" s="933"/>
      <c r="X141" s="933"/>
      <c r="Y141" s="933"/>
      <c r="Z141" s="933"/>
      <c r="AA141" s="933"/>
      <c r="AB141" s="933"/>
      <c r="AC141" s="933"/>
      <c r="AD141" s="933"/>
      <c r="AE141" s="933"/>
      <c r="AF141" s="933"/>
      <c r="AG141" s="933"/>
      <c r="AH141" s="933"/>
      <c r="AI141" s="933"/>
      <c r="AJ141" s="933"/>
      <c r="AK141" s="933"/>
      <c r="AL141" s="933"/>
      <c r="AM141" s="933"/>
      <c r="AN141" s="933"/>
      <c r="AO141" s="933"/>
      <c r="AP141" s="933"/>
      <c r="AQ141" s="933"/>
      <c r="AR141" s="933"/>
      <c r="AS141" s="933"/>
      <c r="AT141" s="933"/>
      <c r="AU141" s="933"/>
      <c r="AV141" s="933"/>
      <c r="AW141" s="933"/>
      <c r="AX141" s="933"/>
      <c r="AY141" s="933"/>
      <c r="AZ141" s="933"/>
      <c r="BA141" s="933"/>
      <c r="BB141" s="933"/>
      <c r="BC141" s="933"/>
      <c r="BD141" s="933"/>
      <c r="BE141" s="933"/>
    </row>
    <row r="142" spans="1:57" s="1006" customFormat="1" ht="15.75">
      <c r="A142" s="1003"/>
      <c r="B142" s="997"/>
      <c r="C142" s="999"/>
      <c r="D142" s="999"/>
      <c r="E142" s="1000" t="s">
        <v>138</v>
      </c>
      <c r="F142" s="1004"/>
      <c r="G142" s="1345"/>
      <c r="H142" s="1259"/>
      <c r="I142" s="1259"/>
      <c r="J142" s="1005"/>
      <c r="K142" s="1005"/>
      <c r="L142" s="1005"/>
      <c r="M142" s="1005"/>
      <c r="N142" s="1005"/>
      <c r="O142" s="1005"/>
      <c r="P142" s="1005"/>
      <c r="Q142" s="1005"/>
      <c r="R142" s="1005"/>
      <c r="S142" s="1005"/>
      <c r="T142" s="1005"/>
      <c r="U142" s="1005"/>
      <c r="V142" s="1005"/>
      <c r="W142" s="1005"/>
      <c r="X142" s="1005"/>
      <c r="Y142" s="1005"/>
      <c r="Z142" s="1005"/>
      <c r="AA142" s="1005"/>
      <c r="AB142" s="1005"/>
      <c r="AC142" s="1005"/>
      <c r="AD142" s="1005"/>
      <c r="AE142" s="1005"/>
      <c r="AF142" s="1005"/>
      <c r="AG142" s="1005"/>
      <c r="AH142" s="1005"/>
      <c r="AI142" s="1005"/>
      <c r="AJ142" s="1005"/>
      <c r="AK142" s="1005"/>
      <c r="AL142" s="1005"/>
      <c r="AM142" s="1005"/>
      <c r="AN142" s="1005"/>
      <c r="AO142" s="1005"/>
      <c r="AP142" s="1005"/>
      <c r="AQ142" s="1005"/>
      <c r="AR142" s="1005"/>
      <c r="AS142" s="1005"/>
      <c r="AT142" s="1005"/>
      <c r="AU142" s="1005"/>
      <c r="AV142" s="1005"/>
      <c r="AW142" s="1005"/>
      <c r="AX142" s="1005"/>
      <c r="AY142" s="1005"/>
      <c r="AZ142" s="1005"/>
      <c r="BA142" s="1005"/>
      <c r="BB142" s="1005"/>
      <c r="BC142" s="1005"/>
      <c r="BD142" s="1005"/>
      <c r="BE142" s="1005"/>
    </row>
    <row r="143" spans="1:57" s="1006" customFormat="1" ht="15.75">
      <c r="A143" s="1003" t="s">
        <v>112</v>
      </c>
      <c r="B143" s="997"/>
      <c r="C143" s="999"/>
      <c r="D143" s="999"/>
      <c r="E143" s="1011" t="s">
        <v>159</v>
      </c>
      <c r="F143" s="1004"/>
      <c r="G143" s="1336"/>
      <c r="H143" s="1288"/>
      <c r="I143" s="1260"/>
      <c r="J143" s="1005"/>
      <c r="K143" s="1005"/>
      <c r="L143" s="1005"/>
      <c r="M143" s="1005"/>
      <c r="N143" s="1005"/>
      <c r="O143" s="1005"/>
      <c r="P143" s="1005"/>
      <c r="Q143" s="1005"/>
      <c r="R143" s="1005"/>
      <c r="S143" s="1005"/>
      <c r="T143" s="1005"/>
      <c r="U143" s="1005"/>
      <c r="V143" s="1005"/>
      <c r="W143" s="1005"/>
      <c r="X143" s="1005"/>
      <c r="Y143" s="1005"/>
      <c r="Z143" s="1005"/>
      <c r="AA143" s="1005"/>
      <c r="AB143" s="1005"/>
      <c r="AC143" s="1005"/>
      <c r="AD143" s="1005"/>
      <c r="AE143" s="1005"/>
      <c r="AF143" s="1005"/>
      <c r="AG143" s="1005"/>
      <c r="AH143" s="1005"/>
      <c r="AI143" s="1005"/>
      <c r="AJ143" s="1005"/>
      <c r="AK143" s="1005"/>
      <c r="AL143" s="1005"/>
      <c r="AM143" s="1005"/>
      <c r="AN143" s="1005"/>
      <c r="AO143" s="1005"/>
      <c r="AP143" s="1005"/>
      <c r="AQ143" s="1005"/>
      <c r="AR143" s="1005"/>
      <c r="AS143" s="1005"/>
      <c r="AT143" s="1005"/>
      <c r="AU143" s="1005"/>
      <c r="AV143" s="1005"/>
      <c r="AW143" s="1005"/>
      <c r="AX143" s="1005"/>
      <c r="AY143" s="1005"/>
      <c r="AZ143" s="1005"/>
      <c r="BA143" s="1005"/>
      <c r="BB143" s="1005"/>
      <c r="BC143" s="1005"/>
      <c r="BD143" s="1005"/>
      <c r="BE143" s="1005"/>
    </row>
    <row r="144" spans="1:57" s="67" customFormat="1" ht="15">
      <c r="A144" s="298"/>
      <c r="B144" s="299"/>
      <c r="C144" s="244"/>
      <c r="D144" s="244"/>
      <c r="E144" s="246"/>
      <c r="F144" s="300"/>
      <c r="G144" s="1337"/>
      <c r="H144" s="1289"/>
      <c r="I144" s="1256"/>
      <c r="J144" s="933"/>
      <c r="K144" s="933"/>
      <c r="L144" s="933"/>
      <c r="M144" s="933"/>
      <c r="N144" s="933"/>
      <c r="O144" s="933"/>
      <c r="P144" s="933"/>
      <c r="Q144" s="933"/>
      <c r="R144" s="933"/>
      <c r="S144" s="933"/>
      <c r="T144" s="933"/>
      <c r="U144" s="933"/>
      <c r="V144" s="933"/>
      <c r="W144" s="933"/>
      <c r="X144" s="933"/>
      <c r="Y144" s="933"/>
      <c r="Z144" s="933"/>
      <c r="AA144" s="933"/>
      <c r="AB144" s="933"/>
      <c r="AC144" s="933"/>
      <c r="AD144" s="933"/>
      <c r="AE144" s="933"/>
      <c r="AF144" s="933"/>
      <c r="AG144" s="933"/>
      <c r="AH144" s="933"/>
      <c r="AI144" s="933"/>
      <c r="AJ144" s="933"/>
      <c r="AK144" s="933"/>
      <c r="AL144" s="933"/>
      <c r="AM144" s="933"/>
      <c r="AN144" s="933"/>
      <c r="AO144" s="933"/>
      <c r="AP144" s="933"/>
      <c r="AQ144" s="933"/>
      <c r="AR144" s="933"/>
      <c r="AS144" s="933"/>
      <c r="AT144" s="933"/>
      <c r="AU144" s="933"/>
      <c r="AV144" s="933"/>
      <c r="AW144" s="933"/>
      <c r="AX144" s="933"/>
      <c r="AY144" s="933"/>
      <c r="AZ144" s="933"/>
      <c r="BA144" s="933"/>
      <c r="BB144" s="933"/>
      <c r="BC144" s="933"/>
      <c r="BD144" s="933"/>
      <c r="BE144" s="933"/>
    </row>
    <row r="145" spans="1:57" s="1006" customFormat="1" ht="15.75">
      <c r="A145" s="1007" t="s">
        <v>113</v>
      </c>
      <c r="B145" s="1008" t="s">
        <v>71</v>
      </c>
      <c r="C145" s="976"/>
      <c r="D145" s="976"/>
      <c r="E145" s="978"/>
      <c r="F145" s="1010"/>
      <c r="G145" s="1341"/>
      <c r="H145" s="1293"/>
      <c r="I145" s="1247"/>
      <c r="J145" s="1005"/>
      <c r="K145" s="1005"/>
      <c r="L145" s="1005"/>
      <c r="M145" s="1005"/>
      <c r="N145" s="1005"/>
      <c r="O145" s="1005"/>
      <c r="P145" s="1005"/>
      <c r="Q145" s="1005"/>
      <c r="R145" s="1005"/>
      <c r="S145" s="1005"/>
      <c r="T145" s="1005"/>
      <c r="U145" s="1005"/>
      <c r="V145" s="1005"/>
      <c r="W145" s="1005"/>
      <c r="X145" s="1005"/>
      <c r="Y145" s="1005"/>
      <c r="Z145" s="1005"/>
      <c r="AA145" s="1005"/>
      <c r="AB145" s="1005"/>
      <c r="AC145" s="1005"/>
      <c r="AD145" s="1005"/>
      <c r="AE145" s="1005"/>
      <c r="AF145" s="1005"/>
      <c r="AG145" s="1005"/>
      <c r="AH145" s="1005"/>
      <c r="AI145" s="1005"/>
      <c r="AJ145" s="1005"/>
      <c r="AK145" s="1005"/>
      <c r="AL145" s="1005"/>
      <c r="AM145" s="1005"/>
      <c r="AN145" s="1005"/>
      <c r="AO145" s="1005"/>
      <c r="AP145" s="1005"/>
      <c r="AQ145" s="1005"/>
      <c r="AR145" s="1005"/>
      <c r="AS145" s="1005"/>
      <c r="AT145" s="1005"/>
      <c r="AU145" s="1005"/>
      <c r="AV145" s="1005"/>
      <c r="AW145" s="1005"/>
      <c r="AX145" s="1005"/>
      <c r="AY145" s="1005"/>
      <c r="AZ145" s="1005"/>
      <c r="BA145" s="1005"/>
      <c r="BB145" s="1005"/>
      <c r="BC145" s="1005"/>
      <c r="BD145" s="1005"/>
      <c r="BE145" s="1005"/>
    </row>
    <row r="146" spans="1:57" s="67" customFormat="1" ht="15">
      <c r="A146" s="266"/>
      <c r="B146" s="304"/>
      <c r="C146" s="252"/>
      <c r="D146" s="252"/>
      <c r="E146" s="254"/>
      <c r="F146" s="308"/>
      <c r="G146" s="1346"/>
      <c r="H146" s="1297"/>
      <c r="I146" s="1246"/>
      <c r="J146" s="933"/>
      <c r="K146" s="933"/>
      <c r="L146" s="933"/>
      <c r="M146" s="933"/>
      <c r="N146" s="933"/>
      <c r="O146" s="933"/>
      <c r="P146" s="933"/>
      <c r="Q146" s="933"/>
      <c r="R146" s="933"/>
      <c r="S146" s="933"/>
      <c r="T146" s="933"/>
      <c r="U146" s="933"/>
      <c r="V146" s="933"/>
      <c r="W146" s="933"/>
      <c r="X146" s="933"/>
      <c r="Y146" s="933"/>
      <c r="Z146" s="933"/>
      <c r="AA146" s="933"/>
      <c r="AB146" s="933"/>
      <c r="AC146" s="933"/>
      <c r="AD146" s="933"/>
      <c r="AE146" s="933"/>
      <c r="AF146" s="933"/>
      <c r="AG146" s="933"/>
      <c r="AH146" s="933"/>
      <c r="AI146" s="933"/>
      <c r="AJ146" s="933"/>
      <c r="AK146" s="933"/>
      <c r="AL146" s="933"/>
      <c r="AM146" s="933"/>
      <c r="AN146" s="933"/>
      <c r="AO146" s="933"/>
      <c r="AP146" s="933"/>
      <c r="AQ146" s="933"/>
      <c r="AR146" s="933"/>
      <c r="AS146" s="933"/>
      <c r="AT146" s="933"/>
      <c r="AU146" s="933"/>
      <c r="AV146" s="933"/>
      <c r="AW146" s="933"/>
      <c r="AX146" s="933"/>
      <c r="AY146" s="933"/>
      <c r="AZ146" s="933"/>
      <c r="BA146" s="933"/>
      <c r="BB146" s="933"/>
      <c r="BC146" s="933"/>
      <c r="BD146" s="933"/>
      <c r="BE146" s="933"/>
    </row>
    <row r="147" spans="1:57" s="1149" customFormat="1" ht="30">
      <c r="A147" s="1128"/>
      <c r="B147" s="1192"/>
      <c r="C147" s="1193"/>
      <c r="D147" s="1169" t="s">
        <v>48</v>
      </c>
      <c r="E147" s="1170" t="s">
        <v>114</v>
      </c>
      <c r="F147" s="1194"/>
      <c r="G147" s="1342"/>
      <c r="H147" s="1294"/>
      <c r="I147" s="1245"/>
      <c r="J147" s="1148"/>
      <c r="K147" s="1148"/>
      <c r="L147" s="1148"/>
      <c r="M147" s="1148"/>
      <c r="N147" s="1148"/>
      <c r="O147" s="1148"/>
      <c r="P147" s="1148"/>
      <c r="Q147" s="1148"/>
      <c r="R147" s="1148"/>
      <c r="S147" s="1148"/>
      <c r="T147" s="1148"/>
      <c r="U147" s="1148"/>
      <c r="V147" s="1148"/>
      <c r="W147" s="1148"/>
      <c r="X147" s="1148"/>
      <c r="Y147" s="1148"/>
      <c r="Z147" s="1148"/>
      <c r="AA147" s="1148"/>
      <c r="AB147" s="1148"/>
      <c r="AC147" s="1148"/>
      <c r="AD147" s="1148"/>
      <c r="AE147" s="1148"/>
      <c r="AF147" s="1148"/>
      <c r="AG147" s="1148"/>
      <c r="AH147" s="1148"/>
      <c r="AI147" s="1148"/>
      <c r="AJ147" s="1148"/>
      <c r="AK147" s="1148"/>
      <c r="AL147" s="1148"/>
      <c r="AM147" s="1148"/>
      <c r="AN147" s="1148"/>
      <c r="AO147" s="1148"/>
      <c r="AP147" s="1148"/>
      <c r="AQ147" s="1148"/>
      <c r="AR147" s="1148"/>
      <c r="AS147" s="1148"/>
      <c r="AT147" s="1148"/>
      <c r="AU147" s="1148"/>
      <c r="AV147" s="1148"/>
      <c r="AW147" s="1148"/>
      <c r="AX147" s="1148"/>
      <c r="AY147" s="1148"/>
      <c r="AZ147" s="1148"/>
      <c r="BA147" s="1148"/>
      <c r="BB147" s="1148"/>
      <c r="BC147" s="1148"/>
      <c r="BD147" s="1148"/>
      <c r="BE147" s="1148"/>
    </row>
    <row r="148" spans="1:57" s="1149" customFormat="1" ht="45">
      <c r="A148" s="1128"/>
      <c r="B148" s="1192"/>
      <c r="C148" s="1193"/>
      <c r="D148" s="1169" t="s">
        <v>73</v>
      </c>
      <c r="E148" s="1170" t="s">
        <v>309</v>
      </c>
      <c r="F148" s="1194"/>
      <c r="G148" s="1342"/>
      <c r="H148" s="1294"/>
      <c r="I148" s="1245"/>
      <c r="J148" s="1148"/>
      <c r="K148" s="1148"/>
      <c r="L148" s="1148"/>
      <c r="M148" s="1148"/>
      <c r="N148" s="1148"/>
      <c r="O148" s="1148"/>
      <c r="P148" s="1148"/>
      <c r="Q148" s="1148"/>
      <c r="R148" s="1148"/>
      <c r="S148" s="1148"/>
      <c r="T148" s="1148"/>
      <c r="U148" s="1148"/>
      <c r="V148" s="1148"/>
      <c r="W148" s="1148"/>
      <c r="X148" s="1148"/>
      <c r="Y148" s="1148"/>
      <c r="Z148" s="1148"/>
      <c r="AA148" s="1148"/>
      <c r="AB148" s="1148"/>
      <c r="AC148" s="1148"/>
      <c r="AD148" s="1148"/>
      <c r="AE148" s="1148"/>
      <c r="AF148" s="1148"/>
      <c r="AG148" s="1148"/>
      <c r="AH148" s="1148"/>
      <c r="AI148" s="1148"/>
      <c r="AJ148" s="1148"/>
      <c r="AK148" s="1148"/>
      <c r="AL148" s="1148"/>
      <c r="AM148" s="1148"/>
      <c r="AN148" s="1148"/>
      <c r="AO148" s="1148"/>
      <c r="AP148" s="1148"/>
      <c r="AQ148" s="1148"/>
      <c r="AR148" s="1148"/>
      <c r="AS148" s="1148"/>
      <c r="AT148" s="1148"/>
      <c r="AU148" s="1148"/>
      <c r="AV148" s="1148"/>
      <c r="AW148" s="1148"/>
      <c r="AX148" s="1148"/>
      <c r="AY148" s="1148"/>
      <c r="AZ148" s="1148"/>
      <c r="BA148" s="1148"/>
      <c r="BB148" s="1148"/>
      <c r="BC148" s="1148"/>
      <c r="BD148" s="1148"/>
      <c r="BE148" s="1148"/>
    </row>
    <row r="149" spans="1:57" s="1149" customFormat="1" ht="30">
      <c r="A149" s="1128"/>
      <c r="B149" s="1192"/>
      <c r="C149" s="1193"/>
      <c r="D149" s="1169" t="s">
        <v>115</v>
      </c>
      <c r="E149" s="1199" t="s">
        <v>116</v>
      </c>
      <c r="F149" s="1194"/>
      <c r="G149" s="1342"/>
      <c r="H149" s="1294"/>
      <c r="I149" s="1245"/>
      <c r="J149" s="1148"/>
      <c r="K149" s="1148"/>
      <c r="L149" s="1148"/>
      <c r="M149" s="1148"/>
      <c r="N149" s="1148"/>
      <c r="O149" s="1148"/>
      <c r="P149" s="1148"/>
      <c r="Q149" s="1148"/>
      <c r="R149" s="1148"/>
      <c r="S149" s="1148"/>
      <c r="T149" s="1148"/>
      <c r="U149" s="1148"/>
      <c r="V149" s="1148"/>
      <c r="W149" s="1148"/>
      <c r="X149" s="1148"/>
      <c r="Y149" s="1148"/>
      <c r="Z149" s="1148"/>
      <c r="AA149" s="1148"/>
      <c r="AB149" s="1148"/>
      <c r="AC149" s="1148"/>
      <c r="AD149" s="1148"/>
      <c r="AE149" s="1148"/>
      <c r="AF149" s="1148"/>
      <c r="AG149" s="1148"/>
      <c r="AH149" s="1148"/>
      <c r="AI149" s="1148"/>
      <c r="AJ149" s="1148"/>
      <c r="AK149" s="1148"/>
      <c r="AL149" s="1148"/>
      <c r="AM149" s="1148"/>
      <c r="AN149" s="1148"/>
      <c r="AO149" s="1148"/>
      <c r="AP149" s="1148"/>
      <c r="AQ149" s="1148"/>
      <c r="AR149" s="1148"/>
      <c r="AS149" s="1148"/>
      <c r="AT149" s="1148"/>
      <c r="AU149" s="1148"/>
      <c r="AV149" s="1148"/>
      <c r="AW149" s="1148"/>
      <c r="AX149" s="1148"/>
      <c r="AY149" s="1148"/>
      <c r="AZ149" s="1148"/>
      <c r="BA149" s="1148"/>
      <c r="BB149" s="1148"/>
      <c r="BC149" s="1148"/>
      <c r="BD149" s="1148"/>
      <c r="BE149" s="1148"/>
    </row>
    <row r="150" spans="1:57" s="1149" customFormat="1" ht="30">
      <c r="A150" s="1128"/>
      <c r="B150" s="1192"/>
      <c r="C150" s="1193"/>
      <c r="D150" s="1169" t="s">
        <v>75</v>
      </c>
      <c r="E150" s="1170" t="s">
        <v>160</v>
      </c>
      <c r="F150" s="1194"/>
      <c r="G150" s="1342"/>
      <c r="H150" s="1294"/>
      <c r="I150" s="1245"/>
      <c r="J150" s="1148"/>
      <c r="K150" s="1148"/>
      <c r="L150" s="1148"/>
      <c r="M150" s="1148"/>
      <c r="N150" s="1148"/>
      <c r="O150" s="1148"/>
      <c r="P150" s="1148"/>
      <c r="Q150" s="1148"/>
      <c r="R150" s="1148"/>
      <c r="S150" s="1148"/>
      <c r="T150" s="1148"/>
      <c r="U150" s="1148"/>
      <c r="V150" s="1148"/>
      <c r="W150" s="1148"/>
      <c r="X150" s="1148"/>
      <c r="Y150" s="1148"/>
      <c r="Z150" s="1148"/>
      <c r="AA150" s="1148"/>
      <c r="AB150" s="1148"/>
      <c r="AC150" s="1148"/>
      <c r="AD150" s="1148"/>
      <c r="AE150" s="1148"/>
      <c r="AF150" s="1148"/>
      <c r="AG150" s="1148"/>
      <c r="AH150" s="1148"/>
      <c r="AI150" s="1148"/>
      <c r="AJ150" s="1148"/>
      <c r="AK150" s="1148"/>
      <c r="AL150" s="1148"/>
      <c r="AM150" s="1148"/>
      <c r="AN150" s="1148"/>
      <c r="AO150" s="1148"/>
      <c r="AP150" s="1148"/>
      <c r="AQ150" s="1148"/>
      <c r="AR150" s="1148"/>
      <c r="AS150" s="1148"/>
      <c r="AT150" s="1148"/>
      <c r="AU150" s="1148"/>
      <c r="AV150" s="1148"/>
      <c r="AW150" s="1148"/>
      <c r="AX150" s="1148"/>
      <c r="AY150" s="1148"/>
      <c r="AZ150" s="1148"/>
      <c r="BA150" s="1148"/>
      <c r="BB150" s="1148"/>
      <c r="BC150" s="1148"/>
      <c r="BD150" s="1148"/>
      <c r="BE150" s="1148"/>
    </row>
    <row r="151" spans="1:57" s="1149" customFormat="1" ht="15">
      <c r="A151" s="1128"/>
      <c r="B151" s="1192"/>
      <c r="C151" s="1193"/>
      <c r="D151" s="1169" t="s">
        <v>77</v>
      </c>
      <c r="E151" s="1200" t="s">
        <v>161</v>
      </c>
      <c r="F151" s="1194"/>
      <c r="G151" s="1342"/>
      <c r="H151" s="1294"/>
      <c r="I151" s="1245"/>
      <c r="J151" s="1148"/>
      <c r="K151" s="1148"/>
      <c r="L151" s="1148"/>
      <c r="M151" s="1148"/>
      <c r="N151" s="1148"/>
      <c r="O151" s="1148"/>
      <c r="P151" s="1148"/>
      <c r="Q151" s="1148"/>
      <c r="R151" s="1148"/>
      <c r="S151" s="1148"/>
      <c r="T151" s="1148"/>
      <c r="U151" s="1148"/>
      <c r="V151" s="1148"/>
      <c r="W151" s="1148"/>
      <c r="X151" s="1148"/>
      <c r="Y151" s="1148"/>
      <c r="Z151" s="1148"/>
      <c r="AA151" s="1148"/>
      <c r="AB151" s="1148"/>
      <c r="AC151" s="1148"/>
      <c r="AD151" s="1148"/>
      <c r="AE151" s="1148"/>
      <c r="AF151" s="1148"/>
      <c r="AG151" s="1148"/>
      <c r="AH151" s="1148"/>
      <c r="AI151" s="1148"/>
      <c r="AJ151" s="1148"/>
      <c r="AK151" s="1148"/>
      <c r="AL151" s="1148"/>
      <c r="AM151" s="1148"/>
      <c r="AN151" s="1148"/>
      <c r="AO151" s="1148"/>
      <c r="AP151" s="1148"/>
      <c r="AQ151" s="1148"/>
      <c r="AR151" s="1148"/>
      <c r="AS151" s="1148"/>
      <c r="AT151" s="1148"/>
      <c r="AU151" s="1148"/>
      <c r="AV151" s="1148"/>
      <c r="AW151" s="1148"/>
      <c r="AX151" s="1148"/>
      <c r="AY151" s="1148"/>
      <c r="AZ151" s="1148"/>
      <c r="BA151" s="1148"/>
      <c r="BB151" s="1148"/>
      <c r="BC151" s="1148"/>
      <c r="BD151" s="1148"/>
      <c r="BE151" s="1148"/>
    </row>
    <row r="152" spans="1:57" s="1149" customFormat="1" ht="30">
      <c r="A152" s="1128"/>
      <c r="B152" s="1192"/>
      <c r="C152" s="1193"/>
      <c r="D152" s="1169" t="s">
        <v>79</v>
      </c>
      <c r="E152" s="1170" t="s">
        <v>117</v>
      </c>
      <c r="F152" s="1194"/>
      <c r="G152" s="1342"/>
      <c r="H152" s="1294"/>
      <c r="I152" s="1245"/>
      <c r="J152" s="1148"/>
      <c r="K152" s="1198"/>
      <c r="L152" s="1198"/>
      <c r="M152" s="1148"/>
      <c r="N152" s="1148"/>
      <c r="O152" s="1148"/>
      <c r="P152" s="1148"/>
      <c r="Q152" s="1148"/>
      <c r="R152" s="1148"/>
      <c r="S152" s="1148"/>
      <c r="T152" s="1148"/>
      <c r="U152" s="1148"/>
      <c r="V152" s="1148"/>
      <c r="W152" s="1148"/>
      <c r="X152" s="1148"/>
      <c r="Y152" s="1148"/>
      <c r="Z152" s="1148"/>
      <c r="AA152" s="1148"/>
      <c r="AB152" s="1148"/>
      <c r="AC152" s="1148"/>
      <c r="AD152" s="1148"/>
      <c r="AE152" s="1148"/>
      <c r="AF152" s="1148"/>
      <c r="AG152" s="1148"/>
      <c r="AH152" s="1148"/>
      <c r="AI152" s="1148"/>
      <c r="AJ152" s="1148"/>
      <c r="AK152" s="1148"/>
      <c r="AL152" s="1148"/>
      <c r="AM152" s="1148"/>
      <c r="AN152" s="1148"/>
      <c r="AO152" s="1148"/>
      <c r="AP152" s="1148"/>
      <c r="AQ152" s="1148"/>
      <c r="AR152" s="1148"/>
      <c r="AS152" s="1148"/>
      <c r="AT152" s="1148"/>
      <c r="AU152" s="1148"/>
      <c r="AV152" s="1148"/>
      <c r="AW152" s="1148"/>
      <c r="AX152" s="1148"/>
      <c r="AY152" s="1148"/>
      <c r="AZ152" s="1148"/>
      <c r="BA152" s="1148"/>
      <c r="BB152" s="1148"/>
      <c r="BC152" s="1148"/>
      <c r="BD152" s="1148"/>
      <c r="BE152" s="1148"/>
    </row>
    <row r="153" spans="1:57" s="1149" customFormat="1" ht="30">
      <c r="A153" s="1128"/>
      <c r="B153" s="1192"/>
      <c r="C153" s="1193"/>
      <c r="D153" s="1169" t="s">
        <v>81</v>
      </c>
      <c r="E153" s="1170" t="s">
        <v>118</v>
      </c>
      <c r="F153" s="1194"/>
      <c r="G153" s="1342"/>
      <c r="H153" s="1294"/>
      <c r="I153" s="1245"/>
      <c r="J153" s="1148"/>
      <c r="K153" s="1198"/>
      <c r="L153" s="1198"/>
      <c r="M153" s="1148"/>
      <c r="N153" s="1148"/>
      <c r="O153" s="1148"/>
      <c r="P153" s="1148"/>
      <c r="Q153" s="1148"/>
      <c r="R153" s="1148"/>
      <c r="S153" s="1148"/>
      <c r="T153" s="1148"/>
      <c r="U153" s="1148"/>
      <c r="V153" s="1148"/>
      <c r="W153" s="1148"/>
      <c r="X153" s="1148"/>
      <c r="Y153" s="1148"/>
      <c r="Z153" s="1148"/>
      <c r="AA153" s="1148"/>
      <c r="AB153" s="1148"/>
      <c r="AC153" s="1148"/>
      <c r="AD153" s="1148"/>
      <c r="AE153" s="1148"/>
      <c r="AF153" s="1148"/>
      <c r="AG153" s="1148"/>
      <c r="AH153" s="1148"/>
      <c r="AI153" s="1148"/>
      <c r="AJ153" s="1148"/>
      <c r="AK153" s="1148"/>
      <c r="AL153" s="1148"/>
      <c r="AM153" s="1148"/>
      <c r="AN153" s="1148"/>
      <c r="AO153" s="1148"/>
      <c r="AP153" s="1148"/>
      <c r="AQ153" s="1148"/>
      <c r="AR153" s="1148"/>
      <c r="AS153" s="1148"/>
      <c r="AT153" s="1148"/>
      <c r="AU153" s="1148"/>
      <c r="AV153" s="1148"/>
      <c r="AW153" s="1148"/>
      <c r="AX153" s="1148"/>
      <c r="AY153" s="1148"/>
      <c r="AZ153" s="1148"/>
      <c r="BA153" s="1148"/>
      <c r="BB153" s="1148"/>
      <c r="BC153" s="1148"/>
      <c r="BD153" s="1148"/>
      <c r="BE153" s="1148"/>
    </row>
    <row r="154" spans="1:57" s="67" customFormat="1" ht="15">
      <c r="A154" s="266"/>
      <c r="B154" s="295"/>
      <c r="C154" s="260"/>
      <c r="D154" s="260"/>
      <c r="E154" s="265"/>
      <c r="F154" s="305"/>
      <c r="G154" s="1340"/>
      <c r="H154" s="1292"/>
      <c r="I154" s="1246"/>
      <c r="J154" s="933"/>
      <c r="K154" s="933"/>
      <c r="L154" s="933"/>
      <c r="M154" s="933"/>
      <c r="N154" s="933"/>
      <c r="O154" s="933"/>
      <c r="P154" s="933"/>
      <c r="Q154" s="933"/>
      <c r="R154" s="933"/>
      <c r="S154" s="933"/>
      <c r="T154" s="933"/>
      <c r="U154" s="933"/>
      <c r="V154" s="933"/>
      <c r="W154" s="933"/>
      <c r="X154" s="933"/>
      <c r="Y154" s="933"/>
      <c r="Z154" s="933"/>
      <c r="AA154" s="933"/>
      <c r="AB154" s="933"/>
      <c r="AC154" s="933"/>
      <c r="AD154" s="933"/>
      <c r="AE154" s="933"/>
      <c r="AF154" s="933"/>
      <c r="AG154" s="933"/>
      <c r="AH154" s="933"/>
      <c r="AI154" s="933"/>
      <c r="AJ154" s="933"/>
      <c r="AK154" s="933"/>
      <c r="AL154" s="933"/>
      <c r="AM154" s="933"/>
      <c r="AN154" s="933"/>
      <c r="AO154" s="933"/>
      <c r="AP154" s="933"/>
      <c r="AQ154" s="933"/>
      <c r="AR154" s="933"/>
      <c r="AS154" s="933"/>
      <c r="AT154" s="933"/>
      <c r="AU154" s="933"/>
      <c r="AV154" s="933"/>
      <c r="AW154" s="933"/>
      <c r="AX154" s="933"/>
      <c r="AY154" s="933"/>
      <c r="AZ154" s="933"/>
      <c r="BA154" s="933"/>
      <c r="BB154" s="933"/>
      <c r="BC154" s="933"/>
      <c r="BD154" s="933"/>
      <c r="BE154" s="933"/>
    </row>
    <row r="155" spans="1:57" s="1006" customFormat="1" ht="15.75">
      <c r="A155" s="1007" t="s">
        <v>374</v>
      </c>
      <c r="B155" s="1012" t="s">
        <v>93</v>
      </c>
      <c r="C155" s="1013"/>
      <c r="D155" s="1013"/>
      <c r="E155" s="1014"/>
      <c r="F155" s="1009"/>
      <c r="G155" s="1338"/>
      <c r="H155" s="1298"/>
      <c r="I155" s="1247"/>
      <c r="J155" s="1005"/>
      <c r="K155" s="1005"/>
      <c r="L155" s="1005"/>
      <c r="M155" s="1005"/>
      <c r="N155" s="1005"/>
      <c r="O155" s="1005"/>
      <c r="P155" s="1005"/>
      <c r="Q155" s="1005"/>
      <c r="R155" s="1005"/>
      <c r="S155" s="1005"/>
      <c r="T155" s="1005"/>
      <c r="U155" s="1005"/>
      <c r="V155" s="1005"/>
      <c r="W155" s="1005"/>
      <c r="X155" s="1005"/>
      <c r="Y155" s="1005"/>
      <c r="Z155" s="1005"/>
      <c r="AA155" s="1005"/>
      <c r="AB155" s="1005"/>
      <c r="AC155" s="1005"/>
      <c r="AD155" s="1005"/>
      <c r="AE155" s="1005"/>
      <c r="AF155" s="1005"/>
      <c r="AG155" s="1005"/>
      <c r="AH155" s="1005"/>
      <c r="AI155" s="1005"/>
      <c r="AJ155" s="1005"/>
      <c r="AK155" s="1005"/>
      <c r="AL155" s="1005"/>
      <c r="AM155" s="1005"/>
      <c r="AN155" s="1005"/>
      <c r="AO155" s="1005"/>
      <c r="AP155" s="1005"/>
      <c r="AQ155" s="1005"/>
      <c r="AR155" s="1005"/>
      <c r="AS155" s="1005"/>
      <c r="AT155" s="1005"/>
      <c r="AU155" s="1005"/>
      <c r="AV155" s="1005"/>
      <c r="AW155" s="1005"/>
      <c r="AX155" s="1005"/>
      <c r="AY155" s="1005"/>
      <c r="AZ155" s="1005"/>
      <c r="BA155" s="1005"/>
      <c r="BB155" s="1005"/>
      <c r="BC155" s="1005"/>
      <c r="BD155" s="1005"/>
      <c r="BE155" s="1005"/>
    </row>
    <row r="156" spans="1:57" s="1149" customFormat="1" ht="30">
      <c r="A156" s="1128" t="s">
        <v>375</v>
      </c>
      <c r="B156" s="1196">
        <v>1650</v>
      </c>
      <c r="C156" s="1169" t="s">
        <v>120</v>
      </c>
      <c r="D156" s="1169">
        <v>1100</v>
      </c>
      <c r="E156" s="1197" t="s">
        <v>779</v>
      </c>
      <c r="F156" s="1194" t="s">
        <v>153</v>
      </c>
      <c r="G156" s="1342">
        <v>3</v>
      </c>
      <c r="H156" s="1299"/>
      <c r="I156" s="1245"/>
      <c r="J156" s="1148"/>
      <c r="K156" s="1148"/>
      <c r="L156" s="1148"/>
      <c r="M156" s="1148"/>
      <c r="N156" s="1148"/>
      <c r="O156" s="1148"/>
      <c r="P156" s="1148"/>
      <c r="Q156" s="1148"/>
      <c r="R156" s="1148"/>
      <c r="S156" s="1148"/>
      <c r="T156" s="1148"/>
      <c r="U156" s="1148"/>
      <c r="V156" s="1148"/>
      <c r="W156" s="1148"/>
      <c r="X156" s="1148"/>
      <c r="Y156" s="1148"/>
      <c r="Z156" s="1148"/>
      <c r="AA156" s="1148"/>
      <c r="AB156" s="1148"/>
      <c r="AC156" s="1148"/>
      <c r="AD156" s="1148"/>
      <c r="AE156" s="1148"/>
      <c r="AF156" s="1148"/>
      <c r="AG156" s="1148"/>
      <c r="AH156" s="1148"/>
      <c r="AI156" s="1148"/>
      <c r="AJ156" s="1148"/>
      <c r="AK156" s="1148"/>
      <c r="AL156" s="1148"/>
      <c r="AM156" s="1148"/>
      <c r="AN156" s="1148"/>
      <c r="AO156" s="1148"/>
      <c r="AP156" s="1148"/>
      <c r="AQ156" s="1148"/>
      <c r="AR156" s="1148"/>
      <c r="AS156" s="1148"/>
      <c r="AT156" s="1148"/>
      <c r="AU156" s="1148"/>
      <c r="AV156" s="1148"/>
      <c r="AW156" s="1148"/>
      <c r="AX156" s="1148"/>
      <c r="AY156" s="1148"/>
      <c r="AZ156" s="1148"/>
      <c r="BA156" s="1148"/>
      <c r="BB156" s="1148"/>
      <c r="BC156" s="1148"/>
      <c r="BD156" s="1148"/>
      <c r="BE156" s="1148"/>
    </row>
    <row r="157" spans="1:57" s="1149" customFormat="1" ht="30">
      <c r="A157" s="1128" t="s">
        <v>376</v>
      </c>
      <c r="B157" s="1196">
        <v>2450</v>
      </c>
      <c r="C157" s="1169" t="s">
        <v>120</v>
      </c>
      <c r="D157" s="1169">
        <v>1100</v>
      </c>
      <c r="E157" s="1197" t="s">
        <v>780</v>
      </c>
      <c r="F157" s="1194" t="s">
        <v>153</v>
      </c>
      <c r="G157" s="1342">
        <v>4</v>
      </c>
      <c r="H157" s="1299"/>
      <c r="I157" s="1245"/>
      <c r="J157" s="1148"/>
      <c r="K157" s="1148"/>
      <c r="L157" s="1148"/>
      <c r="M157" s="1148"/>
      <c r="N157" s="1148"/>
      <c r="O157" s="1148"/>
      <c r="P157" s="1148"/>
      <c r="Q157" s="1148"/>
      <c r="R157" s="1148"/>
      <c r="S157" s="1148"/>
      <c r="T157" s="1148"/>
      <c r="U157" s="1148"/>
      <c r="V157" s="1148"/>
      <c r="W157" s="1148"/>
      <c r="X157" s="1148"/>
      <c r="Y157" s="1148"/>
      <c r="Z157" s="1148"/>
      <c r="AA157" s="1148"/>
      <c r="AB157" s="1148"/>
      <c r="AC157" s="1148"/>
      <c r="AD157" s="1148"/>
      <c r="AE157" s="1148"/>
      <c r="AF157" s="1148"/>
      <c r="AG157" s="1148"/>
      <c r="AH157" s="1148"/>
      <c r="AI157" s="1148"/>
      <c r="AJ157" s="1148"/>
      <c r="AK157" s="1148"/>
      <c r="AL157" s="1148"/>
      <c r="AM157" s="1148"/>
      <c r="AN157" s="1148"/>
      <c r="AO157" s="1148"/>
      <c r="AP157" s="1148"/>
      <c r="AQ157" s="1148"/>
      <c r="AR157" s="1148"/>
      <c r="AS157" s="1148"/>
      <c r="AT157" s="1148"/>
      <c r="AU157" s="1148"/>
      <c r="AV157" s="1148"/>
      <c r="AW157" s="1148"/>
      <c r="AX157" s="1148"/>
      <c r="AY157" s="1148"/>
      <c r="AZ157" s="1148"/>
      <c r="BA157" s="1148"/>
      <c r="BB157" s="1148"/>
      <c r="BC157" s="1148"/>
      <c r="BD157" s="1148"/>
      <c r="BE157" s="1148"/>
    </row>
    <row r="158" spans="1:57" s="1149" customFormat="1" ht="30">
      <c r="A158" s="1128" t="s">
        <v>377</v>
      </c>
      <c r="B158">
        <v>1900</v>
      </c>
      <c r="C158" s="1169" t="s">
        <v>120</v>
      </c>
      <c r="D158">
        <v>2600</v>
      </c>
      <c r="E158" s="1197" t="s">
        <v>781</v>
      </c>
      <c r="F158" s="1194" t="s">
        <v>153</v>
      </c>
      <c r="G158" s="1342">
        <v>5</v>
      </c>
      <c r="H158" s="1299"/>
      <c r="I158" s="1245"/>
      <c r="J158" s="1148"/>
      <c r="K158" s="1148"/>
      <c r="L158" s="1148"/>
      <c r="M158" s="1148"/>
      <c r="N158" s="1148"/>
      <c r="O158" s="1148"/>
      <c r="P158" s="1148"/>
      <c r="Q158" s="1148"/>
      <c r="R158" s="1148"/>
      <c r="S158" s="1148"/>
      <c r="T158" s="1148"/>
      <c r="U158" s="1148"/>
      <c r="V158" s="1148"/>
      <c r="W158" s="1148"/>
      <c r="X158" s="1148"/>
      <c r="Y158" s="1148"/>
      <c r="Z158" s="1148"/>
      <c r="AA158" s="1148"/>
      <c r="AB158" s="1148"/>
      <c r="AC158" s="1148"/>
      <c r="AD158" s="1148"/>
      <c r="AE158" s="1148"/>
      <c r="AF158" s="1148"/>
      <c r="AG158" s="1148"/>
      <c r="AH158" s="1148"/>
      <c r="AI158" s="1148"/>
      <c r="AJ158" s="1148"/>
      <c r="AK158" s="1148"/>
      <c r="AL158" s="1148"/>
      <c r="AM158" s="1148"/>
      <c r="AN158" s="1148"/>
      <c r="AO158" s="1148"/>
      <c r="AP158" s="1148"/>
      <c r="AQ158" s="1148"/>
      <c r="AR158" s="1148"/>
      <c r="AS158" s="1148"/>
      <c r="AT158" s="1148"/>
      <c r="AU158" s="1148"/>
      <c r="AV158" s="1148"/>
      <c r="AW158" s="1148"/>
      <c r="AX158" s="1148"/>
      <c r="AY158" s="1148"/>
      <c r="AZ158" s="1148"/>
      <c r="BA158" s="1148"/>
      <c r="BB158" s="1148"/>
      <c r="BC158" s="1148"/>
      <c r="BD158" s="1148"/>
      <c r="BE158" s="1148"/>
    </row>
    <row r="159" spans="1:57" s="1149" customFormat="1" ht="15">
      <c r="A159" s="1128" t="s">
        <v>378</v>
      </c>
      <c r="B159">
        <v>1000</v>
      </c>
      <c r="C159" s="1169" t="s">
        <v>120</v>
      </c>
      <c r="D159">
        <v>2400</v>
      </c>
      <c r="E159" s="1197" t="s">
        <v>782</v>
      </c>
      <c r="F159" s="1194" t="s">
        <v>153</v>
      </c>
      <c r="G159" s="1342">
        <v>3</v>
      </c>
      <c r="H159" s="1299"/>
      <c r="I159" s="1245"/>
      <c r="J159" s="1148"/>
      <c r="K159" s="1148"/>
      <c r="L159" s="1148"/>
      <c r="M159" s="1148"/>
      <c r="N159" s="1148"/>
      <c r="O159" s="1148"/>
      <c r="P159" s="1148"/>
      <c r="Q159" s="1148"/>
      <c r="R159" s="1148"/>
      <c r="S159" s="1148"/>
      <c r="T159" s="1148"/>
      <c r="U159" s="1148"/>
      <c r="V159" s="1148"/>
      <c r="W159" s="1148"/>
      <c r="X159" s="1148"/>
      <c r="Y159" s="1148"/>
      <c r="Z159" s="1148"/>
      <c r="AA159" s="1148"/>
      <c r="AB159" s="1148"/>
      <c r="AC159" s="1148"/>
      <c r="AD159" s="1148"/>
      <c r="AE159" s="1148"/>
      <c r="AF159" s="1148"/>
      <c r="AG159" s="1148"/>
      <c r="AH159" s="1148"/>
      <c r="AI159" s="1148"/>
      <c r="AJ159" s="1148"/>
      <c r="AK159" s="1148"/>
      <c r="AL159" s="1148"/>
      <c r="AM159" s="1148"/>
      <c r="AN159" s="1148"/>
      <c r="AO159" s="1148"/>
      <c r="AP159" s="1148"/>
      <c r="AQ159" s="1148"/>
      <c r="AR159" s="1148"/>
      <c r="AS159" s="1148"/>
      <c r="AT159" s="1148"/>
      <c r="AU159" s="1148"/>
      <c r="AV159" s="1148"/>
      <c r="AW159" s="1148"/>
      <c r="AX159" s="1148"/>
      <c r="AY159" s="1148"/>
      <c r="AZ159" s="1148"/>
      <c r="BA159" s="1148"/>
      <c r="BB159" s="1148"/>
      <c r="BC159" s="1148"/>
      <c r="BD159" s="1148"/>
      <c r="BE159" s="1148"/>
    </row>
    <row r="160" spans="1:57" s="1149" customFormat="1" ht="15">
      <c r="A160" s="1128" t="s">
        <v>379</v>
      </c>
      <c r="B160">
        <v>5150</v>
      </c>
      <c r="C160" s="1169" t="s">
        <v>120</v>
      </c>
      <c r="D160">
        <v>4200</v>
      </c>
      <c r="E160" s="1197" t="s">
        <v>783</v>
      </c>
      <c r="F160" s="1194" t="s">
        <v>153</v>
      </c>
      <c r="G160" s="1342">
        <v>1</v>
      </c>
      <c r="H160" s="1299"/>
      <c r="I160" s="1245"/>
      <c r="J160" s="1148"/>
      <c r="K160" s="1148"/>
      <c r="L160" s="1148"/>
      <c r="M160" s="1148"/>
      <c r="N160" s="1148"/>
      <c r="O160" s="1148"/>
      <c r="P160" s="1148"/>
      <c r="Q160" s="1148"/>
      <c r="R160" s="1148"/>
      <c r="S160" s="1148"/>
      <c r="T160" s="1148"/>
      <c r="U160" s="1148"/>
      <c r="V160" s="1148"/>
      <c r="W160" s="1148"/>
      <c r="X160" s="1148"/>
      <c r="Y160" s="1148"/>
      <c r="Z160" s="1148"/>
      <c r="AA160" s="1148"/>
      <c r="AB160" s="1148"/>
      <c r="AC160" s="1148"/>
      <c r="AD160" s="1148"/>
      <c r="AE160" s="1148"/>
      <c r="AF160" s="1148"/>
      <c r="AG160" s="1148"/>
      <c r="AH160" s="1148"/>
      <c r="AI160" s="1148"/>
      <c r="AJ160" s="1148"/>
      <c r="AK160" s="1148"/>
      <c r="AL160" s="1148"/>
      <c r="AM160" s="1148"/>
      <c r="AN160" s="1148"/>
      <c r="AO160" s="1148"/>
      <c r="AP160" s="1148"/>
      <c r="AQ160" s="1148"/>
      <c r="AR160" s="1148"/>
      <c r="AS160" s="1148"/>
      <c r="AT160" s="1148"/>
      <c r="AU160" s="1148"/>
      <c r="AV160" s="1148"/>
      <c r="AW160" s="1148"/>
      <c r="AX160" s="1148"/>
      <c r="AY160" s="1148"/>
      <c r="AZ160" s="1148"/>
      <c r="BA160" s="1148"/>
      <c r="BB160" s="1148"/>
      <c r="BC160" s="1148"/>
      <c r="BD160" s="1148"/>
      <c r="BE160" s="1148"/>
    </row>
    <row r="161" spans="1:57" s="1149" customFormat="1" ht="15">
      <c r="A161" s="1128" t="s">
        <v>380</v>
      </c>
      <c r="B161">
        <v>4115</v>
      </c>
      <c r="C161" s="1169" t="s">
        <v>120</v>
      </c>
      <c r="D161">
        <v>4200</v>
      </c>
      <c r="E161" s="1197" t="s">
        <v>784</v>
      </c>
      <c r="F161" s="1194" t="s">
        <v>153</v>
      </c>
      <c r="G161" s="1342">
        <v>1</v>
      </c>
      <c r="H161" s="1299"/>
      <c r="I161" s="1245"/>
      <c r="J161" s="1148"/>
      <c r="K161" s="1148"/>
      <c r="L161" s="1148"/>
      <c r="M161" s="1148"/>
      <c r="N161" s="1148"/>
      <c r="O161" s="1148"/>
      <c r="P161" s="1148"/>
      <c r="Q161" s="1148"/>
      <c r="R161" s="1148"/>
      <c r="S161" s="1148"/>
      <c r="T161" s="1148"/>
      <c r="U161" s="1148"/>
      <c r="V161" s="1148"/>
      <c r="W161" s="1148"/>
      <c r="X161" s="1148"/>
      <c r="Y161" s="1148"/>
      <c r="Z161" s="1148"/>
      <c r="AA161" s="1148"/>
      <c r="AB161" s="1148"/>
      <c r="AC161" s="1148"/>
      <c r="AD161" s="1148"/>
      <c r="AE161" s="1148"/>
      <c r="AF161" s="1148"/>
      <c r="AG161" s="1148"/>
      <c r="AH161" s="1148"/>
      <c r="AI161" s="1148"/>
      <c r="AJ161" s="1148"/>
      <c r="AK161" s="1148"/>
      <c r="AL161" s="1148"/>
      <c r="AM161" s="1148"/>
      <c r="AN161" s="1148"/>
      <c r="AO161" s="1148"/>
      <c r="AP161" s="1148"/>
      <c r="AQ161" s="1148"/>
      <c r="AR161" s="1148"/>
      <c r="AS161" s="1148"/>
      <c r="AT161" s="1148"/>
      <c r="AU161" s="1148"/>
      <c r="AV161" s="1148"/>
      <c r="AW161" s="1148"/>
      <c r="AX161" s="1148"/>
      <c r="AY161" s="1148"/>
      <c r="AZ161" s="1148"/>
      <c r="BA161" s="1148"/>
      <c r="BB161" s="1148"/>
      <c r="BC161" s="1148"/>
      <c r="BD161" s="1148"/>
      <c r="BE161" s="1148"/>
    </row>
    <row r="162" spans="1:57" s="67" customFormat="1">
      <c r="A162" s="266"/>
      <c r="B162" s="328"/>
      <c r="C162" s="261"/>
      <c r="D162" s="261"/>
      <c r="E162" s="327"/>
      <c r="F162" s="305"/>
      <c r="G162" s="1340"/>
      <c r="H162" s="1300"/>
      <c r="I162" s="1261"/>
      <c r="J162" s="933"/>
      <c r="K162" s="933"/>
      <c r="L162" s="933"/>
      <c r="M162" s="933"/>
      <c r="N162" s="933"/>
      <c r="O162" s="933"/>
      <c r="P162" s="933"/>
      <c r="Q162" s="933"/>
      <c r="R162" s="933"/>
      <c r="S162" s="933"/>
      <c r="T162" s="933"/>
      <c r="U162" s="933"/>
      <c r="V162" s="933"/>
      <c r="W162" s="933"/>
      <c r="X162" s="933"/>
      <c r="Y162" s="933"/>
      <c r="Z162" s="933"/>
      <c r="AA162" s="933"/>
      <c r="AB162" s="933"/>
      <c r="AC162" s="933"/>
      <c r="AD162" s="933"/>
      <c r="AE162" s="933"/>
      <c r="AF162" s="933"/>
      <c r="AG162" s="933"/>
      <c r="AH162" s="933"/>
      <c r="AI162" s="933"/>
      <c r="AJ162" s="933"/>
      <c r="AK162" s="933"/>
      <c r="AL162" s="933"/>
      <c r="AM162" s="933"/>
      <c r="AN162" s="933"/>
      <c r="AO162" s="933"/>
      <c r="AP162" s="933"/>
      <c r="AQ162" s="933"/>
      <c r="AR162" s="933"/>
      <c r="AS162" s="933"/>
      <c r="AT162" s="933"/>
      <c r="AU162" s="933"/>
      <c r="AV162" s="933"/>
      <c r="AW162" s="933"/>
      <c r="AX162" s="933"/>
      <c r="AY162" s="933"/>
      <c r="AZ162" s="933"/>
      <c r="BA162" s="933"/>
      <c r="BB162" s="933"/>
      <c r="BC162" s="933"/>
      <c r="BD162" s="933"/>
      <c r="BE162" s="933"/>
    </row>
    <row r="163" spans="1:57" s="1149" customFormat="1" ht="15">
      <c r="A163" s="1128"/>
      <c r="B163" s="1196"/>
      <c r="C163" s="1169"/>
      <c r="D163" s="1169"/>
      <c r="E163" s="1197"/>
      <c r="F163" s="1194"/>
      <c r="G163" s="1342"/>
      <c r="H163" s="1299"/>
      <c r="I163" s="1245"/>
      <c r="J163" s="1148"/>
      <c r="K163" s="1148"/>
      <c r="L163" s="1148"/>
      <c r="M163" s="1148"/>
      <c r="N163" s="1148"/>
      <c r="O163" s="1148"/>
      <c r="P163" s="1148"/>
      <c r="Q163" s="1148"/>
      <c r="R163" s="1148"/>
      <c r="S163" s="1148"/>
      <c r="T163" s="1148"/>
      <c r="U163" s="1148"/>
      <c r="V163" s="1148"/>
      <c r="W163" s="1148"/>
      <c r="X163" s="1148"/>
      <c r="Y163" s="1148"/>
      <c r="Z163" s="1148"/>
      <c r="AA163" s="1148"/>
      <c r="AB163" s="1148"/>
      <c r="AC163" s="1148"/>
      <c r="AD163" s="1148"/>
      <c r="AE163" s="1148"/>
      <c r="AF163" s="1148"/>
      <c r="AG163" s="1148"/>
      <c r="AH163" s="1148"/>
      <c r="AI163" s="1148"/>
      <c r="AJ163" s="1148"/>
      <c r="AK163" s="1148"/>
      <c r="AL163" s="1148"/>
      <c r="AM163" s="1148"/>
      <c r="AN163" s="1148"/>
      <c r="AO163" s="1148"/>
      <c r="AP163" s="1148"/>
      <c r="AQ163" s="1148"/>
      <c r="AR163" s="1148"/>
      <c r="AS163" s="1148"/>
      <c r="AT163" s="1148"/>
      <c r="AU163" s="1148"/>
      <c r="AV163" s="1148"/>
      <c r="AW163" s="1148"/>
      <c r="AX163" s="1148"/>
      <c r="AY163" s="1148"/>
      <c r="AZ163" s="1148"/>
      <c r="BA163" s="1148"/>
      <c r="BB163" s="1148"/>
      <c r="BC163" s="1148"/>
      <c r="BD163" s="1148"/>
      <c r="BE163" s="1148"/>
    </row>
    <row r="164" spans="1:57" s="1149" customFormat="1" ht="15.75">
      <c r="A164" s="1007" t="s">
        <v>162</v>
      </c>
      <c r="B164" s="1012" t="s">
        <v>769</v>
      </c>
      <c r="C164" s="1169"/>
      <c r="D164" s="1169"/>
      <c r="E164" s="1197"/>
      <c r="F164" s="1417"/>
      <c r="G164" s="1342"/>
      <c r="H164" s="1299"/>
      <c r="I164" s="1418"/>
      <c r="J164" s="1148"/>
      <c r="K164" s="1148"/>
      <c r="L164" s="1148"/>
      <c r="M164" s="1148"/>
      <c r="N164" s="1198"/>
      <c r="O164" s="1148"/>
      <c r="P164" s="1148"/>
      <c r="Q164" s="1148"/>
      <c r="R164" s="1148"/>
      <c r="S164" s="1148"/>
      <c r="T164" s="1148"/>
      <c r="U164" s="1148"/>
      <c r="V164" s="1148"/>
      <c r="W164" s="1148"/>
      <c r="X164" s="1148"/>
      <c r="Y164" s="1148"/>
      <c r="Z164" s="1148"/>
      <c r="AA164" s="1148"/>
      <c r="AB164" s="1148"/>
      <c r="AC164" s="1148"/>
      <c r="AD164" s="1148"/>
      <c r="AE164" s="1148"/>
      <c r="AF164" s="1148"/>
      <c r="AG164" s="1148"/>
      <c r="AH164" s="1148"/>
      <c r="AI164" s="1148"/>
      <c r="AJ164" s="1148"/>
      <c r="AK164" s="1148"/>
      <c r="AL164" s="1148"/>
      <c r="AM164" s="1148"/>
      <c r="AN164" s="1148"/>
      <c r="AO164" s="1148"/>
      <c r="AP164" s="1148"/>
      <c r="AQ164" s="1148"/>
      <c r="AR164" s="1148"/>
      <c r="AS164" s="1148"/>
      <c r="AT164" s="1148"/>
      <c r="AU164" s="1148"/>
      <c r="AV164" s="1148"/>
      <c r="AW164" s="1148"/>
      <c r="AX164" s="1148"/>
      <c r="AY164" s="1148"/>
      <c r="AZ164" s="1148"/>
      <c r="BA164" s="1148"/>
      <c r="BB164" s="1148"/>
      <c r="BC164" s="1148"/>
      <c r="BD164" s="1148"/>
      <c r="BE164" s="1148"/>
    </row>
    <row r="165" spans="1:57" s="67" customFormat="1" ht="30">
      <c r="A165" s="1068" t="s">
        <v>220</v>
      </c>
      <c r="B165" s="1419"/>
      <c r="C165" s="1420"/>
      <c r="D165" s="1420"/>
      <c r="E165" s="1421" t="s">
        <v>770</v>
      </c>
      <c r="F165" s="1422" t="s">
        <v>136</v>
      </c>
      <c r="G165" s="1423">
        <v>1</v>
      </c>
      <c r="H165" s="1424"/>
      <c r="I165" s="1425"/>
      <c r="J165" s="933"/>
      <c r="K165" s="933"/>
      <c r="L165" s="933"/>
      <c r="M165" s="933"/>
      <c r="N165" s="933"/>
      <c r="O165" s="933"/>
      <c r="P165" s="933"/>
      <c r="Q165" s="933"/>
      <c r="R165" s="933"/>
      <c r="S165" s="933"/>
      <c r="T165" s="933"/>
      <c r="U165" s="933"/>
      <c r="V165" s="933"/>
      <c r="W165" s="933"/>
      <c r="X165" s="933"/>
      <c r="Y165" s="933"/>
      <c r="Z165" s="933"/>
      <c r="AA165" s="933"/>
      <c r="AB165" s="933"/>
      <c r="AC165" s="933"/>
      <c r="AD165" s="933"/>
      <c r="AE165" s="933"/>
      <c r="AF165" s="933"/>
      <c r="AG165" s="933"/>
      <c r="AH165" s="933"/>
      <c r="AI165" s="933"/>
      <c r="AJ165" s="933"/>
      <c r="AK165" s="933"/>
      <c r="AL165" s="933"/>
      <c r="AM165" s="933"/>
      <c r="AN165" s="933"/>
      <c r="AO165" s="933"/>
      <c r="AP165" s="933"/>
      <c r="AQ165" s="933"/>
      <c r="AR165" s="933"/>
      <c r="AS165" s="933"/>
      <c r="AT165" s="933"/>
      <c r="AU165" s="933"/>
      <c r="AV165" s="933"/>
      <c r="AW165" s="933"/>
      <c r="AX165" s="933"/>
      <c r="AY165" s="933"/>
      <c r="AZ165" s="933"/>
      <c r="BA165" s="933"/>
      <c r="BB165" s="933"/>
      <c r="BC165" s="933"/>
      <c r="BD165" s="933"/>
      <c r="BE165" s="933"/>
    </row>
    <row r="166" spans="1:57" s="67" customFormat="1" ht="15">
      <c r="A166" s="68"/>
      <c r="B166" s="145"/>
      <c r="C166" s="155"/>
      <c r="D166" s="155"/>
      <c r="E166" s="170"/>
      <c r="F166" s="69"/>
      <c r="G166" s="1347"/>
      <c r="H166" s="1302"/>
      <c r="I166" s="1262"/>
      <c r="J166" s="933"/>
      <c r="K166" s="933"/>
      <c r="L166" s="933"/>
      <c r="M166" s="933"/>
      <c r="N166" s="933"/>
      <c r="O166" s="933"/>
      <c r="P166" s="933"/>
      <c r="Q166" s="933"/>
      <c r="R166" s="933"/>
      <c r="S166" s="933"/>
      <c r="T166" s="933"/>
      <c r="U166" s="933"/>
      <c r="V166" s="933"/>
      <c r="W166" s="933"/>
      <c r="X166" s="933"/>
      <c r="Y166" s="933"/>
      <c r="Z166" s="933"/>
      <c r="AA166" s="933"/>
      <c r="AB166" s="933"/>
      <c r="AC166" s="933"/>
      <c r="AD166" s="933"/>
      <c r="AE166" s="933"/>
      <c r="AF166" s="933"/>
      <c r="AG166" s="933"/>
      <c r="AH166" s="933"/>
      <c r="AI166" s="933"/>
      <c r="AJ166" s="933"/>
      <c r="AK166" s="933"/>
      <c r="AL166" s="933"/>
      <c r="AM166" s="933"/>
      <c r="AN166" s="933"/>
      <c r="AO166" s="933"/>
      <c r="AP166" s="933"/>
      <c r="AQ166" s="933"/>
      <c r="AR166" s="933"/>
      <c r="AS166" s="933"/>
      <c r="AT166" s="933"/>
      <c r="AU166" s="933"/>
      <c r="AV166" s="933"/>
      <c r="AW166" s="933"/>
      <c r="AX166" s="933"/>
      <c r="AY166" s="933"/>
      <c r="AZ166" s="933"/>
      <c r="BA166" s="933"/>
      <c r="BB166" s="933"/>
      <c r="BC166" s="933"/>
      <c r="BD166" s="933"/>
      <c r="BE166" s="933"/>
    </row>
    <row r="167" spans="1:57" s="1006" customFormat="1" ht="15.75">
      <c r="A167" s="1015"/>
      <c r="B167" s="999"/>
      <c r="C167" s="999"/>
      <c r="D167" s="999"/>
      <c r="E167" s="1000" t="s">
        <v>152</v>
      </c>
      <c r="F167" s="1004"/>
      <c r="G167" s="1336"/>
      <c r="H167" s="1259"/>
      <c r="I167" s="1259"/>
      <c r="J167" s="1005"/>
      <c r="K167" s="1005"/>
      <c r="L167" s="1005"/>
      <c r="M167" s="1005"/>
      <c r="N167" s="1005"/>
      <c r="O167" s="1005"/>
      <c r="P167" s="1005"/>
      <c r="Q167" s="1005"/>
      <c r="R167" s="1005"/>
      <c r="S167" s="1005"/>
      <c r="T167" s="1005"/>
      <c r="U167" s="1005"/>
      <c r="V167" s="1005"/>
      <c r="W167" s="1005"/>
      <c r="X167" s="1005"/>
      <c r="Y167" s="1005"/>
      <c r="Z167" s="1005"/>
      <c r="AA167" s="1005"/>
      <c r="AB167" s="1005"/>
      <c r="AC167" s="1005"/>
      <c r="AD167" s="1005"/>
      <c r="AE167" s="1005"/>
      <c r="AF167" s="1005"/>
      <c r="AG167" s="1005"/>
      <c r="AH167" s="1005"/>
      <c r="AI167" s="1005"/>
      <c r="AJ167" s="1005"/>
      <c r="AK167" s="1005"/>
      <c r="AL167" s="1005"/>
      <c r="AM167" s="1005"/>
      <c r="AN167" s="1005"/>
      <c r="AO167" s="1005"/>
      <c r="AP167" s="1005"/>
      <c r="AQ167" s="1005"/>
      <c r="AR167" s="1005"/>
      <c r="AS167" s="1005"/>
      <c r="AT167" s="1005"/>
      <c r="AU167" s="1005"/>
      <c r="AV167" s="1005"/>
      <c r="AW167" s="1005"/>
      <c r="AX167" s="1005"/>
      <c r="AY167" s="1005"/>
      <c r="AZ167" s="1005"/>
      <c r="BA167" s="1005"/>
      <c r="BB167" s="1005"/>
      <c r="BC167" s="1005"/>
      <c r="BD167" s="1005"/>
      <c r="BE167" s="1005"/>
    </row>
    <row r="168" spans="1:57" s="957" customFormat="1" ht="15.75">
      <c r="A168" s="1016" t="s">
        <v>228</v>
      </c>
      <c r="B168" s="1017"/>
      <c r="C168" s="999"/>
      <c r="D168" s="998"/>
      <c r="E168" s="1000" t="s">
        <v>808</v>
      </c>
      <c r="F168" s="1001"/>
      <c r="G168" s="1348"/>
      <c r="H168" s="1280"/>
      <c r="I168" s="1263"/>
      <c r="J168" s="956"/>
      <c r="K168" s="956"/>
      <c r="L168" s="956"/>
      <c r="M168" s="956"/>
      <c r="N168" s="956"/>
      <c r="O168" s="956"/>
      <c r="P168" s="956"/>
      <c r="Q168" s="956"/>
      <c r="R168" s="956"/>
      <c r="S168" s="956"/>
      <c r="T168" s="956"/>
      <c r="U168" s="956"/>
      <c r="V168" s="956"/>
      <c r="W168" s="956"/>
      <c r="X168" s="956"/>
      <c r="Y168" s="956"/>
      <c r="Z168" s="956"/>
      <c r="AA168" s="956"/>
      <c r="AB168" s="956"/>
      <c r="AC168" s="956"/>
      <c r="AD168" s="956"/>
      <c r="AE168" s="956"/>
      <c r="AF168" s="956"/>
      <c r="AG168" s="956"/>
      <c r="AH168" s="956"/>
      <c r="AI168" s="956"/>
      <c r="AJ168" s="956"/>
      <c r="AK168" s="956"/>
      <c r="AL168" s="956"/>
      <c r="AM168" s="956"/>
      <c r="AN168" s="956"/>
      <c r="AO168" s="956"/>
      <c r="AP168" s="956"/>
      <c r="AQ168" s="956"/>
      <c r="AR168" s="956"/>
      <c r="AS168" s="956"/>
      <c r="AT168" s="956"/>
      <c r="AU168" s="956"/>
      <c r="AV168" s="956"/>
      <c r="AW168" s="956"/>
      <c r="AX168" s="956"/>
      <c r="AY168" s="956"/>
      <c r="AZ168" s="956"/>
      <c r="BA168" s="956"/>
      <c r="BB168" s="956"/>
      <c r="BC168" s="956"/>
      <c r="BD168" s="956"/>
      <c r="BE168" s="956"/>
    </row>
    <row r="169" spans="1:57" s="19" customFormat="1" ht="15">
      <c r="A169" s="281"/>
      <c r="B169" s="243"/>
      <c r="C169" s="244"/>
      <c r="D169" s="245"/>
      <c r="E169" s="246"/>
      <c r="F169" s="247"/>
      <c r="G169" s="1349"/>
      <c r="H169" s="1281"/>
      <c r="I169" s="1256"/>
      <c r="J169" s="58"/>
      <c r="K169" s="58"/>
      <c r="L169" s="58"/>
      <c r="M169" s="58"/>
      <c r="N169" s="58"/>
      <c r="O169" s="58"/>
      <c r="P169" s="58"/>
      <c r="Q169" s="58"/>
      <c r="R169" s="58"/>
      <c r="S169" s="58"/>
      <c r="T169" s="58"/>
      <c r="U169" s="58"/>
      <c r="V169" s="58"/>
      <c r="W169" s="58"/>
      <c r="X169" s="58"/>
      <c r="Y169" s="58"/>
      <c r="Z169" s="58"/>
      <c r="AA169" s="58"/>
      <c r="AB169" s="58"/>
      <c r="AC169" s="58"/>
      <c r="AD169" s="58"/>
      <c r="AE169" s="58"/>
      <c r="AF169" s="58"/>
      <c r="AG169" s="58"/>
      <c r="AH169" s="58"/>
      <c r="AI169" s="58"/>
      <c r="AJ169" s="58"/>
      <c r="AK169" s="58"/>
      <c r="AL169" s="58"/>
      <c r="AM169" s="58"/>
      <c r="AN169" s="58"/>
      <c r="AO169" s="58"/>
      <c r="AP169" s="58"/>
      <c r="AQ169" s="58"/>
      <c r="AR169" s="58"/>
      <c r="AS169" s="58"/>
      <c r="AT169" s="58"/>
      <c r="AU169" s="58"/>
      <c r="AV169" s="58"/>
      <c r="AW169" s="58"/>
      <c r="AX169" s="58"/>
      <c r="AY169" s="58"/>
      <c r="AZ169" s="58"/>
      <c r="BA169" s="58"/>
      <c r="BB169" s="58"/>
      <c r="BC169" s="58"/>
      <c r="BD169" s="58"/>
      <c r="BE169" s="58"/>
    </row>
    <row r="170" spans="1:57" s="957" customFormat="1" ht="15.75">
      <c r="A170" s="974" t="s">
        <v>286</v>
      </c>
      <c r="B170" s="975" t="s">
        <v>71</v>
      </c>
      <c r="C170" s="976"/>
      <c r="D170" s="977"/>
      <c r="E170" s="978"/>
      <c r="F170" s="979"/>
      <c r="G170" s="1350"/>
      <c r="H170" s="1283"/>
      <c r="I170" s="1247"/>
      <c r="J170" s="956"/>
      <c r="K170" s="956"/>
      <c r="L170" s="956"/>
      <c r="M170" s="956"/>
      <c r="N170" s="956"/>
      <c r="O170" s="956"/>
      <c r="P170" s="956"/>
      <c r="Q170" s="956"/>
      <c r="R170" s="956"/>
      <c r="S170" s="956"/>
      <c r="T170" s="956"/>
      <c r="U170" s="956"/>
      <c r="V170" s="956"/>
      <c r="W170" s="956"/>
      <c r="X170" s="956"/>
      <c r="Y170" s="956"/>
      <c r="Z170" s="956"/>
      <c r="AA170" s="956"/>
      <c r="AB170" s="956"/>
      <c r="AC170" s="956"/>
      <c r="AD170" s="956"/>
      <c r="AE170" s="956"/>
      <c r="AF170" s="956"/>
      <c r="AG170" s="956"/>
      <c r="AH170" s="956"/>
      <c r="AI170" s="956"/>
      <c r="AJ170" s="956"/>
      <c r="AK170" s="956"/>
      <c r="AL170" s="956"/>
      <c r="AM170" s="956"/>
      <c r="AN170" s="956"/>
      <c r="AO170" s="956"/>
      <c r="AP170" s="956"/>
      <c r="AQ170" s="956"/>
      <c r="AR170" s="956"/>
      <c r="AS170" s="956"/>
      <c r="AT170" s="956"/>
      <c r="AU170" s="956"/>
      <c r="AV170" s="956"/>
      <c r="AW170" s="956"/>
      <c r="AX170" s="956"/>
      <c r="AY170" s="956"/>
      <c r="AZ170" s="956"/>
      <c r="BA170" s="956"/>
      <c r="BB170" s="956"/>
      <c r="BC170" s="956"/>
      <c r="BD170" s="956"/>
      <c r="BE170" s="956"/>
    </row>
    <row r="171" spans="1:57" s="1177" customFormat="1" ht="60">
      <c r="A171" s="1158"/>
      <c r="B171" s="1164"/>
      <c r="C171" s="1168"/>
      <c r="D171" s="1169" t="s">
        <v>48</v>
      </c>
      <c r="E171" s="1175" t="s">
        <v>310</v>
      </c>
      <c r="F171" s="1112"/>
      <c r="G171" s="1351"/>
      <c r="H171" s="1242"/>
      <c r="I171" s="1245"/>
      <c r="J171" s="1176"/>
      <c r="K171" s="1176"/>
      <c r="L171" s="1176"/>
      <c r="M171" s="1176"/>
      <c r="N171" s="1176"/>
      <c r="O171" s="1176"/>
      <c r="P171" s="1176"/>
      <c r="Q171" s="1176"/>
      <c r="R171" s="1176"/>
      <c r="S171" s="1176"/>
      <c r="T171" s="1176"/>
      <c r="U171" s="1176"/>
      <c r="V171" s="1176"/>
      <c r="W171" s="1176"/>
      <c r="X171" s="1176"/>
      <c r="Y171" s="1176"/>
      <c r="Z171" s="1176"/>
      <c r="AA171" s="1176"/>
      <c r="AB171" s="1176"/>
      <c r="AC171" s="1176"/>
      <c r="AD171" s="1176"/>
      <c r="AE171" s="1176"/>
      <c r="AF171" s="1176"/>
      <c r="AG171" s="1176"/>
      <c r="AH171" s="1176"/>
      <c r="AI171" s="1176"/>
      <c r="AJ171" s="1176"/>
      <c r="AK171" s="1176"/>
      <c r="AL171" s="1176"/>
      <c r="AM171" s="1176"/>
      <c r="AN171" s="1176"/>
      <c r="AO171" s="1176"/>
      <c r="AP171" s="1176"/>
      <c r="AQ171" s="1176"/>
      <c r="AR171" s="1176"/>
      <c r="AS171" s="1176"/>
      <c r="AT171" s="1176"/>
      <c r="AU171" s="1176"/>
      <c r="AV171" s="1176"/>
      <c r="AW171" s="1176"/>
      <c r="AX171" s="1176"/>
      <c r="AY171" s="1176"/>
      <c r="AZ171" s="1176"/>
      <c r="BA171" s="1176"/>
      <c r="BB171" s="1176"/>
      <c r="BC171" s="1176"/>
      <c r="BD171" s="1176"/>
      <c r="BE171" s="1176"/>
    </row>
    <row r="172" spans="1:57" s="1177" customFormat="1" ht="45">
      <c r="A172" s="1158"/>
      <c r="B172" s="1164"/>
      <c r="C172" s="1168"/>
      <c r="D172" s="1169" t="s">
        <v>139</v>
      </c>
      <c r="E172" s="1195" t="s">
        <v>261</v>
      </c>
      <c r="F172" s="1112"/>
      <c r="G172" s="1351"/>
      <c r="H172" s="1242"/>
      <c r="I172" s="1245"/>
      <c r="J172" s="1176"/>
      <c r="K172" s="1176"/>
      <c r="L172" s="1176"/>
      <c r="M172" s="1176"/>
      <c r="N172" s="1176"/>
      <c r="O172" s="1176"/>
      <c r="P172" s="1176"/>
      <c r="Q172" s="1176"/>
      <c r="R172" s="1176"/>
      <c r="S172" s="1176"/>
      <c r="T172" s="1176"/>
      <c r="U172" s="1176"/>
      <c r="V172" s="1176"/>
      <c r="W172" s="1176"/>
      <c r="X172" s="1176"/>
      <c r="Y172" s="1176"/>
      <c r="Z172" s="1176"/>
      <c r="AA172" s="1176"/>
      <c r="AB172" s="1176"/>
      <c r="AC172" s="1176"/>
      <c r="AD172" s="1176"/>
      <c r="AE172" s="1176"/>
      <c r="AF172" s="1176"/>
      <c r="AG172" s="1176"/>
      <c r="AH172" s="1176"/>
      <c r="AI172" s="1176"/>
      <c r="AJ172" s="1176"/>
      <c r="AK172" s="1176"/>
      <c r="AL172" s="1176"/>
      <c r="AM172" s="1176"/>
      <c r="AN172" s="1176"/>
      <c r="AO172" s="1176"/>
      <c r="AP172" s="1176"/>
      <c r="AQ172" s="1176"/>
      <c r="AR172" s="1176"/>
      <c r="AS172" s="1176"/>
      <c r="AT172" s="1176"/>
      <c r="AU172" s="1176"/>
      <c r="AV172" s="1176"/>
      <c r="AW172" s="1176"/>
      <c r="AX172" s="1176"/>
      <c r="AY172" s="1176"/>
      <c r="AZ172" s="1176"/>
      <c r="BA172" s="1176"/>
      <c r="BB172" s="1176"/>
      <c r="BC172" s="1176"/>
      <c r="BD172" s="1176"/>
      <c r="BE172" s="1176"/>
    </row>
    <row r="173" spans="1:57" s="19" customFormat="1" ht="15">
      <c r="A173" s="258"/>
      <c r="B173" s="259"/>
      <c r="C173" s="260"/>
      <c r="D173" s="1169" t="s">
        <v>202</v>
      </c>
      <c r="E173" s="346" t="s">
        <v>774</v>
      </c>
      <c r="F173" s="263"/>
      <c r="G173" s="1352"/>
      <c r="H173" s="1282"/>
      <c r="I173" s="1246"/>
      <c r="J173" s="58"/>
      <c r="K173" s="58"/>
      <c r="L173" s="58"/>
      <c r="M173" s="58"/>
      <c r="N173" s="58"/>
      <c r="O173" s="58"/>
      <c r="P173" s="58"/>
      <c r="Q173" s="58"/>
      <c r="R173" s="58"/>
      <c r="S173" s="58"/>
      <c r="T173" s="58"/>
      <c r="U173" s="58"/>
      <c r="V173" s="58"/>
      <c r="W173" s="58"/>
      <c r="X173" s="58"/>
      <c r="Y173" s="58"/>
      <c r="Z173" s="58"/>
      <c r="AA173" s="58"/>
      <c r="AB173" s="58"/>
      <c r="AC173" s="58"/>
      <c r="AD173" s="58"/>
      <c r="AE173" s="58"/>
      <c r="AF173" s="58"/>
      <c r="AG173" s="58"/>
      <c r="AH173" s="58"/>
      <c r="AI173" s="58"/>
      <c r="AJ173" s="58"/>
      <c r="AK173" s="58"/>
      <c r="AL173" s="58"/>
      <c r="AM173" s="58"/>
      <c r="AN173" s="58"/>
      <c r="AO173" s="58"/>
      <c r="AP173" s="58"/>
      <c r="AQ173" s="58"/>
      <c r="AR173" s="58"/>
      <c r="AS173" s="58"/>
      <c r="AT173" s="58"/>
      <c r="AU173" s="58"/>
      <c r="AV173" s="58"/>
      <c r="AW173" s="58"/>
      <c r="AX173" s="58"/>
      <c r="AY173" s="58"/>
      <c r="AZ173" s="58"/>
      <c r="BA173" s="58"/>
      <c r="BB173" s="58"/>
      <c r="BC173" s="58"/>
      <c r="BD173" s="58"/>
      <c r="BE173" s="58"/>
    </row>
    <row r="174" spans="1:57" s="19" customFormat="1" ht="15">
      <c r="A174" s="258"/>
      <c r="B174" s="259"/>
      <c r="C174" s="260"/>
      <c r="D174" s="264"/>
      <c r="E174" s="341"/>
      <c r="F174" s="263"/>
      <c r="G174" s="1352"/>
      <c r="H174" s="1282"/>
      <c r="I174" s="1246"/>
      <c r="J174" s="58"/>
      <c r="K174" s="58"/>
      <c r="L174" s="58"/>
      <c r="M174" s="58"/>
      <c r="N174" s="58"/>
      <c r="O174" s="58"/>
      <c r="P174" s="58"/>
      <c r="Q174" s="58"/>
      <c r="R174" s="58"/>
      <c r="S174" s="58"/>
      <c r="T174" s="58"/>
      <c r="U174" s="58"/>
      <c r="V174" s="58"/>
      <c r="W174" s="58"/>
      <c r="X174" s="58"/>
      <c r="Y174" s="58"/>
      <c r="Z174" s="58"/>
      <c r="AA174" s="58"/>
      <c r="AB174" s="58"/>
      <c r="AC174" s="58"/>
      <c r="AD174" s="58"/>
      <c r="AE174" s="58"/>
      <c r="AF174" s="58"/>
      <c r="AG174" s="58"/>
      <c r="AH174" s="58"/>
      <c r="AI174" s="58"/>
      <c r="AJ174" s="58"/>
      <c r="AK174" s="58"/>
      <c r="AL174" s="58"/>
      <c r="AM174" s="58"/>
      <c r="AN174" s="58"/>
      <c r="AO174" s="58"/>
      <c r="AP174" s="58"/>
      <c r="AQ174" s="58"/>
      <c r="AR174" s="58"/>
      <c r="AS174" s="58"/>
      <c r="AT174" s="58"/>
      <c r="AU174" s="58"/>
      <c r="AV174" s="58"/>
      <c r="AW174" s="58"/>
      <c r="AX174" s="58"/>
      <c r="AY174" s="58"/>
      <c r="AZ174" s="58"/>
      <c r="BA174" s="58"/>
      <c r="BB174" s="58"/>
      <c r="BC174" s="58"/>
      <c r="BD174" s="58"/>
      <c r="BE174" s="58"/>
    </row>
    <row r="175" spans="1:57" s="1022" customFormat="1" ht="15.75">
      <c r="A175" s="974" t="s">
        <v>229</v>
      </c>
      <c r="B175" s="1018" t="s">
        <v>141</v>
      </c>
      <c r="C175" s="990"/>
      <c r="D175" s="991"/>
      <c r="E175" s="1019"/>
      <c r="F175" s="1020"/>
      <c r="G175" s="1350"/>
      <c r="H175" s="1283"/>
      <c r="I175" s="1247"/>
      <c r="J175" s="1021"/>
      <c r="K175" s="1021"/>
      <c r="L175" s="1021"/>
      <c r="M175" s="1021"/>
      <c r="N175" s="1021"/>
      <c r="O175" s="1021"/>
      <c r="P175" s="1021"/>
      <c r="Q175" s="1021"/>
      <c r="R175" s="1021"/>
      <c r="S175" s="1021"/>
      <c r="T175" s="1021"/>
      <c r="U175" s="1021"/>
      <c r="V175" s="1021"/>
      <c r="W175" s="1021"/>
      <c r="X175" s="1021"/>
      <c r="Y175" s="1021"/>
      <c r="Z175" s="1021"/>
      <c r="AA175" s="1021"/>
      <c r="AB175" s="1021"/>
      <c r="AC175" s="1021"/>
      <c r="AD175" s="1021"/>
      <c r="AE175" s="1021"/>
      <c r="AF175" s="1021"/>
      <c r="AG175" s="1021"/>
      <c r="AH175" s="1021"/>
      <c r="AI175" s="1021"/>
      <c r="AJ175" s="1021"/>
      <c r="AK175" s="1021"/>
      <c r="AL175" s="1021"/>
      <c r="AM175" s="1021"/>
      <c r="AN175" s="1021"/>
      <c r="AO175" s="1021"/>
      <c r="AP175" s="1021"/>
      <c r="AQ175" s="1021"/>
      <c r="AR175" s="1021"/>
      <c r="AS175" s="1021"/>
      <c r="AT175" s="1021"/>
      <c r="AU175" s="1021"/>
      <c r="AV175" s="1021"/>
      <c r="AW175" s="1021"/>
      <c r="AX175" s="1021"/>
      <c r="AY175" s="1021"/>
      <c r="AZ175" s="1021"/>
      <c r="BA175" s="1021"/>
      <c r="BB175" s="1021"/>
      <c r="BC175" s="1021"/>
      <c r="BD175" s="1021"/>
      <c r="BE175" s="1021"/>
    </row>
    <row r="176" spans="1:57" s="1149" customFormat="1" ht="30">
      <c r="A176" s="1128"/>
      <c r="B176" s="1192"/>
      <c r="C176" s="1168"/>
      <c r="D176" s="1193"/>
      <c r="E176" s="1170" t="s">
        <v>395</v>
      </c>
      <c r="F176" s="1194"/>
      <c r="G176" s="1342"/>
      <c r="H176" s="1294"/>
      <c r="I176" s="1245"/>
      <c r="J176" s="1148"/>
      <c r="K176" s="1148"/>
      <c r="L176" s="1148"/>
      <c r="M176" s="1148"/>
      <c r="N176" s="1148"/>
      <c r="O176" s="1148"/>
      <c r="P176" s="1148"/>
      <c r="Q176" s="1148"/>
      <c r="R176" s="1148"/>
      <c r="S176" s="1148"/>
      <c r="T176" s="1148"/>
      <c r="U176" s="1148"/>
      <c r="V176" s="1148"/>
      <c r="W176" s="1148"/>
      <c r="X176" s="1148"/>
      <c r="Y176" s="1148"/>
      <c r="Z176" s="1148"/>
      <c r="AA176" s="1148"/>
      <c r="AB176" s="1148"/>
      <c r="AC176" s="1148"/>
      <c r="AD176" s="1148"/>
      <c r="AE176" s="1148"/>
      <c r="AF176" s="1148"/>
      <c r="AG176" s="1148"/>
      <c r="AH176" s="1148"/>
      <c r="AI176" s="1148"/>
      <c r="AJ176" s="1148"/>
      <c r="AK176" s="1148"/>
      <c r="AL176" s="1148"/>
      <c r="AM176" s="1148"/>
      <c r="AN176" s="1148"/>
      <c r="AO176" s="1148"/>
      <c r="AP176" s="1148"/>
      <c r="AQ176" s="1148"/>
      <c r="AR176" s="1148"/>
      <c r="AS176" s="1148"/>
      <c r="AT176" s="1148"/>
      <c r="AU176" s="1148"/>
      <c r="AV176" s="1148"/>
      <c r="AW176" s="1148"/>
      <c r="AX176" s="1148"/>
      <c r="AY176" s="1148"/>
      <c r="AZ176" s="1148"/>
      <c r="BA176" s="1148"/>
      <c r="BB176" s="1148"/>
      <c r="BC176" s="1148"/>
      <c r="BD176" s="1148"/>
      <c r="BE176" s="1148"/>
    </row>
    <row r="177" spans="1:57" s="1149" customFormat="1" ht="17.25">
      <c r="A177" s="1128" t="s">
        <v>287</v>
      </c>
      <c r="B177" s="1192"/>
      <c r="C177" s="1168"/>
      <c r="D177" s="1168"/>
      <c r="E177" s="1162" t="s">
        <v>93</v>
      </c>
      <c r="F177" s="1194" t="s">
        <v>299</v>
      </c>
      <c r="G177" s="1342">
        <v>761</v>
      </c>
      <c r="H177" s="1294"/>
      <c r="I177" s="1245"/>
      <c r="J177" s="1148"/>
      <c r="K177" s="1148"/>
      <c r="L177" s="1148"/>
      <c r="M177" s="1148"/>
      <c r="N177" s="1148"/>
      <c r="O177" s="1148"/>
      <c r="P177" s="1148"/>
      <c r="Q177" s="1148"/>
      <c r="R177" s="1148"/>
      <c r="S177" s="1148"/>
      <c r="T177" s="1148"/>
      <c r="U177" s="1148"/>
      <c r="V177" s="1148"/>
      <c r="W177" s="1148"/>
      <c r="X177" s="1148"/>
      <c r="Y177" s="1148"/>
      <c r="Z177" s="1148"/>
      <c r="AA177" s="1148"/>
      <c r="AB177" s="1148"/>
      <c r="AC177" s="1148"/>
      <c r="AD177" s="1148"/>
      <c r="AE177" s="1148"/>
      <c r="AF177" s="1148"/>
      <c r="AG177" s="1148"/>
      <c r="AH177" s="1148"/>
      <c r="AI177" s="1148"/>
      <c r="AJ177" s="1148"/>
      <c r="AK177" s="1148"/>
      <c r="AL177" s="1148"/>
      <c r="AM177" s="1148"/>
      <c r="AN177" s="1148"/>
      <c r="AO177" s="1148"/>
      <c r="AP177" s="1148"/>
      <c r="AQ177" s="1148"/>
      <c r="AR177" s="1148"/>
      <c r="AS177" s="1148"/>
      <c r="AT177" s="1148"/>
      <c r="AU177" s="1148"/>
      <c r="AV177" s="1148"/>
      <c r="AW177" s="1148"/>
      <c r="AX177" s="1148"/>
      <c r="AY177" s="1148"/>
      <c r="AZ177" s="1148"/>
      <c r="BA177" s="1148"/>
      <c r="BB177" s="1148"/>
      <c r="BC177" s="1148"/>
      <c r="BD177" s="1148"/>
      <c r="BE177" s="1148"/>
    </row>
    <row r="178" spans="1:57" s="1149" customFormat="1" ht="15">
      <c r="A178" s="1128"/>
      <c r="B178" s="1192"/>
      <c r="C178" s="1168"/>
      <c r="D178" s="1168"/>
      <c r="E178" s="1162"/>
      <c r="F178" s="1194"/>
      <c r="G178" s="1353"/>
      <c r="H178" s="1294"/>
      <c r="I178" s="1245"/>
      <c r="J178" s="1148"/>
      <c r="K178" s="1148"/>
      <c r="L178" s="1148"/>
      <c r="M178" s="1148"/>
      <c r="N178" s="1148"/>
      <c r="O178" s="1148"/>
      <c r="P178" s="1148"/>
      <c r="Q178" s="1148"/>
      <c r="R178" s="1148"/>
      <c r="S178" s="1148"/>
      <c r="T178" s="1148"/>
      <c r="U178" s="1148"/>
      <c r="V178" s="1148"/>
      <c r="W178" s="1148"/>
      <c r="X178" s="1148"/>
      <c r="Y178" s="1148"/>
      <c r="Z178" s="1148"/>
      <c r="AA178" s="1148"/>
      <c r="AB178" s="1148"/>
      <c r="AC178" s="1148"/>
      <c r="AD178" s="1148"/>
      <c r="AE178" s="1148"/>
      <c r="AF178" s="1148"/>
      <c r="AG178" s="1148"/>
      <c r="AH178" s="1148"/>
      <c r="AI178" s="1148"/>
      <c r="AJ178" s="1148"/>
      <c r="AK178" s="1148"/>
      <c r="AL178" s="1148"/>
      <c r="AM178" s="1148"/>
      <c r="AN178" s="1148"/>
      <c r="AO178" s="1148"/>
      <c r="AP178" s="1148"/>
      <c r="AQ178" s="1148"/>
      <c r="AR178" s="1148"/>
      <c r="AS178" s="1148"/>
      <c r="AT178" s="1148"/>
      <c r="AU178" s="1148"/>
      <c r="AV178" s="1148"/>
      <c r="AW178" s="1148"/>
      <c r="AX178" s="1148"/>
      <c r="AY178" s="1148"/>
      <c r="AZ178" s="1148"/>
      <c r="BA178" s="1148"/>
      <c r="BB178" s="1148"/>
      <c r="BC178" s="1148"/>
      <c r="BD178" s="1148"/>
      <c r="BE178" s="1148"/>
    </row>
    <row r="179" spans="1:57" s="1149" customFormat="1" ht="15">
      <c r="A179" s="1128"/>
      <c r="B179" s="1192"/>
      <c r="C179" s="1168"/>
      <c r="D179" s="1168"/>
      <c r="E179" s="1162"/>
      <c r="F179" s="1194"/>
      <c r="G179" s="1342"/>
      <c r="H179" s="1294"/>
      <c r="I179" s="1245"/>
      <c r="J179" s="1148"/>
      <c r="K179" s="1148"/>
      <c r="L179" s="1148"/>
      <c r="M179" s="1148"/>
      <c r="N179" s="1148"/>
      <c r="O179" s="1148"/>
      <c r="P179" s="1148"/>
      <c r="Q179" s="1148"/>
      <c r="R179" s="1148"/>
      <c r="S179" s="1148"/>
      <c r="T179" s="1148"/>
      <c r="U179" s="1148"/>
      <c r="V179" s="1148"/>
      <c r="W179" s="1148"/>
      <c r="X179" s="1148"/>
      <c r="Y179" s="1148"/>
      <c r="Z179" s="1148"/>
      <c r="AA179" s="1148"/>
      <c r="AB179" s="1148"/>
      <c r="AC179" s="1148"/>
      <c r="AD179" s="1148"/>
      <c r="AE179" s="1148"/>
      <c r="AF179" s="1148"/>
      <c r="AG179" s="1148"/>
      <c r="AH179" s="1148"/>
      <c r="AI179" s="1148"/>
      <c r="AJ179" s="1148"/>
      <c r="AK179" s="1148"/>
      <c r="AL179" s="1148"/>
      <c r="AM179" s="1148"/>
      <c r="AN179" s="1148"/>
      <c r="AO179" s="1148"/>
      <c r="AP179" s="1148"/>
      <c r="AQ179" s="1148"/>
      <c r="AR179" s="1148"/>
      <c r="AS179" s="1148"/>
      <c r="AT179" s="1148"/>
      <c r="AU179" s="1148"/>
      <c r="AV179" s="1148"/>
      <c r="AW179" s="1148"/>
      <c r="AX179" s="1148"/>
      <c r="AY179" s="1148"/>
      <c r="AZ179" s="1148"/>
      <c r="BA179" s="1148"/>
      <c r="BB179" s="1148"/>
      <c r="BC179" s="1148"/>
      <c r="BD179" s="1148"/>
      <c r="BE179" s="1148"/>
    </row>
    <row r="180" spans="1:57" s="1149" customFormat="1" ht="30">
      <c r="A180" s="1128"/>
      <c r="B180" s="1192"/>
      <c r="C180" s="1168"/>
      <c r="D180" s="1168"/>
      <c r="E180" s="1170" t="s">
        <v>396</v>
      </c>
      <c r="F180" s="1194"/>
      <c r="G180" s="1342"/>
      <c r="H180" s="1294"/>
      <c r="I180" s="1245"/>
      <c r="J180" s="1148"/>
      <c r="K180" s="1148"/>
      <c r="L180" s="1148"/>
      <c r="M180" s="1148"/>
      <c r="N180" s="1148"/>
      <c r="O180" s="1148"/>
      <c r="P180" s="1148"/>
      <c r="Q180" s="1148"/>
      <c r="R180" s="1148"/>
      <c r="S180" s="1148"/>
      <c r="T180" s="1148"/>
      <c r="U180" s="1148"/>
      <c r="V180" s="1148"/>
      <c r="W180" s="1148"/>
      <c r="X180" s="1148"/>
      <c r="Y180" s="1148"/>
      <c r="Z180" s="1148"/>
      <c r="AA180" s="1148"/>
      <c r="AB180" s="1148"/>
      <c r="AC180" s="1148"/>
      <c r="AD180" s="1148"/>
      <c r="AE180" s="1148"/>
      <c r="AF180" s="1148"/>
      <c r="AG180" s="1148"/>
      <c r="AH180" s="1148"/>
      <c r="AI180" s="1148"/>
      <c r="AJ180" s="1148"/>
      <c r="AK180" s="1148"/>
      <c r="AL180" s="1148"/>
      <c r="AM180" s="1148"/>
      <c r="AN180" s="1148"/>
      <c r="AO180" s="1148"/>
      <c r="AP180" s="1148"/>
      <c r="AQ180" s="1148"/>
      <c r="AR180" s="1148"/>
      <c r="AS180" s="1148"/>
      <c r="AT180" s="1148"/>
      <c r="AU180" s="1148"/>
      <c r="AV180" s="1148"/>
      <c r="AW180" s="1148"/>
      <c r="AX180" s="1148"/>
      <c r="AY180" s="1148"/>
      <c r="AZ180" s="1148"/>
      <c r="BA180" s="1148"/>
      <c r="BB180" s="1148"/>
      <c r="BC180" s="1148"/>
      <c r="BD180" s="1148"/>
      <c r="BE180" s="1148"/>
    </row>
    <row r="181" spans="1:57" s="1149" customFormat="1" ht="17.25">
      <c r="A181" s="1128" t="s">
        <v>230</v>
      </c>
      <c r="B181" s="1192"/>
      <c r="C181" s="1168"/>
      <c r="D181" s="1168"/>
      <c r="E181" s="1162" t="s">
        <v>93</v>
      </c>
      <c r="F181" s="1194" t="s">
        <v>299</v>
      </c>
      <c r="G181" s="1342">
        <v>277</v>
      </c>
      <c r="H181" s="1294"/>
      <c r="I181" s="1245"/>
      <c r="J181" s="1148"/>
      <c r="K181" s="1148"/>
      <c r="L181" s="1148"/>
      <c r="M181" s="1148"/>
      <c r="N181" s="1148"/>
      <c r="O181" s="1148"/>
      <c r="P181" s="1148"/>
      <c r="Q181" s="1148"/>
      <c r="R181" s="1148"/>
      <c r="S181" s="1148"/>
      <c r="T181" s="1148"/>
      <c r="U181" s="1148"/>
      <c r="V181" s="1148"/>
      <c r="W181" s="1148"/>
      <c r="X181" s="1148"/>
      <c r="Y181" s="1148"/>
      <c r="Z181" s="1148"/>
      <c r="AA181" s="1148"/>
      <c r="AB181" s="1148"/>
      <c r="AC181" s="1148"/>
      <c r="AD181" s="1148"/>
      <c r="AE181" s="1148"/>
      <c r="AF181" s="1148"/>
      <c r="AG181" s="1148"/>
      <c r="AH181" s="1148"/>
      <c r="AI181" s="1148"/>
      <c r="AJ181" s="1148"/>
      <c r="AK181" s="1148"/>
      <c r="AL181" s="1148"/>
      <c r="AM181" s="1148"/>
      <c r="AN181" s="1148"/>
      <c r="AO181" s="1148"/>
      <c r="AP181" s="1148"/>
      <c r="AQ181" s="1148"/>
      <c r="AR181" s="1148"/>
      <c r="AS181" s="1148"/>
      <c r="AT181" s="1148"/>
      <c r="AU181" s="1148"/>
      <c r="AV181" s="1148"/>
      <c r="AW181" s="1148"/>
      <c r="AX181" s="1148"/>
      <c r="AY181" s="1148"/>
      <c r="AZ181" s="1148"/>
      <c r="BA181" s="1148"/>
      <c r="BB181" s="1148"/>
      <c r="BC181" s="1148"/>
      <c r="BD181" s="1148"/>
      <c r="BE181" s="1148"/>
    </row>
    <row r="182" spans="1:57" s="67" customFormat="1" ht="15">
      <c r="A182" s="266"/>
      <c r="B182" s="295"/>
      <c r="C182" s="260"/>
      <c r="D182" s="260"/>
      <c r="E182" s="269"/>
      <c r="F182" s="305"/>
      <c r="G182" s="1340"/>
      <c r="H182" s="1292"/>
      <c r="I182" s="1246"/>
      <c r="J182" s="933"/>
      <c r="K182" s="933"/>
      <c r="L182" s="933"/>
      <c r="M182" s="933"/>
      <c r="N182" s="933"/>
      <c r="O182" s="933"/>
      <c r="P182" s="933"/>
      <c r="Q182" s="933"/>
      <c r="R182" s="933"/>
      <c r="S182" s="933"/>
      <c r="T182" s="933"/>
      <c r="U182" s="933"/>
      <c r="V182" s="933"/>
      <c r="W182" s="933"/>
      <c r="X182" s="933"/>
      <c r="Y182" s="933"/>
      <c r="Z182" s="933"/>
      <c r="AA182" s="933"/>
      <c r="AB182" s="933"/>
      <c r="AC182" s="933"/>
      <c r="AD182" s="933"/>
      <c r="AE182" s="933"/>
      <c r="AF182" s="933"/>
      <c r="AG182" s="933"/>
      <c r="AH182" s="933"/>
      <c r="AI182" s="933"/>
      <c r="AJ182" s="933"/>
      <c r="AK182" s="933"/>
      <c r="AL182" s="933"/>
      <c r="AM182" s="933"/>
      <c r="AN182" s="933"/>
      <c r="AO182" s="933"/>
      <c r="AP182" s="933"/>
      <c r="AQ182" s="933"/>
      <c r="AR182" s="933"/>
      <c r="AS182" s="933"/>
      <c r="AT182" s="933"/>
      <c r="AU182" s="933"/>
      <c r="AV182" s="933"/>
      <c r="AW182" s="933"/>
      <c r="AX182" s="933"/>
      <c r="AY182" s="933"/>
      <c r="AZ182" s="933"/>
      <c r="BA182" s="933"/>
      <c r="BB182" s="933"/>
      <c r="BC182" s="933"/>
      <c r="BD182" s="933"/>
      <c r="BE182" s="933"/>
    </row>
    <row r="183" spans="1:57" s="1022" customFormat="1" ht="15.75">
      <c r="A183" s="974" t="s">
        <v>809</v>
      </c>
      <c r="B183" s="975" t="s">
        <v>142</v>
      </c>
      <c r="C183" s="1023"/>
      <c r="D183" s="1024"/>
      <c r="E183" s="1025"/>
      <c r="F183" s="1020"/>
      <c r="G183" s="1350"/>
      <c r="H183" s="1283"/>
      <c r="I183" s="1247"/>
      <c r="J183" s="1021"/>
      <c r="K183" s="1021"/>
      <c r="L183" s="1021"/>
      <c r="M183" s="1021"/>
      <c r="N183" s="1021"/>
      <c r="O183" s="1021"/>
      <c r="P183" s="1021"/>
      <c r="Q183" s="1021"/>
      <c r="R183" s="1021"/>
      <c r="S183" s="1021"/>
      <c r="T183" s="1021"/>
      <c r="U183" s="1021"/>
      <c r="V183" s="1021"/>
      <c r="W183" s="1021"/>
      <c r="X183" s="1021"/>
      <c r="Y183" s="1021"/>
      <c r="Z183" s="1021"/>
      <c r="AA183" s="1021"/>
      <c r="AB183" s="1021"/>
      <c r="AC183" s="1021"/>
      <c r="AD183" s="1021"/>
      <c r="AE183" s="1021"/>
      <c r="AF183" s="1021"/>
      <c r="AG183" s="1021"/>
      <c r="AH183" s="1021"/>
      <c r="AI183" s="1021"/>
      <c r="AJ183" s="1021"/>
      <c r="AK183" s="1021"/>
      <c r="AL183" s="1021"/>
      <c r="AM183" s="1021"/>
      <c r="AN183" s="1021"/>
      <c r="AO183" s="1021"/>
      <c r="AP183" s="1021"/>
      <c r="AQ183" s="1021"/>
      <c r="AR183" s="1021"/>
      <c r="AS183" s="1021"/>
      <c r="AT183" s="1021"/>
      <c r="AU183" s="1021"/>
      <c r="AV183" s="1021"/>
      <c r="AW183" s="1021"/>
      <c r="AX183" s="1021"/>
      <c r="AY183" s="1021"/>
      <c r="AZ183" s="1021"/>
      <c r="BA183" s="1021"/>
      <c r="BB183" s="1021"/>
      <c r="BC183" s="1021"/>
      <c r="BD183" s="1021"/>
      <c r="BE183" s="1021"/>
    </row>
    <row r="184" spans="1:57" s="1185" customFormat="1" ht="15">
      <c r="A184" s="1174"/>
      <c r="B184" s="1164"/>
      <c r="C184" s="1168"/>
      <c r="D184" s="1168">
        <v>25</v>
      </c>
      <c r="E184" s="1183" t="s">
        <v>143</v>
      </c>
      <c r="F184" s="1112"/>
      <c r="G184" s="1351"/>
      <c r="H184" s="1242"/>
      <c r="I184" s="1245"/>
      <c r="J184" s="1184"/>
      <c r="K184" s="1184"/>
      <c r="L184" s="1184"/>
      <c r="M184" s="1184"/>
      <c r="N184" s="1184"/>
      <c r="O184" s="1184"/>
      <c r="P184" s="1184"/>
      <c r="Q184" s="1184"/>
      <c r="R184" s="1184"/>
      <c r="S184" s="1184"/>
      <c r="T184" s="1184"/>
      <c r="U184" s="1184"/>
      <c r="V184" s="1184"/>
      <c r="W184" s="1184"/>
      <c r="X184" s="1184"/>
      <c r="Y184" s="1184"/>
      <c r="Z184" s="1184"/>
      <c r="AA184" s="1184"/>
      <c r="AB184" s="1184"/>
      <c r="AC184" s="1184"/>
      <c r="AD184" s="1184"/>
      <c r="AE184" s="1184"/>
      <c r="AF184" s="1184"/>
      <c r="AG184" s="1184"/>
      <c r="AH184" s="1184"/>
      <c r="AI184" s="1184"/>
      <c r="AJ184" s="1184"/>
      <c r="AK184" s="1184"/>
      <c r="AL184" s="1184"/>
      <c r="AM184" s="1184"/>
      <c r="AN184" s="1184"/>
      <c r="AO184" s="1184"/>
      <c r="AP184" s="1184"/>
      <c r="AQ184" s="1184"/>
      <c r="AR184" s="1184"/>
      <c r="AS184" s="1184"/>
      <c r="AT184" s="1184"/>
      <c r="AU184" s="1184"/>
      <c r="AV184" s="1184"/>
      <c r="AW184" s="1184"/>
      <c r="AX184" s="1184"/>
      <c r="AY184" s="1184"/>
      <c r="AZ184" s="1184"/>
      <c r="BA184" s="1184"/>
      <c r="BB184" s="1184"/>
      <c r="BC184" s="1184"/>
      <c r="BD184" s="1184"/>
      <c r="BE184" s="1184"/>
    </row>
    <row r="185" spans="1:57" s="1189" customFormat="1" ht="17.25">
      <c r="A185" s="1158" t="s">
        <v>810</v>
      </c>
      <c r="B185" s="1186"/>
      <c r="C185" s="1187"/>
      <c r="D185" s="1187"/>
      <c r="E185" s="1183" t="s">
        <v>93</v>
      </c>
      <c r="F185" s="1188" t="s">
        <v>299</v>
      </c>
      <c r="G185" s="1354">
        <v>240</v>
      </c>
      <c r="H185" s="1303"/>
      <c r="I185" s="1245"/>
      <c r="J185" s="1163"/>
      <c r="K185" s="1163"/>
      <c r="L185" s="1163"/>
      <c r="M185" s="1163"/>
      <c r="N185" s="1163"/>
      <c r="O185" s="1163"/>
      <c r="P185" s="1163"/>
      <c r="Q185" s="1163"/>
      <c r="R185" s="1163"/>
      <c r="S185" s="1163"/>
      <c r="T185" s="1163"/>
      <c r="U185" s="1163"/>
      <c r="V185" s="1163"/>
      <c r="W185" s="1163"/>
      <c r="X185" s="1163"/>
      <c r="Y185" s="1163"/>
      <c r="Z185" s="1163"/>
      <c r="AA185" s="1163"/>
      <c r="AB185" s="1163"/>
      <c r="AC185" s="1163"/>
      <c r="AD185" s="1163"/>
      <c r="AE185" s="1163"/>
      <c r="AF185" s="1163"/>
      <c r="AG185" s="1163"/>
      <c r="AH185" s="1163"/>
      <c r="AI185" s="1163"/>
      <c r="AJ185" s="1163"/>
      <c r="AK185" s="1163"/>
      <c r="AL185" s="1163"/>
      <c r="AM185" s="1163"/>
      <c r="AN185" s="1163"/>
      <c r="AO185" s="1163"/>
      <c r="AP185" s="1163"/>
      <c r="AQ185" s="1163"/>
      <c r="AR185" s="1163"/>
      <c r="AS185" s="1163"/>
      <c r="AT185" s="1163"/>
      <c r="AU185" s="1163"/>
      <c r="AV185" s="1163"/>
      <c r="AW185" s="1163"/>
      <c r="AX185" s="1163"/>
      <c r="AY185" s="1163"/>
      <c r="AZ185" s="1163"/>
      <c r="BA185" s="1163"/>
      <c r="BB185" s="1163"/>
      <c r="BC185" s="1163"/>
      <c r="BD185" s="1163"/>
      <c r="BE185" s="1163"/>
    </row>
    <row r="186" spans="1:57" s="1189" customFormat="1" ht="15">
      <c r="A186" s="1158"/>
      <c r="B186" s="1186"/>
      <c r="C186" s="1187"/>
      <c r="D186" s="1187"/>
      <c r="E186" s="1183"/>
      <c r="F186" s="1188"/>
      <c r="G186" s="1354"/>
      <c r="H186" s="1303"/>
      <c r="I186" s="1245"/>
      <c r="J186" s="1163"/>
      <c r="K186" s="1163"/>
      <c r="L186" s="1163"/>
      <c r="M186" s="1163"/>
      <c r="N186" s="1163"/>
      <c r="O186" s="1163"/>
      <c r="P186" s="1163"/>
      <c r="Q186" s="1163"/>
      <c r="R186" s="1163"/>
      <c r="S186" s="1163"/>
      <c r="T186" s="1163"/>
      <c r="U186" s="1163"/>
      <c r="V186" s="1163"/>
      <c r="W186" s="1163"/>
      <c r="X186" s="1163"/>
      <c r="Y186" s="1163"/>
      <c r="Z186" s="1163"/>
      <c r="AA186" s="1163"/>
      <c r="AB186" s="1163"/>
      <c r="AC186" s="1163"/>
      <c r="AD186" s="1163"/>
      <c r="AE186" s="1163"/>
      <c r="AF186" s="1163"/>
      <c r="AG186" s="1163"/>
      <c r="AH186" s="1163"/>
      <c r="AI186" s="1163"/>
      <c r="AJ186" s="1163"/>
      <c r="AK186" s="1163"/>
      <c r="AL186" s="1163"/>
      <c r="AM186" s="1163"/>
      <c r="AN186" s="1163"/>
      <c r="AO186" s="1163"/>
      <c r="AP186" s="1163"/>
      <c r="AQ186" s="1163"/>
      <c r="AR186" s="1163"/>
      <c r="AS186" s="1163"/>
      <c r="AT186" s="1163"/>
      <c r="AU186" s="1163"/>
      <c r="AV186" s="1163"/>
      <c r="AW186" s="1163"/>
      <c r="AX186" s="1163"/>
      <c r="AY186" s="1163"/>
      <c r="AZ186" s="1163"/>
      <c r="BA186" s="1163"/>
      <c r="BB186" s="1163"/>
      <c r="BC186" s="1163"/>
      <c r="BD186" s="1163"/>
      <c r="BE186" s="1163"/>
    </row>
    <row r="187" spans="1:57" s="1157" customFormat="1" ht="15">
      <c r="A187" s="1158"/>
      <c r="B187" s="1159"/>
      <c r="C187" s="1191"/>
      <c r="D187" s="1166"/>
      <c r="E187" s="1162"/>
      <c r="F187" s="1112"/>
      <c r="G187" s="1355"/>
      <c r="H187" s="1242"/>
      <c r="I187" s="1245"/>
    </row>
    <row r="188" spans="1:57" s="80" customFormat="1" ht="15">
      <c r="A188" s="258"/>
      <c r="B188" s="363"/>
      <c r="C188" s="362"/>
      <c r="D188" s="342"/>
      <c r="E188" s="364"/>
      <c r="F188" s="263"/>
      <c r="G188" s="1352"/>
      <c r="H188" s="1282"/>
      <c r="I188" s="1246"/>
    </row>
    <row r="189" spans="1:57" s="957" customFormat="1" ht="15.75">
      <c r="A189" s="974" t="s">
        <v>811</v>
      </c>
      <c r="B189" s="1018" t="s">
        <v>144</v>
      </c>
      <c r="C189" s="990"/>
      <c r="D189" s="991"/>
      <c r="E189" s="1026"/>
      <c r="F189" s="980"/>
      <c r="G189" s="1350"/>
      <c r="H189" s="1283"/>
      <c r="I189" s="1247"/>
      <c r="J189" s="956"/>
      <c r="K189" s="956"/>
      <c r="L189" s="956"/>
      <c r="M189" s="956"/>
      <c r="N189" s="956"/>
      <c r="O189" s="956"/>
      <c r="P189" s="956"/>
      <c r="Q189" s="956"/>
      <c r="R189" s="956"/>
      <c r="S189" s="956"/>
      <c r="T189" s="956"/>
      <c r="U189" s="956"/>
      <c r="V189" s="956"/>
      <c r="W189" s="956"/>
      <c r="X189" s="956"/>
      <c r="Y189" s="956"/>
      <c r="Z189" s="956"/>
      <c r="AA189" s="956"/>
      <c r="AB189" s="956"/>
      <c r="AC189" s="956"/>
      <c r="AD189" s="956"/>
      <c r="AE189" s="956"/>
      <c r="AF189" s="956"/>
      <c r="AG189" s="956"/>
      <c r="AH189" s="956"/>
      <c r="AI189" s="956"/>
      <c r="AJ189" s="956"/>
      <c r="AK189" s="956"/>
      <c r="AL189" s="956"/>
      <c r="AM189" s="956"/>
      <c r="AN189" s="956"/>
      <c r="AO189" s="956"/>
      <c r="AP189" s="956"/>
      <c r="AQ189" s="956"/>
      <c r="AR189" s="956"/>
      <c r="AS189" s="956"/>
      <c r="AT189" s="956"/>
      <c r="AU189" s="956"/>
      <c r="AV189" s="956"/>
      <c r="AW189" s="956"/>
      <c r="AX189" s="956"/>
      <c r="AY189" s="956"/>
      <c r="AZ189" s="956"/>
      <c r="BA189" s="956"/>
      <c r="BB189" s="956"/>
      <c r="BC189" s="956"/>
      <c r="BD189" s="956"/>
      <c r="BE189" s="956"/>
    </row>
    <row r="190" spans="1:57" s="1177" customFormat="1" ht="15">
      <c r="A190" s="1174"/>
      <c r="B190" s="1164">
        <v>600</v>
      </c>
      <c r="C190" s="1168" t="s">
        <v>87</v>
      </c>
      <c r="D190" s="1131">
        <v>600</v>
      </c>
      <c r="E190" s="1162" t="s">
        <v>146</v>
      </c>
      <c r="F190" s="1112"/>
      <c r="G190" s="1351"/>
      <c r="H190" s="1242"/>
      <c r="I190" s="1245"/>
      <c r="J190" s="1176"/>
      <c r="K190" s="1176"/>
      <c r="L190" s="1176"/>
      <c r="M190" s="1176"/>
      <c r="N190" s="1176"/>
      <c r="O190" s="1176"/>
      <c r="P190" s="1176"/>
      <c r="Q190" s="1176"/>
      <c r="R190" s="1176"/>
      <c r="S190" s="1176"/>
      <c r="T190" s="1176"/>
      <c r="U190" s="1176"/>
      <c r="V190" s="1176"/>
      <c r="W190" s="1176"/>
      <c r="X190" s="1176"/>
      <c r="Y190" s="1176"/>
      <c r="Z190" s="1176"/>
      <c r="AA190" s="1176"/>
      <c r="AB190" s="1176"/>
      <c r="AC190" s="1176"/>
      <c r="AD190" s="1176"/>
      <c r="AE190" s="1176"/>
      <c r="AF190" s="1176"/>
      <c r="AG190" s="1176"/>
      <c r="AH190" s="1176"/>
      <c r="AI190" s="1176"/>
      <c r="AJ190" s="1176"/>
      <c r="AK190" s="1176"/>
      <c r="AL190" s="1176"/>
      <c r="AM190" s="1176"/>
      <c r="AN190" s="1176"/>
      <c r="AO190" s="1176"/>
      <c r="AP190" s="1176"/>
      <c r="AQ190" s="1176"/>
      <c r="AR190" s="1176"/>
      <c r="AS190" s="1176"/>
      <c r="AT190" s="1176"/>
      <c r="AU190" s="1176"/>
      <c r="AV190" s="1176"/>
      <c r="AW190" s="1176"/>
      <c r="AX190" s="1176"/>
      <c r="AY190" s="1176"/>
      <c r="AZ190" s="1176"/>
      <c r="BA190" s="1176"/>
      <c r="BB190" s="1176"/>
      <c r="BC190" s="1176"/>
      <c r="BD190" s="1176"/>
      <c r="BE190" s="1176"/>
    </row>
    <row r="191" spans="1:57" s="1177" customFormat="1" ht="17.25">
      <c r="A191" s="1158" t="s">
        <v>812</v>
      </c>
      <c r="B191" s="1180"/>
      <c r="C191" s="1168"/>
      <c r="D191" s="1131"/>
      <c r="E191" s="1179" t="s">
        <v>93</v>
      </c>
      <c r="F191" s="1112" t="s">
        <v>299</v>
      </c>
      <c r="G191" s="1351">
        <v>240</v>
      </c>
      <c r="H191" s="1242"/>
      <c r="I191" s="1245"/>
      <c r="J191" s="1176"/>
      <c r="K191" s="1181"/>
      <c r="L191" s="1176"/>
      <c r="M191" s="1176"/>
      <c r="N191" s="1176"/>
      <c r="O191" s="1176"/>
      <c r="P191" s="1176"/>
      <c r="Q191" s="1176"/>
      <c r="R191" s="1176"/>
      <c r="S191" s="1176"/>
      <c r="T191" s="1176"/>
      <c r="U191" s="1176"/>
      <c r="V191" s="1176"/>
      <c r="W191" s="1176"/>
      <c r="X191" s="1176"/>
      <c r="Y191" s="1176"/>
      <c r="Z191" s="1176"/>
      <c r="AA191" s="1176"/>
      <c r="AB191" s="1176"/>
      <c r="AC191" s="1176"/>
      <c r="AD191" s="1176"/>
      <c r="AE191" s="1176"/>
      <c r="AF191" s="1176"/>
      <c r="AG191" s="1176"/>
      <c r="AH191" s="1176"/>
      <c r="AI191" s="1176"/>
      <c r="AJ191" s="1176"/>
      <c r="AK191" s="1176"/>
      <c r="AL191" s="1176"/>
      <c r="AM191" s="1176"/>
      <c r="AN191" s="1176"/>
      <c r="AO191" s="1176"/>
      <c r="AP191" s="1176"/>
      <c r="AQ191" s="1176"/>
      <c r="AR191" s="1176"/>
      <c r="AS191" s="1176"/>
      <c r="AT191" s="1176"/>
      <c r="AU191" s="1176"/>
      <c r="AV191" s="1176"/>
      <c r="AW191" s="1176"/>
      <c r="AX191" s="1176"/>
      <c r="AY191" s="1176"/>
      <c r="AZ191" s="1176"/>
      <c r="BA191" s="1176"/>
      <c r="BB191" s="1176"/>
      <c r="BC191" s="1176"/>
      <c r="BD191" s="1176"/>
      <c r="BE191" s="1176"/>
    </row>
    <row r="192" spans="1:57" s="1177" customFormat="1" ht="15">
      <c r="A192" s="1158"/>
      <c r="B192" s="1164"/>
      <c r="C192" s="1168"/>
      <c r="D192" s="1131"/>
      <c r="E192" s="1182"/>
      <c r="F192" s="1112"/>
      <c r="G192" s="1351"/>
      <c r="H192" s="1242"/>
      <c r="I192" s="1245"/>
      <c r="J192" s="1176"/>
      <c r="K192" s="1176"/>
      <c r="L192" s="1176"/>
      <c r="M192" s="1176"/>
      <c r="N192" s="1176"/>
      <c r="O192" s="1176"/>
      <c r="P192" s="1176"/>
      <c r="Q192" s="1176"/>
      <c r="R192" s="1176"/>
      <c r="S192" s="1176"/>
      <c r="T192" s="1176"/>
      <c r="U192" s="1176"/>
      <c r="V192" s="1176"/>
      <c r="W192" s="1176"/>
      <c r="X192" s="1176"/>
      <c r="Y192" s="1176"/>
      <c r="Z192" s="1176"/>
      <c r="AA192" s="1176"/>
      <c r="AB192" s="1176"/>
      <c r="AC192" s="1176"/>
      <c r="AD192" s="1176"/>
      <c r="AE192" s="1176"/>
      <c r="AF192" s="1176"/>
      <c r="AG192" s="1176"/>
      <c r="AH192" s="1176"/>
      <c r="AI192" s="1176"/>
      <c r="AJ192" s="1176"/>
      <c r="AK192" s="1176"/>
      <c r="AL192" s="1176"/>
      <c r="AM192" s="1176"/>
      <c r="AN192" s="1176"/>
      <c r="AO192" s="1176"/>
      <c r="AP192" s="1176"/>
      <c r="AQ192" s="1176"/>
      <c r="AR192" s="1176"/>
      <c r="AS192" s="1176"/>
      <c r="AT192" s="1176"/>
      <c r="AU192" s="1176"/>
      <c r="AV192" s="1176"/>
      <c r="AW192" s="1176"/>
      <c r="AX192" s="1176"/>
      <c r="AY192" s="1176"/>
      <c r="AZ192" s="1176"/>
      <c r="BA192" s="1176"/>
      <c r="BB192" s="1176"/>
      <c r="BC192" s="1176"/>
      <c r="BD192" s="1176"/>
      <c r="BE192" s="1176"/>
    </row>
    <row r="193" spans="1:57" s="19" customFormat="1" ht="15">
      <c r="A193" s="258"/>
      <c r="B193" s="259"/>
      <c r="C193" s="260"/>
      <c r="D193" s="264"/>
      <c r="E193" s="269"/>
      <c r="F193" s="263"/>
      <c r="G193" s="1352"/>
      <c r="H193" s="1282"/>
      <c r="I193" s="1246"/>
      <c r="J193" s="58"/>
      <c r="K193" s="58"/>
      <c r="L193" s="58"/>
      <c r="M193" s="58"/>
      <c r="N193" s="58"/>
      <c r="O193" s="58"/>
      <c r="P193" s="58"/>
      <c r="Q193" s="58"/>
      <c r="R193" s="58"/>
      <c r="S193" s="58"/>
      <c r="T193" s="58"/>
      <c r="U193" s="58"/>
      <c r="V193" s="58"/>
      <c r="W193" s="58"/>
      <c r="X193" s="58"/>
      <c r="Y193" s="58"/>
      <c r="Z193" s="58"/>
      <c r="AA193" s="58"/>
      <c r="AB193" s="58"/>
      <c r="AC193" s="58"/>
      <c r="AD193" s="58"/>
      <c r="AE193" s="58"/>
      <c r="AF193" s="58"/>
      <c r="AG193" s="58"/>
      <c r="AH193" s="58"/>
      <c r="AI193" s="58"/>
      <c r="AJ193" s="58"/>
      <c r="AK193" s="58"/>
      <c r="AL193" s="58"/>
      <c r="AM193" s="58"/>
      <c r="AN193" s="58"/>
      <c r="AO193" s="58"/>
      <c r="AP193" s="58"/>
      <c r="AQ193" s="58"/>
      <c r="AR193" s="58"/>
      <c r="AS193" s="58"/>
      <c r="AT193" s="58"/>
      <c r="AU193" s="58"/>
      <c r="AV193" s="58"/>
      <c r="AW193" s="58"/>
      <c r="AX193" s="58"/>
      <c r="AY193" s="58"/>
      <c r="AZ193" s="58"/>
      <c r="BA193" s="58"/>
      <c r="BB193" s="58"/>
      <c r="BC193" s="58"/>
      <c r="BD193" s="58"/>
      <c r="BE193" s="58"/>
    </row>
    <row r="194" spans="1:57" s="47" customFormat="1" ht="15">
      <c r="A194" s="258"/>
      <c r="B194" s="259"/>
      <c r="C194" s="260"/>
      <c r="D194" s="264"/>
      <c r="E194" s="269"/>
      <c r="F194" s="263"/>
      <c r="G194" s="1352"/>
      <c r="H194" s="1282"/>
      <c r="I194" s="1246"/>
      <c r="J194" s="58"/>
      <c r="K194" s="58"/>
      <c r="L194" s="58"/>
      <c r="M194" s="58"/>
      <c r="N194" s="58"/>
      <c r="O194" s="58"/>
      <c r="P194" s="58"/>
      <c r="Q194" s="58"/>
      <c r="R194" s="58"/>
      <c r="S194" s="58"/>
      <c r="T194" s="58"/>
      <c r="U194" s="58"/>
      <c r="V194" s="58"/>
      <c r="W194" s="58"/>
      <c r="X194" s="58"/>
      <c r="Y194" s="58"/>
      <c r="Z194" s="58"/>
      <c r="AA194" s="58"/>
      <c r="AB194" s="58"/>
      <c r="AC194" s="58"/>
      <c r="AD194" s="58"/>
      <c r="AE194" s="58"/>
      <c r="AF194" s="58"/>
      <c r="AG194" s="58"/>
      <c r="AH194" s="58"/>
      <c r="AI194" s="58"/>
      <c r="AJ194" s="58"/>
      <c r="AK194" s="58"/>
      <c r="AL194" s="58"/>
      <c r="AM194" s="58"/>
      <c r="AN194" s="58"/>
      <c r="AO194" s="58"/>
      <c r="AP194" s="58"/>
      <c r="AQ194" s="58"/>
      <c r="AR194" s="58"/>
      <c r="AS194" s="58"/>
      <c r="AT194" s="58"/>
      <c r="AU194" s="58"/>
      <c r="AV194" s="58"/>
      <c r="AW194" s="58"/>
      <c r="AX194" s="58"/>
      <c r="AY194" s="58"/>
      <c r="AZ194" s="58"/>
      <c r="BA194" s="58"/>
      <c r="BB194" s="58"/>
      <c r="BC194" s="58"/>
      <c r="BD194" s="58"/>
      <c r="BE194" s="58"/>
    </row>
    <row r="195" spans="1:57" s="996" customFormat="1" ht="15.75">
      <c r="A195" s="997"/>
      <c r="B195" s="998"/>
      <c r="C195" s="999"/>
      <c r="D195" s="998"/>
      <c r="E195" s="1000" t="s">
        <v>813</v>
      </c>
      <c r="F195" s="1001"/>
      <c r="G195" s="1356"/>
      <c r="H195" s="1264"/>
      <c r="I195" s="1264"/>
      <c r="J195" s="972"/>
      <c r="K195" s="972"/>
      <c r="L195" s="972"/>
      <c r="M195" s="972"/>
      <c r="N195" s="972"/>
      <c r="O195" s="972"/>
      <c r="P195" s="972"/>
      <c r="Q195" s="972"/>
      <c r="R195" s="972"/>
      <c r="S195" s="972"/>
      <c r="T195" s="972"/>
      <c r="U195" s="972"/>
      <c r="V195" s="972"/>
      <c r="W195" s="972"/>
      <c r="X195" s="972"/>
      <c r="Y195" s="972"/>
      <c r="Z195" s="972"/>
      <c r="AA195" s="972"/>
      <c r="AB195" s="972"/>
      <c r="AC195" s="972"/>
      <c r="AD195" s="972"/>
      <c r="AE195" s="972"/>
      <c r="AF195" s="972"/>
      <c r="AG195" s="972"/>
      <c r="AH195" s="972"/>
      <c r="AI195" s="972"/>
      <c r="AJ195" s="972"/>
      <c r="AK195" s="972"/>
      <c r="AL195" s="972"/>
      <c r="AM195" s="972"/>
      <c r="AN195" s="972"/>
      <c r="AO195" s="972"/>
      <c r="AP195" s="972"/>
      <c r="AQ195" s="972"/>
      <c r="AR195" s="972"/>
      <c r="AS195" s="972"/>
      <c r="AT195" s="972"/>
      <c r="AU195" s="972"/>
      <c r="AV195" s="972"/>
      <c r="AW195" s="972"/>
      <c r="AX195" s="972"/>
      <c r="AY195" s="972"/>
      <c r="AZ195" s="972"/>
      <c r="BA195" s="972"/>
      <c r="BB195" s="972"/>
      <c r="BC195" s="972"/>
      <c r="BD195" s="972"/>
      <c r="BE195" s="972"/>
    </row>
    <row r="196" spans="1:57" s="957" customFormat="1" ht="15.75">
      <c r="A196" s="1016" t="s">
        <v>232</v>
      </c>
      <c r="B196" s="1017"/>
      <c r="C196" s="999"/>
      <c r="D196" s="998"/>
      <c r="E196" s="1000" t="s">
        <v>814</v>
      </c>
      <c r="F196" s="1001"/>
      <c r="G196" s="1348"/>
      <c r="H196" s="1280"/>
      <c r="I196" s="1263"/>
      <c r="J196" s="956"/>
      <c r="K196" s="956"/>
      <c r="L196" s="956"/>
      <c r="M196" s="956"/>
      <c r="N196" s="956"/>
      <c r="O196" s="956"/>
      <c r="P196" s="956"/>
      <c r="Q196" s="956"/>
      <c r="R196" s="956"/>
      <c r="S196" s="956"/>
      <c r="T196" s="956"/>
      <c r="U196" s="956"/>
      <c r="V196" s="956"/>
      <c r="W196" s="956"/>
      <c r="X196" s="956"/>
      <c r="Y196" s="956"/>
      <c r="Z196" s="956"/>
      <c r="AA196" s="956"/>
      <c r="AB196" s="956"/>
      <c r="AC196" s="956"/>
      <c r="AD196" s="956"/>
      <c r="AE196" s="956"/>
      <c r="AF196" s="956"/>
      <c r="AG196" s="956"/>
      <c r="AH196" s="956"/>
      <c r="AI196" s="956"/>
      <c r="AJ196" s="956"/>
      <c r="AK196" s="956"/>
      <c r="AL196" s="956"/>
      <c r="AM196" s="956"/>
      <c r="AN196" s="956"/>
      <c r="AO196" s="956"/>
      <c r="AP196" s="956"/>
      <c r="AQ196" s="956"/>
      <c r="AR196" s="956"/>
      <c r="AS196" s="956"/>
      <c r="AT196" s="956"/>
      <c r="AU196" s="956"/>
      <c r="AV196" s="956"/>
      <c r="AW196" s="956"/>
      <c r="AX196" s="956"/>
      <c r="AY196" s="956"/>
      <c r="AZ196" s="956"/>
      <c r="BA196" s="956"/>
      <c r="BB196" s="956"/>
      <c r="BC196" s="956"/>
      <c r="BD196" s="956"/>
      <c r="BE196" s="956"/>
    </row>
    <row r="197" spans="1:57" s="19" customFormat="1" ht="15">
      <c r="A197" s="281"/>
      <c r="B197" s="243"/>
      <c r="C197" s="244"/>
      <c r="D197" s="245"/>
      <c r="E197" s="246"/>
      <c r="F197" s="247"/>
      <c r="G197" s="1349"/>
      <c r="H197" s="1281"/>
      <c r="I197" s="1256"/>
      <c r="J197" s="58"/>
      <c r="K197" s="58"/>
      <c r="L197" s="58"/>
      <c r="M197" s="58"/>
      <c r="N197" s="58"/>
      <c r="O197" s="58"/>
      <c r="P197" s="58"/>
      <c r="Q197" s="58"/>
      <c r="R197" s="58"/>
      <c r="S197" s="58"/>
      <c r="T197" s="58"/>
      <c r="U197" s="58"/>
      <c r="V197" s="58"/>
      <c r="W197" s="58"/>
      <c r="X197" s="58"/>
      <c r="Y197" s="58"/>
      <c r="Z197" s="58"/>
      <c r="AA197" s="58"/>
      <c r="AB197" s="58"/>
      <c r="AC197" s="58"/>
      <c r="AD197" s="58"/>
      <c r="AE197" s="58"/>
      <c r="AF197" s="58"/>
      <c r="AG197" s="58"/>
      <c r="AH197" s="58"/>
      <c r="AI197" s="58"/>
      <c r="AJ197" s="58"/>
      <c r="AK197" s="58"/>
      <c r="AL197" s="58"/>
      <c r="AM197" s="58"/>
      <c r="AN197" s="58"/>
      <c r="AO197" s="58"/>
      <c r="AP197" s="58"/>
      <c r="AQ197" s="58"/>
      <c r="AR197" s="58"/>
      <c r="AS197" s="58"/>
      <c r="AT197" s="58"/>
      <c r="AU197" s="58"/>
      <c r="AV197" s="58"/>
      <c r="AW197" s="58"/>
      <c r="AX197" s="58"/>
      <c r="AY197" s="58"/>
      <c r="AZ197" s="58"/>
      <c r="BA197" s="58"/>
      <c r="BB197" s="58"/>
      <c r="BC197" s="58"/>
      <c r="BD197" s="58"/>
      <c r="BE197" s="58"/>
    </row>
    <row r="198" spans="1:57" s="957" customFormat="1" ht="15.75">
      <c r="A198" s="974" t="s">
        <v>234</v>
      </c>
      <c r="B198" s="975" t="s">
        <v>71</v>
      </c>
      <c r="C198" s="976"/>
      <c r="D198" s="977"/>
      <c r="E198" s="978"/>
      <c r="F198" s="979"/>
      <c r="G198" s="1350"/>
      <c r="H198" s="1283"/>
      <c r="I198" s="1247"/>
      <c r="J198" s="956"/>
      <c r="K198" s="956"/>
      <c r="L198" s="956"/>
      <c r="M198" s="956"/>
      <c r="N198" s="956"/>
      <c r="O198" s="956"/>
      <c r="P198" s="956"/>
      <c r="Q198" s="956"/>
      <c r="R198" s="956"/>
      <c r="S198" s="956"/>
      <c r="T198" s="956"/>
      <c r="U198" s="956"/>
      <c r="V198" s="956"/>
      <c r="W198" s="956"/>
      <c r="X198" s="956"/>
      <c r="Y198" s="956"/>
      <c r="Z198" s="956"/>
      <c r="AA198" s="956"/>
      <c r="AB198" s="956"/>
      <c r="AC198" s="956"/>
      <c r="AD198" s="956"/>
      <c r="AE198" s="956"/>
      <c r="AF198" s="956"/>
      <c r="AG198" s="956"/>
      <c r="AH198" s="956"/>
      <c r="AI198" s="956"/>
      <c r="AJ198" s="956"/>
      <c r="AK198" s="956"/>
      <c r="AL198" s="956"/>
      <c r="AM198" s="956"/>
      <c r="AN198" s="956"/>
      <c r="AO198" s="956"/>
      <c r="AP198" s="956"/>
      <c r="AQ198" s="956"/>
      <c r="AR198" s="956"/>
      <c r="AS198" s="956"/>
      <c r="AT198" s="956"/>
      <c r="AU198" s="956"/>
      <c r="AV198" s="956"/>
      <c r="AW198" s="956"/>
      <c r="AX198" s="956"/>
      <c r="AY198" s="956"/>
      <c r="AZ198" s="956"/>
      <c r="BA198" s="956"/>
      <c r="BB198" s="956"/>
      <c r="BC198" s="956"/>
      <c r="BD198" s="956"/>
      <c r="BE198" s="956"/>
    </row>
    <row r="199" spans="1:57" s="1177" customFormat="1" ht="75">
      <c r="A199" s="1174"/>
      <c r="B199" s="1164"/>
      <c r="C199" s="1168"/>
      <c r="D199" s="1169" t="s">
        <v>48</v>
      </c>
      <c r="E199" s="1175" t="s">
        <v>147</v>
      </c>
      <c r="F199" s="1112"/>
      <c r="G199" s="1351"/>
      <c r="H199" s="1242"/>
      <c r="I199" s="1245"/>
      <c r="J199" s="1176"/>
      <c r="K199" s="1176"/>
      <c r="L199" s="1176"/>
      <c r="M199" s="1176"/>
      <c r="N199" s="1176"/>
      <c r="O199" s="1176"/>
      <c r="P199" s="1176"/>
      <c r="Q199" s="1176"/>
      <c r="R199" s="1176"/>
      <c r="S199" s="1176"/>
      <c r="T199" s="1176"/>
      <c r="U199" s="1176"/>
      <c r="V199" s="1176"/>
      <c r="W199" s="1176"/>
      <c r="X199" s="1176"/>
      <c r="Y199" s="1176"/>
      <c r="Z199" s="1176"/>
      <c r="AA199" s="1176"/>
      <c r="AB199" s="1176"/>
      <c r="AC199" s="1176"/>
      <c r="AD199" s="1176"/>
      <c r="AE199" s="1176"/>
      <c r="AF199" s="1176"/>
      <c r="AG199" s="1176"/>
      <c r="AH199" s="1176"/>
      <c r="AI199" s="1176"/>
      <c r="AJ199" s="1176"/>
      <c r="AK199" s="1176"/>
      <c r="AL199" s="1176"/>
      <c r="AM199" s="1176"/>
      <c r="AN199" s="1176"/>
      <c r="AO199" s="1176"/>
      <c r="AP199" s="1176"/>
      <c r="AQ199" s="1176"/>
      <c r="AR199" s="1176"/>
      <c r="AS199" s="1176"/>
      <c r="AT199" s="1176"/>
      <c r="AU199" s="1176"/>
      <c r="AV199" s="1176"/>
      <c r="AW199" s="1176"/>
      <c r="AX199" s="1176"/>
      <c r="AY199" s="1176"/>
      <c r="AZ199" s="1176"/>
      <c r="BA199" s="1176"/>
      <c r="BB199" s="1176"/>
      <c r="BC199" s="1176"/>
      <c r="BD199" s="1176"/>
      <c r="BE199" s="1176"/>
    </row>
    <row r="200" spans="1:57" s="1177" customFormat="1" ht="15">
      <c r="A200" s="1158"/>
      <c r="B200" s="1164"/>
      <c r="C200" s="1168"/>
      <c r="D200" s="1169" t="s">
        <v>73</v>
      </c>
      <c r="E200" s="1175" t="s">
        <v>148</v>
      </c>
      <c r="F200" s="1112"/>
      <c r="G200" s="1351"/>
      <c r="H200" s="1242"/>
      <c r="I200" s="1245"/>
      <c r="J200" s="1176"/>
      <c r="K200" s="1176"/>
      <c r="L200" s="1176"/>
      <c r="M200" s="1176"/>
      <c r="N200" s="1176"/>
      <c r="O200" s="1176"/>
      <c r="P200" s="1176"/>
      <c r="Q200" s="1176"/>
      <c r="R200" s="1176"/>
      <c r="S200" s="1176"/>
      <c r="T200" s="1176"/>
      <c r="U200" s="1176"/>
      <c r="V200" s="1176"/>
      <c r="W200" s="1176"/>
      <c r="X200" s="1176"/>
      <c r="Y200" s="1176"/>
      <c r="Z200" s="1176"/>
      <c r="AA200" s="1176"/>
      <c r="AB200" s="1176"/>
      <c r="AC200" s="1176"/>
      <c r="AD200" s="1176"/>
      <c r="AE200" s="1176"/>
      <c r="AF200" s="1176"/>
      <c r="AG200" s="1176"/>
      <c r="AH200" s="1176"/>
      <c r="AI200" s="1176"/>
      <c r="AJ200" s="1176"/>
      <c r="AK200" s="1176"/>
      <c r="AL200" s="1176"/>
      <c r="AM200" s="1176"/>
      <c r="AN200" s="1176"/>
      <c r="AO200" s="1176"/>
      <c r="AP200" s="1176"/>
      <c r="AQ200" s="1176"/>
      <c r="AR200" s="1176"/>
      <c r="AS200" s="1176"/>
      <c r="AT200" s="1176"/>
      <c r="AU200" s="1176"/>
      <c r="AV200" s="1176"/>
      <c r="AW200" s="1176"/>
      <c r="AX200" s="1176"/>
      <c r="AY200" s="1176"/>
      <c r="AZ200" s="1176"/>
      <c r="BA200" s="1176"/>
      <c r="BB200" s="1176"/>
      <c r="BC200" s="1176"/>
      <c r="BD200" s="1176"/>
      <c r="BE200" s="1176"/>
    </row>
    <row r="201" spans="1:57" s="19" customFormat="1" ht="15">
      <c r="A201" s="258"/>
      <c r="B201" s="259"/>
      <c r="C201" s="260"/>
      <c r="D201" s="264"/>
      <c r="E201" s="265"/>
      <c r="F201" s="263"/>
      <c r="G201" s="1352"/>
      <c r="H201" s="1282"/>
      <c r="I201" s="1246"/>
      <c r="J201" s="58"/>
      <c r="K201" s="58"/>
      <c r="L201" s="58"/>
      <c r="M201" s="58"/>
      <c r="N201" s="58"/>
      <c r="O201" s="58"/>
      <c r="P201" s="58"/>
      <c r="Q201" s="58"/>
      <c r="R201" s="58"/>
      <c r="S201" s="58"/>
      <c r="T201" s="58"/>
      <c r="U201" s="58"/>
      <c r="V201" s="58"/>
      <c r="W201" s="58"/>
      <c r="X201" s="58"/>
      <c r="Y201" s="58"/>
      <c r="Z201" s="58"/>
      <c r="AA201" s="58"/>
      <c r="AB201" s="58"/>
      <c r="AC201" s="58"/>
      <c r="AD201" s="58"/>
      <c r="AE201" s="58"/>
      <c r="AF201" s="58"/>
      <c r="AG201" s="58"/>
      <c r="AH201" s="58"/>
      <c r="AI201" s="58"/>
      <c r="AJ201" s="58"/>
      <c r="AK201" s="58"/>
      <c r="AL201" s="58"/>
      <c r="AM201" s="58"/>
      <c r="AN201" s="58"/>
      <c r="AO201" s="58"/>
      <c r="AP201" s="58"/>
      <c r="AQ201" s="58"/>
      <c r="AR201" s="58"/>
      <c r="AS201" s="58"/>
      <c r="AT201" s="58"/>
      <c r="AU201" s="58"/>
      <c r="AV201" s="58"/>
      <c r="AW201" s="58"/>
      <c r="AX201" s="58"/>
      <c r="AY201" s="58"/>
      <c r="AZ201" s="58"/>
      <c r="BA201" s="58"/>
      <c r="BB201" s="58"/>
      <c r="BC201" s="58"/>
      <c r="BD201" s="58"/>
      <c r="BE201" s="58"/>
    </row>
    <row r="202" spans="1:57" s="19" customFormat="1" ht="15">
      <c r="A202" s="258"/>
      <c r="B202" s="259"/>
      <c r="C202" s="260"/>
      <c r="D202" s="264"/>
      <c r="E202" s="269"/>
      <c r="F202" s="263"/>
      <c r="G202" s="1352"/>
      <c r="H202" s="1282"/>
      <c r="I202" s="1246"/>
      <c r="J202" s="58"/>
      <c r="K202" s="58"/>
      <c r="L202" s="58"/>
      <c r="M202" s="58"/>
      <c r="N202" s="58"/>
      <c r="O202" s="58"/>
      <c r="P202" s="58"/>
      <c r="Q202" s="58"/>
      <c r="R202" s="58"/>
      <c r="S202" s="58"/>
      <c r="T202" s="58"/>
      <c r="U202" s="58"/>
      <c r="V202" s="58"/>
      <c r="W202" s="58"/>
      <c r="X202" s="58"/>
      <c r="Y202" s="58"/>
      <c r="Z202" s="58"/>
      <c r="AA202" s="58"/>
      <c r="AB202" s="58"/>
      <c r="AC202" s="58"/>
      <c r="AD202" s="58"/>
      <c r="AE202" s="58"/>
      <c r="AF202" s="58"/>
      <c r="AG202" s="58"/>
      <c r="AH202" s="58"/>
      <c r="AI202" s="58"/>
      <c r="AJ202" s="58"/>
      <c r="AK202" s="58"/>
      <c r="AL202" s="58"/>
      <c r="AM202" s="58"/>
      <c r="AN202" s="58"/>
      <c r="AO202" s="58"/>
      <c r="AP202" s="58"/>
      <c r="AQ202" s="58"/>
      <c r="AR202" s="58"/>
      <c r="AS202" s="58"/>
      <c r="AT202" s="58"/>
      <c r="AU202" s="58"/>
      <c r="AV202" s="58"/>
      <c r="AW202" s="58"/>
      <c r="AX202" s="58"/>
      <c r="AY202" s="58"/>
      <c r="AZ202" s="58"/>
      <c r="BA202" s="58"/>
      <c r="BB202" s="58"/>
      <c r="BC202" s="58"/>
      <c r="BD202" s="58"/>
      <c r="BE202" s="58"/>
    </row>
    <row r="203" spans="1:57" s="957" customFormat="1" ht="15.75">
      <c r="A203" s="974" t="s">
        <v>235</v>
      </c>
      <c r="B203" s="975" t="s">
        <v>149</v>
      </c>
      <c r="C203" s="976"/>
      <c r="D203" s="977"/>
      <c r="E203" s="978"/>
      <c r="F203" s="979"/>
      <c r="G203" s="1350"/>
      <c r="H203" s="1283"/>
      <c r="I203" s="1247"/>
      <c r="J203" s="956"/>
      <c r="K203" s="956"/>
      <c r="L203" s="956"/>
      <c r="M203" s="956"/>
      <c r="N203" s="956"/>
      <c r="O203" s="956"/>
      <c r="P203" s="956"/>
      <c r="Q203" s="956"/>
      <c r="R203" s="956"/>
      <c r="S203" s="956"/>
      <c r="T203" s="956"/>
      <c r="U203" s="956"/>
      <c r="V203" s="956"/>
      <c r="W203" s="956"/>
      <c r="X203" s="956"/>
      <c r="Y203" s="956"/>
      <c r="Z203" s="956"/>
      <c r="AA203" s="956"/>
      <c r="AB203" s="956"/>
      <c r="AC203" s="956"/>
      <c r="AD203" s="956"/>
      <c r="AE203" s="956"/>
      <c r="AF203" s="956"/>
      <c r="AG203" s="956"/>
      <c r="AH203" s="956"/>
      <c r="AI203" s="956"/>
      <c r="AJ203" s="956"/>
      <c r="AK203" s="956"/>
      <c r="AL203" s="956"/>
      <c r="AM203" s="956"/>
      <c r="AN203" s="956"/>
      <c r="AO203" s="956"/>
      <c r="AP203" s="956"/>
      <c r="AQ203" s="956"/>
      <c r="AR203" s="956"/>
      <c r="AS203" s="956"/>
      <c r="AT203" s="956"/>
      <c r="AU203" s="956"/>
      <c r="AV203" s="956"/>
      <c r="AW203" s="956"/>
      <c r="AX203" s="956"/>
      <c r="AY203" s="956"/>
      <c r="AZ203" s="956"/>
      <c r="BA203" s="956"/>
      <c r="BB203" s="956"/>
      <c r="BC203" s="956"/>
      <c r="BD203" s="956"/>
      <c r="BE203" s="956"/>
    </row>
    <row r="204" spans="1:57" s="1022" customFormat="1" ht="15.75">
      <c r="A204" s="988"/>
      <c r="B204" s="1018"/>
      <c r="C204" s="990"/>
      <c r="D204" s="991"/>
      <c r="E204" s="1028" t="s">
        <v>351</v>
      </c>
      <c r="F204" s="1232"/>
      <c r="G204" s="1357"/>
      <c r="H204" s="1290"/>
      <c r="I204" s="1247"/>
      <c r="J204" s="1021"/>
      <c r="K204" s="1021"/>
      <c r="L204" s="1021"/>
      <c r="M204" s="1021"/>
      <c r="N204" s="1021"/>
      <c r="O204" s="1021"/>
      <c r="P204" s="1021"/>
      <c r="Q204" s="1021"/>
      <c r="R204" s="1021"/>
      <c r="S204" s="1021"/>
      <c r="T204" s="1021"/>
      <c r="U204" s="1021"/>
      <c r="V204" s="1021"/>
      <c r="W204" s="1021"/>
      <c r="X204" s="1021"/>
      <c r="Y204" s="1021"/>
      <c r="Z204" s="1021"/>
      <c r="AA204" s="1021"/>
      <c r="AB204" s="1021"/>
      <c r="AC204" s="1021"/>
      <c r="AD204" s="1021"/>
      <c r="AE204" s="1021"/>
      <c r="AF204" s="1021"/>
      <c r="AG204" s="1021"/>
      <c r="AH204" s="1021"/>
      <c r="AI204" s="1021"/>
      <c r="AJ204" s="1021"/>
      <c r="AK204" s="1021"/>
      <c r="AL204" s="1021"/>
      <c r="AM204" s="1021"/>
      <c r="AN204" s="1021"/>
      <c r="AO204" s="1021"/>
      <c r="AP204" s="1021"/>
      <c r="AQ204" s="1021"/>
      <c r="AR204" s="1021"/>
      <c r="AS204" s="1021"/>
      <c r="AT204" s="1021"/>
      <c r="AU204" s="1021"/>
      <c r="AV204" s="1021"/>
      <c r="AW204" s="1021"/>
      <c r="AX204" s="1021"/>
      <c r="AY204" s="1021"/>
      <c r="AZ204" s="1021"/>
      <c r="BA204" s="1021"/>
      <c r="BB204" s="1021"/>
      <c r="BC204" s="1021"/>
      <c r="BD204" s="1021"/>
      <c r="BE204" s="1021"/>
    </row>
    <row r="205" spans="1:57" s="1171" customFormat="1" ht="15">
      <c r="A205" s="1158"/>
      <c r="B205" s="1164"/>
      <c r="C205" s="1168"/>
      <c r="D205" s="1169"/>
      <c r="E205" s="1170" t="s">
        <v>353</v>
      </c>
      <c r="F205" s="1112"/>
      <c r="G205" s="1358"/>
      <c r="H205" s="1304"/>
      <c r="I205" s="1245"/>
      <c r="J205" s="1102"/>
      <c r="K205" s="1102"/>
      <c r="L205" s="1102"/>
      <c r="M205" s="1102"/>
      <c r="N205" s="1102"/>
      <c r="O205" s="1102"/>
      <c r="P205" s="1102"/>
      <c r="Q205" s="1102"/>
      <c r="R205" s="1102"/>
      <c r="S205" s="1102"/>
      <c r="T205" s="1102"/>
      <c r="U205" s="1102"/>
      <c r="V205" s="1102"/>
      <c r="W205" s="1102"/>
      <c r="X205" s="1102"/>
      <c r="Y205" s="1102"/>
      <c r="Z205" s="1102"/>
      <c r="AA205" s="1102"/>
      <c r="AB205" s="1102"/>
      <c r="AC205" s="1102"/>
      <c r="AD205" s="1102"/>
      <c r="AE205" s="1102"/>
      <c r="AF205" s="1102"/>
      <c r="AG205" s="1102"/>
      <c r="AH205" s="1102"/>
      <c r="AI205" s="1102"/>
      <c r="AJ205" s="1102"/>
      <c r="AK205" s="1102"/>
      <c r="AL205" s="1102"/>
      <c r="AM205" s="1102"/>
      <c r="AN205" s="1102"/>
      <c r="AO205" s="1102"/>
      <c r="AP205" s="1102"/>
      <c r="AQ205" s="1102"/>
      <c r="AR205" s="1102"/>
      <c r="AS205" s="1102"/>
      <c r="AT205" s="1102"/>
      <c r="AU205" s="1102"/>
      <c r="AV205" s="1102"/>
      <c r="AW205" s="1102"/>
      <c r="AX205" s="1102"/>
      <c r="AY205" s="1102"/>
      <c r="AZ205" s="1102"/>
      <c r="BA205" s="1102"/>
      <c r="BB205" s="1102"/>
      <c r="BC205" s="1102"/>
      <c r="BD205" s="1102"/>
      <c r="BE205" s="1102"/>
    </row>
    <row r="206" spans="1:57" s="1163" customFormat="1" ht="17.25">
      <c r="A206" s="1158" t="s">
        <v>119</v>
      </c>
      <c r="B206" s="1164"/>
      <c r="C206" s="1172"/>
      <c r="D206" s="1131"/>
      <c r="E206" s="1167" t="s">
        <v>93</v>
      </c>
      <c r="F206" s="1112" t="s">
        <v>299</v>
      </c>
      <c r="G206" s="1351">
        <v>277</v>
      </c>
      <c r="H206" s="1242"/>
      <c r="I206" s="1245"/>
    </row>
    <row r="207" spans="1:57" s="1163" customFormat="1" ht="15">
      <c r="A207" s="1158"/>
      <c r="B207" s="1159"/>
      <c r="C207" s="1160"/>
      <c r="D207" s="1161"/>
      <c r="E207" s="1162"/>
      <c r="F207" s="1112"/>
      <c r="G207" s="1351"/>
      <c r="H207" s="1242"/>
      <c r="I207" s="1245"/>
    </row>
    <row r="208" spans="1:57" s="1163" customFormat="1" ht="15">
      <c r="A208" s="1158"/>
      <c r="B208" s="1159"/>
      <c r="C208" s="1160"/>
      <c r="D208" s="1161"/>
      <c r="E208" s="1162"/>
      <c r="F208" s="1112"/>
      <c r="G208" s="1351"/>
      <c r="H208" s="1242"/>
      <c r="I208" s="1245"/>
    </row>
    <row r="209" spans="1:57" s="1021" customFormat="1" ht="15.75">
      <c r="A209" s="988"/>
      <c r="B209" s="989"/>
      <c r="C209" s="1029"/>
      <c r="D209" s="991"/>
      <c r="E209" s="1030" t="s">
        <v>352</v>
      </c>
      <c r="F209" s="980"/>
      <c r="G209" s="1350"/>
      <c r="H209" s="1283"/>
      <c r="I209" s="1247"/>
    </row>
    <row r="210" spans="1:57" s="1163" customFormat="1" ht="15">
      <c r="A210" s="1158"/>
      <c r="B210" s="1159"/>
      <c r="C210" s="1160"/>
      <c r="D210" s="1161"/>
      <c r="E210" s="1162" t="s">
        <v>354</v>
      </c>
      <c r="F210" s="1112"/>
      <c r="G210" s="1351"/>
      <c r="H210" s="1242"/>
      <c r="I210" s="1245"/>
    </row>
    <row r="211" spans="1:57" s="1163" customFormat="1" ht="17.25">
      <c r="A211" s="1158" t="s">
        <v>121</v>
      </c>
      <c r="B211" s="1164"/>
      <c r="C211" s="1165"/>
      <c r="D211" s="1166"/>
      <c r="E211" s="1167" t="s">
        <v>93</v>
      </c>
      <c r="F211" s="1112" t="s">
        <v>299</v>
      </c>
      <c r="G211" s="1351">
        <v>761</v>
      </c>
      <c r="H211" s="1242"/>
      <c r="I211" s="1245"/>
    </row>
    <row r="212" spans="1:57" s="1163" customFormat="1" ht="15">
      <c r="A212" s="1158"/>
      <c r="B212" s="1164"/>
      <c r="C212" s="1168"/>
      <c r="D212" s="1131"/>
      <c r="E212" s="1162"/>
      <c r="F212" s="1112"/>
      <c r="G212" s="1351"/>
      <c r="H212" s="1242"/>
      <c r="I212" s="1245"/>
    </row>
    <row r="213" spans="1:57" s="80" customFormat="1" ht="15">
      <c r="A213" s="598"/>
      <c r="B213" s="542"/>
      <c r="C213" s="543"/>
      <c r="D213" s="544"/>
      <c r="E213" s="599"/>
      <c r="F213" s="546"/>
      <c r="G213" s="1359"/>
      <c r="H213" s="1248"/>
      <c r="I213" s="1246"/>
    </row>
    <row r="214" spans="1:57" s="80" customFormat="1" ht="15">
      <c r="A214" s="598"/>
      <c r="B214" s="542"/>
      <c r="C214" s="543"/>
      <c r="D214" s="544"/>
      <c r="E214" s="931"/>
      <c r="F214" s="546"/>
      <c r="G214" s="1359"/>
      <c r="H214" s="1248"/>
      <c r="I214" s="1253"/>
    </row>
    <row r="215" spans="1:57" s="80" customFormat="1" ht="15">
      <c r="A215" s="598"/>
      <c r="B215" s="542"/>
      <c r="C215" s="543"/>
      <c r="D215" s="544"/>
      <c r="E215" s="931"/>
      <c r="F215" s="546"/>
      <c r="G215" s="1359"/>
      <c r="H215" s="1248"/>
      <c r="I215" s="1253"/>
    </row>
    <row r="216" spans="1:57" s="80" customFormat="1" ht="15">
      <c r="A216" s="598"/>
      <c r="B216" s="542"/>
      <c r="C216" s="543"/>
      <c r="D216" s="544"/>
      <c r="E216" s="931"/>
      <c r="F216" s="546"/>
      <c r="G216" s="1359"/>
      <c r="H216" s="1248"/>
      <c r="I216" s="1253"/>
    </row>
    <row r="217" spans="1:57" s="80" customFormat="1" ht="15">
      <c r="A217" s="377"/>
      <c r="B217" s="274"/>
      <c r="C217" s="275"/>
      <c r="D217" s="276"/>
      <c r="E217" s="378"/>
      <c r="F217" s="277"/>
      <c r="G217" s="1362"/>
      <c r="H217" s="1287"/>
      <c r="I217" s="1257"/>
    </row>
    <row r="218" spans="1:57" s="957" customFormat="1" ht="15.75">
      <c r="A218" s="997"/>
      <c r="B218" s="998"/>
      <c r="C218" s="999"/>
      <c r="D218" s="998"/>
      <c r="E218" s="1000" t="s">
        <v>815</v>
      </c>
      <c r="F218" s="1001"/>
      <c r="G218" s="1348"/>
      <c r="H218" s="1264"/>
      <c r="I218" s="1264"/>
      <c r="J218" s="956"/>
      <c r="K218" s="956"/>
      <c r="L218" s="956"/>
      <c r="M218" s="956"/>
      <c r="N218" s="956"/>
      <c r="O218" s="956"/>
      <c r="P218" s="956"/>
      <c r="Q218" s="956"/>
      <c r="R218" s="956"/>
      <c r="S218" s="956"/>
      <c r="T218" s="956"/>
      <c r="U218" s="956"/>
      <c r="V218" s="956"/>
      <c r="W218" s="956"/>
      <c r="X218" s="956"/>
      <c r="Y218" s="956"/>
      <c r="Z218" s="956"/>
      <c r="AA218" s="956"/>
      <c r="AB218" s="956"/>
      <c r="AC218" s="956"/>
      <c r="AD218" s="956"/>
      <c r="AE218" s="956"/>
      <c r="AF218" s="956"/>
      <c r="AG218" s="956"/>
      <c r="AH218" s="956"/>
      <c r="AI218" s="956"/>
      <c r="AJ218" s="956"/>
      <c r="AK218" s="956"/>
      <c r="AL218" s="956"/>
      <c r="AM218" s="956"/>
      <c r="AN218" s="956"/>
      <c r="AO218" s="956"/>
      <c r="AP218" s="956"/>
      <c r="AQ218" s="956"/>
      <c r="AR218" s="956"/>
      <c r="AS218" s="956"/>
      <c r="AT218" s="956"/>
      <c r="AU218" s="956"/>
      <c r="AV218" s="956"/>
      <c r="AW218" s="956"/>
      <c r="AX218" s="956"/>
      <c r="AY218" s="956"/>
      <c r="AZ218" s="956"/>
      <c r="BA218" s="956"/>
      <c r="BB218" s="956"/>
      <c r="BC218" s="956"/>
      <c r="BD218" s="956"/>
      <c r="BE218" s="956"/>
    </row>
    <row r="219" spans="1:57" s="1006" customFormat="1" ht="15.75">
      <c r="A219" s="1003" t="s">
        <v>816</v>
      </c>
      <c r="B219" s="997"/>
      <c r="C219" s="999"/>
      <c r="D219" s="999"/>
      <c r="E219" s="1000" t="s">
        <v>817</v>
      </c>
      <c r="F219" s="1004"/>
      <c r="G219" s="1336"/>
      <c r="H219" s="1288"/>
      <c r="I219" s="1258"/>
      <c r="J219" s="1005"/>
      <c r="K219" s="1005"/>
      <c r="L219" s="1005"/>
      <c r="M219" s="1005"/>
      <c r="N219" s="1005"/>
      <c r="O219" s="1005"/>
      <c r="P219" s="1005"/>
      <c r="Q219" s="1005"/>
      <c r="R219" s="1005"/>
      <c r="S219" s="1005"/>
      <c r="T219" s="1005"/>
      <c r="U219" s="1005"/>
      <c r="V219" s="1005"/>
      <c r="W219" s="1005"/>
      <c r="X219" s="1005"/>
      <c r="Y219" s="1005"/>
      <c r="Z219" s="1005"/>
      <c r="AA219" s="1005"/>
      <c r="AB219" s="1005"/>
      <c r="AC219" s="1005"/>
      <c r="AD219" s="1005"/>
      <c r="AE219" s="1005"/>
      <c r="AF219" s="1005"/>
      <c r="AG219" s="1005"/>
      <c r="AH219" s="1005"/>
      <c r="AI219" s="1005"/>
      <c r="AJ219" s="1005"/>
      <c r="AK219" s="1005"/>
      <c r="AL219" s="1005"/>
      <c r="AM219" s="1005"/>
      <c r="AN219" s="1005"/>
      <c r="AO219" s="1005"/>
      <c r="AP219" s="1005"/>
      <c r="AQ219" s="1005"/>
      <c r="AR219" s="1005"/>
      <c r="AS219" s="1005"/>
      <c r="AT219" s="1005"/>
      <c r="AU219" s="1005"/>
      <c r="AV219" s="1005"/>
      <c r="AW219" s="1005"/>
      <c r="AX219" s="1005"/>
      <c r="AY219" s="1005"/>
      <c r="AZ219" s="1005"/>
      <c r="BA219" s="1005"/>
      <c r="BB219" s="1005"/>
      <c r="BC219" s="1005"/>
      <c r="BD219" s="1005"/>
      <c r="BE219" s="1005"/>
    </row>
    <row r="220" spans="1:57" s="1040" customFormat="1" ht="15.75">
      <c r="A220" s="1033" t="s">
        <v>818</v>
      </c>
      <c r="B220" s="1034" t="s">
        <v>71</v>
      </c>
      <c r="C220" s="1035"/>
      <c r="D220" s="1036"/>
      <c r="E220" s="1037"/>
      <c r="F220" s="1038"/>
      <c r="G220" s="1363"/>
      <c r="H220" s="1305"/>
      <c r="I220" s="1265"/>
      <c r="J220" s="1039"/>
      <c r="K220" s="1039"/>
      <c r="L220" s="1039"/>
      <c r="M220" s="1039"/>
      <c r="N220" s="1039"/>
      <c r="O220" s="1039"/>
      <c r="P220" s="1039"/>
      <c r="Q220" s="1039"/>
      <c r="R220" s="1039"/>
      <c r="S220" s="1039"/>
      <c r="T220" s="1039"/>
      <c r="U220" s="1039"/>
      <c r="V220" s="1039"/>
      <c r="W220" s="1039"/>
      <c r="X220" s="1039"/>
      <c r="Y220" s="1039"/>
      <c r="Z220" s="1039"/>
      <c r="AA220" s="1039"/>
      <c r="AB220" s="1039"/>
      <c r="AC220" s="1039"/>
      <c r="AD220" s="1039"/>
      <c r="AE220" s="1039"/>
      <c r="AF220" s="1039"/>
      <c r="AG220" s="1039"/>
      <c r="AH220" s="1039"/>
      <c r="AI220" s="1039"/>
      <c r="AJ220" s="1039"/>
      <c r="AK220" s="1039"/>
      <c r="AL220" s="1039"/>
      <c r="AM220" s="1039"/>
      <c r="AN220" s="1039"/>
      <c r="AO220" s="1039"/>
      <c r="AP220" s="1039"/>
      <c r="AQ220" s="1039"/>
      <c r="AR220" s="1039"/>
      <c r="AS220" s="1039"/>
      <c r="AT220" s="1039"/>
      <c r="AU220" s="1039"/>
      <c r="AV220" s="1039"/>
      <c r="AW220" s="1039"/>
      <c r="AX220" s="1039"/>
      <c r="AY220" s="1039"/>
      <c r="AZ220" s="1039"/>
      <c r="BA220" s="1039"/>
      <c r="BB220" s="1039"/>
      <c r="BC220" s="1039"/>
      <c r="BD220" s="1039"/>
      <c r="BE220" s="1039"/>
    </row>
    <row r="221" spans="1:57" s="1149" customFormat="1" ht="75">
      <c r="A221" s="1141"/>
      <c r="B221" s="1118"/>
      <c r="C221" s="1119"/>
      <c r="D221" s="1142" t="s">
        <v>48</v>
      </c>
      <c r="E221" s="1126" t="s">
        <v>311</v>
      </c>
      <c r="F221" s="1127"/>
      <c r="G221" s="1364"/>
      <c r="H221" s="1304"/>
      <c r="I221" s="1245"/>
      <c r="J221" s="1148"/>
      <c r="K221" s="1148"/>
      <c r="L221" s="1148"/>
      <c r="M221" s="1148"/>
      <c r="N221" s="1148"/>
      <c r="O221" s="1148"/>
      <c r="P221" s="1148"/>
      <c r="Q221" s="1148"/>
      <c r="R221" s="1148"/>
      <c r="S221" s="1148"/>
      <c r="T221" s="1148"/>
      <c r="U221" s="1148"/>
      <c r="V221" s="1148"/>
      <c r="W221" s="1148"/>
      <c r="X221" s="1148"/>
      <c r="Y221" s="1148"/>
      <c r="Z221" s="1148"/>
      <c r="AA221" s="1148"/>
      <c r="AB221" s="1148"/>
      <c r="AC221" s="1148"/>
      <c r="AD221" s="1148"/>
      <c r="AE221" s="1148"/>
      <c r="AF221" s="1148"/>
      <c r="AG221" s="1148"/>
      <c r="AH221" s="1148"/>
      <c r="AI221" s="1148"/>
      <c r="AJ221" s="1148"/>
      <c r="AK221" s="1148"/>
      <c r="AL221" s="1148"/>
      <c r="AM221" s="1148"/>
      <c r="AN221" s="1148"/>
      <c r="AO221" s="1148"/>
      <c r="AP221" s="1148"/>
      <c r="AQ221" s="1148"/>
      <c r="AR221" s="1148"/>
      <c r="AS221" s="1148"/>
      <c r="AT221" s="1148"/>
      <c r="AU221" s="1148"/>
      <c r="AV221" s="1148"/>
      <c r="AW221" s="1148"/>
      <c r="AX221" s="1148"/>
      <c r="AY221" s="1148"/>
      <c r="AZ221" s="1148"/>
      <c r="BA221" s="1148"/>
      <c r="BB221" s="1148"/>
      <c r="BC221" s="1148"/>
      <c r="BD221" s="1148"/>
      <c r="BE221" s="1148"/>
    </row>
    <row r="222" spans="1:57" s="1149" customFormat="1" ht="15">
      <c r="A222" s="1141"/>
      <c r="B222" s="1118"/>
      <c r="C222" s="1119"/>
      <c r="D222" s="1119" t="s">
        <v>73</v>
      </c>
      <c r="E222" s="1150" t="s">
        <v>168</v>
      </c>
      <c r="F222" s="1127"/>
      <c r="G222" s="1364"/>
      <c r="H222" s="1304"/>
      <c r="I222" s="1245"/>
      <c r="J222" s="1148"/>
      <c r="K222" s="1148"/>
      <c r="L222" s="1148"/>
      <c r="M222" s="1148"/>
      <c r="N222" s="1148"/>
      <c r="O222" s="1148"/>
      <c r="P222" s="1148"/>
      <c r="Q222" s="1148"/>
      <c r="R222" s="1148"/>
      <c r="S222" s="1148"/>
      <c r="T222" s="1148"/>
      <c r="U222" s="1148"/>
      <c r="V222" s="1148"/>
      <c r="W222" s="1148"/>
      <c r="X222" s="1148"/>
      <c r="Y222" s="1148"/>
      <c r="Z222" s="1148"/>
      <c r="AA222" s="1148"/>
      <c r="AB222" s="1148"/>
      <c r="AC222" s="1148"/>
      <c r="AD222" s="1148"/>
      <c r="AE222" s="1148"/>
      <c r="AF222" s="1148"/>
      <c r="AG222" s="1148"/>
      <c r="AH222" s="1148"/>
      <c r="AI222" s="1148"/>
      <c r="AJ222" s="1148"/>
      <c r="AK222" s="1148"/>
      <c r="AL222" s="1148"/>
      <c r="AM222" s="1148"/>
      <c r="AN222" s="1148"/>
      <c r="AO222" s="1148"/>
      <c r="AP222" s="1148"/>
      <c r="AQ222" s="1148"/>
      <c r="AR222" s="1148"/>
      <c r="AS222" s="1148"/>
      <c r="AT222" s="1148"/>
      <c r="AU222" s="1148"/>
      <c r="AV222" s="1148"/>
      <c r="AW222" s="1148"/>
      <c r="AX222" s="1148"/>
      <c r="AY222" s="1148"/>
      <c r="AZ222" s="1148"/>
      <c r="BA222" s="1148"/>
      <c r="BB222" s="1148"/>
      <c r="BC222" s="1148"/>
      <c r="BD222" s="1148"/>
      <c r="BE222" s="1148"/>
    </row>
    <row r="223" spans="1:57" s="1149" customFormat="1" ht="45">
      <c r="A223" s="1141"/>
      <c r="B223" s="1118"/>
      <c r="C223" s="1119"/>
      <c r="D223" s="1119" t="s">
        <v>202</v>
      </c>
      <c r="E223" s="1145" t="s">
        <v>294</v>
      </c>
      <c r="F223" s="1127"/>
      <c r="G223" s="1364"/>
      <c r="H223" s="1304"/>
      <c r="I223" s="1245"/>
      <c r="J223" s="1148"/>
      <c r="K223" s="1148"/>
      <c r="L223" s="1148"/>
      <c r="M223" s="1148"/>
      <c r="N223" s="1148"/>
      <c r="O223" s="1148"/>
      <c r="P223" s="1148"/>
      <c r="Q223" s="1148"/>
      <c r="R223" s="1148"/>
      <c r="S223" s="1148"/>
      <c r="T223" s="1148"/>
      <c r="U223" s="1148"/>
      <c r="V223" s="1148"/>
      <c r="W223" s="1148"/>
      <c r="X223" s="1148"/>
      <c r="Y223" s="1148"/>
      <c r="Z223" s="1148"/>
      <c r="AA223" s="1148"/>
      <c r="AB223" s="1148"/>
      <c r="AC223" s="1148"/>
      <c r="AD223" s="1148"/>
      <c r="AE223" s="1148"/>
      <c r="AF223" s="1148"/>
      <c r="AG223" s="1148"/>
      <c r="AH223" s="1148"/>
      <c r="AI223" s="1148"/>
      <c r="AJ223" s="1148"/>
      <c r="AK223" s="1148"/>
      <c r="AL223" s="1148"/>
      <c r="AM223" s="1148"/>
      <c r="AN223" s="1148"/>
      <c r="AO223" s="1148"/>
      <c r="AP223" s="1148"/>
      <c r="AQ223" s="1148"/>
      <c r="AR223" s="1148"/>
      <c r="AS223" s="1148"/>
      <c r="AT223" s="1148"/>
      <c r="AU223" s="1148"/>
      <c r="AV223" s="1148"/>
      <c r="AW223" s="1148"/>
      <c r="AX223" s="1148"/>
      <c r="AY223" s="1148"/>
      <c r="AZ223" s="1148"/>
      <c r="BA223" s="1148"/>
      <c r="BB223" s="1148"/>
      <c r="BC223" s="1148"/>
      <c r="BD223" s="1148"/>
      <c r="BE223" s="1148"/>
    </row>
    <row r="224" spans="1:57" s="1149" customFormat="1" ht="15">
      <c r="A224" s="1141"/>
      <c r="B224" s="1118"/>
      <c r="C224" s="1119"/>
      <c r="D224" s="1119" t="s">
        <v>204</v>
      </c>
      <c r="E224" s="1151" t="s">
        <v>291</v>
      </c>
      <c r="F224" s="1127"/>
      <c r="G224" s="1364"/>
      <c r="H224" s="1304"/>
      <c r="I224" s="1245"/>
      <c r="J224" s="1148"/>
      <c r="K224" s="1148"/>
      <c r="L224" s="1148"/>
      <c r="M224" s="1148"/>
      <c r="N224" s="1148"/>
      <c r="O224" s="1148"/>
      <c r="P224" s="1148"/>
      <c r="Q224" s="1148"/>
      <c r="R224" s="1148"/>
      <c r="S224" s="1148"/>
      <c r="T224" s="1148"/>
      <c r="U224" s="1148"/>
      <c r="V224" s="1148"/>
      <c r="W224" s="1148"/>
      <c r="X224" s="1148"/>
      <c r="Y224" s="1148"/>
      <c r="Z224" s="1148"/>
      <c r="AA224" s="1148"/>
      <c r="AB224" s="1148"/>
      <c r="AC224" s="1148"/>
      <c r="AD224" s="1148"/>
      <c r="AE224" s="1148"/>
      <c r="AF224" s="1148"/>
      <c r="AG224" s="1148"/>
      <c r="AH224" s="1148"/>
      <c r="AI224" s="1148"/>
      <c r="AJ224" s="1148"/>
      <c r="AK224" s="1148"/>
      <c r="AL224" s="1148"/>
      <c r="AM224" s="1148"/>
      <c r="AN224" s="1148"/>
      <c r="AO224" s="1148"/>
      <c r="AP224" s="1148"/>
      <c r="AQ224" s="1148"/>
      <c r="AR224" s="1148"/>
      <c r="AS224" s="1148"/>
      <c r="AT224" s="1148"/>
      <c r="AU224" s="1148"/>
      <c r="AV224" s="1148"/>
      <c r="AW224" s="1148"/>
      <c r="AX224" s="1148"/>
      <c r="AY224" s="1148"/>
      <c r="AZ224" s="1148"/>
      <c r="BA224" s="1148"/>
      <c r="BB224" s="1148"/>
      <c r="BC224" s="1148"/>
      <c r="BD224" s="1148"/>
      <c r="BE224" s="1148"/>
    </row>
    <row r="225" spans="1:57" s="1149" customFormat="1" ht="28.5">
      <c r="A225" s="1141"/>
      <c r="B225" s="1118" t="s">
        <v>140</v>
      </c>
      <c r="C225" s="1119"/>
      <c r="D225" s="1119" t="s">
        <v>281</v>
      </c>
      <c r="E225" s="1152" t="s">
        <v>293</v>
      </c>
      <c r="F225" s="1127"/>
      <c r="G225" s="1364"/>
      <c r="H225" s="1304"/>
      <c r="I225" s="1245"/>
      <c r="J225" s="1148"/>
      <c r="K225" s="1148"/>
      <c r="L225" s="1148"/>
      <c r="M225" s="1148"/>
      <c r="N225" s="1148"/>
      <c r="O225" s="1148"/>
      <c r="P225" s="1148"/>
      <c r="Q225" s="1148"/>
      <c r="R225" s="1148"/>
      <c r="S225" s="1148"/>
      <c r="T225" s="1148"/>
      <c r="U225" s="1148"/>
      <c r="V225" s="1148"/>
      <c r="W225" s="1148"/>
      <c r="X225" s="1148"/>
      <c r="Y225" s="1148"/>
      <c r="Z225" s="1148"/>
      <c r="AA225" s="1148"/>
      <c r="AB225" s="1148"/>
      <c r="AC225" s="1148"/>
      <c r="AD225" s="1148"/>
      <c r="AE225" s="1148"/>
      <c r="AF225" s="1148"/>
      <c r="AG225" s="1148"/>
      <c r="AH225" s="1148"/>
      <c r="AI225" s="1148"/>
      <c r="AJ225" s="1148"/>
      <c r="AK225" s="1148"/>
      <c r="AL225" s="1148"/>
      <c r="AM225" s="1148"/>
      <c r="AN225" s="1148"/>
      <c r="AO225" s="1148"/>
      <c r="AP225" s="1148"/>
      <c r="AQ225" s="1148"/>
      <c r="AR225" s="1148"/>
      <c r="AS225" s="1148"/>
      <c r="AT225" s="1148"/>
      <c r="AU225" s="1148"/>
      <c r="AV225" s="1148"/>
      <c r="AW225" s="1148"/>
      <c r="AX225" s="1148"/>
      <c r="AY225" s="1148"/>
      <c r="AZ225" s="1148"/>
      <c r="BA225" s="1148"/>
      <c r="BB225" s="1148"/>
      <c r="BC225" s="1148"/>
      <c r="BD225" s="1148"/>
      <c r="BE225" s="1148"/>
    </row>
    <row r="226" spans="1:57" s="64" customFormat="1" ht="15">
      <c r="A226" s="388"/>
      <c r="B226" s="389"/>
      <c r="C226" s="218"/>
      <c r="D226" s="398"/>
      <c r="E226" s="394"/>
      <c r="F226" s="220"/>
      <c r="G226" s="1365"/>
      <c r="H226" s="1306"/>
      <c r="I226" s="1246"/>
    </row>
    <row r="227" spans="1:57" s="1006" customFormat="1" ht="15.75">
      <c r="A227" s="1041" t="s">
        <v>819</v>
      </c>
      <c r="B227" s="951" t="s">
        <v>262</v>
      </c>
      <c r="C227" s="946"/>
      <c r="D227" s="1042"/>
      <c r="E227" s="1043"/>
      <c r="F227" s="948"/>
      <c r="G227" s="1366"/>
      <c r="H227" s="1307"/>
      <c r="I227" s="1247"/>
      <c r="J227" s="1005"/>
      <c r="K227" s="1005"/>
      <c r="L227" s="1005"/>
      <c r="M227" s="1005"/>
      <c r="N227" s="1005"/>
      <c r="O227" s="1005"/>
      <c r="P227" s="1005"/>
      <c r="Q227" s="1005"/>
      <c r="R227" s="1005"/>
      <c r="S227" s="1005"/>
      <c r="T227" s="1005"/>
      <c r="U227" s="1005"/>
      <c r="V227" s="1005"/>
      <c r="W227" s="1005"/>
      <c r="X227" s="1005"/>
      <c r="Y227" s="1005"/>
      <c r="Z227" s="1005"/>
      <c r="AA227" s="1005"/>
      <c r="AB227" s="1005"/>
      <c r="AC227" s="1005"/>
      <c r="AD227" s="1005"/>
      <c r="AE227" s="1005"/>
      <c r="AF227" s="1005"/>
      <c r="AG227" s="1005"/>
      <c r="AH227" s="1005"/>
      <c r="AI227" s="1005"/>
      <c r="AJ227" s="1005"/>
      <c r="AK227" s="1005"/>
      <c r="AL227" s="1005"/>
      <c r="AM227" s="1005"/>
      <c r="AN227" s="1005"/>
      <c r="AO227" s="1005"/>
      <c r="AP227" s="1005"/>
      <c r="AQ227" s="1005"/>
      <c r="AR227" s="1005"/>
      <c r="AS227" s="1005"/>
      <c r="AT227" s="1005"/>
      <c r="AU227" s="1005"/>
      <c r="AV227" s="1005"/>
      <c r="AW227" s="1005"/>
      <c r="AX227" s="1005"/>
      <c r="AY227" s="1005"/>
      <c r="AZ227" s="1005"/>
      <c r="BA227" s="1005"/>
      <c r="BB227" s="1005"/>
      <c r="BC227" s="1005"/>
      <c r="BD227" s="1005"/>
      <c r="BE227" s="1005"/>
    </row>
    <row r="228" spans="1:57" s="64" customFormat="1" ht="15">
      <c r="A228" s="402"/>
      <c r="B228" s="230"/>
      <c r="C228" s="225"/>
      <c r="D228" s="400" t="s">
        <v>93</v>
      </c>
      <c r="E228" s="401"/>
      <c r="F228" s="227"/>
      <c r="G228" s="1365"/>
      <c r="H228" s="1306"/>
      <c r="I228" s="1246"/>
    </row>
    <row r="229" spans="1:57" s="1102" customFormat="1" ht="15">
      <c r="A229" s="1117" t="s">
        <v>820</v>
      </c>
      <c r="B229" s="1118"/>
      <c r="C229" s="1119"/>
      <c r="D229" s="1119"/>
      <c r="E229" s="1125" t="s">
        <v>263</v>
      </c>
      <c r="F229" s="1127" t="s">
        <v>136</v>
      </c>
      <c r="G229" s="1364">
        <v>1</v>
      </c>
      <c r="H229" s="1308"/>
      <c r="I229" s="1245"/>
    </row>
    <row r="230" spans="1:57" s="64" customFormat="1" ht="15">
      <c r="A230" s="402"/>
      <c r="B230" s="389"/>
      <c r="C230" s="218"/>
      <c r="D230" s="398"/>
      <c r="E230" s="404"/>
      <c r="F230" s="220"/>
      <c r="G230" s="1365"/>
      <c r="H230" s="1309"/>
      <c r="I230" s="1246"/>
    </row>
    <row r="231" spans="1:57" s="972" customFormat="1" ht="15.75">
      <c r="A231" s="1041" t="s">
        <v>821</v>
      </c>
      <c r="B231" s="951" t="s">
        <v>170</v>
      </c>
      <c r="C231" s="953"/>
      <c r="D231" s="1045"/>
      <c r="E231" s="1046"/>
      <c r="F231" s="955"/>
      <c r="G231" s="1366"/>
      <c r="H231" s="1310"/>
      <c r="I231" s="1247"/>
    </row>
    <row r="232" spans="1:57" s="64" customFormat="1" ht="15">
      <c r="A232" s="399"/>
      <c r="B232" s="230"/>
      <c r="C232" s="218"/>
      <c r="D232" s="398"/>
      <c r="E232" s="404"/>
      <c r="F232" s="220"/>
      <c r="G232" s="1365"/>
      <c r="H232" s="1309"/>
      <c r="I232" s="1246"/>
    </row>
    <row r="233" spans="1:57" s="972" customFormat="1" ht="15.75">
      <c r="A233" s="1044"/>
      <c r="B233" s="951" t="s">
        <v>600</v>
      </c>
      <c r="C233" s="953"/>
      <c r="D233" s="1045"/>
      <c r="E233" s="1046"/>
      <c r="F233" s="955"/>
      <c r="G233" s="1366"/>
      <c r="H233" s="1310"/>
      <c r="I233" s="1247"/>
    </row>
    <row r="234" spans="1:57" s="64" customFormat="1" ht="15">
      <c r="A234" s="402"/>
      <c r="B234" s="389"/>
      <c r="C234" s="218"/>
      <c r="D234" s="407" t="s">
        <v>171</v>
      </c>
      <c r="E234" s="404"/>
      <c r="F234" s="220"/>
      <c r="G234" s="1365"/>
      <c r="H234" s="1309"/>
      <c r="I234" s="1246"/>
    </row>
    <row r="235" spans="1:57" s="1102" customFormat="1" ht="15.75">
      <c r="A235" s="1044" t="s">
        <v>822</v>
      </c>
      <c r="B235" s="1118"/>
      <c r="C235" s="1119"/>
      <c r="D235" s="1119"/>
      <c r="E235" s="1125" t="s">
        <v>748</v>
      </c>
      <c r="F235" s="1127" t="s">
        <v>136</v>
      </c>
      <c r="G235" s="1364">
        <v>1</v>
      </c>
      <c r="H235" s="1308"/>
      <c r="I235" s="1245"/>
    </row>
    <row r="236" spans="1:57" s="972" customFormat="1" ht="15.75">
      <c r="A236" s="1044"/>
      <c r="B236" s="951"/>
      <c r="C236" s="953"/>
      <c r="D236" s="1045"/>
      <c r="E236" s="1046"/>
      <c r="F236" s="955"/>
      <c r="G236" s="1366"/>
      <c r="H236" s="1310"/>
      <c r="I236" s="1247"/>
      <c r="K236" s="1002"/>
    </row>
    <row r="237" spans="1:57" s="64" customFormat="1" ht="15">
      <c r="A237" s="402"/>
      <c r="B237" s="389"/>
      <c r="C237" s="218"/>
      <c r="D237" s="218"/>
      <c r="E237" s="404"/>
      <c r="F237" s="220"/>
      <c r="G237" s="1365"/>
      <c r="H237" s="1311"/>
      <c r="I237" s="1246"/>
    </row>
    <row r="238" spans="1:57" s="1047" customFormat="1" ht="15.75">
      <c r="A238" s="1041" t="s">
        <v>823</v>
      </c>
      <c r="B238" s="951" t="s">
        <v>172</v>
      </c>
      <c r="C238" s="953"/>
      <c r="D238" s="1045"/>
      <c r="E238" s="1046"/>
      <c r="F238" s="955"/>
      <c r="G238" s="1366"/>
      <c r="H238" s="1310"/>
      <c r="I238" s="1247"/>
      <c r="J238" s="972"/>
      <c r="K238" s="972"/>
      <c r="L238" s="972"/>
      <c r="M238" s="972"/>
      <c r="N238" s="972"/>
      <c r="O238" s="972"/>
      <c r="P238" s="972"/>
      <c r="Q238" s="972"/>
      <c r="R238" s="972"/>
      <c r="S238" s="972"/>
      <c r="T238" s="972"/>
      <c r="U238" s="972"/>
      <c r="V238" s="972"/>
      <c r="W238" s="972"/>
      <c r="X238" s="972"/>
      <c r="Y238" s="972"/>
      <c r="Z238" s="972"/>
      <c r="AA238" s="972"/>
      <c r="AB238" s="972"/>
      <c r="AC238" s="972"/>
      <c r="AD238" s="972"/>
      <c r="AE238" s="972"/>
      <c r="AF238" s="972"/>
      <c r="AG238" s="972"/>
      <c r="AH238" s="972"/>
      <c r="AI238" s="972"/>
      <c r="AJ238" s="972"/>
      <c r="AK238" s="972"/>
      <c r="AL238" s="972"/>
      <c r="AM238" s="972"/>
      <c r="AN238" s="972"/>
      <c r="AO238" s="972"/>
      <c r="AP238" s="972"/>
      <c r="AQ238" s="972"/>
      <c r="AR238" s="972"/>
      <c r="AS238" s="972"/>
      <c r="AT238" s="972"/>
      <c r="AU238" s="972"/>
      <c r="AV238" s="972"/>
      <c r="AW238" s="972"/>
      <c r="AX238" s="972"/>
      <c r="AY238" s="972"/>
      <c r="AZ238" s="972"/>
      <c r="BA238" s="972"/>
      <c r="BB238" s="972"/>
      <c r="BC238" s="972"/>
      <c r="BD238" s="972"/>
      <c r="BE238" s="972"/>
    </row>
    <row r="239" spans="1:57" s="972" customFormat="1" ht="15.75">
      <c r="A239" s="1044"/>
      <c r="B239" s="951" t="s">
        <v>93</v>
      </c>
      <c r="C239" s="953"/>
      <c r="D239" s="1045"/>
      <c r="E239" s="1046"/>
      <c r="F239" s="955"/>
      <c r="G239" s="1366"/>
      <c r="H239" s="1310"/>
      <c r="I239" s="1247"/>
    </row>
    <row r="240" spans="1:57" s="1102" customFormat="1" ht="15.75">
      <c r="A240" s="1044"/>
      <c r="B240" s="1118"/>
      <c r="C240" s="1119"/>
      <c r="D240" s="1124"/>
      <c r="E240" s="1135"/>
      <c r="F240" s="1127"/>
      <c r="G240" s="1364"/>
      <c r="H240" s="1312"/>
      <c r="I240" s="1245"/>
    </row>
    <row r="241" spans="1:57" s="1102" customFormat="1" ht="15.75">
      <c r="A241" s="1044" t="s">
        <v>824</v>
      </c>
      <c r="B241" s="1118"/>
      <c r="C241" s="1119"/>
      <c r="D241" s="1124"/>
      <c r="E241" s="1135" t="s">
        <v>174</v>
      </c>
      <c r="F241" s="1127" t="s">
        <v>14</v>
      </c>
      <c r="G241" s="1364">
        <v>1</v>
      </c>
      <c r="H241" s="1312"/>
      <c r="I241" s="1245"/>
    </row>
    <row r="242" spans="1:57" s="1102" customFormat="1" ht="15.75">
      <c r="A242" s="1044" t="s">
        <v>825</v>
      </c>
      <c r="B242" s="1118"/>
      <c r="C242" s="1119"/>
      <c r="D242" s="1124"/>
      <c r="E242" s="1135" t="s">
        <v>609</v>
      </c>
      <c r="F242" s="1127" t="s">
        <v>14</v>
      </c>
      <c r="G242" s="1364">
        <v>1</v>
      </c>
      <c r="H242" s="1312"/>
      <c r="I242" s="1245"/>
    </row>
    <row r="243" spans="1:57" s="1102" customFormat="1" ht="15.75">
      <c r="A243" s="1044" t="s">
        <v>826</v>
      </c>
      <c r="B243" s="1118"/>
      <c r="C243" s="1119"/>
      <c r="D243" s="1124"/>
      <c r="E243" s="1135" t="s">
        <v>787</v>
      </c>
      <c r="F243" s="1127" t="s">
        <v>14</v>
      </c>
      <c r="G243" s="1364">
        <v>5</v>
      </c>
      <c r="H243" s="1312"/>
      <c r="I243" s="1245"/>
      <c r="K243" s="1428"/>
    </row>
    <row r="244" spans="1:57" s="1102" customFormat="1" ht="15.75">
      <c r="A244" s="1044" t="s">
        <v>827</v>
      </c>
      <c r="B244" s="1118"/>
      <c r="C244" s="1119"/>
      <c r="D244" s="1124"/>
      <c r="E244" s="1135" t="s">
        <v>217</v>
      </c>
      <c r="F244" s="1127" t="s">
        <v>14</v>
      </c>
      <c r="G244" s="1364">
        <v>5</v>
      </c>
      <c r="H244" s="1312"/>
      <c r="I244" s="1245"/>
    </row>
    <row r="245" spans="1:57" s="1102" customFormat="1" ht="15.75">
      <c r="A245" s="1044" t="s">
        <v>828</v>
      </c>
      <c r="B245" s="1118"/>
      <c r="C245" s="1119"/>
      <c r="D245" s="1124"/>
      <c r="E245" s="1147" t="s">
        <v>746</v>
      </c>
      <c r="F245" s="1127" t="s">
        <v>14</v>
      </c>
      <c r="G245" s="1364">
        <v>6</v>
      </c>
      <c r="H245" s="1312"/>
      <c r="I245" s="1245"/>
    </row>
    <row r="246" spans="1:57" s="1102" customFormat="1" ht="15.75">
      <c r="A246" s="1044" t="s">
        <v>829</v>
      </c>
      <c r="B246" s="1118"/>
      <c r="C246" s="1119"/>
      <c r="D246" s="1124"/>
      <c r="E246" s="1147" t="s">
        <v>613</v>
      </c>
      <c r="F246" s="1127" t="s">
        <v>14</v>
      </c>
      <c r="G246" s="1364">
        <v>5</v>
      </c>
      <c r="H246" s="1312"/>
      <c r="I246" s="1245"/>
    </row>
    <row r="247" spans="1:57" s="1102" customFormat="1" ht="15.75" customHeight="1">
      <c r="A247" s="1044" t="s">
        <v>830</v>
      </c>
      <c r="B247" s="1118"/>
      <c r="C247" s="1119"/>
      <c r="D247" s="1124"/>
      <c r="E247" s="1147" t="s">
        <v>747</v>
      </c>
      <c r="F247" s="1127" t="s">
        <v>136</v>
      </c>
      <c r="G247" s="1364">
        <v>1</v>
      </c>
      <c r="H247" s="1313"/>
      <c r="I247" s="1245"/>
    </row>
    <row r="248" spans="1:57" s="64" customFormat="1" ht="15">
      <c r="A248" s="403"/>
      <c r="B248" s="389"/>
      <c r="C248" s="218"/>
      <c r="D248" s="398"/>
      <c r="E248" s="412"/>
      <c r="F248" s="220"/>
      <c r="G248" s="1365"/>
      <c r="H248" s="1309"/>
      <c r="I248" s="1246"/>
    </row>
    <row r="249" spans="1:57" s="1006" customFormat="1" ht="15.75">
      <c r="A249" s="1041" t="s">
        <v>831</v>
      </c>
      <c r="B249" s="951" t="s">
        <v>785</v>
      </c>
      <c r="C249" s="953"/>
      <c r="D249" s="1045"/>
      <c r="E249" s="1046"/>
      <c r="F249" s="955"/>
      <c r="G249" s="1366"/>
      <c r="H249" s="1310"/>
      <c r="I249" s="1247"/>
      <c r="J249" s="1005"/>
      <c r="K249" s="1005"/>
      <c r="L249" s="1005"/>
      <c r="M249" s="1005"/>
      <c r="N249" s="1005"/>
      <c r="O249" s="1005"/>
      <c r="P249" s="1005"/>
      <c r="Q249" s="1005"/>
      <c r="R249" s="1005"/>
      <c r="S249" s="1005"/>
      <c r="T249" s="1005"/>
      <c r="U249" s="1005"/>
      <c r="V249" s="1005"/>
      <c r="W249" s="1005"/>
      <c r="X249" s="1005"/>
      <c r="Y249" s="1005"/>
      <c r="Z249" s="1005"/>
      <c r="AA249" s="1005"/>
      <c r="AB249" s="1005"/>
      <c r="AC249" s="1005"/>
      <c r="AD249" s="1005"/>
      <c r="AE249" s="1005"/>
      <c r="AF249" s="1005"/>
      <c r="AG249" s="1005"/>
      <c r="AH249" s="1005"/>
      <c r="AI249" s="1005"/>
      <c r="AJ249" s="1005"/>
      <c r="AK249" s="1005"/>
      <c r="AL249" s="1005"/>
      <c r="AM249" s="1005"/>
      <c r="AN249" s="1005"/>
      <c r="AO249" s="1005"/>
      <c r="AP249" s="1005"/>
      <c r="AQ249" s="1005"/>
      <c r="AR249" s="1005"/>
      <c r="AS249" s="1005"/>
      <c r="AT249" s="1005"/>
      <c r="AU249" s="1005"/>
      <c r="AV249" s="1005"/>
      <c r="AW249" s="1005"/>
      <c r="AX249" s="1005"/>
      <c r="AY249" s="1005"/>
      <c r="AZ249" s="1005"/>
      <c r="BA249" s="1005"/>
      <c r="BB249" s="1005"/>
      <c r="BC249" s="1005"/>
      <c r="BD249" s="1005"/>
      <c r="BE249" s="1005"/>
    </row>
    <row r="250" spans="1:57" s="1102" customFormat="1" ht="15.75">
      <c r="A250" s="1044"/>
      <c r="B250" s="1118"/>
      <c r="C250" s="1119"/>
      <c r="D250" s="1124"/>
      <c r="E250" s="1135"/>
      <c r="F250" s="1127"/>
      <c r="G250" s="1364"/>
      <c r="H250" s="1312"/>
      <c r="I250" s="1245"/>
    </row>
    <row r="251" spans="1:57" s="1102" customFormat="1" ht="30.6" customHeight="1">
      <c r="A251" s="1044" t="s">
        <v>832</v>
      </c>
      <c r="B251" s="1118"/>
      <c r="C251" s="1119"/>
      <c r="D251" s="1124"/>
      <c r="E251" s="1135" t="s">
        <v>786</v>
      </c>
      <c r="F251" s="1127" t="s">
        <v>398</v>
      </c>
      <c r="G251" s="1364">
        <v>10</v>
      </c>
      <c r="H251" s="1312"/>
      <c r="I251" s="1245"/>
    </row>
    <row r="252" spans="1:57" s="64" customFormat="1" ht="15">
      <c r="A252" s="420"/>
      <c r="B252" s="414"/>
      <c r="C252" s="415"/>
      <c r="D252" s="414"/>
      <c r="E252" s="416"/>
      <c r="F252" s="417"/>
      <c r="G252" s="1367"/>
      <c r="H252" s="1309"/>
      <c r="I252" s="1257"/>
    </row>
    <row r="253" spans="1:57" s="1006" customFormat="1" ht="15.75">
      <c r="A253" s="1015"/>
      <c r="B253" s="999"/>
      <c r="C253" s="999"/>
      <c r="D253" s="999"/>
      <c r="E253" s="1000" t="s">
        <v>137</v>
      </c>
      <c r="F253" s="1004"/>
      <c r="G253" s="1336"/>
      <c r="H253" s="1259"/>
      <c r="I253" s="1259"/>
      <c r="J253" s="1005"/>
      <c r="K253" s="1005"/>
      <c r="L253" s="1005"/>
      <c r="M253" s="1005"/>
      <c r="N253" s="1005"/>
      <c r="O253" s="1005"/>
      <c r="P253" s="1005"/>
      <c r="Q253" s="1005"/>
      <c r="R253" s="1005"/>
      <c r="S253" s="1005"/>
      <c r="T253" s="1005"/>
      <c r="U253" s="1005"/>
      <c r="V253" s="1005"/>
      <c r="W253" s="1005"/>
      <c r="X253" s="1005"/>
      <c r="Y253" s="1005"/>
      <c r="Z253" s="1005"/>
      <c r="AA253" s="1005"/>
      <c r="AB253" s="1005"/>
      <c r="AC253" s="1005"/>
      <c r="AD253" s="1005"/>
      <c r="AE253" s="1005"/>
      <c r="AF253" s="1005"/>
      <c r="AG253" s="1005"/>
      <c r="AH253" s="1005"/>
      <c r="AI253" s="1005"/>
      <c r="AJ253" s="1005"/>
      <c r="AK253" s="1005"/>
      <c r="AL253" s="1005"/>
      <c r="AM253" s="1005"/>
      <c r="AN253" s="1005"/>
      <c r="AO253" s="1005"/>
      <c r="AP253" s="1005"/>
      <c r="AQ253" s="1005"/>
      <c r="AR253" s="1005"/>
      <c r="AS253" s="1005"/>
      <c r="AT253" s="1005"/>
      <c r="AU253" s="1005"/>
      <c r="AV253" s="1005"/>
      <c r="AW253" s="1005"/>
      <c r="AX253" s="1005"/>
      <c r="AY253" s="1005"/>
      <c r="AZ253" s="1005"/>
      <c r="BA253" s="1005"/>
      <c r="BB253" s="1005"/>
      <c r="BC253" s="1005"/>
      <c r="BD253" s="1005"/>
      <c r="BE253" s="1005"/>
    </row>
    <row r="254" spans="1:57" s="1006" customFormat="1" ht="15.75">
      <c r="A254" s="1048" t="s">
        <v>392</v>
      </c>
      <c r="B254" s="1049"/>
      <c r="C254" s="940"/>
      <c r="D254" s="1050"/>
      <c r="E254" s="941" t="s">
        <v>876</v>
      </c>
      <c r="F254" s="942"/>
      <c r="G254" s="1368"/>
      <c r="H254" s="1314"/>
      <c r="I254" s="1266"/>
      <c r="J254" s="1005"/>
      <c r="K254" s="1005"/>
      <c r="L254" s="1005"/>
      <c r="M254" s="1005"/>
      <c r="N254" s="1005"/>
      <c r="O254" s="1005"/>
      <c r="P254" s="1005"/>
      <c r="Q254" s="1005"/>
      <c r="R254" s="1005"/>
      <c r="S254" s="1005"/>
      <c r="T254" s="1005"/>
      <c r="U254" s="1005"/>
      <c r="V254" s="1005"/>
      <c r="W254" s="1005"/>
      <c r="X254" s="1005"/>
      <c r="Y254" s="1005"/>
      <c r="Z254" s="1005"/>
      <c r="AA254" s="1005"/>
      <c r="AB254" s="1005"/>
      <c r="AC254" s="1005"/>
      <c r="AD254" s="1005"/>
      <c r="AE254" s="1005"/>
      <c r="AF254" s="1005"/>
      <c r="AG254" s="1005"/>
      <c r="AH254" s="1005"/>
      <c r="AI254" s="1005"/>
      <c r="AJ254" s="1005"/>
      <c r="AK254" s="1005"/>
      <c r="AL254" s="1005"/>
      <c r="AM254" s="1005"/>
      <c r="AN254" s="1005"/>
      <c r="AO254" s="1005"/>
      <c r="AP254" s="1005"/>
      <c r="AQ254" s="1005"/>
      <c r="AR254" s="1005"/>
      <c r="AS254" s="1005"/>
      <c r="AT254" s="1005"/>
      <c r="AU254" s="1005"/>
      <c r="AV254" s="1005"/>
      <c r="AW254" s="1005"/>
      <c r="AX254" s="1005"/>
      <c r="AY254" s="1005"/>
      <c r="AZ254" s="1005"/>
      <c r="BA254" s="1005"/>
      <c r="BB254" s="1005"/>
      <c r="BC254" s="1005"/>
      <c r="BD254" s="1005"/>
      <c r="BE254" s="1005"/>
    </row>
    <row r="255" spans="1:57" s="67" customFormat="1" ht="15">
      <c r="A255" s="421"/>
      <c r="B255" s="422"/>
      <c r="C255" s="382"/>
      <c r="D255" s="383"/>
      <c r="E255" s="384"/>
      <c r="F255" s="385"/>
      <c r="G255" s="1369"/>
      <c r="H255" s="1315"/>
      <c r="I255" s="1256"/>
      <c r="J255" s="933"/>
      <c r="K255" s="933"/>
      <c r="L255" s="933"/>
      <c r="M255" s="933"/>
      <c r="N255" s="933"/>
      <c r="O255" s="933"/>
      <c r="P255" s="933"/>
      <c r="Q255" s="933"/>
      <c r="R255" s="933"/>
      <c r="S255" s="933"/>
      <c r="T255" s="933"/>
      <c r="U255" s="933"/>
      <c r="V255" s="933"/>
      <c r="W255" s="933"/>
      <c r="X255" s="933"/>
      <c r="Y255" s="933"/>
      <c r="Z255" s="933"/>
      <c r="AA255" s="933"/>
      <c r="AB255" s="933"/>
      <c r="AC255" s="933"/>
      <c r="AD255" s="933"/>
      <c r="AE255" s="933"/>
      <c r="AF255" s="933"/>
      <c r="AG255" s="933"/>
      <c r="AH255" s="933"/>
      <c r="AI255" s="933"/>
      <c r="AJ255" s="933"/>
      <c r="AK255" s="933"/>
      <c r="AL255" s="933"/>
      <c r="AM255" s="933"/>
      <c r="AN255" s="933"/>
      <c r="AO255" s="933"/>
      <c r="AP255" s="933"/>
      <c r="AQ255" s="933"/>
      <c r="AR255" s="933"/>
      <c r="AS255" s="933"/>
      <c r="AT255" s="933"/>
      <c r="AU255" s="933"/>
      <c r="AV255" s="933"/>
      <c r="AW255" s="933"/>
      <c r="AX255" s="933"/>
      <c r="AY255" s="933"/>
      <c r="AZ255" s="933"/>
      <c r="BA255" s="933"/>
      <c r="BB255" s="933"/>
      <c r="BC255" s="933"/>
      <c r="BD255" s="933"/>
      <c r="BE255" s="933"/>
    </row>
    <row r="256" spans="1:57" s="1006" customFormat="1" ht="15.75">
      <c r="A256" s="1044" t="s">
        <v>393</v>
      </c>
      <c r="B256" s="951" t="s">
        <v>71</v>
      </c>
      <c r="C256" s="946"/>
      <c r="D256" s="1042"/>
      <c r="E256" s="1043"/>
      <c r="F256" s="948"/>
      <c r="G256" s="1366"/>
      <c r="H256" s="1310"/>
      <c r="I256" s="1247"/>
      <c r="J256" s="1005"/>
      <c r="K256" s="1005"/>
      <c r="L256" s="1005"/>
      <c r="M256" s="1005"/>
      <c r="N256" s="1005"/>
      <c r="O256" s="1005"/>
      <c r="P256" s="1005"/>
      <c r="Q256" s="1005"/>
      <c r="R256" s="1005"/>
      <c r="S256" s="1005"/>
      <c r="T256" s="1005"/>
      <c r="U256" s="1005"/>
      <c r="V256" s="1005"/>
      <c r="W256" s="1005"/>
      <c r="X256" s="1005"/>
      <c r="Y256" s="1005"/>
      <c r="Z256" s="1005"/>
      <c r="AA256" s="1005"/>
      <c r="AB256" s="1005"/>
      <c r="AC256" s="1005"/>
      <c r="AD256" s="1005"/>
      <c r="AE256" s="1005"/>
      <c r="AF256" s="1005"/>
      <c r="AG256" s="1005"/>
      <c r="AH256" s="1005"/>
      <c r="AI256" s="1005"/>
      <c r="AJ256" s="1005"/>
      <c r="AK256" s="1005"/>
      <c r="AL256" s="1005"/>
      <c r="AM256" s="1005"/>
      <c r="AN256" s="1005"/>
      <c r="AO256" s="1005"/>
      <c r="AP256" s="1005"/>
      <c r="AQ256" s="1005"/>
      <c r="AR256" s="1005"/>
      <c r="AS256" s="1005"/>
      <c r="AT256" s="1005"/>
      <c r="AU256" s="1005"/>
      <c r="AV256" s="1005"/>
      <c r="AW256" s="1005"/>
      <c r="AX256" s="1005"/>
      <c r="AY256" s="1005"/>
      <c r="AZ256" s="1005"/>
      <c r="BA256" s="1005"/>
      <c r="BB256" s="1005"/>
      <c r="BC256" s="1005"/>
      <c r="BD256" s="1005"/>
      <c r="BE256" s="1005"/>
    </row>
    <row r="257" spans="1:57" s="1106" customFormat="1" ht="45">
      <c r="A257" s="1141"/>
      <c r="B257" s="1118"/>
      <c r="C257" s="1119"/>
      <c r="D257" s="1142" t="s">
        <v>48</v>
      </c>
      <c r="E257" s="1125" t="s">
        <v>175</v>
      </c>
      <c r="F257" s="1127"/>
      <c r="G257" s="1364"/>
      <c r="H257" s="1308"/>
      <c r="I257" s="1267"/>
      <c r="J257" s="1105"/>
      <c r="K257" s="1105"/>
      <c r="L257" s="1105"/>
      <c r="M257" s="1105"/>
      <c r="N257" s="1105"/>
      <c r="O257" s="1105"/>
      <c r="P257" s="1105"/>
      <c r="Q257" s="1105"/>
      <c r="R257" s="1105"/>
      <c r="S257" s="1105"/>
      <c r="T257" s="1105"/>
      <c r="U257" s="1105"/>
      <c r="V257" s="1105"/>
      <c r="W257" s="1105"/>
      <c r="X257" s="1105"/>
      <c r="Y257" s="1105"/>
      <c r="Z257" s="1105"/>
      <c r="AA257" s="1105"/>
      <c r="AB257" s="1105"/>
      <c r="AC257" s="1105"/>
      <c r="AD257" s="1105"/>
      <c r="AE257" s="1105"/>
      <c r="AF257" s="1105"/>
      <c r="AG257" s="1105"/>
      <c r="AH257" s="1105"/>
      <c r="AI257" s="1105"/>
      <c r="AJ257" s="1105"/>
      <c r="AK257" s="1105"/>
      <c r="AL257" s="1105"/>
      <c r="AM257" s="1105"/>
      <c r="AN257" s="1105"/>
      <c r="AO257" s="1105"/>
      <c r="AP257" s="1105"/>
      <c r="AQ257" s="1105"/>
      <c r="AR257" s="1105"/>
      <c r="AS257" s="1105"/>
      <c r="AT257" s="1105"/>
      <c r="AU257" s="1105"/>
      <c r="AV257" s="1105"/>
      <c r="AW257" s="1105"/>
      <c r="AX257" s="1105"/>
      <c r="AY257" s="1105"/>
      <c r="AZ257" s="1105"/>
      <c r="BA257" s="1105"/>
      <c r="BB257" s="1105"/>
      <c r="BC257" s="1105"/>
      <c r="BD257" s="1105"/>
      <c r="BE257" s="1105"/>
    </row>
    <row r="258" spans="1:57" s="1103" customFormat="1" ht="45">
      <c r="A258" s="1141"/>
      <c r="B258" s="1118"/>
      <c r="C258" s="1119"/>
      <c r="D258" s="1119" t="s">
        <v>115</v>
      </c>
      <c r="E258" s="1125" t="s">
        <v>176</v>
      </c>
      <c r="F258" s="1127"/>
      <c r="G258" s="1364"/>
      <c r="H258" s="1308"/>
      <c r="I258" s="1267"/>
      <c r="J258" s="1102"/>
      <c r="K258" s="1102"/>
      <c r="L258" s="1102"/>
      <c r="M258" s="1102"/>
      <c r="N258" s="1102"/>
      <c r="O258" s="1102"/>
      <c r="P258" s="1102"/>
      <c r="Q258" s="1102"/>
      <c r="R258" s="1102"/>
      <c r="S258" s="1102"/>
      <c r="T258" s="1102"/>
      <c r="U258" s="1102"/>
      <c r="V258" s="1102"/>
      <c r="W258" s="1102"/>
      <c r="X258" s="1102"/>
      <c r="Y258" s="1102"/>
      <c r="Z258" s="1102"/>
      <c r="AA258" s="1102"/>
      <c r="AB258" s="1102"/>
      <c r="AC258" s="1102"/>
      <c r="AD258" s="1102"/>
      <c r="AE258" s="1102"/>
      <c r="AF258" s="1102"/>
      <c r="AG258" s="1102"/>
      <c r="AH258" s="1102"/>
      <c r="AI258" s="1102"/>
      <c r="AJ258" s="1102"/>
      <c r="AK258" s="1102"/>
      <c r="AL258" s="1102"/>
      <c r="AM258" s="1102"/>
      <c r="AN258" s="1102"/>
      <c r="AO258" s="1102"/>
      <c r="AP258" s="1102"/>
      <c r="AQ258" s="1102"/>
      <c r="AR258" s="1102"/>
      <c r="AS258" s="1102"/>
      <c r="AT258" s="1102"/>
      <c r="AU258" s="1102"/>
      <c r="AV258" s="1102"/>
      <c r="AW258" s="1102"/>
      <c r="AX258" s="1102"/>
      <c r="AY258" s="1102"/>
      <c r="AZ258" s="1102"/>
      <c r="BA258" s="1102"/>
      <c r="BB258" s="1102"/>
      <c r="BC258" s="1102"/>
      <c r="BD258" s="1102"/>
      <c r="BE258" s="1102"/>
    </row>
    <row r="259" spans="1:57" s="1144" customFormat="1" ht="30">
      <c r="A259" s="1141"/>
      <c r="B259" s="1118"/>
      <c r="C259" s="1119"/>
      <c r="D259" s="1119" t="s">
        <v>77</v>
      </c>
      <c r="E259" s="1125" t="s">
        <v>177</v>
      </c>
      <c r="F259" s="1127"/>
      <c r="G259" s="1364"/>
      <c r="H259" s="1308"/>
      <c r="I259" s="1267"/>
      <c r="J259" s="1143"/>
      <c r="K259" s="1143"/>
      <c r="L259" s="1143"/>
      <c r="M259" s="1143"/>
      <c r="N259" s="1143"/>
      <c r="O259" s="1143"/>
      <c r="P259" s="1143"/>
      <c r="Q259" s="1143"/>
      <c r="R259" s="1143"/>
      <c r="S259" s="1143"/>
      <c r="T259" s="1143"/>
      <c r="U259" s="1143"/>
      <c r="V259" s="1143"/>
      <c r="W259" s="1143"/>
      <c r="X259" s="1143"/>
      <c r="Y259" s="1143"/>
      <c r="Z259" s="1143"/>
      <c r="AA259" s="1143"/>
      <c r="AB259" s="1143"/>
      <c r="AC259" s="1143"/>
      <c r="AD259" s="1143"/>
      <c r="AE259" s="1143"/>
      <c r="AF259" s="1143"/>
      <c r="AG259" s="1143"/>
      <c r="AH259" s="1143"/>
      <c r="AI259" s="1143"/>
      <c r="AJ259" s="1143"/>
      <c r="AK259" s="1143"/>
      <c r="AL259" s="1143"/>
      <c r="AM259" s="1143"/>
      <c r="AN259" s="1143"/>
      <c r="AO259" s="1143"/>
      <c r="AP259" s="1143"/>
      <c r="AQ259" s="1143"/>
      <c r="AR259" s="1143"/>
      <c r="AS259" s="1143"/>
      <c r="AT259" s="1143"/>
      <c r="AU259" s="1143"/>
      <c r="AV259" s="1143"/>
      <c r="AW259" s="1143"/>
      <c r="AX259" s="1143"/>
      <c r="AY259" s="1143"/>
      <c r="AZ259" s="1143"/>
      <c r="BA259" s="1143"/>
      <c r="BB259" s="1143"/>
      <c r="BC259" s="1143"/>
      <c r="BD259" s="1143"/>
      <c r="BE259" s="1143"/>
    </row>
    <row r="260" spans="1:57" s="1144" customFormat="1" ht="30">
      <c r="A260" s="1141"/>
      <c r="B260" s="1118"/>
      <c r="C260" s="1119"/>
      <c r="D260" s="1119" t="s">
        <v>79</v>
      </c>
      <c r="E260" s="1125" t="s">
        <v>178</v>
      </c>
      <c r="F260" s="1127"/>
      <c r="G260" s="1364"/>
      <c r="H260" s="1308"/>
      <c r="I260" s="1267"/>
      <c r="J260" s="1143"/>
      <c r="K260" s="1143"/>
      <c r="L260" s="1143"/>
      <c r="M260" s="1143"/>
      <c r="N260" s="1143"/>
      <c r="O260" s="1143"/>
      <c r="P260" s="1143"/>
      <c r="Q260" s="1143"/>
      <c r="R260" s="1143"/>
      <c r="S260" s="1143"/>
      <c r="T260" s="1143"/>
      <c r="U260" s="1143"/>
      <c r="V260" s="1143"/>
      <c r="W260" s="1143"/>
      <c r="X260" s="1143"/>
      <c r="Y260" s="1143"/>
      <c r="Z260" s="1143"/>
      <c r="AA260" s="1143"/>
      <c r="AB260" s="1143"/>
      <c r="AC260" s="1143"/>
      <c r="AD260" s="1143"/>
      <c r="AE260" s="1143"/>
      <c r="AF260" s="1143"/>
      <c r="AG260" s="1143"/>
      <c r="AH260" s="1143"/>
      <c r="AI260" s="1143"/>
      <c r="AJ260" s="1143"/>
      <c r="AK260" s="1143"/>
      <c r="AL260" s="1143"/>
      <c r="AM260" s="1143"/>
      <c r="AN260" s="1143"/>
      <c r="AO260" s="1143"/>
      <c r="AP260" s="1143"/>
      <c r="AQ260" s="1143"/>
      <c r="AR260" s="1143"/>
      <c r="AS260" s="1143"/>
      <c r="AT260" s="1143"/>
      <c r="AU260" s="1143"/>
      <c r="AV260" s="1143"/>
      <c r="AW260" s="1143"/>
      <c r="AX260" s="1143"/>
      <c r="AY260" s="1143"/>
      <c r="AZ260" s="1143"/>
      <c r="BA260" s="1143"/>
      <c r="BB260" s="1143"/>
      <c r="BC260" s="1143"/>
      <c r="BD260" s="1143"/>
      <c r="BE260" s="1143"/>
    </row>
    <row r="261" spans="1:57" s="1123" customFormat="1" ht="45">
      <c r="A261" s="1141"/>
      <c r="B261" s="1118"/>
      <c r="C261" s="1119"/>
      <c r="D261" s="1119" t="s">
        <v>81</v>
      </c>
      <c r="E261" s="1125" t="s">
        <v>312</v>
      </c>
      <c r="F261" s="1127"/>
      <c r="G261" s="1364"/>
      <c r="H261" s="1308"/>
      <c r="I261" s="1267"/>
      <c r="J261" s="1121"/>
      <c r="K261" s="1121"/>
      <c r="L261" s="1121"/>
      <c r="M261" s="1121"/>
      <c r="N261" s="1121"/>
      <c r="O261" s="1121"/>
      <c r="P261" s="1121"/>
      <c r="Q261" s="1121"/>
      <c r="R261" s="1121"/>
      <c r="S261" s="1121"/>
      <c r="T261" s="1121"/>
      <c r="U261" s="1121"/>
      <c r="V261" s="1121"/>
      <c r="W261" s="1121"/>
      <c r="X261" s="1121"/>
      <c r="Y261" s="1121"/>
      <c r="Z261" s="1121"/>
      <c r="AA261" s="1121"/>
      <c r="AB261" s="1121"/>
      <c r="AC261" s="1121"/>
      <c r="AD261" s="1121"/>
      <c r="AE261" s="1121"/>
      <c r="AF261" s="1121"/>
      <c r="AG261" s="1121"/>
      <c r="AH261" s="1121"/>
      <c r="AI261" s="1121"/>
      <c r="AJ261" s="1121"/>
      <c r="AK261" s="1121"/>
      <c r="AL261" s="1121"/>
      <c r="AM261" s="1121"/>
      <c r="AN261" s="1121"/>
      <c r="AO261" s="1121"/>
      <c r="AP261" s="1121"/>
      <c r="AQ261" s="1121"/>
      <c r="AR261" s="1121"/>
      <c r="AS261" s="1121"/>
      <c r="AT261" s="1121"/>
      <c r="AU261" s="1121"/>
      <c r="AV261" s="1121"/>
      <c r="AW261" s="1121"/>
      <c r="AX261" s="1121"/>
      <c r="AY261" s="1121"/>
      <c r="AZ261" s="1121"/>
      <c r="BA261" s="1121"/>
      <c r="BB261" s="1121"/>
      <c r="BC261" s="1121"/>
      <c r="BD261" s="1121"/>
      <c r="BE261" s="1121"/>
    </row>
    <row r="262" spans="1:57" s="1123" customFormat="1" ht="90">
      <c r="A262" s="1141"/>
      <c r="B262" s="1118"/>
      <c r="C262" s="1119"/>
      <c r="D262" s="1119" t="s">
        <v>83</v>
      </c>
      <c r="E262" s="1125" t="s">
        <v>313</v>
      </c>
      <c r="F262" s="1127"/>
      <c r="G262" s="1364"/>
      <c r="H262" s="1308"/>
      <c r="I262" s="1267"/>
      <c r="J262" s="1121"/>
      <c r="K262" s="1121"/>
      <c r="L262" s="1121"/>
      <c r="M262" s="1121"/>
      <c r="N262" s="1121"/>
      <c r="O262" s="1121"/>
      <c r="P262" s="1121"/>
      <c r="Q262" s="1121"/>
      <c r="R262" s="1121"/>
      <c r="S262" s="1121"/>
      <c r="T262" s="1121"/>
      <c r="U262" s="1121"/>
      <c r="V262" s="1121"/>
      <c r="W262" s="1121"/>
      <c r="X262" s="1121"/>
      <c r="Y262" s="1121"/>
      <c r="Z262" s="1121"/>
      <c r="AA262" s="1121"/>
      <c r="AB262" s="1121"/>
      <c r="AC262" s="1121"/>
      <c r="AD262" s="1121"/>
      <c r="AE262" s="1121"/>
      <c r="AF262" s="1121"/>
      <c r="AG262" s="1121"/>
      <c r="AH262" s="1121"/>
      <c r="AI262" s="1121"/>
      <c r="AJ262" s="1121"/>
      <c r="AK262" s="1121"/>
      <c r="AL262" s="1121"/>
      <c r="AM262" s="1121"/>
      <c r="AN262" s="1121"/>
      <c r="AO262" s="1121"/>
      <c r="AP262" s="1121"/>
      <c r="AQ262" s="1121"/>
      <c r="AR262" s="1121"/>
      <c r="AS262" s="1121"/>
      <c r="AT262" s="1121"/>
      <c r="AU262" s="1121"/>
      <c r="AV262" s="1121"/>
      <c r="AW262" s="1121"/>
      <c r="AX262" s="1121"/>
      <c r="AY262" s="1121"/>
      <c r="AZ262" s="1121"/>
      <c r="BA262" s="1121"/>
      <c r="BB262" s="1121"/>
      <c r="BC262" s="1121"/>
      <c r="BD262" s="1121"/>
      <c r="BE262" s="1121"/>
    </row>
    <row r="263" spans="1:57" s="1123" customFormat="1" ht="45">
      <c r="A263" s="1141"/>
      <c r="B263" s="1118"/>
      <c r="C263" s="1119"/>
      <c r="D263" s="1119" t="s">
        <v>179</v>
      </c>
      <c r="E263" s="1125" t="s">
        <v>180</v>
      </c>
      <c r="F263" s="1127"/>
      <c r="G263" s="1364"/>
      <c r="H263" s="1308"/>
      <c r="I263" s="1267"/>
      <c r="J263" s="1121"/>
      <c r="K263" s="1121"/>
      <c r="L263" s="1121"/>
      <c r="M263" s="1121"/>
      <c r="N263" s="1121"/>
      <c r="O263" s="1121"/>
      <c r="P263" s="1121"/>
      <c r="Q263" s="1121"/>
      <c r="R263" s="1121"/>
      <c r="S263" s="1121"/>
      <c r="T263" s="1121"/>
      <c r="U263" s="1121"/>
      <c r="V263" s="1121"/>
      <c r="W263" s="1121"/>
      <c r="X263" s="1121"/>
      <c r="Y263" s="1121"/>
      <c r="Z263" s="1121"/>
      <c r="AA263" s="1121"/>
      <c r="AB263" s="1121"/>
      <c r="AC263" s="1121"/>
      <c r="AD263" s="1121"/>
      <c r="AE263" s="1121"/>
      <c r="AF263" s="1121"/>
      <c r="AG263" s="1121"/>
      <c r="AH263" s="1121"/>
      <c r="AI263" s="1121"/>
      <c r="AJ263" s="1121"/>
      <c r="AK263" s="1121"/>
      <c r="AL263" s="1121"/>
      <c r="AM263" s="1121"/>
      <c r="AN263" s="1121"/>
      <c r="AO263" s="1121"/>
      <c r="AP263" s="1121"/>
      <c r="AQ263" s="1121"/>
      <c r="AR263" s="1121"/>
      <c r="AS263" s="1121"/>
      <c r="AT263" s="1121"/>
      <c r="AU263" s="1121"/>
      <c r="AV263" s="1121"/>
      <c r="AW263" s="1121"/>
      <c r="AX263" s="1121"/>
      <c r="AY263" s="1121"/>
      <c r="AZ263" s="1121"/>
      <c r="BA263" s="1121"/>
      <c r="BB263" s="1121"/>
      <c r="BC263" s="1121"/>
      <c r="BD263" s="1121"/>
      <c r="BE263" s="1121"/>
    </row>
    <row r="264" spans="1:57" s="1123" customFormat="1" ht="30">
      <c r="A264" s="1141"/>
      <c r="B264" s="1118"/>
      <c r="C264" s="1119"/>
      <c r="D264" s="1119" t="s">
        <v>181</v>
      </c>
      <c r="E264" s="1125" t="s">
        <v>314</v>
      </c>
      <c r="F264" s="1127"/>
      <c r="G264" s="1364"/>
      <c r="H264" s="1308"/>
      <c r="I264" s="1267"/>
      <c r="J264" s="1121"/>
      <c r="K264" s="1121"/>
      <c r="L264" s="1121"/>
      <c r="M264" s="1121"/>
      <c r="N264" s="1121"/>
      <c r="O264" s="1121"/>
      <c r="P264" s="1121"/>
      <c r="Q264" s="1121"/>
      <c r="R264" s="1121"/>
      <c r="S264" s="1121"/>
      <c r="T264" s="1121"/>
      <c r="U264" s="1121"/>
      <c r="V264" s="1121"/>
      <c r="W264" s="1121"/>
      <c r="X264" s="1121"/>
      <c r="Y264" s="1121"/>
      <c r="Z264" s="1121"/>
      <c r="AA264" s="1121"/>
      <c r="AB264" s="1121"/>
      <c r="AC264" s="1121"/>
      <c r="AD264" s="1121"/>
      <c r="AE264" s="1121"/>
      <c r="AF264" s="1121"/>
      <c r="AG264" s="1121"/>
      <c r="AH264" s="1121"/>
      <c r="AI264" s="1121"/>
      <c r="AJ264" s="1121"/>
      <c r="AK264" s="1121"/>
      <c r="AL264" s="1121"/>
      <c r="AM264" s="1121"/>
      <c r="AN264" s="1121"/>
      <c r="AO264" s="1121"/>
      <c r="AP264" s="1121"/>
      <c r="AQ264" s="1121"/>
      <c r="AR264" s="1121"/>
      <c r="AS264" s="1121"/>
      <c r="AT264" s="1121"/>
      <c r="AU264" s="1121"/>
      <c r="AV264" s="1121"/>
      <c r="AW264" s="1121"/>
      <c r="AX264" s="1121"/>
      <c r="AY264" s="1121"/>
      <c r="AZ264" s="1121"/>
      <c r="BA264" s="1121"/>
      <c r="BB264" s="1121"/>
      <c r="BC264" s="1121"/>
      <c r="BD264" s="1121"/>
      <c r="BE264" s="1121"/>
    </row>
    <row r="265" spans="1:57" s="1123" customFormat="1" ht="45">
      <c r="A265" s="1141"/>
      <c r="B265" s="1118"/>
      <c r="C265" s="1119"/>
      <c r="D265" s="1119" t="s">
        <v>182</v>
      </c>
      <c r="E265" s="1125" t="s">
        <v>315</v>
      </c>
      <c r="F265" s="1127"/>
      <c r="G265" s="1364"/>
      <c r="H265" s="1308"/>
      <c r="I265" s="1267"/>
      <c r="J265" s="1121"/>
      <c r="K265" s="1121"/>
      <c r="L265" s="1121"/>
      <c r="M265" s="1121"/>
      <c r="N265" s="1121"/>
      <c r="O265" s="1121"/>
      <c r="P265" s="1121"/>
      <c r="Q265" s="1121"/>
      <c r="R265" s="1121"/>
      <c r="S265" s="1121"/>
      <c r="T265" s="1121"/>
      <c r="U265" s="1121"/>
      <c r="V265" s="1121"/>
      <c r="W265" s="1121"/>
      <c r="X265" s="1121"/>
      <c r="Y265" s="1121"/>
      <c r="Z265" s="1121"/>
      <c r="AA265" s="1121"/>
      <c r="AB265" s="1121"/>
      <c r="AC265" s="1121"/>
      <c r="AD265" s="1121"/>
      <c r="AE265" s="1121"/>
      <c r="AF265" s="1121"/>
      <c r="AG265" s="1121"/>
      <c r="AH265" s="1121"/>
      <c r="AI265" s="1121"/>
      <c r="AJ265" s="1121"/>
      <c r="AK265" s="1121"/>
      <c r="AL265" s="1121"/>
      <c r="AM265" s="1121"/>
      <c r="AN265" s="1121"/>
      <c r="AO265" s="1121"/>
      <c r="AP265" s="1121"/>
      <c r="AQ265" s="1121"/>
      <c r="AR265" s="1121"/>
      <c r="AS265" s="1121"/>
      <c r="AT265" s="1121"/>
      <c r="AU265" s="1121"/>
      <c r="AV265" s="1121"/>
      <c r="AW265" s="1121"/>
      <c r="AX265" s="1121"/>
      <c r="AY265" s="1121"/>
      <c r="AZ265" s="1121"/>
      <c r="BA265" s="1121"/>
      <c r="BB265" s="1121"/>
      <c r="BC265" s="1121"/>
      <c r="BD265" s="1121"/>
      <c r="BE265" s="1121"/>
    </row>
    <row r="266" spans="1:57" s="1123" customFormat="1" ht="45">
      <c r="A266" s="1141"/>
      <c r="B266" s="1118"/>
      <c r="C266" s="1119"/>
      <c r="D266" s="1119" t="s">
        <v>183</v>
      </c>
      <c r="E266" s="1125" t="s">
        <v>316</v>
      </c>
      <c r="F266" s="1127"/>
      <c r="G266" s="1364"/>
      <c r="H266" s="1308"/>
      <c r="I266" s="1267"/>
      <c r="J266" s="1121"/>
      <c r="K266" s="1121"/>
      <c r="L266" s="1121"/>
      <c r="M266" s="1121"/>
      <c r="N266" s="1121"/>
      <c r="O266" s="1121"/>
      <c r="P266" s="1121"/>
      <c r="Q266" s="1121"/>
      <c r="R266" s="1121"/>
      <c r="S266" s="1121"/>
      <c r="T266" s="1121"/>
      <c r="U266" s="1121"/>
      <c r="V266" s="1121"/>
      <c r="W266" s="1121"/>
      <c r="X266" s="1121"/>
      <c r="Y266" s="1121"/>
      <c r="Z266" s="1121"/>
      <c r="AA266" s="1121"/>
      <c r="AB266" s="1121"/>
      <c r="AC266" s="1121"/>
      <c r="AD266" s="1121"/>
      <c r="AE266" s="1121"/>
      <c r="AF266" s="1121"/>
      <c r="AG266" s="1121"/>
      <c r="AH266" s="1121"/>
      <c r="AI266" s="1121"/>
      <c r="AJ266" s="1121"/>
      <c r="AK266" s="1121"/>
      <c r="AL266" s="1121"/>
      <c r="AM266" s="1121"/>
      <c r="AN266" s="1121"/>
      <c r="AO266" s="1121"/>
      <c r="AP266" s="1121"/>
      <c r="AQ266" s="1121"/>
      <c r="AR266" s="1121"/>
      <c r="AS266" s="1121"/>
      <c r="AT266" s="1121"/>
      <c r="AU266" s="1121"/>
      <c r="AV266" s="1121"/>
      <c r="AW266" s="1121"/>
      <c r="AX266" s="1121"/>
      <c r="AY266" s="1121"/>
      <c r="AZ266" s="1121"/>
      <c r="BA266" s="1121"/>
      <c r="BB266" s="1121"/>
      <c r="BC266" s="1121"/>
      <c r="BD266" s="1121"/>
      <c r="BE266" s="1121"/>
    </row>
    <row r="267" spans="1:57" s="1123" customFormat="1" ht="30">
      <c r="A267" s="1141"/>
      <c r="B267" s="1118"/>
      <c r="C267" s="1119"/>
      <c r="D267" s="1119" t="s">
        <v>184</v>
      </c>
      <c r="E267" s="1125" t="s">
        <v>185</v>
      </c>
      <c r="F267" s="1127"/>
      <c r="G267" s="1364"/>
      <c r="H267" s="1308"/>
      <c r="I267" s="1267"/>
      <c r="J267" s="1121"/>
      <c r="K267" s="1121"/>
      <c r="L267" s="1121"/>
      <c r="M267" s="1121"/>
      <c r="N267" s="1121"/>
      <c r="O267" s="1121"/>
      <c r="P267" s="1121"/>
      <c r="Q267" s="1121"/>
      <c r="R267" s="1121"/>
      <c r="S267" s="1121"/>
      <c r="T267" s="1121"/>
      <c r="U267" s="1121"/>
      <c r="V267" s="1121"/>
      <c r="W267" s="1121"/>
      <c r="X267" s="1121"/>
      <c r="Y267" s="1121"/>
      <c r="Z267" s="1121"/>
      <c r="AA267" s="1121"/>
      <c r="AB267" s="1121"/>
      <c r="AC267" s="1121"/>
      <c r="AD267" s="1121"/>
      <c r="AE267" s="1121"/>
      <c r="AF267" s="1121"/>
      <c r="AG267" s="1121"/>
      <c r="AH267" s="1121"/>
      <c r="AI267" s="1121"/>
      <c r="AJ267" s="1121"/>
      <c r="AK267" s="1121"/>
      <c r="AL267" s="1121"/>
      <c r="AM267" s="1121"/>
      <c r="AN267" s="1121"/>
      <c r="AO267" s="1121"/>
      <c r="AP267" s="1121"/>
      <c r="AQ267" s="1121"/>
      <c r="AR267" s="1121"/>
      <c r="AS267" s="1121"/>
      <c r="AT267" s="1121"/>
      <c r="AU267" s="1121"/>
      <c r="AV267" s="1121"/>
      <c r="AW267" s="1121"/>
      <c r="AX267" s="1121"/>
      <c r="AY267" s="1121"/>
      <c r="AZ267" s="1121"/>
      <c r="BA267" s="1121"/>
      <c r="BB267" s="1121"/>
      <c r="BC267" s="1121"/>
      <c r="BD267" s="1121"/>
      <c r="BE267" s="1121"/>
    </row>
    <row r="268" spans="1:57" s="1123" customFormat="1" ht="45">
      <c r="A268" s="1141"/>
      <c r="B268" s="1118"/>
      <c r="C268" s="1119"/>
      <c r="D268" s="1119" t="s">
        <v>186</v>
      </c>
      <c r="E268" s="1125" t="s">
        <v>187</v>
      </c>
      <c r="F268" s="1127"/>
      <c r="G268" s="1364"/>
      <c r="H268" s="1308"/>
      <c r="I268" s="1267"/>
      <c r="J268" s="1121"/>
      <c r="K268" s="1121"/>
      <c r="L268" s="1121"/>
      <c r="M268" s="1121"/>
      <c r="N268" s="1121"/>
      <c r="O268" s="1121"/>
      <c r="P268" s="1121"/>
      <c r="Q268" s="1121"/>
      <c r="R268" s="1121"/>
      <c r="S268" s="1121"/>
      <c r="T268" s="1121"/>
      <c r="U268" s="1121"/>
      <c r="V268" s="1121"/>
      <c r="W268" s="1121"/>
      <c r="X268" s="1121"/>
      <c r="Y268" s="1121"/>
      <c r="Z268" s="1121"/>
      <c r="AA268" s="1121"/>
      <c r="AB268" s="1121"/>
      <c r="AC268" s="1121"/>
      <c r="AD268" s="1121"/>
      <c r="AE268" s="1121"/>
      <c r="AF268" s="1121"/>
      <c r="AG268" s="1121"/>
      <c r="AH268" s="1121"/>
      <c r="AI268" s="1121"/>
      <c r="AJ268" s="1121"/>
      <c r="AK268" s="1121"/>
      <c r="AL268" s="1121"/>
      <c r="AM268" s="1121"/>
      <c r="AN268" s="1121"/>
      <c r="AO268" s="1121"/>
      <c r="AP268" s="1121"/>
      <c r="AQ268" s="1121"/>
      <c r="AR268" s="1121"/>
      <c r="AS268" s="1121"/>
      <c r="AT268" s="1121"/>
      <c r="AU268" s="1121"/>
      <c r="AV268" s="1121"/>
      <c r="AW268" s="1121"/>
      <c r="AX268" s="1121"/>
      <c r="AY268" s="1121"/>
      <c r="AZ268" s="1121"/>
      <c r="BA268" s="1121"/>
      <c r="BB268" s="1121"/>
      <c r="BC268" s="1121"/>
      <c r="BD268" s="1121"/>
      <c r="BE268" s="1121"/>
    </row>
    <row r="269" spans="1:57" s="1123" customFormat="1" ht="30">
      <c r="A269" s="1141"/>
      <c r="B269" s="1118"/>
      <c r="C269" s="1119"/>
      <c r="D269" s="1119" t="s">
        <v>188</v>
      </c>
      <c r="E269" s="1125" t="s">
        <v>189</v>
      </c>
      <c r="F269" s="1127"/>
      <c r="G269" s="1364"/>
      <c r="H269" s="1308"/>
      <c r="I269" s="1267"/>
      <c r="J269" s="1121"/>
      <c r="K269" s="1121"/>
      <c r="L269" s="1121"/>
      <c r="M269" s="1121"/>
      <c r="N269" s="1121"/>
      <c r="O269" s="1121"/>
      <c r="P269" s="1121"/>
      <c r="Q269" s="1121"/>
      <c r="R269" s="1121"/>
      <c r="S269" s="1121"/>
      <c r="T269" s="1121"/>
      <c r="U269" s="1121"/>
      <c r="V269" s="1121"/>
      <c r="W269" s="1121"/>
      <c r="X269" s="1121"/>
      <c r="Y269" s="1121"/>
      <c r="Z269" s="1121"/>
      <c r="AA269" s="1121"/>
      <c r="AB269" s="1121"/>
      <c r="AC269" s="1121"/>
      <c r="AD269" s="1121"/>
      <c r="AE269" s="1121"/>
      <c r="AF269" s="1121"/>
      <c r="AG269" s="1121"/>
      <c r="AH269" s="1121"/>
      <c r="AI269" s="1121"/>
      <c r="AJ269" s="1121"/>
      <c r="AK269" s="1121"/>
      <c r="AL269" s="1121"/>
      <c r="AM269" s="1121"/>
      <c r="AN269" s="1121"/>
      <c r="AO269" s="1121"/>
      <c r="AP269" s="1121"/>
      <c r="AQ269" s="1121"/>
      <c r="AR269" s="1121"/>
      <c r="AS269" s="1121"/>
      <c r="AT269" s="1121"/>
      <c r="AU269" s="1121"/>
      <c r="AV269" s="1121"/>
      <c r="AW269" s="1121"/>
      <c r="AX269" s="1121"/>
      <c r="AY269" s="1121"/>
      <c r="AZ269" s="1121"/>
      <c r="BA269" s="1121"/>
      <c r="BB269" s="1121"/>
      <c r="BC269" s="1121"/>
      <c r="BD269" s="1121"/>
      <c r="BE269" s="1121"/>
    </row>
    <row r="270" spans="1:57" s="1123" customFormat="1" ht="30">
      <c r="A270" s="1141"/>
      <c r="B270" s="1118"/>
      <c r="C270" s="1119"/>
      <c r="D270" s="1119" t="s">
        <v>288</v>
      </c>
      <c r="E270" s="1145" t="s">
        <v>289</v>
      </c>
      <c r="F270" s="1127"/>
      <c r="G270" s="1364"/>
      <c r="H270" s="1308"/>
      <c r="I270" s="1267"/>
      <c r="J270" s="1121"/>
      <c r="K270" s="1121"/>
      <c r="L270" s="1121"/>
      <c r="M270" s="1121"/>
      <c r="N270" s="1121"/>
      <c r="O270" s="1121"/>
      <c r="P270" s="1121"/>
      <c r="Q270" s="1121"/>
      <c r="R270" s="1121"/>
      <c r="S270" s="1121"/>
      <c r="T270" s="1121"/>
      <c r="U270" s="1121"/>
      <c r="V270" s="1121"/>
      <c r="W270" s="1121"/>
      <c r="X270" s="1121"/>
      <c r="Y270" s="1121"/>
      <c r="Z270" s="1121"/>
      <c r="AA270" s="1121"/>
      <c r="AB270" s="1121"/>
      <c r="AC270" s="1121"/>
      <c r="AD270" s="1121"/>
      <c r="AE270" s="1121"/>
      <c r="AF270" s="1121"/>
      <c r="AG270" s="1121"/>
      <c r="AH270" s="1121"/>
      <c r="AI270" s="1121"/>
      <c r="AJ270" s="1121"/>
      <c r="AK270" s="1121"/>
      <c r="AL270" s="1121"/>
      <c r="AM270" s="1121"/>
      <c r="AN270" s="1121"/>
      <c r="AO270" s="1121"/>
      <c r="AP270" s="1121"/>
      <c r="AQ270" s="1121"/>
      <c r="AR270" s="1121"/>
      <c r="AS270" s="1121"/>
      <c r="AT270" s="1121"/>
      <c r="AU270" s="1121"/>
      <c r="AV270" s="1121"/>
      <c r="AW270" s="1121"/>
      <c r="AX270" s="1121"/>
      <c r="AY270" s="1121"/>
      <c r="AZ270" s="1121"/>
      <c r="BA270" s="1121"/>
      <c r="BB270" s="1121"/>
      <c r="BC270" s="1121"/>
      <c r="BD270" s="1121"/>
      <c r="BE270" s="1121"/>
    </row>
    <row r="271" spans="1:57" s="1123" customFormat="1" ht="15">
      <c r="A271" s="1141"/>
      <c r="B271" s="1118"/>
      <c r="C271" s="1119"/>
      <c r="D271" s="1119" t="s">
        <v>290</v>
      </c>
      <c r="E271" s="1146" t="s">
        <v>291</v>
      </c>
      <c r="F271" s="1127"/>
      <c r="G271" s="1364"/>
      <c r="H271" s="1308"/>
      <c r="I271" s="1267"/>
      <c r="J271" s="1121"/>
      <c r="K271" s="1121"/>
      <c r="L271" s="1121"/>
      <c r="M271" s="1121"/>
      <c r="N271" s="1121"/>
      <c r="O271" s="1121"/>
      <c r="P271" s="1121"/>
      <c r="Q271" s="1121"/>
      <c r="R271" s="1121"/>
      <c r="S271" s="1121"/>
      <c r="T271" s="1121"/>
      <c r="U271" s="1121"/>
      <c r="V271" s="1121"/>
      <c r="W271" s="1121"/>
      <c r="X271" s="1121"/>
      <c r="Y271" s="1121"/>
      <c r="Z271" s="1121"/>
      <c r="AA271" s="1121"/>
      <c r="AB271" s="1121"/>
      <c r="AC271" s="1121"/>
      <c r="AD271" s="1121"/>
      <c r="AE271" s="1121"/>
      <c r="AF271" s="1121"/>
      <c r="AG271" s="1121"/>
      <c r="AH271" s="1121"/>
      <c r="AI271" s="1121"/>
      <c r="AJ271" s="1121"/>
      <c r="AK271" s="1121"/>
      <c r="AL271" s="1121"/>
      <c r="AM271" s="1121"/>
      <c r="AN271" s="1121"/>
      <c r="AO271" s="1121"/>
      <c r="AP271" s="1121"/>
      <c r="AQ271" s="1121"/>
      <c r="AR271" s="1121"/>
      <c r="AS271" s="1121"/>
      <c r="AT271" s="1121"/>
      <c r="AU271" s="1121"/>
      <c r="AV271" s="1121"/>
      <c r="AW271" s="1121"/>
      <c r="AX271" s="1121"/>
      <c r="AY271" s="1121"/>
      <c r="AZ271" s="1121"/>
      <c r="BA271" s="1121"/>
      <c r="BB271" s="1121"/>
      <c r="BC271" s="1121"/>
      <c r="BD271" s="1121"/>
      <c r="BE271" s="1121"/>
    </row>
    <row r="272" spans="1:57" s="1123" customFormat="1" ht="30">
      <c r="A272" s="1141"/>
      <c r="B272" s="1118"/>
      <c r="C272" s="1119"/>
      <c r="D272" s="1119" t="s">
        <v>292</v>
      </c>
      <c r="E272" s="1145" t="s">
        <v>293</v>
      </c>
      <c r="F272" s="1127"/>
      <c r="G272" s="1364"/>
      <c r="H272" s="1308"/>
      <c r="I272" s="1267"/>
      <c r="J272" s="1121"/>
      <c r="K272" s="1121"/>
      <c r="L272" s="1121"/>
      <c r="M272" s="1121"/>
      <c r="N272" s="1121"/>
      <c r="O272" s="1121"/>
      <c r="P272" s="1121"/>
      <c r="Q272" s="1121"/>
      <c r="R272" s="1121"/>
      <c r="S272" s="1121"/>
      <c r="T272" s="1121"/>
      <c r="U272" s="1121"/>
      <c r="V272" s="1121"/>
      <c r="W272" s="1121"/>
      <c r="X272" s="1121"/>
      <c r="Y272" s="1121"/>
      <c r="Z272" s="1121"/>
      <c r="AA272" s="1121"/>
      <c r="AB272" s="1121"/>
      <c r="AC272" s="1121"/>
      <c r="AD272" s="1121"/>
      <c r="AE272" s="1121"/>
      <c r="AF272" s="1121"/>
      <c r="AG272" s="1121"/>
      <c r="AH272" s="1121"/>
      <c r="AI272" s="1121"/>
      <c r="AJ272" s="1121"/>
      <c r="AK272" s="1121"/>
      <c r="AL272" s="1121"/>
      <c r="AM272" s="1121"/>
      <c r="AN272" s="1121"/>
      <c r="AO272" s="1121"/>
      <c r="AP272" s="1121"/>
      <c r="AQ272" s="1121"/>
      <c r="AR272" s="1121"/>
      <c r="AS272" s="1121"/>
      <c r="AT272" s="1121"/>
      <c r="AU272" s="1121"/>
      <c r="AV272" s="1121"/>
      <c r="AW272" s="1121"/>
      <c r="AX272" s="1121"/>
      <c r="AY272" s="1121"/>
      <c r="AZ272" s="1121"/>
      <c r="BA272" s="1121"/>
      <c r="BB272" s="1121"/>
      <c r="BC272" s="1121"/>
      <c r="BD272" s="1121"/>
      <c r="BE272" s="1121"/>
    </row>
    <row r="273" spans="1:57" s="89" customFormat="1" ht="15">
      <c r="A273" s="420"/>
      <c r="B273" s="445"/>
      <c r="C273" s="415"/>
      <c r="D273" s="414"/>
      <c r="E273" s="416"/>
      <c r="F273" s="417"/>
      <c r="G273" s="1367"/>
      <c r="H273" s="1316"/>
      <c r="I273" s="1257"/>
      <c r="J273" s="934"/>
      <c r="K273" s="934"/>
      <c r="L273" s="934"/>
      <c r="M273" s="934"/>
      <c r="N273" s="934"/>
      <c r="O273" s="934"/>
      <c r="P273" s="934"/>
      <c r="Q273" s="934"/>
      <c r="R273" s="934"/>
      <c r="S273" s="934"/>
      <c r="T273" s="934"/>
      <c r="U273" s="934"/>
      <c r="V273" s="934"/>
      <c r="W273" s="934"/>
      <c r="X273" s="934"/>
      <c r="Y273" s="934"/>
      <c r="Z273" s="934"/>
      <c r="AA273" s="934"/>
      <c r="AB273" s="934"/>
      <c r="AC273" s="934"/>
      <c r="AD273" s="934"/>
      <c r="AE273" s="934"/>
      <c r="AF273" s="934"/>
      <c r="AG273" s="934"/>
      <c r="AH273" s="934"/>
      <c r="AI273" s="934"/>
      <c r="AJ273" s="934"/>
      <c r="AK273" s="934"/>
      <c r="AL273" s="934"/>
      <c r="AM273" s="934"/>
      <c r="AN273" s="934"/>
      <c r="AO273" s="934"/>
      <c r="AP273" s="934"/>
      <c r="AQ273" s="934"/>
      <c r="AR273" s="934"/>
      <c r="AS273" s="934"/>
      <c r="AT273" s="934"/>
      <c r="AU273" s="934"/>
      <c r="AV273" s="934"/>
      <c r="AW273" s="934"/>
      <c r="AX273" s="934"/>
      <c r="AY273" s="934"/>
      <c r="AZ273" s="934"/>
      <c r="BA273" s="934"/>
      <c r="BB273" s="934"/>
      <c r="BC273" s="934"/>
      <c r="BD273" s="934"/>
      <c r="BE273" s="934"/>
    </row>
    <row r="274" spans="1:57" s="89" customFormat="1" ht="15">
      <c r="A274" s="421"/>
      <c r="B274" s="564"/>
      <c r="C274" s="210"/>
      <c r="D274" s="565"/>
      <c r="E274" s="566"/>
      <c r="F274" s="212"/>
      <c r="G274" s="1369"/>
      <c r="H274" s="1315"/>
      <c r="I274" s="1256"/>
      <c r="J274" s="934"/>
      <c r="K274" s="934"/>
      <c r="L274" s="934"/>
      <c r="M274" s="934"/>
      <c r="N274" s="934"/>
      <c r="O274" s="934"/>
      <c r="P274" s="934"/>
      <c r="Q274" s="934"/>
      <c r="R274" s="934"/>
      <c r="S274" s="934"/>
      <c r="T274" s="934"/>
      <c r="U274" s="934"/>
      <c r="V274" s="934"/>
      <c r="W274" s="934"/>
      <c r="X274" s="934"/>
      <c r="Y274" s="934"/>
      <c r="Z274" s="934"/>
      <c r="AA274" s="934"/>
      <c r="AB274" s="934"/>
      <c r="AC274" s="934"/>
      <c r="AD274" s="934"/>
      <c r="AE274" s="934"/>
      <c r="AF274" s="934"/>
      <c r="AG274" s="934"/>
      <c r="AH274" s="934"/>
      <c r="AI274" s="934"/>
      <c r="AJ274" s="934"/>
      <c r="AK274" s="934"/>
      <c r="AL274" s="934"/>
      <c r="AM274" s="934"/>
      <c r="AN274" s="934"/>
      <c r="AO274" s="934"/>
      <c r="AP274" s="934"/>
      <c r="AQ274" s="934"/>
      <c r="AR274" s="934"/>
      <c r="AS274" s="934"/>
      <c r="AT274" s="934"/>
      <c r="AU274" s="934"/>
      <c r="AV274" s="934"/>
      <c r="AW274" s="934"/>
      <c r="AX274" s="934"/>
      <c r="AY274" s="934"/>
      <c r="AZ274" s="934"/>
      <c r="BA274" s="934"/>
      <c r="BB274" s="934"/>
      <c r="BC274" s="934"/>
      <c r="BD274" s="934"/>
      <c r="BE274" s="934"/>
    </row>
    <row r="275" spans="1:57" s="1052" customFormat="1" ht="15.75">
      <c r="A275" s="1041" t="s">
        <v>394</v>
      </c>
      <c r="B275" s="951" t="s">
        <v>190</v>
      </c>
      <c r="C275" s="953"/>
      <c r="D275" s="1045"/>
      <c r="E275" s="1046"/>
      <c r="F275" s="955"/>
      <c r="G275" s="1370"/>
      <c r="H275" s="1317"/>
      <c r="I275" s="1247"/>
      <c r="J275" s="1051"/>
      <c r="K275" s="1051"/>
      <c r="L275" s="1051"/>
      <c r="M275" s="1051"/>
      <c r="N275" s="1051"/>
      <c r="O275" s="1051"/>
      <c r="P275" s="1051"/>
      <c r="Q275" s="1051"/>
      <c r="R275" s="1051"/>
      <c r="S275" s="1051"/>
      <c r="T275" s="1051"/>
      <c r="U275" s="1051"/>
      <c r="V275" s="1051"/>
      <c r="W275" s="1051"/>
      <c r="X275" s="1051"/>
      <c r="Y275" s="1051"/>
      <c r="Z275" s="1051"/>
      <c r="AA275" s="1051"/>
      <c r="AB275" s="1051"/>
      <c r="AC275" s="1051"/>
      <c r="AD275" s="1051"/>
      <c r="AE275" s="1051"/>
      <c r="AF275" s="1051"/>
      <c r="AG275" s="1051"/>
      <c r="AH275" s="1051"/>
      <c r="AI275" s="1051"/>
      <c r="AJ275" s="1051"/>
      <c r="AK275" s="1051"/>
      <c r="AL275" s="1051"/>
      <c r="AM275" s="1051"/>
      <c r="AN275" s="1051"/>
      <c r="AO275" s="1051"/>
      <c r="AP275" s="1051"/>
      <c r="AQ275" s="1051"/>
      <c r="AR275" s="1051"/>
      <c r="AS275" s="1051"/>
      <c r="AT275" s="1051"/>
      <c r="AU275" s="1051"/>
      <c r="AV275" s="1051"/>
      <c r="AW275" s="1051"/>
      <c r="AX275" s="1051"/>
      <c r="AY275" s="1051"/>
      <c r="AZ275" s="1051"/>
      <c r="BA275" s="1051"/>
      <c r="BB275" s="1051"/>
      <c r="BC275" s="1051"/>
      <c r="BD275" s="1051"/>
      <c r="BE275" s="1051"/>
    </row>
    <row r="276" spans="1:57" s="1123" customFormat="1" ht="45">
      <c r="A276" s="1117"/>
      <c r="B276" s="1118"/>
      <c r="C276" s="1119"/>
      <c r="D276" s="1124"/>
      <c r="E276" s="1125" t="s">
        <v>317</v>
      </c>
      <c r="F276" s="1127"/>
      <c r="G276" s="1371"/>
      <c r="H276" s="1318"/>
      <c r="I276" s="1267"/>
      <c r="J276" s="1121"/>
      <c r="K276" s="1121"/>
      <c r="L276" s="1121"/>
      <c r="M276" s="1121"/>
      <c r="N276" s="1121"/>
      <c r="O276" s="1121"/>
      <c r="P276" s="1121"/>
      <c r="Q276" s="1121"/>
      <c r="R276" s="1121"/>
      <c r="S276" s="1121"/>
      <c r="T276" s="1121"/>
      <c r="U276" s="1121"/>
      <c r="V276" s="1121"/>
      <c r="W276" s="1121"/>
      <c r="X276" s="1121"/>
      <c r="Y276" s="1121"/>
      <c r="Z276" s="1121"/>
      <c r="AA276" s="1121"/>
      <c r="AB276" s="1121"/>
      <c r="AC276" s="1121"/>
      <c r="AD276" s="1121"/>
      <c r="AE276" s="1121"/>
      <c r="AF276" s="1121"/>
      <c r="AG276" s="1121"/>
      <c r="AH276" s="1121"/>
      <c r="AI276" s="1121"/>
      <c r="AJ276" s="1121"/>
      <c r="AK276" s="1121"/>
      <c r="AL276" s="1121"/>
      <c r="AM276" s="1121"/>
      <c r="AN276" s="1121"/>
      <c r="AO276" s="1121"/>
      <c r="AP276" s="1121"/>
      <c r="AQ276" s="1121"/>
      <c r="AR276" s="1121"/>
      <c r="AS276" s="1121"/>
      <c r="AT276" s="1121"/>
      <c r="AU276" s="1121"/>
      <c r="AV276" s="1121"/>
      <c r="AW276" s="1121"/>
      <c r="AX276" s="1121"/>
      <c r="AY276" s="1121"/>
      <c r="AZ276" s="1121"/>
      <c r="BA276" s="1121"/>
      <c r="BB276" s="1121"/>
      <c r="BC276" s="1121"/>
      <c r="BD276" s="1121"/>
      <c r="BE276" s="1121"/>
    </row>
    <row r="277" spans="1:57" s="1123" customFormat="1" ht="15">
      <c r="A277" s="1117"/>
      <c r="B277" s="1118"/>
      <c r="C277" s="1119"/>
      <c r="D277" s="1124"/>
      <c r="E277" s="1125"/>
      <c r="F277" s="1127"/>
      <c r="G277" s="1371"/>
      <c r="H277" s="1318"/>
      <c r="I277" s="1267"/>
      <c r="J277" s="1121"/>
      <c r="K277" s="1121"/>
      <c r="L277" s="1121"/>
      <c r="M277" s="1121"/>
      <c r="N277" s="1121"/>
      <c r="O277" s="1121"/>
      <c r="P277" s="1121"/>
      <c r="Q277" s="1121"/>
      <c r="R277" s="1121"/>
      <c r="S277" s="1121"/>
      <c r="T277" s="1121"/>
      <c r="U277" s="1121"/>
      <c r="V277" s="1121"/>
      <c r="W277" s="1121"/>
      <c r="X277" s="1121"/>
      <c r="Y277" s="1121"/>
      <c r="Z277" s="1121"/>
      <c r="AA277" s="1121"/>
      <c r="AB277" s="1121"/>
      <c r="AC277" s="1121"/>
      <c r="AD277" s="1121"/>
      <c r="AE277" s="1121"/>
      <c r="AF277" s="1121"/>
      <c r="AG277" s="1121"/>
      <c r="AH277" s="1121"/>
      <c r="AI277" s="1121"/>
      <c r="AJ277" s="1121"/>
      <c r="AK277" s="1121"/>
      <c r="AL277" s="1121"/>
      <c r="AM277" s="1121"/>
      <c r="AN277" s="1121"/>
      <c r="AO277" s="1121"/>
      <c r="AP277" s="1121"/>
      <c r="AQ277" s="1121"/>
      <c r="AR277" s="1121"/>
      <c r="AS277" s="1121"/>
      <c r="AT277" s="1121"/>
      <c r="AU277" s="1121"/>
      <c r="AV277" s="1121"/>
      <c r="AW277" s="1121"/>
      <c r="AX277" s="1121"/>
      <c r="AY277" s="1121"/>
      <c r="AZ277" s="1121"/>
      <c r="BA277" s="1121"/>
      <c r="BB277" s="1121"/>
      <c r="BC277" s="1121"/>
      <c r="BD277" s="1121"/>
      <c r="BE277" s="1121"/>
    </row>
    <row r="278" spans="1:57" s="1123" customFormat="1" ht="30">
      <c r="A278" s="1140" t="s">
        <v>435</v>
      </c>
      <c r="B278" s="1118"/>
      <c r="C278" s="1119"/>
      <c r="D278" s="1124"/>
      <c r="E278" s="1125" t="s">
        <v>191</v>
      </c>
      <c r="F278" s="1127" t="s">
        <v>14</v>
      </c>
      <c r="G278" s="1364">
        <v>77</v>
      </c>
      <c r="H278" s="1304"/>
      <c r="I278" s="1268"/>
      <c r="J278" s="1121"/>
      <c r="K278" s="1121"/>
      <c r="L278" s="1121"/>
      <c r="M278" s="1121"/>
      <c r="N278" s="1121"/>
      <c r="O278" s="1121"/>
      <c r="P278" s="1121"/>
      <c r="Q278" s="1121"/>
      <c r="R278" s="1121"/>
      <c r="S278" s="1121"/>
      <c r="T278" s="1121"/>
      <c r="U278" s="1121"/>
      <c r="V278" s="1121"/>
      <c r="W278" s="1121"/>
      <c r="X278" s="1121"/>
      <c r="Y278" s="1121"/>
      <c r="Z278" s="1121"/>
      <c r="AA278" s="1121"/>
      <c r="AB278" s="1121"/>
      <c r="AC278" s="1121"/>
      <c r="AD278" s="1121"/>
      <c r="AE278" s="1121"/>
      <c r="AF278" s="1121"/>
      <c r="AG278" s="1121"/>
      <c r="AH278" s="1121"/>
      <c r="AI278" s="1121"/>
      <c r="AJ278" s="1121"/>
      <c r="AK278" s="1121"/>
      <c r="AL278" s="1121"/>
      <c r="AM278" s="1121"/>
      <c r="AN278" s="1121"/>
      <c r="AO278" s="1121"/>
      <c r="AP278" s="1121"/>
      <c r="AQ278" s="1121"/>
      <c r="AR278" s="1121"/>
      <c r="AS278" s="1121"/>
      <c r="AT278" s="1121"/>
      <c r="AU278" s="1121"/>
      <c r="AV278" s="1121"/>
      <c r="AW278" s="1121"/>
      <c r="AX278" s="1121"/>
      <c r="AY278" s="1121"/>
      <c r="AZ278" s="1121"/>
      <c r="BA278" s="1121"/>
      <c r="BB278" s="1121"/>
      <c r="BC278" s="1121"/>
      <c r="BD278" s="1121"/>
      <c r="BE278" s="1121"/>
    </row>
    <row r="279" spans="1:57" s="1123" customFormat="1" ht="15">
      <c r="A279" s="1117"/>
      <c r="B279" s="1118"/>
      <c r="C279" s="1119"/>
      <c r="D279" s="1124"/>
      <c r="E279" s="1125"/>
      <c r="F279" s="1127"/>
      <c r="G279" s="1364"/>
      <c r="H279" s="1304"/>
      <c r="I279" s="1268"/>
      <c r="J279" s="1121"/>
      <c r="K279" s="1121"/>
      <c r="L279" s="1121"/>
      <c r="M279" s="1121"/>
      <c r="N279" s="1121"/>
      <c r="O279" s="1121"/>
      <c r="P279" s="1121"/>
      <c r="Q279" s="1121"/>
      <c r="R279" s="1121"/>
      <c r="S279" s="1121"/>
      <c r="T279" s="1121"/>
      <c r="U279" s="1121"/>
      <c r="V279" s="1121"/>
      <c r="W279" s="1121"/>
      <c r="X279" s="1121"/>
      <c r="Y279" s="1121"/>
      <c r="Z279" s="1121"/>
      <c r="AA279" s="1121"/>
      <c r="AB279" s="1121"/>
      <c r="AC279" s="1121"/>
      <c r="AD279" s="1121"/>
      <c r="AE279" s="1121"/>
      <c r="AF279" s="1121"/>
      <c r="AG279" s="1121"/>
      <c r="AH279" s="1121"/>
      <c r="AI279" s="1121"/>
      <c r="AJ279" s="1121"/>
      <c r="AK279" s="1121"/>
      <c r="AL279" s="1121"/>
      <c r="AM279" s="1121"/>
      <c r="AN279" s="1121"/>
      <c r="AO279" s="1121"/>
      <c r="AP279" s="1121"/>
      <c r="AQ279" s="1121"/>
      <c r="AR279" s="1121"/>
      <c r="AS279" s="1121"/>
      <c r="AT279" s="1121"/>
      <c r="AU279" s="1121"/>
      <c r="AV279" s="1121"/>
      <c r="AW279" s="1121"/>
      <c r="AX279" s="1121"/>
      <c r="AY279" s="1121"/>
      <c r="AZ279" s="1121"/>
      <c r="BA279" s="1121"/>
      <c r="BB279" s="1121"/>
      <c r="BC279" s="1121"/>
      <c r="BD279" s="1121"/>
      <c r="BE279" s="1121"/>
    </row>
    <row r="280" spans="1:57" s="1123" customFormat="1" ht="45">
      <c r="A280" s="1140" t="s">
        <v>436</v>
      </c>
      <c r="B280" s="1118"/>
      <c r="C280" s="1119"/>
      <c r="D280" s="1124"/>
      <c r="E280" s="1125" t="s">
        <v>192</v>
      </c>
      <c r="F280" s="1127" t="s">
        <v>14</v>
      </c>
      <c r="G280" s="1364">
        <v>84</v>
      </c>
      <c r="H280" s="1304"/>
      <c r="I280" s="1268"/>
      <c r="J280" s="1121"/>
      <c r="K280" s="1121"/>
      <c r="L280" s="1121"/>
      <c r="M280" s="1121"/>
      <c r="N280" s="1121"/>
      <c r="O280" s="1121"/>
      <c r="P280" s="1121"/>
      <c r="Q280" s="1121"/>
      <c r="R280" s="1121"/>
      <c r="S280" s="1121"/>
      <c r="T280" s="1121"/>
      <c r="U280" s="1121"/>
      <c r="V280" s="1121"/>
      <c r="W280" s="1121"/>
      <c r="X280" s="1121"/>
      <c r="Y280" s="1121"/>
      <c r="Z280" s="1121"/>
      <c r="AA280" s="1121"/>
      <c r="AB280" s="1121"/>
      <c r="AC280" s="1121"/>
      <c r="AD280" s="1121"/>
      <c r="AE280" s="1121"/>
      <c r="AF280" s="1121"/>
      <c r="AG280" s="1121"/>
      <c r="AH280" s="1121"/>
      <c r="AI280" s="1121"/>
      <c r="AJ280" s="1121"/>
      <c r="AK280" s="1121"/>
      <c r="AL280" s="1121"/>
      <c r="AM280" s="1121"/>
      <c r="AN280" s="1121"/>
      <c r="AO280" s="1121"/>
      <c r="AP280" s="1121"/>
      <c r="AQ280" s="1121"/>
      <c r="AR280" s="1121"/>
      <c r="AS280" s="1121"/>
      <c r="AT280" s="1121"/>
      <c r="AU280" s="1121"/>
      <c r="AV280" s="1121"/>
      <c r="AW280" s="1121"/>
      <c r="AX280" s="1121"/>
      <c r="AY280" s="1121"/>
      <c r="AZ280" s="1121"/>
      <c r="BA280" s="1121"/>
      <c r="BB280" s="1121"/>
      <c r="BC280" s="1121"/>
      <c r="BD280" s="1121"/>
      <c r="BE280" s="1121"/>
    </row>
    <row r="281" spans="1:57" s="1123" customFormat="1" ht="15">
      <c r="A281" s="1117"/>
      <c r="B281" s="1118"/>
      <c r="C281" s="1119"/>
      <c r="D281" s="1124"/>
      <c r="E281" s="1125" t="s">
        <v>193</v>
      </c>
      <c r="F281" s="1127"/>
      <c r="G281" s="1364"/>
      <c r="H281" s="1304"/>
      <c r="I281" s="1267"/>
      <c r="J281" s="1121"/>
      <c r="K281" s="1121"/>
      <c r="L281" s="1121"/>
      <c r="M281" s="1121"/>
      <c r="N281" s="1121"/>
      <c r="O281" s="1121"/>
      <c r="P281" s="1121"/>
      <c r="Q281" s="1121"/>
      <c r="R281" s="1121"/>
      <c r="S281" s="1121"/>
      <c r="T281" s="1121"/>
      <c r="U281" s="1121"/>
      <c r="V281" s="1121"/>
      <c r="W281" s="1121"/>
      <c r="X281" s="1121"/>
      <c r="Y281" s="1121"/>
      <c r="Z281" s="1121"/>
      <c r="AA281" s="1121"/>
      <c r="AB281" s="1121"/>
      <c r="AC281" s="1121"/>
      <c r="AD281" s="1121"/>
      <c r="AE281" s="1121"/>
      <c r="AF281" s="1121"/>
      <c r="AG281" s="1121"/>
      <c r="AH281" s="1121"/>
      <c r="AI281" s="1121"/>
      <c r="AJ281" s="1121"/>
      <c r="AK281" s="1121"/>
      <c r="AL281" s="1121"/>
      <c r="AM281" s="1121"/>
      <c r="AN281" s="1121"/>
      <c r="AO281" s="1121"/>
      <c r="AP281" s="1121"/>
      <c r="AQ281" s="1121"/>
      <c r="AR281" s="1121"/>
      <c r="AS281" s="1121"/>
      <c r="AT281" s="1121"/>
      <c r="AU281" s="1121"/>
      <c r="AV281" s="1121"/>
      <c r="AW281" s="1121"/>
      <c r="AX281" s="1121"/>
      <c r="AY281" s="1121"/>
      <c r="AZ281" s="1121"/>
      <c r="BA281" s="1121"/>
      <c r="BB281" s="1121"/>
      <c r="BC281" s="1121"/>
      <c r="BD281" s="1121"/>
      <c r="BE281" s="1121"/>
    </row>
    <row r="282" spans="1:57" s="89" customFormat="1" ht="15">
      <c r="A282" s="402"/>
      <c r="B282" s="389"/>
      <c r="C282" s="218"/>
      <c r="D282" s="398"/>
      <c r="E282" s="404"/>
      <c r="F282" s="220"/>
      <c r="G282" s="1365"/>
      <c r="H282" s="1306"/>
      <c r="I282" s="1246"/>
      <c r="J282" s="934"/>
      <c r="K282" s="934"/>
      <c r="L282" s="934"/>
      <c r="M282" s="934"/>
      <c r="N282" s="934"/>
      <c r="O282" s="934"/>
      <c r="P282" s="934"/>
      <c r="Q282" s="934"/>
      <c r="R282" s="934"/>
      <c r="S282" s="934"/>
      <c r="T282" s="934"/>
      <c r="U282" s="934"/>
      <c r="V282" s="934"/>
      <c r="W282" s="934"/>
      <c r="X282" s="934"/>
      <c r="Y282" s="934"/>
      <c r="Z282" s="934"/>
      <c r="AA282" s="934"/>
      <c r="AB282" s="934"/>
      <c r="AC282" s="934"/>
      <c r="AD282" s="934"/>
      <c r="AE282" s="934"/>
      <c r="AF282" s="934"/>
      <c r="AG282" s="934"/>
      <c r="AH282" s="934"/>
      <c r="AI282" s="934"/>
      <c r="AJ282" s="934"/>
      <c r="AK282" s="934"/>
      <c r="AL282" s="934"/>
      <c r="AM282" s="934"/>
      <c r="AN282" s="934"/>
      <c r="AO282" s="934"/>
      <c r="AP282" s="934"/>
      <c r="AQ282" s="934"/>
      <c r="AR282" s="934"/>
      <c r="AS282" s="934"/>
      <c r="AT282" s="934"/>
      <c r="AU282" s="934"/>
      <c r="AV282" s="934"/>
      <c r="AW282" s="934"/>
      <c r="AX282" s="934"/>
      <c r="AY282" s="934"/>
      <c r="AZ282" s="934"/>
      <c r="BA282" s="934"/>
      <c r="BB282" s="934"/>
      <c r="BC282" s="934"/>
      <c r="BD282" s="934"/>
      <c r="BE282" s="934"/>
    </row>
    <row r="283" spans="1:57" s="1052" customFormat="1" ht="15.75">
      <c r="A283" s="1044"/>
      <c r="B283" s="951" t="s">
        <v>194</v>
      </c>
      <c r="C283" s="953"/>
      <c r="D283" s="1045"/>
      <c r="E283" s="1046"/>
      <c r="F283" s="955"/>
      <c r="G283" s="1366"/>
      <c r="H283" s="1307"/>
      <c r="I283" s="1247"/>
      <c r="J283" s="1051"/>
      <c r="K283" s="1051"/>
      <c r="L283" s="1051"/>
      <c r="M283" s="1051"/>
      <c r="N283" s="1051"/>
      <c r="O283" s="1051"/>
      <c r="P283" s="1051"/>
      <c r="Q283" s="1051"/>
      <c r="R283" s="1051"/>
      <c r="S283" s="1051"/>
      <c r="T283" s="1051"/>
      <c r="U283" s="1051"/>
      <c r="V283" s="1051"/>
      <c r="W283" s="1051"/>
      <c r="X283" s="1051"/>
      <c r="Y283" s="1051"/>
      <c r="Z283" s="1051"/>
      <c r="AA283" s="1051"/>
      <c r="AB283" s="1051"/>
      <c r="AC283" s="1051"/>
      <c r="AD283" s="1051"/>
      <c r="AE283" s="1051"/>
      <c r="AF283" s="1051"/>
      <c r="AG283" s="1051"/>
      <c r="AH283" s="1051"/>
      <c r="AI283" s="1051"/>
      <c r="AJ283" s="1051"/>
      <c r="AK283" s="1051"/>
      <c r="AL283" s="1051"/>
      <c r="AM283" s="1051"/>
      <c r="AN283" s="1051"/>
      <c r="AO283" s="1051"/>
      <c r="AP283" s="1051"/>
      <c r="AQ283" s="1051"/>
      <c r="AR283" s="1051"/>
      <c r="AS283" s="1051"/>
      <c r="AT283" s="1051"/>
      <c r="AU283" s="1051"/>
      <c r="AV283" s="1051"/>
      <c r="AW283" s="1051"/>
      <c r="AX283" s="1051"/>
      <c r="AY283" s="1051"/>
      <c r="AZ283" s="1051"/>
      <c r="BA283" s="1051"/>
      <c r="BB283" s="1051"/>
      <c r="BC283" s="1051"/>
      <c r="BD283" s="1051"/>
      <c r="BE283" s="1051"/>
    </row>
    <row r="284" spans="1:57" s="1123" customFormat="1" ht="30">
      <c r="A284" s="1117"/>
      <c r="B284" s="1118"/>
      <c r="C284" s="1119"/>
      <c r="D284" s="1124"/>
      <c r="E284" s="1139" t="s">
        <v>195</v>
      </c>
      <c r="F284" s="1127"/>
      <c r="G284" s="1364"/>
      <c r="H284" s="1304"/>
      <c r="I284" s="1267"/>
      <c r="J284" s="1121"/>
      <c r="K284" s="1121"/>
      <c r="L284" s="1121"/>
      <c r="M284" s="1121"/>
      <c r="N284" s="1121"/>
      <c r="O284" s="1121"/>
      <c r="P284" s="1121"/>
      <c r="Q284" s="1121"/>
      <c r="R284" s="1121"/>
      <c r="S284" s="1121"/>
      <c r="T284" s="1121"/>
      <c r="U284" s="1121"/>
      <c r="V284" s="1121"/>
      <c r="W284" s="1121"/>
      <c r="X284" s="1121"/>
      <c r="Y284" s="1121"/>
      <c r="Z284" s="1121"/>
      <c r="AA284" s="1121"/>
      <c r="AB284" s="1121"/>
      <c r="AC284" s="1121"/>
      <c r="AD284" s="1121"/>
      <c r="AE284" s="1121"/>
      <c r="AF284" s="1121"/>
      <c r="AG284" s="1121"/>
      <c r="AH284" s="1121"/>
      <c r="AI284" s="1121"/>
      <c r="AJ284" s="1121"/>
      <c r="AK284" s="1121"/>
      <c r="AL284" s="1121"/>
      <c r="AM284" s="1121"/>
      <c r="AN284" s="1121"/>
      <c r="AO284" s="1121"/>
      <c r="AP284" s="1121"/>
      <c r="AQ284" s="1121"/>
      <c r="AR284" s="1121"/>
      <c r="AS284" s="1121"/>
      <c r="AT284" s="1121"/>
      <c r="AU284" s="1121"/>
      <c r="AV284" s="1121"/>
      <c r="AW284" s="1121"/>
      <c r="AX284" s="1121"/>
      <c r="AY284" s="1121"/>
      <c r="AZ284" s="1121"/>
      <c r="BA284" s="1121"/>
      <c r="BB284" s="1121"/>
      <c r="BC284" s="1121"/>
      <c r="BD284" s="1121"/>
      <c r="BE284" s="1121"/>
    </row>
    <row r="285" spans="1:57" s="89" customFormat="1" ht="15">
      <c r="A285" s="402"/>
      <c r="B285" s="389"/>
      <c r="C285" s="218"/>
      <c r="D285" s="398"/>
      <c r="E285" s="430"/>
      <c r="F285" s="220"/>
      <c r="G285" s="1365"/>
      <c r="H285" s="1306"/>
      <c r="I285" s="1246"/>
      <c r="J285" s="934"/>
      <c r="K285" s="934"/>
      <c r="L285" s="934"/>
      <c r="M285" s="934"/>
      <c r="N285" s="934"/>
      <c r="O285" s="934"/>
      <c r="P285" s="934"/>
      <c r="Q285" s="934"/>
      <c r="R285" s="934"/>
      <c r="S285" s="934"/>
      <c r="T285" s="934"/>
      <c r="U285" s="934"/>
      <c r="V285" s="934"/>
      <c r="W285" s="934"/>
      <c r="X285" s="934"/>
      <c r="Y285" s="934"/>
      <c r="Z285" s="934"/>
      <c r="AA285" s="934"/>
      <c r="AB285" s="934"/>
      <c r="AC285" s="934"/>
      <c r="AD285" s="934"/>
      <c r="AE285" s="934"/>
      <c r="AF285" s="934"/>
      <c r="AG285" s="934"/>
      <c r="AH285" s="934"/>
      <c r="AI285" s="934"/>
      <c r="AJ285" s="934"/>
      <c r="AK285" s="934"/>
      <c r="AL285" s="934"/>
      <c r="AM285" s="934"/>
      <c r="AN285" s="934"/>
      <c r="AO285" s="934"/>
      <c r="AP285" s="934"/>
      <c r="AQ285" s="934"/>
      <c r="AR285" s="934"/>
      <c r="AS285" s="934"/>
      <c r="AT285" s="934"/>
      <c r="AU285" s="934"/>
      <c r="AV285" s="934"/>
      <c r="AW285" s="934"/>
      <c r="AX285" s="934"/>
      <c r="AY285" s="934"/>
      <c r="AZ285" s="934"/>
      <c r="BA285" s="934"/>
      <c r="BB285" s="934"/>
      <c r="BC285" s="934"/>
      <c r="BD285" s="934"/>
      <c r="BE285" s="934"/>
    </row>
    <row r="286" spans="1:57" s="1052" customFormat="1" ht="15.75">
      <c r="A286" s="1041" t="s">
        <v>438</v>
      </c>
      <c r="B286" s="1053" t="s">
        <v>196</v>
      </c>
      <c r="C286" s="953"/>
      <c r="D286" s="1045"/>
      <c r="E286" s="1046"/>
      <c r="F286" s="955"/>
      <c r="G286" s="1366"/>
      <c r="H286" s="1307"/>
      <c r="I286" s="1247"/>
      <c r="J286" s="1051"/>
      <c r="K286" s="1051"/>
      <c r="L286" s="1051"/>
      <c r="M286" s="1051"/>
      <c r="N286" s="1051"/>
      <c r="O286" s="1051"/>
      <c r="P286" s="1051"/>
      <c r="Q286" s="1051"/>
      <c r="R286" s="1051"/>
      <c r="S286" s="1051"/>
      <c r="T286" s="1051"/>
      <c r="U286" s="1051"/>
      <c r="V286" s="1051"/>
      <c r="W286" s="1051"/>
      <c r="X286" s="1051"/>
      <c r="Y286" s="1051"/>
      <c r="Z286" s="1051"/>
      <c r="AA286" s="1051"/>
      <c r="AB286" s="1051"/>
      <c r="AC286" s="1051"/>
      <c r="AD286" s="1051"/>
      <c r="AE286" s="1051"/>
      <c r="AF286" s="1051"/>
      <c r="AG286" s="1051"/>
      <c r="AH286" s="1051"/>
      <c r="AI286" s="1051"/>
      <c r="AJ286" s="1051"/>
      <c r="AK286" s="1051"/>
      <c r="AL286" s="1051"/>
      <c r="AM286" s="1051"/>
      <c r="AN286" s="1051"/>
      <c r="AO286" s="1051"/>
      <c r="AP286" s="1051"/>
      <c r="AQ286" s="1051"/>
      <c r="AR286" s="1051"/>
      <c r="AS286" s="1051"/>
      <c r="AT286" s="1051"/>
      <c r="AU286" s="1051"/>
      <c r="AV286" s="1051"/>
      <c r="AW286" s="1051"/>
      <c r="AX286" s="1051"/>
      <c r="AY286" s="1051"/>
      <c r="AZ286" s="1051"/>
      <c r="BA286" s="1051"/>
      <c r="BB286" s="1051"/>
      <c r="BC286" s="1051"/>
      <c r="BD286" s="1051"/>
      <c r="BE286" s="1051"/>
    </row>
    <row r="287" spans="1:57" s="1123" customFormat="1" ht="15">
      <c r="A287" s="1117" t="s">
        <v>439</v>
      </c>
      <c r="B287" s="1118"/>
      <c r="C287" s="1119"/>
      <c r="D287" s="1124" t="s">
        <v>93</v>
      </c>
      <c r="E287" s="1125"/>
      <c r="F287" s="1127" t="s">
        <v>14</v>
      </c>
      <c r="G287" s="1364">
        <v>1</v>
      </c>
      <c r="H287" s="1304"/>
      <c r="I287" s="1267"/>
      <c r="J287" s="1121"/>
      <c r="K287" s="1122"/>
      <c r="L287" s="1121"/>
      <c r="M287" s="1121"/>
      <c r="N287" s="1121"/>
      <c r="O287" s="1121"/>
      <c r="P287" s="1121"/>
      <c r="Q287" s="1121"/>
      <c r="R287" s="1121"/>
      <c r="S287" s="1121"/>
      <c r="T287" s="1121"/>
      <c r="U287" s="1121"/>
      <c r="V287" s="1121"/>
      <c r="W287" s="1121"/>
      <c r="X287" s="1121"/>
      <c r="Y287" s="1121"/>
      <c r="Z287" s="1121"/>
      <c r="AA287" s="1121"/>
      <c r="AB287" s="1121"/>
      <c r="AC287" s="1121"/>
      <c r="AD287" s="1121"/>
      <c r="AE287" s="1121"/>
      <c r="AF287" s="1121"/>
      <c r="AG287" s="1121"/>
      <c r="AH287" s="1121"/>
      <c r="AI287" s="1121"/>
      <c r="AJ287" s="1121"/>
      <c r="AK287" s="1121"/>
      <c r="AL287" s="1121"/>
      <c r="AM287" s="1121"/>
      <c r="AN287" s="1121"/>
      <c r="AO287" s="1121"/>
      <c r="AP287" s="1121"/>
      <c r="AQ287" s="1121"/>
      <c r="AR287" s="1121"/>
      <c r="AS287" s="1121"/>
      <c r="AT287" s="1121"/>
      <c r="AU287" s="1121"/>
      <c r="AV287" s="1121"/>
      <c r="AW287" s="1121"/>
      <c r="AX287" s="1121"/>
      <c r="AY287" s="1121"/>
      <c r="AZ287" s="1121"/>
      <c r="BA287" s="1121"/>
      <c r="BB287" s="1121"/>
      <c r="BC287" s="1121"/>
      <c r="BD287" s="1121"/>
      <c r="BE287" s="1121"/>
    </row>
    <row r="288" spans="1:57" s="89" customFormat="1" ht="15">
      <c r="A288" s="402"/>
      <c r="B288" s="389"/>
      <c r="C288" s="218"/>
      <c r="D288" s="398"/>
      <c r="E288" s="430"/>
      <c r="F288" s="220"/>
      <c r="G288" s="1365"/>
      <c r="H288" s="1309"/>
      <c r="I288" s="1246"/>
      <c r="J288" s="934"/>
      <c r="K288" s="935"/>
      <c r="L288" s="934"/>
      <c r="M288" s="934"/>
      <c r="N288" s="934"/>
      <c r="O288" s="934"/>
      <c r="P288" s="934"/>
      <c r="Q288" s="934"/>
      <c r="R288" s="934"/>
      <c r="S288" s="934"/>
      <c r="T288" s="934"/>
      <c r="U288" s="934"/>
      <c r="V288" s="934"/>
      <c r="W288" s="934"/>
      <c r="X288" s="934"/>
      <c r="Y288" s="934"/>
      <c r="Z288" s="934"/>
      <c r="AA288" s="934"/>
      <c r="AB288" s="934"/>
      <c r="AC288" s="934"/>
      <c r="AD288" s="934"/>
      <c r="AE288" s="934"/>
      <c r="AF288" s="934"/>
      <c r="AG288" s="934"/>
      <c r="AH288" s="934"/>
      <c r="AI288" s="934"/>
      <c r="AJ288" s="934"/>
      <c r="AK288" s="934"/>
      <c r="AL288" s="934"/>
      <c r="AM288" s="934"/>
      <c r="AN288" s="934"/>
      <c r="AO288" s="934"/>
      <c r="AP288" s="934"/>
      <c r="AQ288" s="934"/>
      <c r="AR288" s="934"/>
      <c r="AS288" s="934"/>
      <c r="AT288" s="934"/>
      <c r="AU288" s="934"/>
      <c r="AV288" s="934"/>
      <c r="AW288" s="934"/>
      <c r="AX288" s="934"/>
      <c r="AY288" s="934"/>
      <c r="AZ288" s="934"/>
      <c r="BA288" s="934"/>
      <c r="BB288" s="934"/>
      <c r="BC288" s="934"/>
      <c r="BD288" s="934"/>
      <c r="BE288" s="934"/>
    </row>
    <row r="289" spans="1:57" s="1052" customFormat="1" ht="15.75">
      <c r="A289" s="1041" t="s">
        <v>441</v>
      </c>
      <c r="B289" s="1053" t="s">
        <v>788</v>
      </c>
      <c r="C289" s="953"/>
      <c r="D289" s="1045"/>
      <c r="E289" s="1046"/>
      <c r="F289" s="955"/>
      <c r="G289" s="1366"/>
      <c r="H289" s="1310"/>
      <c r="I289" s="1247"/>
      <c r="J289" s="1051"/>
      <c r="K289" s="1054"/>
      <c r="L289" s="1051"/>
      <c r="M289" s="1051"/>
      <c r="N289" s="1051"/>
      <c r="O289" s="1051"/>
      <c r="P289" s="1051"/>
      <c r="Q289" s="1051"/>
      <c r="R289" s="1051"/>
      <c r="S289" s="1051"/>
      <c r="T289" s="1051"/>
      <c r="U289" s="1051"/>
      <c r="V289" s="1051"/>
      <c r="W289" s="1051"/>
      <c r="X289" s="1051"/>
      <c r="Y289" s="1051"/>
      <c r="Z289" s="1051"/>
      <c r="AA289" s="1051"/>
      <c r="AB289" s="1051"/>
      <c r="AC289" s="1051"/>
      <c r="AD289" s="1051"/>
      <c r="AE289" s="1051"/>
      <c r="AF289" s="1051"/>
      <c r="AG289" s="1051"/>
      <c r="AH289" s="1051"/>
      <c r="AI289" s="1051"/>
      <c r="AJ289" s="1051"/>
      <c r="AK289" s="1051"/>
      <c r="AL289" s="1051"/>
      <c r="AM289" s="1051"/>
      <c r="AN289" s="1051"/>
      <c r="AO289" s="1051"/>
      <c r="AP289" s="1051"/>
      <c r="AQ289" s="1051"/>
      <c r="AR289" s="1051"/>
      <c r="AS289" s="1051"/>
      <c r="AT289" s="1051"/>
      <c r="AU289" s="1051"/>
      <c r="AV289" s="1051"/>
      <c r="AW289" s="1051"/>
      <c r="AX289" s="1051"/>
      <c r="AY289" s="1051"/>
      <c r="AZ289" s="1051"/>
      <c r="BA289" s="1051"/>
      <c r="BB289" s="1051"/>
      <c r="BC289" s="1051"/>
      <c r="BD289" s="1051"/>
      <c r="BE289" s="1051"/>
    </row>
    <row r="290" spans="1:57" s="1123" customFormat="1" ht="15">
      <c r="A290" s="1117" t="s">
        <v>442</v>
      </c>
      <c r="B290" s="1118"/>
      <c r="C290" s="1119"/>
      <c r="D290" s="1124" t="s">
        <v>93</v>
      </c>
      <c r="E290" s="1125"/>
      <c r="F290" s="1127" t="s">
        <v>14</v>
      </c>
      <c r="G290" s="1364">
        <v>5</v>
      </c>
      <c r="H290" s="1304"/>
      <c r="I290" s="1267"/>
      <c r="J290" s="1121"/>
      <c r="K290" s="1121"/>
      <c r="L290" s="1121"/>
      <c r="M290" s="1121"/>
      <c r="N290" s="1121"/>
      <c r="O290" s="1121"/>
      <c r="P290" s="1121"/>
      <c r="Q290" s="1121"/>
      <c r="R290" s="1121"/>
      <c r="S290" s="1121"/>
      <c r="T290" s="1121"/>
      <c r="U290" s="1121"/>
      <c r="V290" s="1121"/>
      <c r="W290" s="1121"/>
      <c r="X290" s="1121"/>
      <c r="Y290" s="1121"/>
      <c r="Z290" s="1121"/>
      <c r="AA290" s="1121"/>
      <c r="AB290" s="1121"/>
      <c r="AC290" s="1121"/>
      <c r="AD290" s="1121"/>
      <c r="AE290" s="1121"/>
      <c r="AF290" s="1121"/>
      <c r="AG290" s="1121"/>
      <c r="AH290" s="1121"/>
      <c r="AI290" s="1121"/>
      <c r="AJ290" s="1121"/>
      <c r="AK290" s="1121"/>
      <c r="AL290" s="1121"/>
      <c r="AM290" s="1121"/>
      <c r="AN290" s="1121"/>
      <c r="AO290" s="1121"/>
      <c r="AP290" s="1121"/>
      <c r="AQ290" s="1121"/>
      <c r="AR290" s="1121"/>
      <c r="AS290" s="1121"/>
      <c r="AT290" s="1121"/>
      <c r="AU290" s="1121"/>
      <c r="AV290" s="1121"/>
      <c r="AW290" s="1121"/>
      <c r="AX290" s="1121"/>
      <c r="AY290" s="1121"/>
      <c r="AZ290" s="1121"/>
      <c r="BA290" s="1121"/>
      <c r="BB290" s="1121"/>
      <c r="BC290" s="1121"/>
      <c r="BD290" s="1121"/>
      <c r="BE290" s="1121"/>
    </row>
    <row r="291" spans="1:57" s="1123" customFormat="1" ht="15">
      <c r="A291" s="1117"/>
      <c r="B291" s="1118"/>
      <c r="C291" s="1119"/>
      <c r="D291" s="1124"/>
      <c r="E291" s="1125"/>
      <c r="F291" s="1127"/>
      <c r="G291" s="1364"/>
      <c r="H291" s="1304"/>
      <c r="I291" s="1267"/>
      <c r="J291" s="1121"/>
      <c r="K291" s="1121"/>
      <c r="L291" s="1121"/>
      <c r="M291" s="1121"/>
      <c r="N291" s="1121"/>
      <c r="O291" s="1121"/>
      <c r="P291" s="1121"/>
      <c r="Q291" s="1121"/>
      <c r="R291" s="1121"/>
      <c r="S291" s="1121"/>
      <c r="T291" s="1121"/>
      <c r="U291" s="1121"/>
      <c r="V291" s="1121"/>
      <c r="W291" s="1121"/>
      <c r="X291" s="1121"/>
      <c r="Y291" s="1121"/>
      <c r="Z291" s="1121"/>
      <c r="AA291" s="1121"/>
      <c r="AB291" s="1121"/>
      <c r="AC291" s="1121"/>
      <c r="AD291" s="1121"/>
      <c r="AE291" s="1121"/>
      <c r="AF291" s="1121"/>
      <c r="AG291" s="1121"/>
      <c r="AH291" s="1121"/>
      <c r="AI291" s="1121"/>
      <c r="AJ291" s="1121"/>
      <c r="AK291" s="1121"/>
      <c r="AL291" s="1121"/>
      <c r="AM291" s="1121"/>
      <c r="AN291" s="1121"/>
      <c r="AO291" s="1121"/>
      <c r="AP291" s="1121"/>
      <c r="AQ291" s="1121"/>
      <c r="AR291" s="1121"/>
      <c r="AS291" s="1121"/>
      <c r="AT291" s="1121"/>
      <c r="AU291" s="1121"/>
      <c r="AV291" s="1121"/>
      <c r="AW291" s="1121"/>
      <c r="AX291" s="1121"/>
      <c r="AY291" s="1121"/>
      <c r="AZ291" s="1121"/>
      <c r="BA291" s="1121"/>
      <c r="BB291" s="1121"/>
      <c r="BC291" s="1121"/>
      <c r="BD291" s="1121"/>
      <c r="BE291" s="1121"/>
    </row>
    <row r="292" spans="1:57" s="89" customFormat="1" ht="15">
      <c r="A292" s="402"/>
      <c r="B292" s="389"/>
      <c r="C292" s="218"/>
      <c r="D292" s="398"/>
      <c r="E292" s="404"/>
      <c r="F292" s="220"/>
      <c r="G292" s="1365"/>
      <c r="H292" s="1309"/>
      <c r="I292" s="1246"/>
      <c r="J292" s="934"/>
      <c r="K292" s="934"/>
      <c r="L292" s="934"/>
      <c r="M292" s="934"/>
      <c r="N292" s="934"/>
      <c r="O292" s="934"/>
      <c r="P292" s="934"/>
      <c r="Q292" s="934"/>
      <c r="R292" s="934"/>
      <c r="S292" s="934"/>
      <c r="T292" s="934"/>
      <c r="U292" s="934"/>
      <c r="V292" s="934"/>
      <c r="W292" s="934"/>
      <c r="X292" s="934"/>
      <c r="Y292" s="934"/>
      <c r="Z292" s="934"/>
      <c r="AA292" s="934"/>
      <c r="AB292" s="934"/>
      <c r="AC292" s="934"/>
      <c r="AD292" s="934"/>
      <c r="AE292" s="934"/>
      <c r="AF292" s="934"/>
      <c r="AG292" s="934"/>
      <c r="AH292" s="934"/>
      <c r="AI292" s="934"/>
      <c r="AJ292" s="934"/>
      <c r="AK292" s="934"/>
      <c r="AL292" s="934"/>
      <c r="AM292" s="934"/>
      <c r="AN292" s="934"/>
      <c r="AO292" s="934"/>
      <c r="AP292" s="934"/>
      <c r="AQ292" s="934"/>
      <c r="AR292" s="934"/>
      <c r="AS292" s="934"/>
      <c r="AT292" s="934"/>
      <c r="AU292" s="934"/>
      <c r="AV292" s="934"/>
      <c r="AW292" s="934"/>
      <c r="AX292" s="934"/>
      <c r="AY292" s="934"/>
      <c r="AZ292" s="934"/>
      <c r="BA292" s="934"/>
      <c r="BB292" s="934"/>
      <c r="BC292" s="934"/>
      <c r="BD292" s="934"/>
      <c r="BE292" s="934"/>
    </row>
    <row r="293" spans="1:57" s="1052" customFormat="1" ht="15.75">
      <c r="A293" s="1041" t="s">
        <v>444</v>
      </c>
      <c r="B293" s="951" t="s">
        <v>198</v>
      </c>
      <c r="C293" s="953"/>
      <c r="D293" s="1045"/>
      <c r="E293" s="1046"/>
      <c r="F293" s="955"/>
      <c r="G293" s="1366"/>
      <c r="H293" s="1310"/>
      <c r="I293" s="1247"/>
      <c r="J293" s="1051"/>
      <c r="K293" s="1051"/>
      <c r="L293" s="1051"/>
      <c r="M293" s="1051"/>
      <c r="N293" s="1051"/>
      <c r="O293" s="1051"/>
      <c r="P293" s="1051"/>
      <c r="Q293" s="1051"/>
      <c r="R293" s="1051"/>
      <c r="S293" s="1051"/>
      <c r="T293" s="1051"/>
      <c r="U293" s="1051"/>
      <c r="V293" s="1051"/>
      <c r="W293" s="1051"/>
      <c r="X293" s="1051"/>
      <c r="Y293" s="1051"/>
      <c r="Z293" s="1051"/>
      <c r="AA293" s="1051"/>
      <c r="AB293" s="1051"/>
      <c r="AC293" s="1051"/>
      <c r="AD293" s="1051"/>
      <c r="AE293" s="1051"/>
      <c r="AF293" s="1051"/>
      <c r="AG293" s="1051"/>
      <c r="AH293" s="1051"/>
      <c r="AI293" s="1051"/>
      <c r="AJ293" s="1051"/>
      <c r="AK293" s="1051"/>
      <c r="AL293" s="1051"/>
      <c r="AM293" s="1051"/>
      <c r="AN293" s="1051"/>
      <c r="AO293" s="1051"/>
      <c r="AP293" s="1051"/>
      <c r="AQ293" s="1051"/>
      <c r="AR293" s="1051"/>
      <c r="AS293" s="1051"/>
      <c r="AT293" s="1051"/>
      <c r="AU293" s="1051"/>
      <c r="AV293" s="1051"/>
      <c r="AW293" s="1051"/>
      <c r="AX293" s="1051"/>
      <c r="AY293" s="1051"/>
      <c r="AZ293" s="1051"/>
      <c r="BA293" s="1051"/>
      <c r="BB293" s="1051"/>
      <c r="BC293" s="1051"/>
      <c r="BD293" s="1051"/>
      <c r="BE293" s="1051"/>
    </row>
    <row r="294" spans="1:57" s="1052" customFormat="1" ht="15.75">
      <c r="A294" s="1055"/>
      <c r="B294" s="1056"/>
      <c r="C294" s="1057"/>
      <c r="D294" s="1058" t="s">
        <v>93</v>
      </c>
      <c r="E294" s="1059"/>
      <c r="F294" s="1060"/>
      <c r="G294" s="1372"/>
      <c r="H294" s="1319"/>
      <c r="I294" s="1247"/>
      <c r="J294" s="1051"/>
      <c r="K294" s="1051"/>
      <c r="L294" s="1051"/>
      <c r="M294" s="1051"/>
      <c r="N294" s="1051"/>
      <c r="O294" s="1051"/>
      <c r="P294" s="1051"/>
      <c r="Q294" s="1051"/>
      <c r="R294" s="1051"/>
      <c r="S294" s="1051"/>
      <c r="T294" s="1051"/>
      <c r="U294" s="1051"/>
      <c r="V294" s="1051"/>
      <c r="W294" s="1051"/>
      <c r="X294" s="1051"/>
      <c r="Y294" s="1051"/>
      <c r="Z294" s="1051"/>
      <c r="AA294" s="1051"/>
      <c r="AB294" s="1051"/>
      <c r="AC294" s="1051"/>
      <c r="AD294" s="1051"/>
      <c r="AE294" s="1051"/>
      <c r="AF294" s="1051"/>
      <c r="AG294" s="1051"/>
      <c r="AH294" s="1051"/>
      <c r="AI294" s="1051"/>
      <c r="AJ294" s="1051"/>
      <c r="AK294" s="1051"/>
      <c r="AL294" s="1051"/>
      <c r="AM294" s="1051"/>
      <c r="AN294" s="1051"/>
      <c r="AO294" s="1051"/>
      <c r="AP294" s="1051"/>
      <c r="AQ294" s="1051"/>
      <c r="AR294" s="1051"/>
      <c r="AS294" s="1051"/>
      <c r="AT294" s="1051"/>
      <c r="AU294" s="1051"/>
      <c r="AV294" s="1051"/>
      <c r="AW294" s="1051"/>
      <c r="AX294" s="1051"/>
      <c r="AY294" s="1051"/>
      <c r="AZ294" s="1051"/>
      <c r="BA294" s="1051"/>
      <c r="BB294" s="1051"/>
      <c r="BC294" s="1051"/>
      <c r="BD294" s="1051"/>
      <c r="BE294" s="1051"/>
    </row>
    <row r="295" spans="1:57" s="1052" customFormat="1" ht="15.75">
      <c r="A295" s="1117" t="s">
        <v>445</v>
      </c>
      <c r="B295" s="1056"/>
      <c r="C295" s="1057"/>
      <c r="D295" s="1388" t="s">
        <v>740</v>
      </c>
      <c r="E295" s="1387" t="s">
        <v>739</v>
      </c>
      <c r="F295" s="1138" t="s">
        <v>14</v>
      </c>
      <c r="G295" s="1372">
        <v>23</v>
      </c>
      <c r="H295" s="1319"/>
      <c r="I295" s="1247"/>
      <c r="J295" s="1051"/>
      <c r="K295" s="1051"/>
      <c r="L295" s="1051"/>
      <c r="M295" s="1051"/>
      <c r="N295" s="1051"/>
      <c r="O295" s="1051"/>
      <c r="P295" s="1051"/>
      <c r="Q295" s="1051"/>
      <c r="R295" s="1051"/>
      <c r="S295" s="1051"/>
      <c r="T295" s="1051"/>
      <c r="U295" s="1051"/>
      <c r="V295" s="1051"/>
      <c r="W295" s="1051"/>
      <c r="X295" s="1051"/>
      <c r="Y295" s="1051"/>
      <c r="Z295" s="1051"/>
      <c r="AA295" s="1051"/>
      <c r="AB295" s="1051"/>
      <c r="AC295" s="1051"/>
      <c r="AD295" s="1051"/>
      <c r="AE295" s="1051"/>
      <c r="AF295" s="1051"/>
      <c r="AG295" s="1051"/>
      <c r="AH295" s="1051"/>
      <c r="AI295" s="1051"/>
      <c r="AJ295" s="1051"/>
      <c r="AK295" s="1051"/>
      <c r="AL295" s="1051"/>
      <c r="AM295" s="1051"/>
      <c r="AN295" s="1051"/>
      <c r="AO295" s="1051"/>
      <c r="AP295" s="1051"/>
      <c r="AQ295" s="1051"/>
      <c r="AR295" s="1051"/>
      <c r="AS295" s="1051"/>
      <c r="AT295" s="1051"/>
      <c r="AU295" s="1051"/>
      <c r="AV295" s="1051"/>
      <c r="AW295" s="1051"/>
      <c r="AX295" s="1051"/>
      <c r="AY295" s="1051"/>
      <c r="AZ295" s="1051"/>
      <c r="BA295" s="1051"/>
      <c r="BB295" s="1051"/>
      <c r="BC295" s="1051"/>
      <c r="BD295" s="1051"/>
      <c r="BE295" s="1051"/>
    </row>
    <row r="296" spans="1:57" s="1052" customFormat="1" ht="15.75">
      <c r="A296" s="1117" t="s">
        <v>446</v>
      </c>
      <c r="B296" s="1056"/>
      <c r="C296" s="1057"/>
      <c r="D296" s="1388" t="s">
        <v>740</v>
      </c>
      <c r="E296" s="1387" t="s">
        <v>741</v>
      </c>
      <c r="F296" s="1138" t="s">
        <v>14</v>
      </c>
      <c r="G296" s="1372">
        <v>15</v>
      </c>
      <c r="H296" s="1319"/>
      <c r="I296" s="1247"/>
      <c r="J296" s="1051"/>
      <c r="K296" s="1051"/>
      <c r="L296" s="1051"/>
      <c r="M296" s="1051"/>
      <c r="N296" s="1051"/>
      <c r="O296" s="1051"/>
      <c r="P296" s="1051"/>
      <c r="Q296" s="1051"/>
      <c r="R296" s="1051"/>
      <c r="S296" s="1051"/>
      <c r="T296" s="1051"/>
      <c r="U296" s="1051"/>
      <c r="V296" s="1051"/>
      <c r="W296" s="1051"/>
      <c r="X296" s="1051"/>
      <c r="Y296" s="1051"/>
      <c r="Z296" s="1051"/>
      <c r="AA296" s="1051"/>
      <c r="AB296" s="1051"/>
      <c r="AC296" s="1051"/>
      <c r="AD296" s="1051"/>
      <c r="AE296" s="1051"/>
      <c r="AF296" s="1051"/>
      <c r="AG296" s="1051"/>
      <c r="AH296" s="1051"/>
      <c r="AI296" s="1051"/>
      <c r="AJ296" s="1051"/>
      <c r="AK296" s="1051"/>
      <c r="AL296" s="1051"/>
      <c r="AM296" s="1051"/>
      <c r="AN296" s="1051"/>
      <c r="AO296" s="1051"/>
      <c r="AP296" s="1051"/>
      <c r="AQ296" s="1051"/>
      <c r="AR296" s="1051"/>
      <c r="AS296" s="1051"/>
      <c r="AT296" s="1051"/>
      <c r="AU296" s="1051"/>
      <c r="AV296" s="1051"/>
      <c r="AW296" s="1051"/>
      <c r="AX296" s="1051"/>
      <c r="AY296" s="1051"/>
      <c r="AZ296" s="1051"/>
      <c r="BA296" s="1051"/>
      <c r="BB296" s="1051"/>
      <c r="BC296" s="1051"/>
      <c r="BD296" s="1051"/>
      <c r="BE296" s="1051"/>
    </row>
    <row r="297" spans="1:57" s="1052" customFormat="1" ht="15.75">
      <c r="A297" s="1117" t="s">
        <v>447</v>
      </c>
      <c r="B297" s="1056"/>
      <c r="C297" s="1057"/>
      <c r="D297" s="1388" t="s">
        <v>740</v>
      </c>
      <c r="E297" s="1387" t="s">
        <v>742</v>
      </c>
      <c r="F297" s="1138" t="s">
        <v>14</v>
      </c>
      <c r="G297" s="1372">
        <v>4</v>
      </c>
      <c r="H297" s="1319"/>
      <c r="I297" s="1247"/>
      <c r="J297" s="1051"/>
      <c r="K297" s="1051"/>
      <c r="L297" s="1051"/>
      <c r="M297" s="1051"/>
      <c r="N297" s="1051"/>
      <c r="O297" s="1051"/>
      <c r="P297" s="1051"/>
      <c r="Q297" s="1051"/>
      <c r="R297" s="1051"/>
      <c r="S297" s="1051"/>
      <c r="T297" s="1051"/>
      <c r="U297" s="1051"/>
      <c r="V297" s="1051"/>
      <c r="W297" s="1051"/>
      <c r="X297" s="1051"/>
      <c r="Y297" s="1051"/>
      <c r="Z297" s="1051"/>
      <c r="AA297" s="1051"/>
      <c r="AB297" s="1051"/>
      <c r="AC297" s="1051"/>
      <c r="AD297" s="1051"/>
      <c r="AE297" s="1051"/>
      <c r="AF297" s="1051"/>
      <c r="AG297" s="1051"/>
      <c r="AH297" s="1051"/>
      <c r="AI297" s="1051"/>
      <c r="AJ297" s="1051"/>
      <c r="AK297" s="1051"/>
      <c r="AL297" s="1051"/>
      <c r="AM297" s="1051"/>
      <c r="AN297" s="1051"/>
      <c r="AO297" s="1051"/>
      <c r="AP297" s="1051"/>
      <c r="AQ297" s="1051"/>
      <c r="AR297" s="1051"/>
      <c r="AS297" s="1051"/>
      <c r="AT297" s="1051"/>
      <c r="AU297" s="1051"/>
      <c r="AV297" s="1051"/>
      <c r="AW297" s="1051"/>
      <c r="AX297" s="1051"/>
      <c r="AY297" s="1051"/>
      <c r="AZ297" s="1051"/>
      <c r="BA297" s="1051"/>
      <c r="BB297" s="1051"/>
      <c r="BC297" s="1051"/>
      <c r="BD297" s="1051"/>
      <c r="BE297" s="1051"/>
    </row>
    <row r="298" spans="1:57" s="1052" customFormat="1" ht="15.75">
      <c r="A298" s="1117" t="s">
        <v>448</v>
      </c>
      <c r="B298" s="1056"/>
      <c r="C298" s="1057"/>
      <c r="D298" s="1388" t="s">
        <v>743</v>
      </c>
      <c r="E298" s="1134" t="s">
        <v>741</v>
      </c>
      <c r="F298" s="1138" t="s">
        <v>14</v>
      </c>
      <c r="G298" s="1372">
        <v>15</v>
      </c>
      <c r="H298" s="1319"/>
      <c r="I298" s="1247"/>
      <c r="J298" s="1051"/>
      <c r="K298" s="1051"/>
      <c r="L298" s="1051"/>
      <c r="M298" s="1051"/>
      <c r="N298" s="1051"/>
      <c r="O298" s="1051"/>
      <c r="P298" s="1051"/>
      <c r="Q298" s="1051"/>
      <c r="R298" s="1051"/>
      <c r="S298" s="1051"/>
      <c r="T298" s="1051"/>
      <c r="U298" s="1051"/>
      <c r="V298" s="1051"/>
      <c r="W298" s="1051"/>
      <c r="X298" s="1051"/>
      <c r="Y298" s="1051"/>
      <c r="Z298" s="1051"/>
      <c r="AA298" s="1051"/>
      <c r="AB298" s="1051"/>
      <c r="AC298" s="1051"/>
      <c r="AD298" s="1051"/>
      <c r="AE298" s="1051"/>
      <c r="AF298" s="1051"/>
      <c r="AG298" s="1051"/>
      <c r="AH298" s="1051"/>
      <c r="AI298" s="1051"/>
      <c r="AJ298" s="1051"/>
      <c r="AK298" s="1051"/>
      <c r="AL298" s="1051"/>
      <c r="AM298" s="1051"/>
      <c r="AN298" s="1051"/>
      <c r="AO298" s="1051"/>
      <c r="AP298" s="1051"/>
      <c r="AQ298" s="1051"/>
      <c r="AR298" s="1051"/>
      <c r="AS298" s="1051"/>
      <c r="AT298" s="1051"/>
      <c r="AU298" s="1051"/>
      <c r="AV298" s="1051"/>
      <c r="AW298" s="1051"/>
      <c r="AX298" s="1051"/>
      <c r="AY298" s="1051"/>
      <c r="AZ298" s="1051"/>
      <c r="BA298" s="1051"/>
      <c r="BB298" s="1051"/>
      <c r="BC298" s="1051"/>
      <c r="BD298" s="1051"/>
      <c r="BE298" s="1051"/>
    </row>
    <row r="299" spans="1:57" s="1052" customFormat="1" ht="15.75">
      <c r="A299" s="1117" t="s">
        <v>449</v>
      </c>
      <c r="B299" s="1056"/>
      <c r="C299" s="1057"/>
      <c r="D299" s="1388"/>
      <c r="E299" t="s">
        <v>793</v>
      </c>
      <c r="F299" s="1138" t="s">
        <v>14</v>
      </c>
      <c r="G299" s="1372">
        <v>4</v>
      </c>
      <c r="H299" s="1319"/>
      <c r="I299" s="1247"/>
      <c r="J299" s="1051"/>
      <c r="K299" s="1051"/>
      <c r="L299" s="1051"/>
      <c r="M299" s="1051"/>
      <c r="N299" s="1051"/>
      <c r="O299" s="1051"/>
      <c r="P299" s="1051"/>
      <c r="Q299" s="1051"/>
      <c r="R299" s="1051"/>
      <c r="S299" s="1051"/>
      <c r="T299" s="1051"/>
      <c r="U299" s="1051"/>
      <c r="V299" s="1051"/>
      <c r="W299" s="1051"/>
      <c r="X299" s="1051"/>
      <c r="Y299" s="1051"/>
      <c r="Z299" s="1051"/>
      <c r="AA299" s="1051"/>
      <c r="AB299" s="1051"/>
      <c r="AC299" s="1051"/>
      <c r="AD299" s="1051"/>
      <c r="AE299" s="1051"/>
      <c r="AF299" s="1051"/>
      <c r="AG299" s="1051"/>
      <c r="AH299" s="1051"/>
      <c r="AI299" s="1051"/>
      <c r="AJ299" s="1051"/>
      <c r="AK299" s="1051"/>
      <c r="AL299" s="1051"/>
      <c r="AM299" s="1051"/>
      <c r="AN299" s="1051"/>
      <c r="AO299" s="1051"/>
      <c r="AP299" s="1051"/>
      <c r="AQ299" s="1051"/>
      <c r="AR299" s="1051"/>
      <c r="AS299" s="1051"/>
      <c r="AT299" s="1051"/>
      <c r="AU299" s="1051"/>
      <c r="AV299" s="1051"/>
      <c r="AW299" s="1051"/>
      <c r="AX299" s="1051"/>
      <c r="AY299" s="1051"/>
      <c r="AZ299" s="1051"/>
      <c r="BA299" s="1051"/>
      <c r="BB299" s="1051"/>
      <c r="BC299" s="1051"/>
      <c r="BD299" s="1051"/>
      <c r="BE299" s="1051"/>
    </row>
    <row r="300" spans="1:57" s="1052" customFormat="1" ht="15.75">
      <c r="A300" s="1117" t="s">
        <v>450</v>
      </c>
      <c r="B300" s="1056"/>
      <c r="C300" s="1057"/>
      <c r="D300" s="1389"/>
      <c r="E300" t="s">
        <v>732</v>
      </c>
      <c r="F300" s="1138" t="s">
        <v>14</v>
      </c>
      <c r="G300" s="1372">
        <v>2</v>
      </c>
      <c r="H300" s="1319"/>
      <c r="I300" s="1247"/>
      <c r="J300" s="1051"/>
      <c r="K300" s="1051"/>
      <c r="L300" s="1051"/>
      <c r="M300" s="1051"/>
      <c r="N300" s="1051"/>
      <c r="O300" s="1051"/>
      <c r="P300" s="1051"/>
      <c r="Q300" s="1051"/>
      <c r="R300" s="1051"/>
      <c r="S300" s="1051"/>
      <c r="T300" s="1051"/>
      <c r="U300" s="1051"/>
      <c r="V300" s="1051"/>
      <c r="W300" s="1051"/>
      <c r="X300" s="1051"/>
      <c r="Y300" s="1051"/>
      <c r="Z300" s="1051"/>
      <c r="AA300" s="1051"/>
      <c r="AB300" s="1051"/>
      <c r="AC300" s="1051"/>
      <c r="AD300" s="1051"/>
      <c r="AE300" s="1051"/>
      <c r="AF300" s="1051"/>
      <c r="AG300" s="1051"/>
      <c r="AH300" s="1051"/>
      <c r="AI300" s="1051"/>
      <c r="AJ300" s="1051"/>
      <c r="AK300" s="1051"/>
      <c r="AL300" s="1051"/>
      <c r="AM300" s="1051"/>
      <c r="AN300" s="1051"/>
      <c r="AO300" s="1051"/>
      <c r="AP300" s="1051"/>
      <c r="AQ300" s="1051"/>
      <c r="AR300" s="1051"/>
      <c r="AS300" s="1051"/>
      <c r="AT300" s="1051"/>
      <c r="AU300" s="1051"/>
      <c r="AV300" s="1051"/>
      <c r="AW300" s="1051"/>
      <c r="AX300" s="1051"/>
      <c r="AY300" s="1051"/>
      <c r="AZ300" s="1051"/>
      <c r="BA300" s="1051"/>
      <c r="BB300" s="1051"/>
      <c r="BC300" s="1051"/>
      <c r="BD300" s="1051"/>
      <c r="BE300" s="1051"/>
    </row>
    <row r="301" spans="1:57" s="1052" customFormat="1" ht="15.75">
      <c r="A301" s="1117" t="s">
        <v>451</v>
      </c>
      <c r="B301" s="1056"/>
      <c r="C301" s="1057"/>
      <c r="D301" s="440"/>
      <c r="E301" t="s">
        <v>733</v>
      </c>
      <c r="F301" s="1138" t="s">
        <v>14</v>
      </c>
      <c r="G301" s="1372">
        <v>2</v>
      </c>
      <c r="H301" s="1319"/>
      <c r="I301" s="1247"/>
      <c r="J301" s="1051"/>
      <c r="K301" s="1051"/>
      <c r="L301" s="1051"/>
      <c r="M301" s="1051"/>
      <c r="N301" s="1051"/>
      <c r="O301" s="1051"/>
      <c r="P301" s="1051"/>
      <c r="Q301" s="1051"/>
      <c r="R301" s="1051"/>
      <c r="S301" s="1051"/>
      <c r="T301" s="1051"/>
      <c r="U301" s="1051"/>
      <c r="V301" s="1051"/>
      <c r="W301" s="1051"/>
      <c r="X301" s="1051"/>
      <c r="Y301" s="1051"/>
      <c r="Z301" s="1051"/>
      <c r="AA301" s="1051"/>
      <c r="AB301" s="1051"/>
      <c r="AC301" s="1051"/>
      <c r="AD301" s="1051"/>
      <c r="AE301" s="1051"/>
      <c r="AF301" s="1051"/>
      <c r="AG301" s="1051"/>
      <c r="AH301" s="1051"/>
      <c r="AI301" s="1051"/>
      <c r="AJ301" s="1051"/>
      <c r="AK301" s="1051"/>
      <c r="AL301" s="1051"/>
      <c r="AM301" s="1051"/>
      <c r="AN301" s="1051"/>
      <c r="AO301" s="1051"/>
      <c r="AP301" s="1051"/>
      <c r="AQ301" s="1051"/>
      <c r="AR301" s="1051"/>
      <c r="AS301" s="1051"/>
      <c r="AT301" s="1051"/>
      <c r="AU301" s="1051"/>
      <c r="AV301" s="1051"/>
      <c r="AW301" s="1051"/>
      <c r="AX301" s="1051"/>
      <c r="AY301" s="1051"/>
      <c r="AZ301" s="1051"/>
      <c r="BA301" s="1051"/>
      <c r="BB301" s="1051"/>
      <c r="BC301" s="1051"/>
      <c r="BD301" s="1051"/>
      <c r="BE301" s="1051"/>
    </row>
    <row r="302" spans="1:57" s="1052" customFormat="1" ht="15.75">
      <c r="A302" s="1117" t="s">
        <v>452</v>
      </c>
      <c r="B302" s="1056"/>
      <c r="C302" s="1057"/>
      <c r="D302" s="1137"/>
      <c r="E302" t="s">
        <v>734</v>
      </c>
      <c r="F302" s="1138" t="s">
        <v>14</v>
      </c>
      <c r="G302" s="1372">
        <v>10</v>
      </c>
      <c r="H302" s="1319"/>
      <c r="I302" s="1247"/>
      <c r="J302" s="1051"/>
      <c r="K302" s="1051"/>
      <c r="L302" s="1051"/>
      <c r="M302" s="1051"/>
      <c r="N302" s="1051"/>
      <c r="O302" s="1051"/>
      <c r="P302" s="1051"/>
      <c r="Q302" s="1051"/>
      <c r="R302" s="1051"/>
      <c r="S302" s="1051"/>
      <c r="T302" s="1051"/>
      <c r="U302" s="1051"/>
      <c r="V302" s="1051"/>
      <c r="W302" s="1051"/>
      <c r="X302" s="1051"/>
      <c r="Y302" s="1051"/>
      <c r="Z302" s="1051"/>
      <c r="AA302" s="1051"/>
      <c r="AB302" s="1051"/>
      <c r="AC302" s="1051"/>
      <c r="AD302" s="1051"/>
      <c r="AE302" s="1051"/>
      <c r="AF302" s="1051"/>
      <c r="AG302" s="1051"/>
      <c r="AH302" s="1051"/>
      <c r="AI302" s="1051"/>
      <c r="AJ302" s="1051"/>
      <c r="AK302" s="1051"/>
      <c r="AL302" s="1051"/>
      <c r="AM302" s="1051"/>
      <c r="AN302" s="1051"/>
      <c r="AO302" s="1051"/>
      <c r="AP302" s="1051"/>
      <c r="AQ302" s="1051"/>
      <c r="AR302" s="1051"/>
      <c r="AS302" s="1051"/>
      <c r="AT302" s="1051"/>
      <c r="AU302" s="1051"/>
      <c r="AV302" s="1051"/>
      <c r="AW302" s="1051"/>
      <c r="AX302" s="1051"/>
      <c r="AY302" s="1051"/>
      <c r="AZ302" s="1051"/>
      <c r="BA302" s="1051"/>
      <c r="BB302" s="1051"/>
      <c r="BC302" s="1051"/>
      <c r="BD302" s="1051"/>
      <c r="BE302" s="1051"/>
    </row>
    <row r="303" spans="1:57" s="1052" customFormat="1" ht="15.75">
      <c r="A303" s="1117" t="s">
        <v>453</v>
      </c>
      <c r="B303" s="1056"/>
      <c r="C303" s="1057"/>
      <c r="D303" s="1137"/>
      <c r="E303" t="s">
        <v>735</v>
      </c>
      <c r="F303" s="1138" t="s">
        <v>14</v>
      </c>
      <c r="G303" s="1372">
        <v>1</v>
      </c>
      <c r="H303" s="1319"/>
      <c r="I303" s="1247"/>
      <c r="J303" s="1051"/>
      <c r="K303" s="1051"/>
      <c r="L303" s="1051"/>
      <c r="M303" s="1051"/>
      <c r="N303" s="1051"/>
      <c r="O303" s="1051"/>
      <c r="P303" s="1051"/>
      <c r="Q303" s="1051"/>
      <c r="R303" s="1051"/>
      <c r="S303" s="1051"/>
      <c r="T303" s="1051"/>
      <c r="U303" s="1051"/>
      <c r="V303" s="1051"/>
      <c r="W303" s="1051"/>
      <c r="X303" s="1051"/>
      <c r="Y303" s="1051"/>
      <c r="Z303" s="1051"/>
      <c r="AA303" s="1051"/>
      <c r="AB303" s="1051"/>
      <c r="AC303" s="1051"/>
      <c r="AD303" s="1051"/>
      <c r="AE303" s="1051"/>
      <c r="AF303" s="1051"/>
      <c r="AG303" s="1051"/>
      <c r="AH303" s="1051"/>
      <c r="AI303" s="1051"/>
      <c r="AJ303" s="1051"/>
      <c r="AK303" s="1051"/>
      <c r="AL303" s="1051"/>
      <c r="AM303" s="1051"/>
      <c r="AN303" s="1051"/>
      <c r="AO303" s="1051"/>
      <c r="AP303" s="1051"/>
      <c r="AQ303" s="1051"/>
      <c r="AR303" s="1051"/>
      <c r="AS303" s="1051"/>
      <c r="AT303" s="1051"/>
      <c r="AU303" s="1051"/>
      <c r="AV303" s="1051"/>
      <c r="AW303" s="1051"/>
      <c r="AX303" s="1051"/>
      <c r="AY303" s="1051"/>
      <c r="AZ303" s="1051"/>
      <c r="BA303" s="1051"/>
      <c r="BB303" s="1051"/>
      <c r="BC303" s="1051"/>
      <c r="BD303" s="1051"/>
      <c r="BE303" s="1051"/>
    </row>
    <row r="304" spans="1:57" ht="15.75">
      <c r="A304" s="1117" t="s">
        <v>454</v>
      </c>
      <c r="B304" s="389"/>
      <c r="C304" s="218"/>
      <c r="D304" s="440"/>
      <c r="E304" t="s">
        <v>744</v>
      </c>
      <c r="F304" s="1138" t="s">
        <v>136</v>
      </c>
      <c r="G304" s="1372">
        <v>1</v>
      </c>
      <c r="H304" s="1319"/>
      <c r="I304" s="1247"/>
    </row>
    <row r="305" spans="1:57" ht="15">
      <c r="A305" s="433"/>
      <c r="B305" s="389"/>
      <c r="C305" s="218"/>
      <c r="D305" s="440"/>
      <c r="E305" s="441"/>
      <c r="F305" s="201"/>
      <c r="G305" s="1365"/>
      <c r="H305" s="1309"/>
      <c r="I305" s="1246"/>
    </row>
    <row r="306" spans="1:57" ht="15">
      <c r="A306" s="433"/>
      <c r="B306" s="434"/>
      <c r="C306" s="435"/>
      <c r="D306" s="435"/>
      <c r="E306"/>
      <c r="F306" s="1138"/>
      <c r="G306" s="1373"/>
      <c r="H306" s="1320"/>
      <c r="I306" s="1246"/>
    </row>
    <row r="307" spans="1:57" s="1061" customFormat="1" ht="15.75">
      <c r="A307" s="1041" t="s">
        <v>833</v>
      </c>
      <c r="B307" s="951" t="s">
        <v>199</v>
      </c>
      <c r="C307" s="953"/>
      <c r="D307" s="1045"/>
      <c r="E307" s="1046"/>
      <c r="F307" s="955"/>
      <c r="G307" s="1366"/>
      <c r="H307" s="1310"/>
      <c r="I307" s="1247"/>
      <c r="J307" s="1005"/>
      <c r="K307" s="1062"/>
      <c r="L307" s="1005"/>
      <c r="M307" s="1005"/>
      <c r="N307" s="1005"/>
      <c r="O307" s="1005"/>
      <c r="P307" s="1005"/>
      <c r="Q307" s="1005"/>
      <c r="R307" s="1005"/>
      <c r="S307" s="1005"/>
      <c r="T307" s="1005"/>
      <c r="U307" s="1005"/>
      <c r="V307" s="1005"/>
      <c r="W307" s="1005"/>
      <c r="X307" s="1005"/>
      <c r="Y307" s="1005"/>
      <c r="Z307" s="1005"/>
      <c r="AA307" s="1005"/>
      <c r="AB307" s="1005"/>
      <c r="AC307" s="1005"/>
      <c r="AD307" s="1005"/>
      <c r="AE307" s="1005"/>
      <c r="AF307" s="1005"/>
      <c r="AG307" s="1005"/>
      <c r="AH307" s="1005"/>
      <c r="AI307" s="1005"/>
      <c r="AJ307" s="1005"/>
      <c r="AK307" s="1005"/>
      <c r="AL307" s="1005"/>
      <c r="AM307" s="1005"/>
      <c r="AN307" s="1005"/>
      <c r="AO307" s="1005"/>
      <c r="AP307" s="1005"/>
      <c r="AQ307" s="1005"/>
      <c r="AR307" s="1005"/>
      <c r="AS307" s="1005"/>
      <c r="AT307" s="1005"/>
      <c r="AU307" s="1005"/>
      <c r="AV307" s="1005"/>
      <c r="AW307" s="1005"/>
      <c r="AX307" s="1005"/>
      <c r="AY307" s="1005"/>
      <c r="AZ307" s="1005"/>
      <c r="BA307" s="1005"/>
      <c r="BB307" s="1005"/>
      <c r="BC307" s="1005"/>
      <c r="BD307" s="1005"/>
      <c r="BE307" s="1005"/>
    </row>
    <row r="308" spans="1:57" s="1061" customFormat="1" ht="15.75">
      <c r="A308" s="1044"/>
      <c r="B308" s="1063"/>
      <c r="C308" s="953"/>
      <c r="D308" s="1042" t="s">
        <v>93</v>
      </c>
      <c r="E308" s="1046"/>
      <c r="F308" s="955"/>
      <c r="G308" s="1366"/>
      <c r="H308" s="1310"/>
      <c r="I308" s="1247"/>
      <c r="J308" s="1005"/>
      <c r="K308" s="1005"/>
      <c r="L308" s="1005"/>
      <c r="M308" s="1005"/>
      <c r="N308" s="1005"/>
      <c r="O308" s="1005"/>
      <c r="P308" s="1005"/>
      <c r="Q308" s="1005"/>
      <c r="R308" s="1005"/>
      <c r="S308" s="1005"/>
      <c r="T308" s="1005"/>
      <c r="U308" s="1005"/>
      <c r="V308" s="1005"/>
      <c r="W308" s="1005"/>
      <c r="X308" s="1005"/>
      <c r="Y308" s="1005"/>
      <c r="Z308" s="1005"/>
      <c r="AA308" s="1005"/>
      <c r="AB308" s="1005"/>
      <c r="AC308" s="1005"/>
      <c r="AD308" s="1005"/>
      <c r="AE308" s="1005"/>
      <c r="AF308" s="1005"/>
      <c r="AG308" s="1005"/>
      <c r="AH308" s="1005"/>
      <c r="AI308" s="1005"/>
      <c r="AJ308" s="1005"/>
      <c r="AK308" s="1005"/>
      <c r="AL308" s="1005"/>
      <c r="AM308" s="1005"/>
      <c r="AN308" s="1005"/>
      <c r="AO308" s="1005"/>
      <c r="AP308" s="1005"/>
      <c r="AQ308" s="1005"/>
      <c r="AR308" s="1005"/>
      <c r="AS308" s="1005"/>
      <c r="AT308" s="1005"/>
      <c r="AU308" s="1005"/>
      <c r="AV308" s="1005"/>
      <c r="AW308" s="1005"/>
      <c r="AX308" s="1005"/>
      <c r="AY308" s="1005"/>
      <c r="AZ308" s="1005"/>
      <c r="BA308" s="1005"/>
      <c r="BB308" s="1005"/>
      <c r="BC308" s="1005"/>
      <c r="BD308" s="1005"/>
      <c r="BE308" s="1005"/>
    </row>
    <row r="309" spans="1:57" s="1136" customFormat="1" ht="15">
      <c r="A309" s="1117" t="s">
        <v>834</v>
      </c>
      <c r="B309" s="1118"/>
      <c r="C309" s="1119"/>
      <c r="D309" s="1124"/>
      <c r="E309" t="s">
        <v>736</v>
      </c>
      <c r="F309" s="1120" t="s">
        <v>14</v>
      </c>
      <c r="G309" s="1391">
        <v>10</v>
      </c>
      <c r="H309" s="1312"/>
      <c r="I309" s="1267"/>
      <c r="J309" s="1105"/>
      <c r="K309" s="1105"/>
      <c r="L309" s="1105"/>
      <c r="M309" s="1105"/>
      <c r="N309" s="1105"/>
      <c r="O309" s="1105"/>
      <c r="P309" s="1105"/>
      <c r="Q309" s="1105"/>
      <c r="R309" s="1105"/>
      <c r="S309" s="1105"/>
      <c r="T309" s="1105"/>
      <c r="U309" s="1105"/>
      <c r="V309" s="1105"/>
      <c r="W309" s="1105"/>
      <c r="X309" s="1105"/>
      <c r="Y309" s="1105"/>
      <c r="Z309" s="1105"/>
      <c r="AA309" s="1105"/>
      <c r="AB309" s="1105"/>
      <c r="AC309" s="1105"/>
      <c r="AD309" s="1105"/>
      <c r="AE309" s="1105"/>
      <c r="AF309" s="1105"/>
      <c r="AG309" s="1105"/>
      <c r="AH309" s="1105"/>
      <c r="AI309" s="1105"/>
      <c r="AJ309" s="1105"/>
      <c r="AK309" s="1105"/>
      <c r="AL309" s="1105"/>
      <c r="AM309" s="1105"/>
      <c r="AN309" s="1105"/>
      <c r="AO309" s="1105"/>
      <c r="AP309" s="1105"/>
      <c r="AQ309" s="1105"/>
      <c r="AR309" s="1105"/>
      <c r="AS309" s="1105"/>
      <c r="AT309" s="1105"/>
      <c r="AU309" s="1105"/>
      <c r="AV309" s="1105"/>
      <c r="AW309" s="1105"/>
      <c r="AX309" s="1105"/>
      <c r="AY309" s="1105"/>
      <c r="AZ309" s="1105"/>
      <c r="BA309" s="1105"/>
      <c r="BB309" s="1105"/>
      <c r="BC309" s="1105"/>
      <c r="BD309" s="1105"/>
      <c r="BE309" s="1105"/>
    </row>
    <row r="310" spans="1:57" s="1123" customFormat="1" ht="15">
      <c r="A310" s="1117" t="s">
        <v>835</v>
      </c>
      <c r="B310" s="1118"/>
      <c r="C310" s="1119"/>
      <c r="D310" s="1124"/>
      <c r="E310" t="s">
        <v>737</v>
      </c>
      <c r="F310" s="1120" t="s">
        <v>14</v>
      </c>
      <c r="G310" s="1391">
        <v>22</v>
      </c>
      <c r="H310" s="1312"/>
      <c r="I310" s="1267"/>
      <c r="J310" s="1121"/>
      <c r="K310" s="1121"/>
      <c r="L310" s="1121"/>
      <c r="M310" s="1121"/>
      <c r="N310" s="1121"/>
      <c r="O310" s="1121"/>
      <c r="P310" s="1121"/>
      <c r="Q310" s="1121"/>
      <c r="R310" s="1121"/>
      <c r="S310" s="1121"/>
      <c r="T310" s="1121"/>
      <c r="U310" s="1121"/>
      <c r="V310" s="1121"/>
      <c r="W310" s="1121"/>
      <c r="X310" s="1121"/>
      <c r="Y310" s="1121"/>
      <c r="Z310" s="1121"/>
      <c r="AA310" s="1121"/>
      <c r="AB310" s="1121"/>
      <c r="AC310" s="1121"/>
      <c r="AD310" s="1121"/>
      <c r="AE310" s="1121"/>
      <c r="AF310" s="1121"/>
      <c r="AG310" s="1121"/>
      <c r="AH310" s="1121"/>
      <c r="AI310" s="1121"/>
      <c r="AJ310" s="1121"/>
      <c r="AK310" s="1121"/>
      <c r="AL310" s="1121"/>
      <c r="AM310" s="1121"/>
      <c r="AN310" s="1121"/>
      <c r="AO310" s="1121"/>
      <c r="AP310" s="1121"/>
      <c r="AQ310" s="1121"/>
      <c r="AR310" s="1121"/>
      <c r="AS310" s="1121"/>
      <c r="AT310" s="1121"/>
      <c r="AU310" s="1121"/>
      <c r="AV310" s="1121"/>
      <c r="AW310" s="1121"/>
      <c r="AX310" s="1121"/>
      <c r="AY310" s="1121"/>
      <c r="AZ310" s="1121"/>
      <c r="BA310" s="1121"/>
      <c r="BB310" s="1121"/>
      <c r="BC310" s="1121"/>
      <c r="BD310" s="1121"/>
      <c r="BE310" s="1121"/>
    </row>
    <row r="311" spans="1:57" s="1123" customFormat="1" ht="15">
      <c r="A311" s="1117" t="s">
        <v>836</v>
      </c>
      <c r="B311" s="1118"/>
      <c r="C311" s="1119"/>
      <c r="D311" s="1124"/>
      <c r="E311" t="s">
        <v>794</v>
      </c>
      <c r="F311" s="1120" t="s">
        <v>14</v>
      </c>
      <c r="G311" s="1391">
        <v>6</v>
      </c>
      <c r="H311" s="1312"/>
      <c r="I311" s="1267"/>
      <c r="J311" s="1121"/>
      <c r="K311" s="1121"/>
      <c r="L311" s="1121"/>
      <c r="M311" s="1121"/>
      <c r="N311" s="1121"/>
      <c r="O311" s="1121"/>
      <c r="P311" s="1121"/>
      <c r="Q311" s="1121"/>
      <c r="R311" s="1121"/>
      <c r="S311" s="1121"/>
      <c r="T311" s="1121"/>
      <c r="U311" s="1121"/>
      <c r="V311" s="1121"/>
      <c r="W311" s="1121"/>
      <c r="X311" s="1121"/>
      <c r="Y311" s="1121"/>
      <c r="Z311" s="1121"/>
      <c r="AA311" s="1121"/>
      <c r="AB311" s="1121"/>
      <c r="AC311" s="1121"/>
      <c r="AD311" s="1121"/>
      <c r="AE311" s="1121"/>
      <c r="AF311" s="1121"/>
      <c r="AG311" s="1121"/>
      <c r="AH311" s="1121"/>
      <c r="AI311" s="1121"/>
      <c r="AJ311" s="1121"/>
      <c r="AK311" s="1121"/>
      <c r="AL311" s="1121"/>
      <c r="AM311" s="1121"/>
      <c r="AN311" s="1121"/>
      <c r="AO311" s="1121"/>
      <c r="AP311" s="1121"/>
      <c r="AQ311" s="1121"/>
      <c r="AR311" s="1121"/>
      <c r="AS311" s="1121"/>
      <c r="AT311" s="1121"/>
      <c r="AU311" s="1121"/>
      <c r="AV311" s="1121"/>
      <c r="AW311" s="1121"/>
      <c r="AX311" s="1121"/>
      <c r="AY311" s="1121"/>
      <c r="AZ311" s="1121"/>
      <c r="BA311" s="1121"/>
      <c r="BB311" s="1121"/>
      <c r="BC311" s="1121"/>
      <c r="BD311" s="1121"/>
      <c r="BE311" s="1121"/>
    </row>
    <row r="312" spans="1:57" s="1123" customFormat="1" ht="15">
      <c r="A312" s="1117" t="s">
        <v>837</v>
      </c>
      <c r="B312" s="1118"/>
      <c r="C312" s="1119"/>
      <c r="D312" s="1124"/>
      <c r="E312" t="s">
        <v>795</v>
      </c>
      <c r="F312" s="1120" t="s">
        <v>14</v>
      </c>
      <c r="G312" s="1391">
        <v>2</v>
      </c>
      <c r="H312" s="1312"/>
      <c r="I312" s="1267"/>
      <c r="J312" s="1121"/>
      <c r="K312" s="1121"/>
      <c r="L312" s="1121"/>
      <c r="M312" s="1121"/>
      <c r="N312" s="1121"/>
      <c r="O312" s="1121"/>
      <c r="P312" s="1121"/>
      <c r="Q312" s="1121"/>
      <c r="R312" s="1121"/>
      <c r="S312" s="1121"/>
      <c r="T312" s="1121"/>
      <c r="U312" s="1121"/>
      <c r="V312" s="1121"/>
      <c r="W312" s="1121"/>
      <c r="X312" s="1121"/>
      <c r="Y312" s="1121"/>
      <c r="Z312" s="1121"/>
      <c r="AA312" s="1121"/>
      <c r="AB312" s="1121"/>
      <c r="AC312" s="1121"/>
      <c r="AD312" s="1121"/>
      <c r="AE312" s="1121"/>
      <c r="AF312" s="1121"/>
      <c r="AG312" s="1121"/>
      <c r="AH312" s="1121"/>
      <c r="AI312" s="1121"/>
      <c r="AJ312" s="1121"/>
      <c r="AK312" s="1121"/>
      <c r="AL312" s="1121"/>
      <c r="AM312" s="1121"/>
      <c r="AN312" s="1121"/>
      <c r="AO312" s="1121"/>
      <c r="AP312" s="1121"/>
      <c r="AQ312" s="1121"/>
      <c r="AR312" s="1121"/>
      <c r="AS312" s="1121"/>
      <c r="AT312" s="1121"/>
      <c r="AU312" s="1121"/>
      <c r="AV312" s="1121"/>
      <c r="AW312" s="1121"/>
      <c r="AX312" s="1121"/>
      <c r="AY312" s="1121"/>
      <c r="AZ312" s="1121"/>
      <c r="BA312" s="1121"/>
      <c r="BB312" s="1121"/>
      <c r="BC312" s="1121"/>
      <c r="BD312" s="1121"/>
      <c r="BE312" s="1121"/>
    </row>
    <row r="313" spans="1:57" s="1123" customFormat="1" ht="15">
      <c r="A313" s="1117" t="s">
        <v>838</v>
      </c>
      <c r="B313" s="1118"/>
      <c r="C313" s="1119"/>
      <c r="D313" s="1124"/>
      <c r="E313" t="s">
        <v>745</v>
      </c>
      <c r="F313" s="1120" t="s">
        <v>14</v>
      </c>
      <c r="G313" s="1391">
        <v>4</v>
      </c>
      <c r="H313" s="1312"/>
      <c r="I313" s="1267"/>
      <c r="J313" s="1121"/>
      <c r="K313" s="1121"/>
      <c r="L313" s="1121"/>
      <c r="M313" s="1121"/>
      <c r="N313" s="1121"/>
      <c r="O313" s="1121"/>
      <c r="P313" s="1121"/>
      <c r="Q313" s="1121"/>
      <c r="R313" s="1121"/>
      <c r="S313" s="1121"/>
      <c r="T313" s="1121"/>
      <c r="U313" s="1121"/>
      <c r="V313" s="1121"/>
      <c r="W313" s="1121"/>
      <c r="X313" s="1121"/>
      <c r="Y313" s="1121"/>
      <c r="Z313" s="1121"/>
      <c r="AA313" s="1121"/>
      <c r="AB313" s="1121"/>
      <c r="AC313" s="1121"/>
      <c r="AD313" s="1121"/>
      <c r="AE313" s="1121"/>
      <c r="AF313" s="1121"/>
      <c r="AG313" s="1121"/>
      <c r="AH313" s="1121"/>
      <c r="AI313" s="1121"/>
      <c r="AJ313" s="1121"/>
      <c r="AK313" s="1121"/>
      <c r="AL313" s="1121"/>
      <c r="AM313" s="1121"/>
      <c r="AN313" s="1121"/>
      <c r="AO313" s="1121"/>
      <c r="AP313" s="1121"/>
      <c r="AQ313" s="1121"/>
      <c r="AR313" s="1121"/>
      <c r="AS313" s="1121"/>
      <c r="AT313" s="1121"/>
      <c r="AU313" s="1121"/>
      <c r="AV313" s="1121"/>
      <c r="AW313" s="1121"/>
      <c r="AX313" s="1121"/>
      <c r="AY313" s="1121"/>
      <c r="AZ313" s="1121"/>
      <c r="BA313" s="1121"/>
      <c r="BB313" s="1121"/>
      <c r="BC313" s="1121"/>
      <c r="BD313" s="1121"/>
      <c r="BE313" s="1121"/>
    </row>
    <row r="314" spans="1:57" s="1123" customFormat="1" ht="15">
      <c r="A314" s="1117" t="s">
        <v>839</v>
      </c>
      <c r="B314" s="1118"/>
      <c r="C314" s="1119"/>
      <c r="D314" s="1124"/>
      <c r="E314" t="s">
        <v>738</v>
      </c>
      <c r="F314" s="1120" t="s">
        <v>14</v>
      </c>
      <c r="G314" s="1391">
        <v>8</v>
      </c>
      <c r="H314" s="1312"/>
      <c r="I314" s="1267"/>
      <c r="J314" s="1121"/>
      <c r="K314" s="1121"/>
      <c r="L314" s="1121"/>
      <c r="M314" s="1121"/>
      <c r="N314" s="1121"/>
      <c r="O314" s="1121"/>
      <c r="P314" s="1121"/>
      <c r="Q314" s="1121"/>
      <c r="R314" s="1121"/>
      <c r="S314" s="1121"/>
      <c r="T314" s="1121"/>
      <c r="U314" s="1121"/>
      <c r="V314" s="1121"/>
      <c r="W314" s="1121"/>
      <c r="X314" s="1121"/>
      <c r="Y314" s="1121"/>
      <c r="Z314" s="1121"/>
      <c r="AA314" s="1121"/>
      <c r="AB314" s="1121"/>
      <c r="AC314" s="1121"/>
      <c r="AD314" s="1121"/>
      <c r="AE314" s="1121"/>
      <c r="AF314" s="1121"/>
      <c r="AG314" s="1121"/>
      <c r="AH314" s="1121"/>
      <c r="AI314" s="1121"/>
      <c r="AJ314" s="1121"/>
      <c r="AK314" s="1121"/>
      <c r="AL314" s="1121"/>
      <c r="AM314" s="1121"/>
      <c r="AN314" s="1121"/>
      <c r="AO314" s="1121"/>
      <c r="AP314" s="1121"/>
      <c r="AQ314" s="1121"/>
      <c r="AR314" s="1121"/>
      <c r="AS314" s="1121"/>
      <c r="AT314" s="1121"/>
      <c r="AU314" s="1121"/>
      <c r="AV314" s="1121"/>
      <c r="AW314" s="1121"/>
      <c r="AX314" s="1121"/>
      <c r="AY314" s="1121"/>
      <c r="AZ314" s="1121"/>
      <c r="BA314" s="1121"/>
      <c r="BB314" s="1121"/>
      <c r="BC314" s="1121"/>
      <c r="BD314" s="1121"/>
      <c r="BE314" s="1121"/>
    </row>
    <row r="315" spans="1:57" s="1123" customFormat="1" ht="15">
      <c r="A315" s="1117" t="s">
        <v>840</v>
      </c>
      <c r="B315" s="1118"/>
      <c r="C315" s="1119"/>
      <c r="D315" s="1124"/>
      <c r="E315" t="s">
        <v>616</v>
      </c>
      <c r="F315" s="1120" t="s">
        <v>14</v>
      </c>
      <c r="G315" s="1391">
        <v>8</v>
      </c>
      <c r="H315" s="1312"/>
      <c r="I315" s="1267"/>
      <c r="J315" s="1121"/>
      <c r="K315" s="1121"/>
      <c r="L315" s="1121"/>
      <c r="M315" s="1121"/>
      <c r="N315" s="1121"/>
      <c r="O315" s="1121"/>
      <c r="P315" s="1121"/>
      <c r="Q315" s="1121"/>
      <c r="R315" s="1121"/>
      <c r="S315" s="1121"/>
      <c r="T315" s="1121"/>
      <c r="U315" s="1121"/>
      <c r="V315" s="1121"/>
      <c r="W315" s="1121"/>
      <c r="X315" s="1121"/>
      <c r="Y315" s="1121"/>
      <c r="Z315" s="1121"/>
      <c r="AA315" s="1121"/>
      <c r="AB315" s="1121"/>
      <c r="AC315" s="1121"/>
      <c r="AD315" s="1121"/>
      <c r="AE315" s="1121"/>
      <c r="AF315" s="1121"/>
      <c r="AG315" s="1121"/>
      <c r="AH315" s="1121"/>
      <c r="AI315" s="1121"/>
      <c r="AJ315" s="1121"/>
      <c r="AK315" s="1121"/>
      <c r="AL315" s="1121"/>
      <c r="AM315" s="1121"/>
      <c r="AN315" s="1121"/>
      <c r="AO315" s="1121"/>
      <c r="AP315" s="1121"/>
      <c r="AQ315" s="1121"/>
      <c r="AR315" s="1121"/>
      <c r="AS315" s="1121"/>
      <c r="AT315" s="1121"/>
      <c r="AU315" s="1121"/>
      <c r="AV315" s="1121"/>
      <c r="AW315" s="1121"/>
      <c r="AX315" s="1121"/>
      <c r="AY315" s="1121"/>
      <c r="AZ315" s="1121"/>
      <c r="BA315" s="1121"/>
      <c r="BB315" s="1121"/>
      <c r="BC315" s="1121"/>
      <c r="BD315" s="1121"/>
      <c r="BE315" s="1121"/>
    </row>
    <row r="316" spans="1:57" s="1123" customFormat="1" ht="15">
      <c r="A316" s="1117" t="s">
        <v>841</v>
      </c>
      <c r="B316" s="1118"/>
      <c r="C316" s="1119"/>
      <c r="D316" s="1124"/>
      <c r="E316" s="1134" t="s">
        <v>622</v>
      </c>
      <c r="F316" s="1120" t="s">
        <v>14</v>
      </c>
      <c r="G316" s="1391">
        <v>2</v>
      </c>
      <c r="H316" s="1312"/>
      <c r="I316" s="1267"/>
      <c r="J316" s="1121"/>
      <c r="K316" s="1121"/>
      <c r="L316" s="1121"/>
      <c r="M316" s="1121"/>
      <c r="N316" s="1121"/>
      <c r="O316" s="1121"/>
      <c r="P316" s="1121"/>
      <c r="Q316" s="1121"/>
      <c r="R316" s="1121"/>
      <c r="S316" s="1121"/>
      <c r="T316" s="1121"/>
      <c r="U316" s="1121"/>
      <c r="V316" s="1121"/>
      <c r="W316" s="1121"/>
      <c r="X316" s="1121"/>
      <c r="Y316" s="1121"/>
      <c r="Z316" s="1121"/>
      <c r="AA316" s="1121"/>
      <c r="AB316" s="1121"/>
      <c r="AC316" s="1121"/>
      <c r="AD316" s="1121"/>
      <c r="AE316" s="1121"/>
      <c r="AF316" s="1121"/>
      <c r="AG316" s="1121"/>
      <c r="AH316" s="1121"/>
      <c r="AI316" s="1121"/>
      <c r="AJ316" s="1121"/>
      <c r="AK316" s="1121"/>
      <c r="AL316" s="1121"/>
      <c r="AM316" s="1121"/>
      <c r="AN316" s="1121"/>
      <c r="AO316" s="1121"/>
      <c r="AP316" s="1121"/>
      <c r="AQ316" s="1121"/>
      <c r="AR316" s="1121"/>
      <c r="AS316" s="1121"/>
      <c r="AT316" s="1121"/>
      <c r="AU316" s="1121"/>
      <c r="AV316" s="1121"/>
      <c r="AW316" s="1121"/>
      <c r="AX316" s="1121"/>
      <c r="AY316" s="1121"/>
      <c r="AZ316" s="1121"/>
      <c r="BA316" s="1121"/>
      <c r="BB316" s="1121"/>
      <c r="BC316" s="1121"/>
      <c r="BD316" s="1121"/>
      <c r="BE316" s="1121"/>
    </row>
    <row r="317" spans="1:57" s="1123" customFormat="1" ht="15">
      <c r="A317" s="1117" t="s">
        <v>842</v>
      </c>
      <c r="B317" s="1118"/>
      <c r="C317" s="1119"/>
      <c r="D317" s="1124"/>
      <c r="E317" s="1134" t="s">
        <v>618</v>
      </c>
      <c r="F317" s="1120" t="s">
        <v>14</v>
      </c>
      <c r="G317" s="1391">
        <v>11</v>
      </c>
      <c r="H317" s="1312"/>
      <c r="I317" s="1267"/>
      <c r="J317" s="1121"/>
      <c r="K317" s="1121"/>
      <c r="L317" s="1121"/>
      <c r="M317" s="1121"/>
      <c r="N317" s="1121"/>
      <c r="O317" s="1121"/>
      <c r="P317" s="1121"/>
      <c r="Q317" s="1121"/>
      <c r="R317" s="1121"/>
      <c r="S317" s="1121"/>
      <c r="T317" s="1121"/>
      <c r="U317" s="1121"/>
      <c r="V317" s="1121"/>
      <c r="W317" s="1121"/>
      <c r="X317" s="1121"/>
      <c r="Y317" s="1121"/>
      <c r="Z317" s="1121"/>
      <c r="AA317" s="1121"/>
      <c r="AB317" s="1121"/>
      <c r="AC317" s="1121"/>
      <c r="AD317" s="1121"/>
      <c r="AE317" s="1121"/>
      <c r="AF317" s="1121"/>
      <c r="AG317" s="1121"/>
      <c r="AH317" s="1121"/>
      <c r="AI317" s="1121"/>
      <c r="AJ317" s="1121"/>
      <c r="AK317" s="1121"/>
      <c r="AL317" s="1121"/>
      <c r="AM317" s="1121"/>
      <c r="AN317" s="1121"/>
      <c r="AO317" s="1121"/>
      <c r="AP317" s="1121"/>
      <c r="AQ317" s="1121"/>
      <c r="AR317" s="1121"/>
      <c r="AS317" s="1121"/>
      <c r="AT317" s="1121"/>
      <c r="AU317" s="1121"/>
      <c r="AV317" s="1121"/>
      <c r="AW317" s="1121"/>
      <c r="AX317" s="1121"/>
      <c r="AY317" s="1121"/>
      <c r="AZ317" s="1121"/>
      <c r="BA317" s="1121"/>
      <c r="BB317" s="1121"/>
      <c r="BC317" s="1121"/>
      <c r="BD317" s="1121"/>
      <c r="BE317" s="1121"/>
    </row>
    <row r="318" spans="1:57" s="1123" customFormat="1" ht="15">
      <c r="A318" s="1117" t="s">
        <v>843</v>
      </c>
      <c r="B318" s="1118"/>
      <c r="C318" s="1119"/>
      <c r="D318" s="1124"/>
      <c r="E318" s="1134" t="s">
        <v>619</v>
      </c>
      <c r="F318" s="1120" t="s">
        <v>14</v>
      </c>
      <c r="G318" s="1391">
        <v>3</v>
      </c>
      <c r="H318" s="1312"/>
      <c r="I318" s="1267"/>
      <c r="J318" s="1121"/>
      <c r="K318" s="1121"/>
      <c r="L318" s="1121"/>
      <c r="M318" s="1121"/>
      <c r="N318" s="1121"/>
      <c r="O318" s="1121"/>
      <c r="P318" s="1121"/>
      <c r="Q318" s="1121"/>
      <c r="R318" s="1121"/>
      <c r="S318" s="1121"/>
      <c r="T318" s="1121"/>
      <c r="U318" s="1121"/>
      <c r="V318" s="1121"/>
      <c r="W318" s="1121"/>
      <c r="X318" s="1121"/>
      <c r="Y318" s="1121"/>
      <c r="Z318" s="1121"/>
      <c r="AA318" s="1121"/>
      <c r="AB318" s="1121"/>
      <c r="AC318" s="1121"/>
      <c r="AD318" s="1121"/>
      <c r="AE318" s="1121"/>
      <c r="AF318" s="1121"/>
      <c r="AG318" s="1121"/>
      <c r="AH318" s="1121"/>
      <c r="AI318" s="1121"/>
      <c r="AJ318" s="1121"/>
      <c r="AK318" s="1121"/>
      <c r="AL318" s="1121"/>
      <c r="AM318" s="1121"/>
      <c r="AN318" s="1121"/>
      <c r="AO318" s="1121"/>
      <c r="AP318" s="1121"/>
      <c r="AQ318" s="1121"/>
      <c r="AR318" s="1121"/>
      <c r="AS318" s="1121"/>
      <c r="AT318" s="1121"/>
      <c r="AU318" s="1121"/>
      <c r="AV318" s="1121"/>
      <c r="AW318" s="1121"/>
      <c r="AX318" s="1121"/>
      <c r="AY318" s="1121"/>
      <c r="AZ318" s="1121"/>
      <c r="BA318" s="1121"/>
      <c r="BB318" s="1121"/>
      <c r="BC318" s="1121"/>
      <c r="BD318" s="1121"/>
      <c r="BE318" s="1121"/>
    </row>
    <row r="319" spans="1:57" s="1123" customFormat="1" ht="15">
      <c r="A319" s="1117" t="s">
        <v>844</v>
      </c>
      <c r="B319" s="1118"/>
      <c r="C319" s="1119"/>
      <c r="D319" s="1124"/>
      <c r="E319" s="1134" t="s">
        <v>620</v>
      </c>
      <c r="F319" s="1120" t="s">
        <v>14</v>
      </c>
      <c r="G319" s="1391">
        <v>1</v>
      </c>
      <c r="H319" s="1312"/>
      <c r="I319" s="1267"/>
      <c r="J319" s="1121"/>
      <c r="K319" s="1121"/>
      <c r="L319" s="1121"/>
      <c r="M319" s="1121"/>
      <c r="N319" s="1121"/>
      <c r="O319" s="1121"/>
      <c r="P319" s="1121"/>
      <c r="Q319" s="1121"/>
      <c r="R319" s="1121"/>
      <c r="S319" s="1121"/>
      <c r="T319" s="1121"/>
      <c r="U319" s="1121"/>
      <c r="V319" s="1121"/>
      <c r="W319" s="1121"/>
      <c r="X319" s="1121"/>
      <c r="Y319" s="1121"/>
      <c r="Z319" s="1121"/>
      <c r="AA319" s="1121"/>
      <c r="AB319" s="1121"/>
      <c r="AC319" s="1121"/>
      <c r="AD319" s="1121"/>
      <c r="AE319" s="1121"/>
      <c r="AF319" s="1121"/>
      <c r="AG319" s="1121"/>
      <c r="AH319" s="1121"/>
      <c r="AI319" s="1121"/>
      <c r="AJ319" s="1121"/>
      <c r="AK319" s="1121"/>
      <c r="AL319" s="1121"/>
      <c r="AM319" s="1121"/>
      <c r="AN319" s="1121"/>
      <c r="AO319" s="1121"/>
      <c r="AP319" s="1121"/>
      <c r="AQ319" s="1121"/>
      <c r="AR319" s="1121"/>
      <c r="AS319" s="1121"/>
      <c r="AT319" s="1121"/>
      <c r="AU319" s="1121"/>
      <c r="AV319" s="1121"/>
      <c r="AW319" s="1121"/>
      <c r="AX319" s="1121"/>
      <c r="AY319" s="1121"/>
      <c r="AZ319" s="1121"/>
      <c r="BA319" s="1121"/>
      <c r="BB319" s="1121"/>
      <c r="BC319" s="1121"/>
      <c r="BD319" s="1121"/>
      <c r="BE319" s="1121"/>
    </row>
    <row r="320" spans="1:57" s="1123" customFormat="1" ht="15">
      <c r="A320" s="1117" t="s">
        <v>845</v>
      </c>
      <c r="B320" s="1118"/>
      <c r="C320" s="1119"/>
      <c r="D320" s="1124"/>
      <c r="E320" s="1134" t="s">
        <v>425</v>
      </c>
      <c r="F320" s="1120" t="s">
        <v>136</v>
      </c>
      <c r="G320" s="1391">
        <v>1</v>
      </c>
      <c r="H320" s="1312"/>
      <c r="I320" s="1267"/>
      <c r="J320" s="1121"/>
      <c r="K320" s="1122"/>
      <c r="L320" s="1121"/>
      <c r="M320" s="1121"/>
      <c r="N320" s="1121"/>
      <c r="O320" s="1121"/>
      <c r="P320" s="1121"/>
      <c r="Q320" s="1121"/>
      <c r="R320" s="1121"/>
      <c r="S320" s="1121"/>
      <c r="T320" s="1121"/>
      <c r="U320" s="1121"/>
      <c r="V320" s="1121"/>
      <c r="W320" s="1121"/>
      <c r="X320" s="1121"/>
      <c r="Y320" s="1121"/>
      <c r="Z320" s="1121"/>
      <c r="AA320" s="1121"/>
      <c r="AB320" s="1121"/>
      <c r="AC320" s="1121"/>
      <c r="AD320" s="1121"/>
      <c r="AE320" s="1121"/>
      <c r="AF320" s="1121"/>
      <c r="AG320" s="1121"/>
      <c r="AH320" s="1121"/>
      <c r="AI320" s="1121"/>
      <c r="AJ320" s="1121"/>
      <c r="AK320" s="1121"/>
      <c r="AL320" s="1121"/>
      <c r="AM320" s="1121"/>
      <c r="AN320" s="1121"/>
      <c r="AO320" s="1121"/>
      <c r="AP320" s="1121"/>
      <c r="AQ320" s="1121"/>
      <c r="AR320" s="1121"/>
      <c r="AS320" s="1121"/>
      <c r="AT320" s="1121"/>
      <c r="AU320" s="1121"/>
      <c r="AV320" s="1121"/>
      <c r="AW320" s="1121"/>
      <c r="AX320" s="1121"/>
      <c r="AY320" s="1121"/>
      <c r="AZ320" s="1121"/>
      <c r="BA320" s="1121"/>
      <c r="BB320" s="1121"/>
      <c r="BC320" s="1121"/>
      <c r="BD320" s="1121"/>
      <c r="BE320" s="1121"/>
    </row>
    <row r="321" spans="1:57" s="89" customFormat="1" ht="15">
      <c r="A321" s="402"/>
      <c r="B321" s="389"/>
      <c r="C321" s="218"/>
      <c r="D321" s="398"/>
      <c r="E321" s="404"/>
      <c r="F321" s="220"/>
      <c r="G321" s="1365"/>
      <c r="H321" s="1309"/>
      <c r="I321" s="1246"/>
      <c r="J321" s="934"/>
      <c r="K321" s="934"/>
      <c r="L321" s="934"/>
      <c r="M321" s="934"/>
      <c r="N321" s="934"/>
      <c r="O321" s="934"/>
      <c r="P321" s="934"/>
      <c r="Q321" s="934"/>
      <c r="R321" s="934"/>
      <c r="S321" s="934"/>
      <c r="T321" s="934"/>
      <c r="U321" s="934"/>
      <c r="V321" s="934"/>
      <c r="W321" s="934"/>
      <c r="X321" s="934"/>
      <c r="Y321" s="934"/>
      <c r="Z321" s="934"/>
      <c r="AA321" s="934"/>
      <c r="AB321" s="934"/>
      <c r="AC321" s="934"/>
      <c r="AD321" s="934"/>
      <c r="AE321" s="934"/>
      <c r="AF321" s="934"/>
      <c r="AG321" s="934"/>
      <c r="AH321" s="934"/>
      <c r="AI321" s="934"/>
      <c r="AJ321" s="934"/>
      <c r="AK321" s="934"/>
      <c r="AL321" s="934"/>
      <c r="AM321" s="934"/>
      <c r="AN321" s="934"/>
      <c r="AO321" s="934"/>
      <c r="AP321" s="934"/>
      <c r="AQ321" s="934"/>
      <c r="AR321" s="934"/>
      <c r="AS321" s="934"/>
      <c r="AT321" s="934"/>
      <c r="AU321" s="934"/>
      <c r="AV321" s="934"/>
      <c r="AW321" s="934"/>
      <c r="AX321" s="934"/>
      <c r="AY321" s="934"/>
      <c r="AZ321" s="934"/>
      <c r="BA321" s="934"/>
      <c r="BB321" s="934"/>
      <c r="BC321" s="934"/>
      <c r="BD321" s="934"/>
      <c r="BE321" s="934"/>
    </row>
    <row r="322" spans="1:57" s="1052" customFormat="1" ht="15.75">
      <c r="A322" s="981"/>
      <c r="B322" s="982"/>
      <c r="C322" s="939"/>
      <c r="D322" s="940"/>
      <c r="E322" s="941" t="s">
        <v>485</v>
      </c>
      <c r="F322" s="983"/>
      <c r="G322" s="1328"/>
      <c r="H322" s="1254"/>
      <c r="I322" s="1254"/>
      <c r="J322" s="1051"/>
      <c r="K322" s="1064"/>
      <c r="L322" s="1051"/>
      <c r="M322" s="1051"/>
      <c r="N322" s="1051"/>
      <c r="O322" s="1051"/>
      <c r="P322" s="1051"/>
      <c r="Q322" s="1051"/>
      <c r="R322" s="1051"/>
      <c r="S322" s="1051"/>
      <c r="T322" s="1051"/>
      <c r="U322" s="1051"/>
      <c r="V322" s="1051"/>
      <c r="W322" s="1051"/>
      <c r="X322" s="1051"/>
      <c r="Y322" s="1051"/>
      <c r="Z322" s="1051"/>
      <c r="AA322" s="1051"/>
      <c r="AB322" s="1051"/>
      <c r="AC322" s="1051"/>
      <c r="AD322" s="1051"/>
      <c r="AE322" s="1051"/>
      <c r="AF322" s="1051"/>
      <c r="AG322" s="1051"/>
      <c r="AH322" s="1051"/>
      <c r="AI322" s="1051"/>
      <c r="AJ322" s="1051"/>
      <c r="AK322" s="1051"/>
      <c r="AL322" s="1051"/>
      <c r="AM322" s="1051"/>
      <c r="AN322" s="1051"/>
      <c r="AO322" s="1051"/>
      <c r="AP322" s="1051"/>
      <c r="AQ322" s="1051"/>
      <c r="AR322" s="1051"/>
      <c r="AS322" s="1051"/>
      <c r="AT322" s="1051"/>
      <c r="AU322" s="1051"/>
      <c r="AV322" s="1051"/>
      <c r="AW322" s="1051"/>
      <c r="AX322" s="1051"/>
      <c r="AY322" s="1051"/>
      <c r="AZ322" s="1051"/>
      <c r="BA322" s="1051"/>
      <c r="BB322" s="1051"/>
      <c r="BC322" s="1051"/>
      <c r="BD322" s="1051"/>
      <c r="BE322" s="1051"/>
    </row>
    <row r="323" spans="1:57" s="1052" customFormat="1" ht="15.75">
      <c r="A323" s="937"/>
      <c r="B323" s="985"/>
      <c r="C323" s="939"/>
      <c r="D323" s="940"/>
      <c r="E323" s="941" t="s">
        <v>486</v>
      </c>
      <c r="F323" s="983"/>
      <c r="G323" s="1328"/>
      <c r="H323" s="1255"/>
      <c r="I323" s="1255"/>
      <c r="J323" s="1051"/>
      <c r="K323" s="1054"/>
      <c r="L323" s="1051"/>
      <c r="M323" s="1051"/>
      <c r="N323" s="1051"/>
      <c r="O323" s="1051"/>
      <c r="P323" s="1051"/>
      <c r="Q323" s="1051"/>
      <c r="R323" s="1051"/>
      <c r="S323" s="1051"/>
      <c r="T323" s="1051"/>
      <c r="U323" s="1051"/>
      <c r="V323" s="1051"/>
      <c r="W323" s="1051"/>
      <c r="X323" s="1051"/>
      <c r="Y323" s="1051"/>
      <c r="Z323" s="1051"/>
      <c r="AA323" s="1051"/>
      <c r="AB323" s="1051"/>
      <c r="AC323" s="1051"/>
      <c r="AD323" s="1051"/>
      <c r="AE323" s="1051"/>
      <c r="AF323" s="1051"/>
      <c r="AG323" s="1051"/>
      <c r="AH323" s="1051"/>
      <c r="AI323" s="1051"/>
      <c r="AJ323" s="1051"/>
      <c r="AK323" s="1051"/>
      <c r="AL323" s="1051"/>
      <c r="AM323" s="1051"/>
      <c r="AN323" s="1051"/>
      <c r="AO323" s="1051"/>
      <c r="AP323" s="1051"/>
      <c r="AQ323" s="1051"/>
      <c r="AR323" s="1051"/>
      <c r="AS323" s="1051"/>
      <c r="AT323" s="1051"/>
      <c r="AU323" s="1051"/>
      <c r="AV323" s="1051"/>
      <c r="AW323" s="1051"/>
      <c r="AX323" s="1051"/>
      <c r="AY323" s="1051"/>
      <c r="AZ323" s="1051"/>
      <c r="BA323" s="1051"/>
      <c r="BB323" s="1051"/>
      <c r="BC323" s="1051"/>
      <c r="BD323" s="1051"/>
      <c r="BE323" s="1051"/>
    </row>
    <row r="324" spans="1:57" s="1123" customFormat="1" ht="15">
      <c r="A324" s="1117"/>
      <c r="B324" s="1118"/>
      <c r="C324" s="1119"/>
      <c r="D324" s="1124"/>
      <c r="E324" s="1134"/>
      <c r="F324" s="1120"/>
      <c r="G324" s="1364"/>
      <c r="H324" s="1308"/>
      <c r="I324" s="1267"/>
      <c r="J324" s="1121"/>
      <c r="K324" s="1121"/>
      <c r="L324" s="1121"/>
      <c r="M324" s="1121"/>
      <c r="N324" s="1121"/>
      <c r="O324" s="1121"/>
      <c r="P324" s="1121"/>
      <c r="Q324" s="1121"/>
      <c r="R324" s="1121"/>
      <c r="S324" s="1121"/>
      <c r="T324" s="1121"/>
      <c r="U324" s="1121"/>
      <c r="V324" s="1121"/>
      <c r="W324" s="1121"/>
      <c r="X324" s="1121"/>
      <c r="Y324" s="1121"/>
      <c r="Z324" s="1121"/>
      <c r="AA324" s="1121"/>
      <c r="AB324" s="1121"/>
      <c r="AC324" s="1121"/>
      <c r="AD324" s="1121"/>
      <c r="AE324" s="1121"/>
      <c r="AF324" s="1121"/>
      <c r="AG324" s="1121"/>
      <c r="AH324" s="1121"/>
      <c r="AI324" s="1121"/>
      <c r="AJ324" s="1121"/>
      <c r="AK324" s="1121"/>
      <c r="AL324" s="1121"/>
      <c r="AM324" s="1121"/>
      <c r="AN324" s="1121"/>
      <c r="AO324" s="1121"/>
      <c r="AP324" s="1121"/>
      <c r="AQ324" s="1121"/>
      <c r="AR324" s="1121"/>
      <c r="AS324" s="1121"/>
      <c r="AT324" s="1121"/>
      <c r="AU324" s="1121"/>
      <c r="AV324" s="1121"/>
      <c r="AW324" s="1121"/>
      <c r="AX324" s="1121"/>
      <c r="AY324" s="1121"/>
      <c r="AZ324" s="1121"/>
      <c r="BA324" s="1121"/>
      <c r="BB324" s="1121"/>
      <c r="BC324" s="1121"/>
      <c r="BD324" s="1121"/>
      <c r="BE324" s="1121"/>
    </row>
    <row r="325" spans="1:57" s="89" customFormat="1" ht="15">
      <c r="A325" s="402"/>
      <c r="B325" s="389"/>
      <c r="C325" s="218"/>
      <c r="D325" s="398"/>
      <c r="E325" s="404"/>
      <c r="F325" s="220"/>
      <c r="G325" s="1365"/>
      <c r="H325" s="1309"/>
      <c r="I325" s="1246"/>
      <c r="J325" s="934"/>
      <c r="K325" s="935"/>
      <c r="L325" s="934"/>
      <c r="M325" s="934"/>
      <c r="N325" s="934"/>
      <c r="O325" s="934"/>
      <c r="P325" s="934"/>
      <c r="Q325" s="934"/>
      <c r="R325" s="934"/>
      <c r="S325" s="934"/>
      <c r="T325" s="934"/>
      <c r="U325" s="934"/>
      <c r="V325" s="934"/>
      <c r="W325" s="934"/>
      <c r="X325" s="934"/>
      <c r="Y325" s="934"/>
      <c r="Z325" s="934"/>
      <c r="AA325" s="934"/>
      <c r="AB325" s="934"/>
      <c r="AC325" s="934"/>
      <c r="AD325" s="934"/>
      <c r="AE325" s="934"/>
      <c r="AF325" s="934"/>
      <c r="AG325" s="934"/>
      <c r="AH325" s="934"/>
      <c r="AI325" s="934"/>
      <c r="AJ325" s="934"/>
      <c r="AK325" s="934"/>
      <c r="AL325" s="934"/>
      <c r="AM325" s="934"/>
      <c r="AN325" s="934"/>
      <c r="AO325" s="934"/>
      <c r="AP325" s="934"/>
      <c r="AQ325" s="934"/>
      <c r="AR325" s="934"/>
      <c r="AS325" s="934"/>
      <c r="AT325" s="934"/>
      <c r="AU325" s="934"/>
      <c r="AV325" s="934"/>
      <c r="AW325" s="934"/>
      <c r="AX325" s="934"/>
      <c r="AY325" s="934"/>
      <c r="AZ325" s="934"/>
      <c r="BA325" s="934"/>
      <c r="BB325" s="934"/>
      <c r="BC325" s="934"/>
      <c r="BD325" s="934"/>
      <c r="BE325" s="934"/>
    </row>
    <row r="326" spans="1:57" s="1067" customFormat="1" ht="15.75">
      <c r="A326" s="1007" t="s">
        <v>846</v>
      </c>
      <c r="B326" s="1018" t="s">
        <v>200</v>
      </c>
      <c r="C326" s="991"/>
      <c r="D326" s="1065"/>
      <c r="E326" s="1066"/>
      <c r="F326" s="980"/>
      <c r="G326" s="1374"/>
      <c r="H326" s="1310"/>
      <c r="I326" s="1247"/>
      <c r="J326" s="1051"/>
      <c r="K326" s="1051"/>
      <c r="L326" s="1051"/>
      <c r="M326" s="1051"/>
      <c r="N326" s="1051"/>
      <c r="O326" s="1051"/>
      <c r="P326" s="1051"/>
      <c r="Q326" s="1051"/>
      <c r="R326" s="1051"/>
      <c r="S326" s="1051"/>
      <c r="T326" s="1051"/>
      <c r="U326" s="1051"/>
      <c r="V326" s="1051"/>
      <c r="W326" s="1051"/>
      <c r="X326" s="1051"/>
      <c r="Y326" s="1051"/>
      <c r="Z326" s="1051"/>
      <c r="AA326" s="1051"/>
      <c r="AB326" s="1051"/>
      <c r="AC326" s="1051"/>
      <c r="AD326" s="1051"/>
      <c r="AE326" s="1051"/>
      <c r="AF326" s="1051"/>
      <c r="AG326" s="1051"/>
      <c r="AH326" s="1051"/>
      <c r="AI326" s="1051"/>
      <c r="AJ326" s="1051"/>
      <c r="AK326" s="1051"/>
      <c r="AL326" s="1051"/>
      <c r="AM326" s="1051"/>
      <c r="AN326" s="1051"/>
      <c r="AO326" s="1051"/>
      <c r="AP326" s="1051"/>
      <c r="AQ326" s="1051"/>
      <c r="AR326" s="1051"/>
      <c r="AS326" s="1051"/>
      <c r="AT326" s="1051"/>
      <c r="AU326" s="1051"/>
      <c r="AV326" s="1051"/>
      <c r="AW326" s="1051"/>
      <c r="AX326" s="1051"/>
      <c r="AY326" s="1051"/>
      <c r="AZ326" s="1051"/>
      <c r="BA326" s="1051"/>
      <c r="BB326" s="1051"/>
      <c r="BC326" s="1051"/>
      <c r="BD326" s="1051"/>
      <c r="BE326" s="1051"/>
    </row>
    <row r="327" spans="1:57" s="1067" customFormat="1" ht="15.75">
      <c r="A327" s="1068"/>
      <c r="B327" s="1027"/>
      <c r="C327" s="991"/>
      <c r="D327" s="1069" t="s">
        <v>93</v>
      </c>
      <c r="E327" s="1066"/>
      <c r="F327" s="980"/>
      <c r="G327" s="1374"/>
      <c r="H327" s="1310"/>
      <c r="I327" s="1247"/>
      <c r="J327" s="1051"/>
      <c r="K327" s="1051"/>
      <c r="L327" s="1051"/>
      <c r="M327" s="1051"/>
      <c r="N327" s="1051"/>
      <c r="O327" s="1051"/>
      <c r="P327" s="1051"/>
      <c r="Q327" s="1051"/>
      <c r="R327" s="1051"/>
      <c r="S327" s="1051"/>
      <c r="T327" s="1051"/>
      <c r="U327" s="1051"/>
      <c r="V327" s="1051"/>
      <c r="W327" s="1051"/>
      <c r="X327" s="1051"/>
      <c r="Y327" s="1051"/>
      <c r="Z327" s="1051"/>
      <c r="AA327" s="1051"/>
      <c r="AB327" s="1051"/>
      <c r="AC327" s="1051"/>
      <c r="AD327" s="1051"/>
      <c r="AE327" s="1051"/>
      <c r="AF327" s="1051"/>
      <c r="AG327" s="1051"/>
      <c r="AH327" s="1051"/>
      <c r="AI327" s="1051"/>
      <c r="AJ327" s="1051"/>
      <c r="AK327" s="1051"/>
      <c r="AL327" s="1051"/>
      <c r="AM327" s="1051"/>
      <c r="AN327" s="1051"/>
      <c r="AO327" s="1051"/>
      <c r="AP327" s="1051"/>
      <c r="AQ327" s="1051"/>
      <c r="AR327" s="1051"/>
      <c r="AS327" s="1051"/>
      <c r="AT327" s="1051"/>
      <c r="AU327" s="1051"/>
      <c r="AV327" s="1051"/>
      <c r="AW327" s="1051"/>
      <c r="AX327" s="1051"/>
      <c r="AY327" s="1051"/>
      <c r="AZ327" s="1051"/>
      <c r="BA327" s="1051"/>
      <c r="BB327" s="1051"/>
      <c r="BC327" s="1051"/>
      <c r="BD327" s="1051"/>
      <c r="BE327" s="1051"/>
    </row>
    <row r="328" spans="1:57" s="1133" customFormat="1" ht="15">
      <c r="A328" s="1128" t="s">
        <v>847</v>
      </c>
      <c r="B328" s="1130"/>
      <c r="C328" s="1131"/>
      <c r="D328" s="1132"/>
      <c r="E328" s="1129" t="s">
        <v>789</v>
      </c>
      <c r="F328" s="1112" t="s">
        <v>398</v>
      </c>
      <c r="G328" s="1375">
        <v>1</v>
      </c>
      <c r="H328" s="1308"/>
      <c r="I328" s="1267"/>
      <c r="J328" s="1121"/>
      <c r="K328" s="1121"/>
      <c r="L328" s="1121"/>
      <c r="M328" s="1121"/>
      <c r="N328" s="1121"/>
      <c r="O328" s="1121"/>
      <c r="P328" s="1121"/>
      <c r="Q328" s="1121"/>
      <c r="R328" s="1121"/>
      <c r="S328" s="1121"/>
      <c r="T328" s="1121"/>
      <c r="U328" s="1121"/>
      <c r="V328" s="1121"/>
      <c r="W328" s="1121"/>
      <c r="X328" s="1121"/>
      <c r="Y328" s="1121"/>
      <c r="Z328" s="1121"/>
      <c r="AA328" s="1121"/>
      <c r="AB328" s="1121"/>
      <c r="AC328" s="1121"/>
      <c r="AD328" s="1121"/>
      <c r="AE328" s="1121"/>
      <c r="AF328" s="1121"/>
      <c r="AG328" s="1121"/>
      <c r="AH328" s="1121"/>
      <c r="AI328" s="1121"/>
      <c r="AJ328" s="1121"/>
      <c r="AK328" s="1121"/>
      <c r="AL328" s="1121"/>
      <c r="AM328" s="1121"/>
      <c r="AN328" s="1121"/>
      <c r="AO328" s="1121"/>
      <c r="AP328" s="1121"/>
      <c r="AQ328" s="1121"/>
      <c r="AR328" s="1121"/>
      <c r="AS328" s="1121"/>
      <c r="AT328" s="1121"/>
      <c r="AU328" s="1121"/>
      <c r="AV328" s="1121"/>
      <c r="AW328" s="1121"/>
      <c r="AX328" s="1121"/>
      <c r="AY328" s="1121"/>
      <c r="AZ328" s="1121"/>
      <c r="BA328" s="1121"/>
      <c r="BB328" s="1121"/>
      <c r="BC328" s="1121"/>
      <c r="BD328" s="1121"/>
      <c r="BE328" s="1121"/>
    </row>
    <row r="329" spans="1:57" s="1133" customFormat="1" ht="15">
      <c r="A329" s="1128" t="s">
        <v>848</v>
      </c>
      <c r="B329" s="1130"/>
      <c r="C329" s="1131"/>
      <c r="D329" s="1132"/>
      <c r="E329" s="1129" t="s">
        <v>731</v>
      </c>
      <c r="F329" s="1112" t="s">
        <v>398</v>
      </c>
      <c r="G329" s="1375">
        <v>1</v>
      </c>
      <c r="H329" s="1308"/>
      <c r="I329" s="1267"/>
      <c r="J329" s="1121"/>
      <c r="K329" s="1121"/>
      <c r="L329" s="1121"/>
      <c r="M329" s="1121"/>
      <c r="N329" s="1121"/>
      <c r="O329" s="1121"/>
      <c r="P329" s="1121"/>
      <c r="Q329" s="1121"/>
      <c r="R329" s="1121"/>
      <c r="S329" s="1121"/>
      <c r="T329" s="1121"/>
      <c r="U329" s="1121"/>
      <c r="V329" s="1121"/>
      <c r="W329" s="1121"/>
      <c r="X329" s="1121"/>
      <c r="Y329" s="1121"/>
      <c r="Z329" s="1121"/>
      <c r="AA329" s="1121"/>
      <c r="AB329" s="1121"/>
      <c r="AC329" s="1121"/>
      <c r="AD329" s="1121"/>
      <c r="AE329" s="1121"/>
      <c r="AF329" s="1121"/>
      <c r="AG329" s="1121"/>
      <c r="AH329" s="1121"/>
      <c r="AI329" s="1121"/>
      <c r="AJ329" s="1121"/>
      <c r="AK329" s="1121"/>
      <c r="AL329" s="1121"/>
      <c r="AM329" s="1121"/>
      <c r="AN329" s="1121"/>
      <c r="AO329" s="1121"/>
      <c r="AP329" s="1121"/>
      <c r="AQ329" s="1121"/>
      <c r="AR329" s="1121"/>
      <c r="AS329" s="1121"/>
      <c r="AT329" s="1121"/>
      <c r="AU329" s="1121"/>
      <c r="AV329" s="1121"/>
      <c r="AW329" s="1121"/>
      <c r="AX329" s="1121"/>
      <c r="AY329" s="1121"/>
      <c r="AZ329" s="1121"/>
      <c r="BA329" s="1121"/>
      <c r="BB329" s="1121"/>
      <c r="BC329" s="1121"/>
      <c r="BD329" s="1121"/>
      <c r="BE329" s="1121"/>
    </row>
    <row r="330" spans="1:57" s="1133" customFormat="1" ht="15">
      <c r="A330" s="1128" t="s">
        <v>849</v>
      </c>
      <c r="B330" s="1130"/>
      <c r="C330" s="1131"/>
      <c r="D330" s="1132"/>
      <c r="E330" s="1129" t="s">
        <v>790</v>
      </c>
      <c r="F330" s="1112" t="s">
        <v>398</v>
      </c>
      <c r="G330" s="1375">
        <v>2</v>
      </c>
      <c r="H330" s="1308"/>
      <c r="I330" s="1267"/>
      <c r="J330" s="1121"/>
      <c r="K330" s="1121"/>
      <c r="L330" s="1121"/>
      <c r="M330" s="1121"/>
      <c r="N330" s="1121"/>
      <c r="O330" s="1121"/>
      <c r="P330" s="1121"/>
      <c r="Q330" s="1121"/>
      <c r="R330" s="1121"/>
      <c r="S330" s="1121"/>
      <c r="T330" s="1121"/>
      <c r="U330" s="1121"/>
      <c r="V330" s="1121"/>
      <c r="W330" s="1121"/>
      <c r="X330" s="1121"/>
      <c r="Y330" s="1121"/>
      <c r="Z330" s="1121"/>
      <c r="AA330" s="1121"/>
      <c r="AB330" s="1121"/>
      <c r="AC330" s="1121"/>
      <c r="AD330" s="1121"/>
      <c r="AE330" s="1121"/>
      <c r="AF330" s="1121"/>
      <c r="AG330" s="1121"/>
      <c r="AH330" s="1121"/>
      <c r="AI330" s="1121"/>
      <c r="AJ330" s="1121"/>
      <c r="AK330" s="1121"/>
      <c r="AL330" s="1121"/>
      <c r="AM330" s="1121"/>
      <c r="AN330" s="1121"/>
      <c r="AO330" s="1121"/>
      <c r="AP330" s="1121"/>
      <c r="AQ330" s="1121"/>
      <c r="AR330" s="1121"/>
      <c r="AS330" s="1121"/>
      <c r="AT330" s="1121"/>
      <c r="AU330" s="1121"/>
      <c r="AV330" s="1121"/>
      <c r="AW330" s="1121"/>
      <c r="AX330" s="1121"/>
      <c r="AY330" s="1121"/>
      <c r="AZ330" s="1121"/>
      <c r="BA330" s="1121"/>
      <c r="BB330" s="1121"/>
      <c r="BC330" s="1121"/>
      <c r="BD330" s="1121"/>
      <c r="BE330" s="1121"/>
    </row>
    <row r="331" spans="1:57" s="1133" customFormat="1" ht="15">
      <c r="A331" s="1128" t="s">
        <v>850</v>
      </c>
      <c r="B331" s="1130"/>
      <c r="C331" s="1131"/>
      <c r="D331" s="1132"/>
      <c r="E331" s="1129" t="s">
        <v>791</v>
      </c>
      <c r="F331" s="1112" t="s">
        <v>398</v>
      </c>
      <c r="G331" s="1375">
        <v>3</v>
      </c>
      <c r="H331" s="1308"/>
      <c r="I331" s="1267"/>
      <c r="J331" s="1121"/>
      <c r="K331" s="1121"/>
      <c r="L331" s="1121"/>
      <c r="M331" s="1121"/>
      <c r="N331" s="1121"/>
      <c r="O331" s="1121"/>
      <c r="P331" s="1121"/>
      <c r="Q331" s="1121"/>
      <c r="R331" s="1121"/>
      <c r="S331" s="1121"/>
      <c r="T331" s="1121"/>
      <c r="U331" s="1121"/>
      <c r="V331" s="1121"/>
      <c r="W331" s="1121"/>
      <c r="X331" s="1121"/>
      <c r="Y331" s="1121"/>
      <c r="Z331" s="1121"/>
      <c r="AA331" s="1121"/>
      <c r="AB331" s="1121"/>
      <c r="AC331" s="1121"/>
      <c r="AD331" s="1121"/>
      <c r="AE331" s="1121"/>
      <c r="AF331" s="1121"/>
      <c r="AG331" s="1121"/>
      <c r="AH331" s="1121"/>
      <c r="AI331" s="1121"/>
      <c r="AJ331" s="1121"/>
      <c r="AK331" s="1121"/>
      <c r="AL331" s="1121"/>
      <c r="AM331" s="1121"/>
      <c r="AN331" s="1121"/>
      <c r="AO331" s="1121"/>
      <c r="AP331" s="1121"/>
      <c r="AQ331" s="1121"/>
      <c r="AR331" s="1121"/>
      <c r="AS331" s="1121"/>
      <c r="AT331" s="1121"/>
      <c r="AU331" s="1121"/>
      <c r="AV331" s="1121"/>
      <c r="AW331" s="1121"/>
      <c r="AX331" s="1121"/>
      <c r="AY331" s="1121"/>
      <c r="AZ331" s="1121"/>
      <c r="BA331" s="1121"/>
      <c r="BB331" s="1121"/>
      <c r="BC331" s="1121"/>
      <c r="BD331" s="1121"/>
      <c r="BE331" s="1121"/>
    </row>
    <row r="332" spans="1:57" s="1133" customFormat="1" ht="15">
      <c r="A332" s="1128"/>
      <c r="B332" s="1130"/>
      <c r="C332" s="1131"/>
      <c r="D332" s="1132"/>
      <c r="E332" s="1129"/>
      <c r="F332" s="1112"/>
      <c r="G332" s="1375"/>
      <c r="H332" s="1308"/>
      <c r="I332" s="1267"/>
      <c r="J332" s="1121"/>
      <c r="K332" s="1121"/>
      <c r="L332" s="1121"/>
      <c r="M332" s="1121"/>
      <c r="N332" s="1121"/>
      <c r="O332" s="1121"/>
      <c r="P332" s="1121"/>
      <c r="Q332" s="1121"/>
      <c r="R332" s="1121"/>
      <c r="S332" s="1121"/>
      <c r="T332" s="1121"/>
      <c r="U332" s="1121"/>
      <c r="V332" s="1121"/>
      <c r="W332" s="1121"/>
      <c r="X332" s="1121"/>
      <c r="Y332" s="1121"/>
      <c r="Z332" s="1121"/>
      <c r="AA332" s="1121"/>
      <c r="AB332" s="1121"/>
      <c r="AC332" s="1121"/>
      <c r="AD332" s="1121"/>
      <c r="AE332" s="1121"/>
      <c r="AF332" s="1121"/>
      <c r="AG332" s="1121"/>
      <c r="AH332" s="1121"/>
      <c r="AI332" s="1121"/>
      <c r="AJ332" s="1121"/>
      <c r="AK332" s="1121"/>
      <c r="AL332" s="1121"/>
      <c r="AM332" s="1121"/>
      <c r="AN332" s="1121"/>
      <c r="AO332" s="1121"/>
      <c r="AP332" s="1121"/>
      <c r="AQ332" s="1121"/>
      <c r="AR332" s="1121"/>
      <c r="AS332" s="1121"/>
      <c r="AT332" s="1121"/>
      <c r="AU332" s="1121"/>
      <c r="AV332" s="1121"/>
      <c r="AW332" s="1121"/>
      <c r="AX332" s="1121"/>
      <c r="AY332" s="1121"/>
      <c r="AZ332" s="1121"/>
      <c r="BA332" s="1121"/>
      <c r="BB332" s="1121"/>
      <c r="BC332" s="1121"/>
      <c r="BD332" s="1121"/>
      <c r="BE332" s="1121"/>
    </row>
    <row r="333" spans="1:57" s="1052" customFormat="1" ht="15.75">
      <c r="A333" s="1041" t="s">
        <v>851</v>
      </c>
      <c r="B333" s="951" t="s">
        <v>201</v>
      </c>
      <c r="C333" s="953"/>
      <c r="D333" s="1045"/>
      <c r="E333" s="1046"/>
      <c r="F333" s="955"/>
      <c r="G333" s="1366"/>
      <c r="H333" s="1310"/>
      <c r="I333" s="1247"/>
      <c r="J333" s="1051"/>
      <c r="K333" s="1051"/>
      <c r="L333" s="1051"/>
      <c r="M333" s="1051"/>
      <c r="N333" s="1051"/>
      <c r="O333" s="1051"/>
      <c r="P333" s="1051"/>
      <c r="Q333" s="1051"/>
      <c r="R333" s="1051"/>
      <c r="S333" s="1051"/>
      <c r="T333" s="1051"/>
      <c r="U333" s="1051"/>
      <c r="V333" s="1051"/>
      <c r="W333" s="1051"/>
      <c r="X333" s="1051"/>
      <c r="Y333" s="1051"/>
      <c r="Z333" s="1051"/>
      <c r="AA333" s="1051"/>
      <c r="AB333" s="1051"/>
      <c r="AC333" s="1051"/>
      <c r="AD333" s="1051"/>
      <c r="AE333" s="1051"/>
      <c r="AF333" s="1051"/>
      <c r="AG333" s="1051"/>
      <c r="AH333" s="1051"/>
      <c r="AI333" s="1051"/>
      <c r="AJ333" s="1051"/>
      <c r="AK333" s="1051"/>
      <c r="AL333" s="1051"/>
      <c r="AM333" s="1051"/>
      <c r="AN333" s="1051"/>
      <c r="AO333" s="1051"/>
      <c r="AP333" s="1051"/>
      <c r="AQ333" s="1051"/>
      <c r="AR333" s="1051"/>
      <c r="AS333" s="1051"/>
      <c r="AT333" s="1051"/>
      <c r="AU333" s="1051"/>
      <c r="AV333" s="1051"/>
      <c r="AW333" s="1051"/>
      <c r="AX333" s="1051"/>
      <c r="AY333" s="1051"/>
      <c r="AZ333" s="1051"/>
      <c r="BA333" s="1051"/>
      <c r="BB333" s="1051"/>
      <c r="BC333" s="1051"/>
      <c r="BD333" s="1051"/>
      <c r="BE333" s="1051"/>
    </row>
    <row r="334" spans="1:57" s="1052" customFormat="1" ht="15.75">
      <c r="A334" s="1044"/>
      <c r="B334" s="1063"/>
      <c r="C334" s="953"/>
      <c r="D334" s="1439" t="s">
        <v>356</v>
      </c>
      <c r="E334" s="1440"/>
      <c r="F334" s="955"/>
      <c r="G334" s="1366"/>
      <c r="H334" s="1310"/>
      <c r="I334" s="1247"/>
      <c r="J334" s="1051"/>
      <c r="K334" s="1051"/>
      <c r="L334" s="1051"/>
      <c r="M334" s="1051"/>
      <c r="N334" s="1051"/>
      <c r="O334" s="1051"/>
      <c r="P334" s="1051"/>
      <c r="Q334" s="1051"/>
      <c r="R334" s="1051"/>
      <c r="S334" s="1051"/>
      <c r="T334" s="1051"/>
      <c r="U334" s="1051"/>
      <c r="V334" s="1051"/>
      <c r="W334" s="1051"/>
      <c r="X334" s="1051"/>
      <c r="Y334" s="1051"/>
      <c r="Z334" s="1051"/>
      <c r="AA334" s="1051"/>
      <c r="AB334" s="1051"/>
      <c r="AC334" s="1051"/>
      <c r="AD334" s="1051"/>
      <c r="AE334" s="1051"/>
      <c r="AF334" s="1051"/>
      <c r="AG334" s="1051"/>
      <c r="AH334" s="1051"/>
      <c r="AI334" s="1051"/>
      <c r="AJ334" s="1051"/>
      <c r="AK334" s="1051"/>
      <c r="AL334" s="1051"/>
      <c r="AM334" s="1051"/>
      <c r="AN334" s="1051"/>
      <c r="AO334" s="1051"/>
      <c r="AP334" s="1051"/>
      <c r="AQ334" s="1051"/>
      <c r="AR334" s="1051"/>
      <c r="AS334" s="1051"/>
      <c r="AT334" s="1051"/>
      <c r="AU334" s="1051"/>
      <c r="AV334" s="1051"/>
      <c r="AW334" s="1051"/>
      <c r="AX334" s="1051"/>
      <c r="AY334" s="1051"/>
      <c r="AZ334" s="1051"/>
      <c r="BA334" s="1051"/>
      <c r="BB334" s="1051"/>
      <c r="BC334" s="1051"/>
      <c r="BD334" s="1051"/>
      <c r="BE334" s="1051"/>
    </row>
    <row r="335" spans="1:57" s="1123" customFormat="1" ht="15">
      <c r="A335" s="1117" t="s">
        <v>852</v>
      </c>
      <c r="B335" s="1118"/>
      <c r="C335" s="1119"/>
      <c r="D335" s="1124"/>
      <c r="E335" s="1126" t="s">
        <v>792</v>
      </c>
      <c r="F335" s="1127" t="s">
        <v>136</v>
      </c>
      <c r="G335" s="1364">
        <v>1</v>
      </c>
      <c r="H335" s="1308"/>
      <c r="I335" s="1267"/>
      <c r="J335" s="1121"/>
      <c r="K335" s="1121"/>
      <c r="L335" s="1121"/>
      <c r="M335" s="1121"/>
      <c r="N335" s="1121"/>
      <c r="O335" s="1121"/>
      <c r="P335" s="1121"/>
      <c r="Q335" s="1121"/>
      <c r="R335" s="1121"/>
      <c r="S335" s="1121"/>
      <c r="T335" s="1121"/>
      <c r="U335" s="1121"/>
      <c r="V335" s="1121"/>
      <c r="W335" s="1121"/>
      <c r="X335" s="1121"/>
      <c r="Y335" s="1121"/>
      <c r="Z335" s="1121"/>
      <c r="AA335" s="1121"/>
      <c r="AB335" s="1121"/>
      <c r="AC335" s="1121"/>
      <c r="AD335" s="1121"/>
      <c r="AE335" s="1121"/>
      <c r="AF335" s="1121"/>
      <c r="AG335" s="1121"/>
      <c r="AH335" s="1121"/>
      <c r="AI335" s="1121"/>
      <c r="AJ335" s="1121"/>
      <c r="AK335" s="1121"/>
      <c r="AL335" s="1121"/>
      <c r="AM335" s="1121"/>
      <c r="AN335" s="1121"/>
      <c r="AO335" s="1121"/>
      <c r="AP335" s="1121"/>
      <c r="AQ335" s="1121"/>
      <c r="AR335" s="1121"/>
      <c r="AS335" s="1121"/>
      <c r="AT335" s="1121"/>
      <c r="AU335" s="1121"/>
      <c r="AV335" s="1121"/>
      <c r="AW335" s="1121"/>
      <c r="AX335" s="1121"/>
      <c r="AY335" s="1121"/>
      <c r="AZ335" s="1121"/>
      <c r="BA335" s="1121"/>
      <c r="BB335" s="1121"/>
      <c r="BC335" s="1121"/>
      <c r="BD335" s="1121"/>
      <c r="BE335" s="1121"/>
    </row>
    <row r="336" spans="1:57" s="89" customFormat="1" ht="15">
      <c r="A336" s="402"/>
      <c r="B336" s="389"/>
      <c r="C336" s="218"/>
      <c r="D336" s="398"/>
      <c r="E336" s="391"/>
      <c r="F336" s="220"/>
      <c r="G336" s="1365"/>
      <c r="H336" s="1309"/>
      <c r="I336" s="1246"/>
      <c r="J336" s="934"/>
      <c r="K336" s="934"/>
      <c r="L336" s="934"/>
      <c r="M336" s="934"/>
      <c r="N336" s="934"/>
      <c r="O336" s="934"/>
      <c r="P336" s="934"/>
      <c r="Q336" s="934"/>
      <c r="R336" s="934"/>
      <c r="S336" s="934"/>
      <c r="T336" s="934"/>
      <c r="U336" s="934"/>
      <c r="V336" s="934"/>
      <c r="W336" s="934"/>
      <c r="X336" s="934"/>
      <c r="Y336" s="934"/>
      <c r="Z336" s="934"/>
      <c r="AA336" s="934"/>
      <c r="AB336" s="934"/>
      <c r="AC336" s="934"/>
      <c r="AD336" s="934"/>
      <c r="AE336" s="934"/>
      <c r="AF336" s="934"/>
      <c r="AG336" s="934"/>
      <c r="AH336" s="934"/>
      <c r="AI336" s="934"/>
      <c r="AJ336" s="934"/>
      <c r="AK336" s="934"/>
      <c r="AL336" s="934"/>
      <c r="AM336" s="934"/>
      <c r="AN336" s="934"/>
      <c r="AO336" s="934"/>
      <c r="AP336" s="934"/>
      <c r="AQ336" s="934"/>
      <c r="AR336" s="934"/>
      <c r="AS336" s="934"/>
      <c r="AT336" s="934"/>
      <c r="AU336" s="934"/>
      <c r="AV336" s="934"/>
      <c r="AW336" s="934"/>
      <c r="AX336" s="934"/>
      <c r="AY336" s="934"/>
      <c r="AZ336" s="934"/>
      <c r="BA336" s="934"/>
      <c r="BB336" s="934"/>
      <c r="BC336" s="934"/>
      <c r="BD336" s="934"/>
      <c r="BE336" s="934"/>
    </row>
    <row r="337" spans="1:57" s="1123" customFormat="1" ht="15">
      <c r="A337" s="1117"/>
      <c r="B337" s="1118"/>
      <c r="C337" s="1119"/>
      <c r="D337" s="1124"/>
      <c r="E337" s="1125"/>
      <c r="F337" s="1120"/>
      <c r="G337" s="1364"/>
      <c r="H337" s="1308"/>
      <c r="I337" s="1267"/>
      <c r="J337" s="1121"/>
      <c r="K337" s="1121"/>
      <c r="L337" s="1121"/>
      <c r="M337" s="1121"/>
      <c r="N337" s="1121"/>
      <c r="O337" s="1121"/>
      <c r="P337" s="1121"/>
      <c r="Q337" s="1121"/>
      <c r="R337" s="1121"/>
      <c r="S337" s="1121"/>
      <c r="T337" s="1121"/>
      <c r="U337" s="1121"/>
      <c r="V337" s="1121"/>
      <c r="W337" s="1121"/>
      <c r="X337" s="1121"/>
      <c r="Y337" s="1121"/>
      <c r="Z337" s="1121"/>
      <c r="AA337" s="1121"/>
      <c r="AB337" s="1121"/>
      <c r="AC337" s="1121"/>
      <c r="AD337" s="1121"/>
      <c r="AE337" s="1121"/>
      <c r="AF337" s="1121"/>
      <c r="AG337" s="1121"/>
      <c r="AH337" s="1121"/>
      <c r="AI337" s="1121"/>
      <c r="AJ337" s="1121"/>
      <c r="AK337" s="1121"/>
      <c r="AL337" s="1121"/>
      <c r="AM337" s="1121"/>
      <c r="AN337" s="1121"/>
      <c r="AO337" s="1121"/>
      <c r="AP337" s="1121"/>
      <c r="AQ337" s="1121"/>
      <c r="AR337" s="1121"/>
      <c r="AS337" s="1121"/>
      <c r="AT337" s="1121"/>
      <c r="AU337" s="1121"/>
      <c r="AV337" s="1121"/>
      <c r="AW337" s="1121"/>
      <c r="AX337" s="1121"/>
      <c r="AY337" s="1121"/>
      <c r="AZ337" s="1121"/>
      <c r="BA337" s="1121"/>
      <c r="BB337" s="1121"/>
      <c r="BC337" s="1121"/>
      <c r="BD337" s="1121"/>
      <c r="BE337" s="1121"/>
    </row>
    <row r="338" spans="1:57" s="1052" customFormat="1" ht="15.75">
      <c r="A338" s="1070"/>
      <c r="B338" s="1050"/>
      <c r="C338" s="940"/>
      <c r="D338" s="1050"/>
      <c r="E338" s="941" t="s">
        <v>461</v>
      </c>
      <c r="F338" s="942"/>
      <c r="G338" s="1376"/>
      <c r="H338" s="1269"/>
      <c r="I338" s="1269"/>
      <c r="J338" s="1051"/>
      <c r="K338" s="1064"/>
      <c r="L338" s="1051"/>
      <c r="M338" s="1051"/>
      <c r="N338" s="1051"/>
      <c r="O338" s="1051"/>
      <c r="P338" s="1051"/>
      <c r="Q338" s="1051"/>
      <c r="R338" s="1051"/>
      <c r="S338" s="1051"/>
      <c r="T338" s="1051"/>
      <c r="U338" s="1051"/>
      <c r="V338" s="1051"/>
      <c r="W338" s="1051"/>
      <c r="X338" s="1051"/>
      <c r="Y338" s="1051"/>
      <c r="Z338" s="1051"/>
      <c r="AA338" s="1051"/>
      <c r="AB338" s="1051"/>
      <c r="AC338" s="1051"/>
      <c r="AD338" s="1051"/>
      <c r="AE338" s="1051"/>
      <c r="AF338" s="1051"/>
      <c r="AG338" s="1051"/>
      <c r="AH338" s="1051"/>
      <c r="AI338" s="1051"/>
      <c r="AJ338" s="1051"/>
      <c r="AK338" s="1051"/>
      <c r="AL338" s="1051"/>
      <c r="AM338" s="1051"/>
      <c r="AN338" s="1051"/>
      <c r="AO338" s="1051"/>
      <c r="AP338" s="1051"/>
      <c r="AQ338" s="1051"/>
      <c r="AR338" s="1051"/>
      <c r="AS338" s="1051"/>
      <c r="AT338" s="1051"/>
      <c r="AU338" s="1051"/>
      <c r="AV338" s="1051"/>
      <c r="AW338" s="1051"/>
      <c r="AX338" s="1051"/>
      <c r="AY338" s="1051"/>
      <c r="AZ338" s="1051"/>
      <c r="BA338" s="1051"/>
      <c r="BB338" s="1051"/>
      <c r="BC338" s="1051"/>
      <c r="BD338" s="1051"/>
      <c r="BE338" s="1051"/>
    </row>
    <row r="339" spans="1:57" s="1006" customFormat="1" ht="15.75">
      <c r="A339" s="1071" t="s">
        <v>462</v>
      </c>
      <c r="B339" s="1072"/>
      <c r="C339" s="1073"/>
      <c r="D339" s="1074"/>
      <c r="E339" s="1075" t="s">
        <v>853</v>
      </c>
      <c r="F339" s="1076"/>
      <c r="G339" s="1336"/>
      <c r="H339" s="1321"/>
      <c r="I339" s="1270"/>
      <c r="J339" s="1005"/>
      <c r="K339" s="1005"/>
      <c r="L339" s="1005"/>
      <c r="M339" s="1005"/>
      <c r="N339" s="1005"/>
      <c r="O339" s="1005"/>
      <c r="P339" s="1005"/>
      <c r="Q339" s="1005"/>
      <c r="R339" s="1005"/>
      <c r="S339" s="1005"/>
      <c r="T339" s="1005"/>
      <c r="U339" s="1005"/>
      <c r="V339" s="1005"/>
      <c r="W339" s="1005"/>
      <c r="X339" s="1005"/>
      <c r="Y339" s="1005"/>
      <c r="Z339" s="1005"/>
      <c r="AA339" s="1005"/>
      <c r="AB339" s="1005"/>
      <c r="AC339" s="1005"/>
      <c r="AD339" s="1005"/>
      <c r="AE339" s="1005"/>
      <c r="AF339" s="1005"/>
      <c r="AG339" s="1005"/>
      <c r="AH339" s="1005"/>
      <c r="AI339" s="1005"/>
      <c r="AJ339" s="1005"/>
      <c r="AK339" s="1005"/>
      <c r="AL339" s="1005"/>
      <c r="AM339" s="1005"/>
      <c r="AN339" s="1005"/>
      <c r="AO339" s="1005"/>
      <c r="AP339" s="1005"/>
      <c r="AQ339" s="1005"/>
      <c r="AR339" s="1005"/>
      <c r="AS339" s="1005"/>
      <c r="AT339" s="1005"/>
      <c r="AU339" s="1005"/>
      <c r="AV339" s="1005"/>
      <c r="AW339" s="1005"/>
      <c r="AX339" s="1005"/>
      <c r="AY339" s="1005"/>
      <c r="AZ339" s="1005"/>
      <c r="BA339" s="1005"/>
      <c r="BB339" s="1005"/>
      <c r="BC339" s="1005"/>
      <c r="BD339" s="1005"/>
      <c r="BE339" s="1005"/>
    </row>
    <row r="340" spans="1:57" s="97" customFormat="1" ht="15">
      <c r="A340" s="446"/>
      <c r="B340" s="447"/>
      <c r="C340" s="448"/>
      <c r="D340" s="449"/>
      <c r="E340" s="450"/>
      <c r="F340" s="1233"/>
      <c r="G340" s="1377"/>
      <c r="H340" s="1322"/>
      <c r="I340" s="1271"/>
      <c r="J340" s="936"/>
      <c r="K340" s="936"/>
      <c r="L340" s="936"/>
      <c r="M340" s="936"/>
      <c r="N340" s="936"/>
      <c r="O340" s="936"/>
      <c r="P340" s="936"/>
      <c r="Q340" s="936"/>
      <c r="R340" s="936"/>
      <c r="S340" s="936"/>
      <c r="T340" s="936"/>
      <c r="U340" s="936"/>
      <c r="V340" s="936"/>
      <c r="W340" s="936"/>
      <c r="X340" s="936"/>
      <c r="Y340" s="936"/>
      <c r="Z340" s="936"/>
      <c r="AA340" s="936"/>
      <c r="AB340" s="936"/>
      <c r="AC340" s="936"/>
      <c r="AD340" s="936"/>
      <c r="AE340" s="936"/>
      <c r="AF340" s="936"/>
      <c r="AG340" s="936"/>
      <c r="AH340" s="936"/>
      <c r="AI340" s="936"/>
      <c r="AJ340" s="936"/>
      <c r="AK340" s="936"/>
      <c r="AL340" s="936"/>
      <c r="AM340" s="936"/>
      <c r="AN340" s="936"/>
      <c r="AO340" s="936"/>
      <c r="AP340" s="936"/>
      <c r="AQ340" s="936"/>
      <c r="AR340" s="936"/>
      <c r="AS340" s="936"/>
      <c r="AT340" s="936"/>
      <c r="AU340" s="936"/>
      <c r="AV340" s="936"/>
      <c r="AW340" s="936"/>
      <c r="AX340" s="936"/>
      <c r="AY340" s="936"/>
      <c r="AZ340" s="936"/>
      <c r="BA340" s="936"/>
      <c r="BB340" s="936"/>
      <c r="BC340" s="936"/>
      <c r="BD340" s="936"/>
      <c r="BE340" s="936"/>
    </row>
    <row r="341" spans="1:57" s="97" customFormat="1" ht="15.75">
      <c r="A341" s="1071" t="s">
        <v>463</v>
      </c>
      <c r="B341" s="1018" t="s">
        <v>71</v>
      </c>
      <c r="C341" s="1395"/>
      <c r="D341" s="1396"/>
      <c r="E341" s="1397"/>
      <c r="F341" s="1398"/>
      <c r="G341" s="1399"/>
      <c r="H341" s="1400"/>
      <c r="I341" s="1274"/>
      <c r="J341" s="936"/>
      <c r="K341" s="936"/>
      <c r="L341" s="936"/>
      <c r="M341" s="936"/>
      <c r="N341" s="936"/>
      <c r="O341" s="936"/>
      <c r="P341" s="936"/>
      <c r="Q341" s="936"/>
      <c r="R341" s="936"/>
      <c r="S341" s="936"/>
      <c r="T341" s="936"/>
      <c r="U341" s="936"/>
      <c r="V341" s="936"/>
      <c r="W341" s="936"/>
      <c r="X341" s="936"/>
      <c r="Y341" s="936"/>
      <c r="Z341" s="936"/>
      <c r="AA341" s="936"/>
      <c r="AB341" s="936"/>
      <c r="AC341" s="936"/>
      <c r="AD341" s="936"/>
      <c r="AE341" s="936"/>
      <c r="AF341" s="936"/>
      <c r="AG341" s="936"/>
      <c r="AH341" s="936"/>
      <c r="AI341" s="936"/>
      <c r="AJ341" s="936"/>
      <c r="AK341" s="936"/>
      <c r="AL341" s="936"/>
      <c r="AM341" s="936"/>
      <c r="AN341" s="936"/>
      <c r="AO341" s="936"/>
      <c r="AP341" s="936"/>
      <c r="AQ341" s="936"/>
      <c r="AR341" s="936"/>
      <c r="AS341" s="936"/>
      <c r="AT341" s="936"/>
      <c r="AU341" s="936"/>
      <c r="AV341" s="936"/>
      <c r="AW341" s="936"/>
      <c r="AX341" s="936"/>
      <c r="AY341" s="936"/>
      <c r="AZ341" s="936"/>
      <c r="BA341" s="936"/>
      <c r="BB341" s="936"/>
      <c r="BC341" s="936"/>
      <c r="BD341" s="936"/>
      <c r="BE341" s="936"/>
    </row>
    <row r="342" spans="1:57" s="97" customFormat="1" ht="58.15" customHeight="1">
      <c r="A342" s="578"/>
      <c r="B342" s="1401"/>
      <c r="C342" s="1402"/>
      <c r="D342" s="1403" t="s">
        <v>48</v>
      </c>
      <c r="E342" s="1125" t="s">
        <v>768</v>
      </c>
      <c r="F342" s="1404"/>
      <c r="G342" s="1399"/>
      <c r="H342" s="1405"/>
      <c r="I342" s="1274"/>
      <c r="J342" s="936"/>
      <c r="K342" s="936"/>
      <c r="L342" s="936"/>
      <c r="M342" s="936"/>
      <c r="N342" s="936"/>
      <c r="O342" s="936"/>
      <c r="P342" s="936"/>
      <c r="Q342" s="936"/>
      <c r="R342" s="936"/>
      <c r="S342" s="936"/>
      <c r="T342" s="936"/>
      <c r="U342" s="936"/>
      <c r="V342" s="936"/>
      <c r="W342" s="936"/>
      <c r="X342" s="936"/>
      <c r="Y342" s="936"/>
      <c r="Z342" s="936"/>
      <c r="AA342" s="936"/>
      <c r="AB342" s="936"/>
      <c r="AC342" s="936"/>
      <c r="AD342" s="936"/>
      <c r="AE342" s="936"/>
      <c r="AF342" s="936"/>
      <c r="AG342" s="936"/>
      <c r="AH342" s="936"/>
      <c r="AI342" s="936"/>
      <c r="AJ342" s="936"/>
      <c r="AK342" s="936"/>
      <c r="AL342" s="936"/>
      <c r="AM342" s="936"/>
      <c r="AN342" s="936"/>
      <c r="AO342" s="936"/>
      <c r="AP342" s="936"/>
      <c r="AQ342" s="936"/>
      <c r="AR342" s="936"/>
      <c r="AS342" s="936"/>
      <c r="AT342" s="936"/>
      <c r="AU342" s="936"/>
      <c r="AV342" s="936"/>
      <c r="AW342" s="936"/>
      <c r="AX342" s="936"/>
      <c r="AY342" s="936"/>
      <c r="AZ342" s="936"/>
      <c r="BA342" s="936"/>
      <c r="BB342" s="936"/>
      <c r="BC342" s="936"/>
      <c r="BD342" s="936"/>
      <c r="BE342" s="936"/>
    </row>
    <row r="343" spans="1:57" s="97" customFormat="1" ht="15">
      <c r="A343" s="1426"/>
      <c r="B343" s="1406"/>
      <c r="C343" s="742"/>
      <c r="D343" s="292"/>
      <c r="E343" s="1407"/>
      <c r="F343" s="1408"/>
      <c r="G343" s="1409"/>
      <c r="H343" s="1405"/>
      <c r="I343" s="1274"/>
      <c r="J343" s="936"/>
      <c r="K343" s="936"/>
      <c r="L343" s="936"/>
      <c r="M343" s="936"/>
      <c r="N343" s="936"/>
      <c r="O343" s="936"/>
      <c r="P343" s="936"/>
      <c r="Q343" s="936"/>
      <c r="R343" s="936"/>
      <c r="S343" s="936"/>
      <c r="T343" s="936"/>
      <c r="U343" s="936"/>
      <c r="V343" s="936"/>
      <c r="W343" s="936"/>
      <c r="X343" s="936"/>
      <c r="Y343" s="936"/>
      <c r="Z343" s="936"/>
      <c r="AA343" s="936"/>
      <c r="AB343" s="936"/>
      <c r="AC343" s="936"/>
      <c r="AD343" s="936"/>
      <c r="AE343" s="936"/>
      <c r="AF343" s="936"/>
      <c r="AG343" s="936"/>
      <c r="AH343" s="936"/>
      <c r="AI343" s="936"/>
      <c r="AJ343" s="936"/>
      <c r="AK343" s="936"/>
      <c r="AL343" s="936"/>
      <c r="AM343" s="936"/>
      <c r="AN343" s="936"/>
      <c r="AO343" s="936"/>
      <c r="AP343" s="936"/>
      <c r="AQ343" s="936"/>
      <c r="AR343" s="936"/>
      <c r="AS343" s="936"/>
      <c r="AT343" s="936"/>
      <c r="AU343" s="936"/>
      <c r="AV343" s="936"/>
      <c r="AW343" s="936"/>
      <c r="AX343" s="936"/>
      <c r="AY343" s="936"/>
      <c r="AZ343" s="936"/>
      <c r="BA343" s="936"/>
      <c r="BB343" s="936"/>
      <c r="BC343" s="936"/>
      <c r="BD343" s="936"/>
      <c r="BE343" s="936"/>
    </row>
    <row r="344" spans="1:57" s="97" customFormat="1" ht="14.45" customHeight="1">
      <c r="A344" s="1077" t="s">
        <v>464</v>
      </c>
      <c r="B344" s="975" t="s">
        <v>756</v>
      </c>
      <c r="C344" s="975"/>
      <c r="D344" s="975"/>
      <c r="E344" s="1410"/>
      <c r="F344" s="1408"/>
      <c r="G344" s="1409"/>
      <c r="H344" s="1405"/>
      <c r="I344" s="1274"/>
      <c r="J344" s="936"/>
      <c r="K344" s="936"/>
      <c r="L344" s="936"/>
      <c r="M344" s="936"/>
      <c r="N344" s="936"/>
      <c r="O344" s="936"/>
      <c r="P344" s="936"/>
      <c r="Q344" s="936"/>
      <c r="R344" s="936"/>
      <c r="S344" s="936"/>
      <c r="T344" s="936"/>
      <c r="U344" s="936"/>
      <c r="V344" s="936"/>
      <c r="W344" s="936"/>
      <c r="X344" s="936"/>
      <c r="Y344" s="936"/>
      <c r="Z344" s="936"/>
      <c r="AA344" s="936"/>
      <c r="AB344" s="936"/>
      <c r="AC344" s="936"/>
      <c r="AD344" s="936"/>
      <c r="AE344" s="936"/>
      <c r="AF344" s="936"/>
      <c r="AG344" s="936"/>
      <c r="AH344" s="936"/>
      <c r="AI344" s="936"/>
      <c r="AJ344" s="936"/>
      <c r="AK344" s="936"/>
      <c r="AL344" s="936"/>
      <c r="AM344" s="936"/>
      <c r="AN344" s="936"/>
      <c r="AO344" s="936"/>
      <c r="AP344" s="936"/>
      <c r="AQ344" s="936"/>
      <c r="AR344" s="936"/>
      <c r="AS344" s="936"/>
      <c r="AT344" s="936"/>
      <c r="AU344" s="936"/>
      <c r="AV344" s="936"/>
      <c r="AW344" s="936"/>
      <c r="AX344" s="936"/>
      <c r="AY344" s="936"/>
      <c r="AZ344" s="936"/>
      <c r="BA344" s="936"/>
      <c r="BB344" s="936"/>
      <c r="BC344" s="936"/>
      <c r="BD344" s="936"/>
      <c r="BE344" s="936"/>
    </row>
    <row r="345" spans="1:57" s="97" customFormat="1" ht="14.45" customHeight="1">
      <c r="A345" s="1394" t="s">
        <v>465</v>
      </c>
      <c r="B345" s="1414"/>
      <c r="C345" s="1414"/>
      <c r="D345" s="1414"/>
      <c r="E345" s="1410" t="s">
        <v>761</v>
      </c>
      <c r="F345" s="1408" t="s">
        <v>12</v>
      </c>
      <c r="G345" s="1375">
        <v>470</v>
      </c>
      <c r="H345" s="1405"/>
      <c r="I345" s="1267"/>
      <c r="J345" s="936"/>
      <c r="K345" s="936"/>
      <c r="L345" s="936"/>
      <c r="M345" s="936"/>
      <c r="N345" s="936"/>
      <c r="O345" s="936"/>
      <c r="P345" s="936"/>
      <c r="Q345" s="936"/>
      <c r="R345" s="936"/>
      <c r="S345" s="936"/>
      <c r="T345" s="936"/>
      <c r="U345" s="936"/>
      <c r="V345" s="936"/>
      <c r="W345" s="936"/>
      <c r="X345" s="936"/>
      <c r="Y345" s="936"/>
      <c r="Z345" s="936"/>
      <c r="AA345" s="936"/>
      <c r="AB345" s="936"/>
      <c r="AC345" s="936"/>
      <c r="AD345" s="936"/>
      <c r="AE345" s="936"/>
      <c r="AF345" s="936"/>
      <c r="AG345" s="936"/>
      <c r="AH345" s="936"/>
      <c r="AI345" s="936"/>
      <c r="AJ345" s="936"/>
      <c r="AK345" s="936"/>
      <c r="AL345" s="936"/>
      <c r="AM345" s="936"/>
      <c r="AN345" s="936"/>
      <c r="AO345" s="936"/>
      <c r="AP345" s="936"/>
      <c r="AQ345" s="936"/>
      <c r="AR345" s="936"/>
      <c r="AS345" s="936"/>
      <c r="AT345" s="936"/>
      <c r="AU345" s="936"/>
      <c r="AV345" s="936"/>
      <c r="AW345" s="936"/>
      <c r="AX345" s="936"/>
      <c r="AY345" s="936"/>
      <c r="AZ345" s="936"/>
      <c r="BA345" s="936"/>
      <c r="BB345" s="936"/>
      <c r="BC345" s="936"/>
      <c r="BD345" s="936"/>
      <c r="BE345" s="936"/>
    </row>
    <row r="346" spans="1:57" s="97" customFormat="1" ht="14.45" customHeight="1">
      <c r="A346" s="1394" t="s">
        <v>466</v>
      </c>
      <c r="B346" s="1414"/>
      <c r="C346" s="1414"/>
      <c r="D346" s="1414"/>
      <c r="E346" s="1410" t="s">
        <v>762</v>
      </c>
      <c r="F346" s="1408" t="s">
        <v>12</v>
      </c>
      <c r="G346" s="1375">
        <v>255</v>
      </c>
      <c r="H346" s="1405"/>
      <c r="I346" s="1267"/>
      <c r="J346" s="936"/>
      <c r="K346" s="936"/>
      <c r="L346" s="936"/>
      <c r="M346" s="936"/>
      <c r="N346" s="936"/>
      <c r="O346" s="936"/>
      <c r="P346" s="936"/>
      <c r="Q346" s="936"/>
      <c r="R346" s="936"/>
      <c r="S346" s="936"/>
      <c r="T346" s="936"/>
      <c r="U346" s="936"/>
      <c r="V346" s="936"/>
      <c r="W346" s="936"/>
      <c r="X346" s="936"/>
      <c r="Y346" s="936"/>
      <c r="Z346" s="936"/>
      <c r="AA346" s="936"/>
      <c r="AB346" s="936"/>
      <c r="AC346" s="936"/>
      <c r="AD346" s="936"/>
      <c r="AE346" s="936"/>
      <c r="AF346" s="936"/>
      <c r="AG346" s="936"/>
      <c r="AH346" s="936"/>
      <c r="AI346" s="936"/>
      <c r="AJ346" s="936"/>
      <c r="AK346" s="936"/>
      <c r="AL346" s="936"/>
      <c r="AM346" s="936"/>
      <c r="AN346" s="936"/>
      <c r="AO346" s="936"/>
      <c r="AP346" s="936"/>
      <c r="AQ346" s="936"/>
      <c r="AR346" s="936"/>
      <c r="AS346" s="936"/>
      <c r="AT346" s="936"/>
      <c r="AU346" s="936"/>
      <c r="AV346" s="936"/>
      <c r="AW346" s="936"/>
      <c r="AX346" s="936"/>
      <c r="AY346" s="936"/>
      <c r="AZ346" s="936"/>
      <c r="BA346" s="936"/>
      <c r="BB346" s="936"/>
      <c r="BC346" s="936"/>
      <c r="BD346" s="936"/>
      <c r="BE346" s="936"/>
    </row>
    <row r="347" spans="1:57" s="97" customFormat="1" ht="15">
      <c r="A347" s="461"/>
      <c r="B347" s="1406"/>
      <c r="C347" s="742"/>
      <c r="D347" s="292"/>
      <c r="E347" s="1411"/>
      <c r="F347" s="1112"/>
      <c r="G347" s="1375"/>
      <c r="H347" s="1405"/>
      <c r="I347" s="1267"/>
      <c r="J347" s="936"/>
      <c r="K347" s="936"/>
      <c r="L347" s="936"/>
      <c r="M347" s="936"/>
      <c r="N347" s="936"/>
      <c r="O347" s="936"/>
      <c r="P347" s="936"/>
      <c r="Q347" s="936"/>
      <c r="R347" s="936"/>
      <c r="S347" s="936"/>
      <c r="T347" s="936"/>
      <c r="U347" s="936"/>
      <c r="V347" s="936"/>
      <c r="W347" s="936"/>
      <c r="X347" s="936"/>
      <c r="Y347" s="936"/>
      <c r="Z347" s="936"/>
      <c r="AA347" s="936"/>
      <c r="AB347" s="936"/>
      <c r="AC347" s="936"/>
      <c r="AD347" s="936"/>
      <c r="AE347" s="936"/>
      <c r="AF347" s="936"/>
      <c r="AG347" s="936"/>
      <c r="AH347" s="936"/>
      <c r="AI347" s="936"/>
      <c r="AJ347" s="936"/>
      <c r="AK347" s="936"/>
      <c r="AL347" s="936"/>
      <c r="AM347" s="936"/>
      <c r="AN347" s="936"/>
      <c r="AO347" s="936"/>
      <c r="AP347" s="936"/>
      <c r="AQ347" s="936"/>
      <c r="AR347" s="936"/>
      <c r="AS347" s="936"/>
      <c r="AT347" s="936"/>
      <c r="AU347" s="936"/>
      <c r="AV347" s="936"/>
      <c r="AW347" s="936"/>
      <c r="AX347" s="936"/>
      <c r="AY347" s="936"/>
      <c r="AZ347" s="936"/>
      <c r="BA347" s="936"/>
      <c r="BB347" s="936"/>
      <c r="BC347" s="936"/>
      <c r="BD347" s="936"/>
      <c r="BE347" s="936"/>
    </row>
    <row r="348" spans="1:57" s="97" customFormat="1" ht="15">
      <c r="A348" s="461"/>
      <c r="B348" s="1406"/>
      <c r="C348" s="742"/>
      <c r="D348" s="292"/>
      <c r="E348" s="1412" t="s">
        <v>757</v>
      </c>
      <c r="F348" s="1112"/>
      <c r="G348" s="1375"/>
      <c r="H348" s="1308"/>
      <c r="I348" s="1267"/>
      <c r="J348" s="936"/>
      <c r="K348" s="936"/>
      <c r="L348" s="936"/>
      <c r="M348" s="936"/>
      <c r="N348" s="936"/>
      <c r="O348" s="936"/>
      <c r="P348" s="936"/>
      <c r="Q348" s="936"/>
      <c r="R348" s="936"/>
      <c r="S348" s="936"/>
      <c r="T348" s="936"/>
      <c r="U348" s="936"/>
      <c r="V348" s="936"/>
      <c r="W348" s="936"/>
      <c r="X348" s="936"/>
      <c r="Y348" s="936"/>
      <c r="Z348" s="936"/>
      <c r="AA348" s="936"/>
      <c r="AB348" s="936"/>
      <c r="AC348" s="936"/>
      <c r="AD348" s="936"/>
      <c r="AE348" s="936"/>
      <c r="AF348" s="936"/>
      <c r="AG348" s="936"/>
      <c r="AH348" s="936"/>
      <c r="AI348" s="936"/>
      <c r="AJ348" s="936"/>
      <c r="AK348" s="936"/>
      <c r="AL348" s="936"/>
      <c r="AM348" s="936"/>
      <c r="AN348" s="936"/>
      <c r="AO348" s="936"/>
      <c r="AP348" s="936"/>
      <c r="AQ348" s="936"/>
      <c r="AR348" s="936"/>
      <c r="AS348" s="936"/>
      <c r="AT348" s="936"/>
      <c r="AU348" s="936"/>
      <c r="AV348" s="936"/>
      <c r="AW348" s="936"/>
      <c r="AX348" s="936"/>
      <c r="AY348" s="936"/>
      <c r="AZ348" s="936"/>
      <c r="BA348" s="936"/>
      <c r="BB348" s="936"/>
      <c r="BC348" s="936"/>
      <c r="BD348" s="936"/>
      <c r="BE348" s="936"/>
    </row>
    <row r="349" spans="1:57" s="97" customFormat="1" ht="30">
      <c r="A349" s="1394" t="s">
        <v>854</v>
      </c>
      <c r="B349" s="1406"/>
      <c r="C349" s="742"/>
      <c r="D349" s="292"/>
      <c r="E349" s="1125" t="s">
        <v>758</v>
      </c>
      <c r="F349" s="1188" t="s">
        <v>18</v>
      </c>
      <c r="G349" s="1415">
        <v>300</v>
      </c>
      <c r="H349" s="1416"/>
      <c r="I349" s="1267"/>
      <c r="J349" s="936"/>
      <c r="K349" s="936"/>
      <c r="L349" s="936"/>
      <c r="M349" s="936"/>
      <c r="N349" s="936"/>
      <c r="O349" s="936"/>
      <c r="P349" s="936"/>
      <c r="Q349" s="936"/>
      <c r="R349" s="936"/>
      <c r="S349" s="936"/>
      <c r="T349" s="936"/>
      <c r="U349" s="936"/>
      <c r="V349" s="936"/>
      <c r="W349" s="936"/>
      <c r="X349" s="936"/>
      <c r="Y349" s="936"/>
      <c r="Z349" s="936"/>
      <c r="AA349" s="936"/>
      <c r="AB349" s="936"/>
      <c r="AC349" s="936"/>
      <c r="AD349" s="936"/>
      <c r="AE349" s="936"/>
      <c r="AF349" s="936"/>
      <c r="AG349" s="936"/>
      <c r="AH349" s="936"/>
      <c r="AI349" s="936"/>
      <c r="AJ349" s="936"/>
      <c r="AK349" s="936"/>
      <c r="AL349" s="936"/>
      <c r="AM349" s="936"/>
      <c r="AN349" s="936"/>
      <c r="AO349" s="936"/>
      <c r="AP349" s="936"/>
      <c r="AQ349" s="936"/>
      <c r="AR349" s="936"/>
      <c r="AS349" s="936"/>
      <c r="AT349" s="936"/>
      <c r="AU349" s="936"/>
      <c r="AV349" s="936"/>
      <c r="AW349" s="936"/>
      <c r="AX349" s="936"/>
      <c r="AY349" s="936"/>
      <c r="AZ349" s="936"/>
      <c r="BA349" s="936"/>
      <c r="BB349" s="936"/>
      <c r="BC349" s="936"/>
      <c r="BD349" s="936"/>
      <c r="BE349" s="936"/>
    </row>
    <row r="350" spans="1:57" s="97" customFormat="1" ht="15.75">
      <c r="A350" s="1394" t="s">
        <v>855</v>
      </c>
      <c r="B350" s="1406"/>
      <c r="C350" s="742"/>
      <c r="D350" s="292"/>
      <c r="E350" s="1125" t="s">
        <v>763</v>
      </c>
      <c r="F350" s="1112" t="s">
        <v>18</v>
      </c>
      <c r="G350" s="1415">
        <v>300</v>
      </c>
      <c r="H350" s="1308"/>
      <c r="I350" s="1267"/>
      <c r="J350" s="936"/>
      <c r="K350" s="936"/>
      <c r="L350" s="936"/>
      <c r="M350" s="936"/>
      <c r="N350" s="936"/>
      <c r="O350" s="936"/>
      <c r="P350" s="936"/>
      <c r="Q350" s="936"/>
      <c r="R350" s="936"/>
      <c r="S350" s="936"/>
      <c r="T350" s="936"/>
      <c r="U350" s="936"/>
      <c r="V350" s="936"/>
      <c r="W350" s="936"/>
      <c r="X350" s="936"/>
      <c r="Y350" s="936"/>
      <c r="Z350" s="936"/>
      <c r="AA350" s="936"/>
      <c r="AB350" s="936"/>
      <c r="AC350" s="936"/>
      <c r="AD350" s="936"/>
      <c r="AE350" s="936"/>
      <c r="AF350" s="936"/>
      <c r="AG350" s="936"/>
      <c r="AH350" s="936"/>
      <c r="AI350" s="936"/>
      <c r="AJ350" s="936"/>
      <c r="AK350" s="936"/>
      <c r="AL350" s="936"/>
      <c r="AM350" s="936"/>
      <c r="AN350" s="936"/>
      <c r="AO350" s="936"/>
      <c r="AP350" s="936"/>
      <c r="AQ350" s="936"/>
      <c r="AR350" s="936"/>
      <c r="AS350" s="936"/>
      <c r="AT350" s="936"/>
      <c r="AU350" s="936"/>
      <c r="AV350" s="936"/>
      <c r="AW350" s="936"/>
      <c r="AX350" s="936"/>
      <c r="AY350" s="936"/>
      <c r="AZ350" s="936"/>
      <c r="BA350" s="936"/>
      <c r="BB350" s="936"/>
      <c r="BC350" s="936"/>
      <c r="BD350" s="936"/>
      <c r="BE350" s="936"/>
    </row>
    <row r="351" spans="1:57" s="97" customFormat="1" ht="15.75">
      <c r="A351" s="1394" t="s">
        <v>856</v>
      </c>
      <c r="B351" s="1406"/>
      <c r="C351" s="742"/>
      <c r="D351" s="292"/>
      <c r="E351" s="1125" t="s">
        <v>759</v>
      </c>
      <c r="F351" s="1112" t="s">
        <v>18</v>
      </c>
      <c r="G351" s="1415">
        <v>300</v>
      </c>
      <c r="H351" s="1308"/>
      <c r="I351" s="1267"/>
      <c r="J351" s="936"/>
      <c r="K351" s="936"/>
      <c r="L351" s="936"/>
      <c r="M351" s="936"/>
      <c r="N351" s="936"/>
      <c r="O351" s="936"/>
      <c r="P351" s="936"/>
      <c r="Q351" s="936"/>
      <c r="R351" s="936"/>
      <c r="S351" s="936"/>
      <c r="T351" s="936"/>
      <c r="U351" s="936"/>
      <c r="V351" s="936"/>
      <c r="W351" s="936"/>
      <c r="X351" s="936"/>
      <c r="Y351" s="936"/>
      <c r="Z351" s="936"/>
      <c r="AA351" s="936"/>
      <c r="AB351" s="936"/>
      <c r="AC351" s="936"/>
      <c r="AD351" s="936"/>
      <c r="AE351" s="936"/>
      <c r="AF351" s="936"/>
      <c r="AG351" s="936"/>
      <c r="AH351" s="936"/>
      <c r="AI351" s="936"/>
      <c r="AJ351" s="936"/>
      <c r="AK351" s="936"/>
      <c r="AL351" s="936"/>
      <c r="AM351" s="936"/>
      <c r="AN351" s="936"/>
      <c r="AO351" s="936"/>
      <c r="AP351" s="936"/>
      <c r="AQ351" s="936"/>
      <c r="AR351" s="936"/>
      <c r="AS351" s="936"/>
      <c r="AT351" s="936"/>
      <c r="AU351" s="936"/>
      <c r="AV351" s="936"/>
      <c r="AW351" s="936"/>
      <c r="AX351" s="936"/>
      <c r="AY351" s="936"/>
      <c r="AZ351" s="936"/>
      <c r="BA351" s="936"/>
      <c r="BB351" s="936"/>
      <c r="BC351" s="936"/>
      <c r="BD351" s="936"/>
      <c r="BE351" s="936"/>
    </row>
    <row r="352" spans="1:57" s="97" customFormat="1" ht="15.75">
      <c r="A352" s="1394" t="s">
        <v>857</v>
      </c>
      <c r="B352" s="1406"/>
      <c r="C352" s="742"/>
      <c r="D352" s="292"/>
      <c r="E352" s="1125" t="s">
        <v>764</v>
      </c>
      <c r="F352" s="1112" t="s">
        <v>12</v>
      </c>
      <c r="G352" s="1375">
        <v>50</v>
      </c>
      <c r="H352" s="1308"/>
      <c r="I352" s="1267"/>
      <c r="J352" s="936"/>
      <c r="K352" s="936"/>
      <c r="L352" s="936"/>
      <c r="M352" s="936"/>
      <c r="N352" s="936"/>
      <c r="O352" s="936"/>
      <c r="P352" s="936"/>
      <c r="Q352" s="936"/>
      <c r="R352" s="936"/>
      <c r="S352" s="936"/>
      <c r="T352" s="936"/>
      <c r="U352" s="936"/>
      <c r="V352" s="936"/>
      <c r="W352" s="936"/>
      <c r="X352" s="936"/>
      <c r="Y352" s="936"/>
      <c r="Z352" s="936"/>
      <c r="AA352" s="936"/>
      <c r="AB352" s="936"/>
      <c r="AC352" s="936"/>
      <c r="AD352" s="936"/>
      <c r="AE352" s="936"/>
      <c r="AF352" s="936"/>
      <c r="AG352" s="936"/>
      <c r="AH352" s="936"/>
      <c r="AI352" s="936"/>
      <c r="AJ352" s="936"/>
      <c r="AK352" s="936"/>
      <c r="AL352" s="936"/>
      <c r="AM352" s="936"/>
      <c r="AN352" s="936"/>
      <c r="AO352" s="936"/>
      <c r="AP352" s="936"/>
      <c r="AQ352" s="936"/>
      <c r="AR352" s="936"/>
      <c r="AS352" s="936"/>
      <c r="AT352" s="936"/>
      <c r="AU352" s="936"/>
      <c r="AV352" s="936"/>
      <c r="AW352" s="936"/>
      <c r="AX352" s="936"/>
      <c r="AY352" s="936"/>
      <c r="AZ352" s="936"/>
      <c r="BA352" s="936"/>
      <c r="BB352" s="936"/>
      <c r="BC352" s="936"/>
      <c r="BD352" s="936"/>
      <c r="BE352" s="936"/>
    </row>
    <row r="353" spans="1:57" s="97" customFormat="1" ht="15.75">
      <c r="A353" s="1394" t="s">
        <v>858</v>
      </c>
      <c r="B353" s="1406"/>
      <c r="C353" s="742"/>
      <c r="D353" s="292"/>
      <c r="E353" s="1125" t="s">
        <v>765</v>
      </c>
      <c r="F353" s="1112" t="s">
        <v>12</v>
      </c>
      <c r="G353" s="1375">
        <v>81</v>
      </c>
      <c r="H353" s="1308"/>
      <c r="I353" s="1267"/>
      <c r="J353" s="936"/>
      <c r="K353" s="936"/>
      <c r="L353" s="936"/>
      <c r="M353" s="936"/>
      <c r="N353" s="936"/>
      <c r="O353" s="936"/>
      <c r="P353" s="936"/>
      <c r="Q353" s="936"/>
      <c r="R353" s="936"/>
      <c r="S353" s="936"/>
      <c r="T353" s="936"/>
      <c r="U353" s="936"/>
      <c r="V353" s="936"/>
      <c r="W353" s="936"/>
      <c r="X353" s="936"/>
      <c r="Y353" s="936"/>
      <c r="Z353" s="936"/>
      <c r="AA353" s="936"/>
      <c r="AB353" s="936"/>
      <c r="AC353" s="936"/>
      <c r="AD353" s="936"/>
      <c r="AE353" s="936"/>
      <c r="AF353" s="936"/>
      <c r="AG353" s="936"/>
      <c r="AH353" s="936"/>
      <c r="AI353" s="936"/>
      <c r="AJ353" s="936"/>
      <c r="AK353" s="936"/>
      <c r="AL353" s="936"/>
      <c r="AM353" s="936"/>
      <c r="AN353" s="936"/>
      <c r="AO353" s="936"/>
      <c r="AP353" s="936"/>
      <c r="AQ353" s="936"/>
      <c r="AR353" s="936"/>
      <c r="AS353" s="936"/>
      <c r="AT353" s="936"/>
      <c r="AU353" s="936"/>
      <c r="AV353" s="936"/>
      <c r="AW353" s="936"/>
      <c r="AX353" s="936"/>
      <c r="AY353" s="936"/>
      <c r="AZ353" s="936"/>
      <c r="BA353" s="936"/>
      <c r="BB353" s="936"/>
      <c r="BC353" s="936"/>
      <c r="BD353" s="936"/>
      <c r="BE353" s="936"/>
    </row>
    <row r="354" spans="1:57" s="97" customFormat="1" ht="15.75">
      <c r="A354" s="1394" t="s">
        <v>859</v>
      </c>
      <c r="B354" s="1406"/>
      <c r="C354" s="742"/>
      <c r="D354" s="292"/>
      <c r="E354" s="1125" t="s">
        <v>767</v>
      </c>
      <c r="F354" s="1112" t="s">
        <v>12</v>
      </c>
      <c r="G354" s="1375">
        <v>74</v>
      </c>
      <c r="H354" s="1308"/>
      <c r="I354" s="1267"/>
      <c r="J354" s="936"/>
      <c r="K354" s="936"/>
      <c r="L354" s="936"/>
      <c r="M354" s="936"/>
      <c r="N354" s="936"/>
      <c r="O354" s="936"/>
      <c r="P354" s="936"/>
      <c r="Q354" s="936"/>
      <c r="R354" s="936"/>
      <c r="S354" s="936"/>
      <c r="T354" s="936"/>
      <c r="U354" s="936"/>
      <c r="V354" s="936"/>
      <c r="W354" s="936"/>
      <c r="X354" s="936"/>
      <c r="Y354" s="936"/>
      <c r="Z354" s="936"/>
      <c r="AA354" s="936"/>
      <c r="AB354" s="936"/>
      <c r="AC354" s="936"/>
      <c r="AD354" s="936"/>
      <c r="AE354" s="936"/>
      <c r="AF354" s="936"/>
      <c r="AG354" s="936"/>
      <c r="AH354" s="936"/>
      <c r="AI354" s="936"/>
      <c r="AJ354" s="936"/>
      <c r="AK354" s="936"/>
      <c r="AL354" s="936"/>
      <c r="AM354" s="936"/>
      <c r="AN354" s="936"/>
      <c r="AO354" s="936"/>
      <c r="AP354" s="936"/>
      <c r="AQ354" s="936"/>
      <c r="AR354" s="936"/>
      <c r="AS354" s="936"/>
      <c r="AT354" s="936"/>
      <c r="AU354" s="936"/>
      <c r="AV354" s="936"/>
      <c r="AW354" s="936"/>
      <c r="AX354" s="936"/>
      <c r="AY354" s="936"/>
      <c r="AZ354" s="936"/>
      <c r="BA354" s="936"/>
      <c r="BB354" s="936"/>
      <c r="BC354" s="936"/>
      <c r="BD354" s="936"/>
      <c r="BE354" s="936"/>
    </row>
    <row r="355" spans="1:57" s="97" customFormat="1" ht="15.75">
      <c r="A355" s="1394" t="s">
        <v>860</v>
      </c>
      <c r="B355" s="1406"/>
      <c r="C355" s="742"/>
      <c r="D355" s="292"/>
      <c r="E355" s="1125" t="s">
        <v>766</v>
      </c>
      <c r="F355" s="1112" t="s">
        <v>398</v>
      </c>
      <c r="G355" s="1375">
        <v>10</v>
      </c>
      <c r="H355" s="1308"/>
      <c r="I355" s="1267"/>
      <c r="J355" s="936"/>
      <c r="K355" s="936"/>
      <c r="L355" s="936"/>
      <c r="M355" s="936"/>
      <c r="N355" s="936"/>
      <c r="O355" s="936"/>
      <c r="P355" s="936"/>
      <c r="Q355" s="936"/>
      <c r="R355" s="936"/>
      <c r="S355" s="936"/>
      <c r="T355" s="936"/>
      <c r="U355" s="936"/>
      <c r="V355" s="936"/>
      <c r="W355" s="936"/>
      <c r="X355" s="936"/>
      <c r="Y355" s="936"/>
      <c r="Z355" s="936"/>
      <c r="AA355" s="936"/>
      <c r="AB355" s="936"/>
      <c r="AC355" s="936"/>
      <c r="AD355" s="936"/>
      <c r="AE355" s="936"/>
      <c r="AF355" s="936"/>
      <c r="AG355" s="936"/>
      <c r="AH355" s="936"/>
      <c r="AI355" s="936"/>
      <c r="AJ355" s="936"/>
      <c r="AK355" s="936"/>
      <c r="AL355" s="936"/>
      <c r="AM355" s="936"/>
      <c r="AN355" s="936"/>
      <c r="AO355" s="936"/>
      <c r="AP355" s="936"/>
      <c r="AQ355" s="936"/>
      <c r="AR355" s="936"/>
      <c r="AS355" s="936"/>
      <c r="AT355" s="936"/>
      <c r="AU355" s="936"/>
      <c r="AV355" s="936"/>
      <c r="AW355" s="936"/>
      <c r="AX355" s="936"/>
      <c r="AY355" s="936"/>
      <c r="AZ355" s="936"/>
      <c r="BA355" s="936"/>
      <c r="BB355" s="936"/>
      <c r="BC355" s="936"/>
      <c r="BD355" s="936"/>
      <c r="BE355" s="936"/>
    </row>
    <row r="356" spans="1:57" s="97" customFormat="1" ht="15.75">
      <c r="A356" s="1394" t="s">
        <v>861</v>
      </c>
      <c r="B356" s="1406"/>
      <c r="C356" s="742"/>
      <c r="D356" s="292"/>
      <c r="E356" s="1125" t="s">
        <v>760</v>
      </c>
      <c r="F356" s="1112" t="s">
        <v>136</v>
      </c>
      <c r="G356" s="1375">
        <v>1</v>
      </c>
      <c r="H356" s="1308"/>
      <c r="I356" s="1267"/>
      <c r="J356" s="936"/>
      <c r="K356" s="936"/>
      <c r="L356" s="936"/>
      <c r="M356" s="936"/>
      <c r="N356" s="936"/>
      <c r="O356" s="936"/>
      <c r="P356" s="936"/>
      <c r="Q356" s="936"/>
      <c r="R356" s="936"/>
      <c r="S356" s="936"/>
      <c r="T356" s="936"/>
      <c r="U356" s="936"/>
      <c r="V356" s="936"/>
      <c r="W356" s="936"/>
      <c r="X356" s="936"/>
      <c r="Y356" s="936"/>
      <c r="Z356" s="936"/>
      <c r="AA356" s="936"/>
      <c r="AB356" s="936"/>
      <c r="AC356" s="936"/>
      <c r="AD356" s="936"/>
      <c r="AE356" s="936"/>
      <c r="AF356" s="936"/>
      <c r="AG356" s="936"/>
      <c r="AH356" s="936"/>
      <c r="AI356" s="936"/>
      <c r="AJ356" s="936"/>
      <c r="AK356" s="936"/>
      <c r="AL356" s="936"/>
      <c r="AM356" s="936"/>
      <c r="AN356" s="936"/>
      <c r="AO356" s="936"/>
      <c r="AP356" s="936"/>
      <c r="AQ356" s="936"/>
      <c r="AR356" s="936"/>
      <c r="AS356" s="936"/>
      <c r="AT356" s="936"/>
      <c r="AU356" s="936"/>
      <c r="AV356" s="936"/>
      <c r="AW356" s="936"/>
      <c r="AX356" s="936"/>
      <c r="AY356" s="936"/>
      <c r="AZ356" s="936"/>
      <c r="BA356" s="936"/>
      <c r="BB356" s="936"/>
      <c r="BC356" s="936"/>
      <c r="BD356" s="936"/>
      <c r="BE356" s="936"/>
    </row>
    <row r="357" spans="1:57" s="97" customFormat="1" ht="15">
      <c r="A357" s="578"/>
      <c r="B357" s="1406"/>
      <c r="C357" s="742"/>
      <c r="D357" s="292"/>
      <c r="E357" s="1413"/>
      <c r="F357" s="1112"/>
      <c r="G357" s="1375"/>
      <c r="H357" s="1308"/>
      <c r="I357" s="1267"/>
      <c r="J357" s="936"/>
      <c r="K357" s="936"/>
      <c r="L357" s="936"/>
      <c r="M357" s="936"/>
      <c r="N357" s="936"/>
      <c r="O357" s="936"/>
      <c r="P357" s="936"/>
      <c r="Q357" s="936"/>
      <c r="R357" s="936"/>
      <c r="S357" s="936"/>
      <c r="T357" s="936"/>
      <c r="U357" s="936"/>
      <c r="V357" s="936"/>
      <c r="W357" s="936"/>
      <c r="X357" s="936"/>
      <c r="Y357" s="936"/>
      <c r="Z357" s="936"/>
      <c r="AA357" s="936"/>
      <c r="AB357" s="936"/>
      <c r="AC357" s="936"/>
      <c r="AD357" s="936"/>
      <c r="AE357" s="936"/>
      <c r="AF357" s="936"/>
      <c r="AG357" s="936"/>
      <c r="AH357" s="936"/>
      <c r="AI357" s="936"/>
      <c r="AJ357" s="936"/>
      <c r="AK357" s="936"/>
      <c r="AL357" s="936"/>
      <c r="AM357" s="936"/>
      <c r="AN357" s="936"/>
      <c r="AO357" s="936"/>
      <c r="AP357" s="936"/>
      <c r="AQ357" s="936"/>
      <c r="AR357" s="936"/>
      <c r="AS357" s="936"/>
      <c r="AT357" s="936"/>
      <c r="AU357" s="936"/>
      <c r="AV357" s="936"/>
      <c r="AW357" s="936"/>
      <c r="AX357" s="936"/>
      <c r="AY357" s="936"/>
      <c r="AZ357" s="936"/>
      <c r="BA357" s="936"/>
      <c r="BB357" s="936"/>
      <c r="BC357" s="936"/>
      <c r="BD357" s="936"/>
      <c r="BE357" s="936"/>
    </row>
    <row r="358" spans="1:57" s="97" customFormat="1" ht="15.75">
      <c r="A358" s="1077" t="s">
        <v>467</v>
      </c>
      <c r="B358" s="975" t="s">
        <v>632</v>
      </c>
      <c r="C358" s="1231"/>
      <c r="D358" s="1231"/>
      <c r="E358" s="1031"/>
      <c r="F358" s="1032"/>
      <c r="G358" s="1360"/>
      <c r="H358" s="1286"/>
      <c r="I358" s="1247"/>
      <c r="J358" s="936"/>
      <c r="K358" s="936"/>
      <c r="L358" s="936"/>
      <c r="M358" s="936"/>
      <c r="N358" s="936"/>
      <c r="O358" s="936"/>
      <c r="P358" s="936"/>
      <c r="Q358" s="936"/>
      <c r="R358" s="936"/>
      <c r="S358" s="936"/>
      <c r="T358" s="936"/>
      <c r="U358" s="936"/>
      <c r="V358" s="936"/>
      <c r="W358" s="936"/>
      <c r="X358" s="936"/>
      <c r="Y358" s="936"/>
      <c r="Z358" s="936"/>
      <c r="AA358" s="936"/>
      <c r="AB358" s="936"/>
      <c r="AC358" s="936"/>
      <c r="AD358" s="936"/>
      <c r="AE358" s="936"/>
      <c r="AF358" s="936"/>
      <c r="AG358" s="936"/>
      <c r="AH358" s="936"/>
      <c r="AI358" s="936"/>
      <c r="AJ358" s="936"/>
      <c r="AK358" s="936"/>
      <c r="AL358" s="936"/>
      <c r="AM358" s="936"/>
      <c r="AN358" s="936"/>
      <c r="AO358" s="936"/>
      <c r="AP358" s="936"/>
      <c r="AQ358" s="936"/>
      <c r="AR358" s="936"/>
      <c r="AS358" s="936"/>
      <c r="AT358" s="936"/>
      <c r="AU358" s="936"/>
      <c r="AV358" s="936"/>
      <c r="AW358" s="936"/>
      <c r="AX358" s="936"/>
      <c r="AY358" s="936"/>
      <c r="AZ358" s="936"/>
      <c r="BA358" s="936"/>
      <c r="BB358" s="936"/>
      <c r="BC358" s="936"/>
      <c r="BD358" s="936"/>
      <c r="BE358" s="936"/>
    </row>
    <row r="359" spans="1:57" s="97" customFormat="1" ht="17.25">
      <c r="A359" s="1394" t="s">
        <v>468</v>
      </c>
      <c r="B359" s="1153"/>
      <c r="C359" s="1154"/>
      <c r="D359" s="1155"/>
      <c r="E359" s="1156" t="s">
        <v>730</v>
      </c>
      <c r="F359" s="1112" t="s">
        <v>299</v>
      </c>
      <c r="G359" s="1361">
        <v>290</v>
      </c>
      <c r="H359" s="1249"/>
      <c r="I359" s="1245"/>
      <c r="J359" s="936"/>
      <c r="K359" s="936"/>
      <c r="L359" s="936"/>
      <c r="M359" s="936"/>
      <c r="N359" s="936"/>
      <c r="O359" s="936"/>
      <c r="P359" s="936"/>
      <c r="Q359" s="936"/>
      <c r="R359" s="936"/>
      <c r="S359" s="936"/>
      <c r="T359" s="936"/>
      <c r="U359" s="936"/>
      <c r="V359" s="936"/>
      <c r="W359" s="936"/>
      <c r="X359" s="936"/>
      <c r="Y359" s="936"/>
      <c r="Z359" s="936"/>
      <c r="AA359" s="936"/>
      <c r="AB359" s="936"/>
      <c r="AC359" s="936"/>
      <c r="AD359" s="936"/>
      <c r="AE359" s="936"/>
      <c r="AF359" s="936"/>
      <c r="AG359" s="936"/>
      <c r="AH359" s="936"/>
      <c r="AI359" s="936"/>
      <c r="AJ359" s="936"/>
      <c r="AK359" s="936"/>
      <c r="AL359" s="936"/>
      <c r="AM359" s="936"/>
      <c r="AN359" s="936"/>
      <c r="AO359" s="936"/>
      <c r="AP359" s="936"/>
      <c r="AQ359" s="936"/>
      <c r="AR359" s="936"/>
      <c r="AS359" s="936"/>
      <c r="AT359" s="936"/>
      <c r="AU359" s="936"/>
      <c r="AV359" s="936"/>
      <c r="AW359" s="936"/>
      <c r="AX359" s="936"/>
      <c r="AY359" s="936"/>
      <c r="AZ359" s="936"/>
      <c r="BA359" s="936"/>
      <c r="BB359" s="936"/>
      <c r="BC359" s="936"/>
      <c r="BD359" s="936"/>
      <c r="BE359" s="936"/>
    </row>
    <row r="360" spans="1:57" s="1106" customFormat="1" ht="15.75">
      <c r="A360" s="1390"/>
      <c r="B360" s="1406"/>
      <c r="C360" s="742"/>
      <c r="D360" s="292"/>
      <c r="E360" s="1125"/>
      <c r="F360" s="1112"/>
      <c r="G360" s="1375"/>
      <c r="H360" s="1308"/>
      <c r="I360" s="1267"/>
      <c r="J360" s="1105"/>
      <c r="K360" s="1105"/>
      <c r="L360" s="1105"/>
      <c r="M360" s="1105"/>
      <c r="N360" s="1105"/>
      <c r="O360" s="1105"/>
      <c r="P360" s="1105"/>
      <c r="Q360" s="1105"/>
      <c r="R360" s="1105"/>
      <c r="S360" s="1105"/>
      <c r="T360" s="1105"/>
      <c r="U360" s="1105"/>
      <c r="V360" s="1105"/>
      <c r="W360" s="1105"/>
      <c r="X360" s="1105"/>
      <c r="Y360" s="1105"/>
      <c r="Z360" s="1105"/>
      <c r="AA360" s="1105"/>
      <c r="AB360" s="1105"/>
      <c r="AC360" s="1105"/>
      <c r="AD360" s="1105"/>
      <c r="AE360" s="1105"/>
      <c r="AF360" s="1105"/>
      <c r="AG360" s="1105"/>
      <c r="AH360" s="1105"/>
      <c r="AI360" s="1105"/>
      <c r="AJ360" s="1105"/>
      <c r="AK360" s="1105"/>
      <c r="AL360" s="1105"/>
      <c r="AM360" s="1105"/>
      <c r="AN360" s="1105"/>
      <c r="AO360" s="1105"/>
      <c r="AP360" s="1105"/>
      <c r="AQ360" s="1105"/>
      <c r="AR360" s="1105"/>
      <c r="AS360" s="1105"/>
      <c r="AT360" s="1105"/>
      <c r="AU360" s="1105"/>
      <c r="AV360" s="1105"/>
      <c r="AW360" s="1105"/>
      <c r="AX360" s="1105"/>
      <c r="AY360" s="1105"/>
      <c r="AZ360" s="1105"/>
      <c r="BA360" s="1105"/>
      <c r="BB360" s="1105"/>
      <c r="BC360" s="1105"/>
      <c r="BD360" s="1105"/>
      <c r="BE360" s="1105"/>
    </row>
    <row r="361" spans="1:57" s="97" customFormat="1" ht="15">
      <c r="A361" s="585"/>
      <c r="B361" s="586"/>
      <c r="C361" s="587"/>
      <c r="D361" s="588"/>
      <c r="E361" s="589"/>
      <c r="F361" s="590"/>
      <c r="G361" s="1378"/>
      <c r="H361" s="1323"/>
      <c r="I361" s="1273"/>
      <c r="J361" s="936"/>
      <c r="K361" s="936"/>
      <c r="L361" s="936"/>
      <c r="M361" s="936"/>
      <c r="N361" s="936"/>
      <c r="O361" s="936"/>
      <c r="P361" s="936"/>
      <c r="Q361" s="936"/>
      <c r="R361" s="936"/>
      <c r="S361" s="936"/>
      <c r="T361" s="936"/>
      <c r="U361" s="936"/>
      <c r="V361" s="936"/>
      <c r="W361" s="936"/>
      <c r="X361" s="936"/>
      <c r="Y361" s="936"/>
      <c r="Z361" s="936"/>
      <c r="AA361" s="936"/>
      <c r="AB361" s="936"/>
      <c r="AC361" s="936"/>
      <c r="AD361" s="936"/>
      <c r="AE361" s="936"/>
      <c r="AF361" s="936"/>
      <c r="AG361" s="936"/>
      <c r="AH361" s="936"/>
      <c r="AI361" s="936"/>
      <c r="AJ361" s="936"/>
      <c r="AK361" s="936"/>
      <c r="AL361" s="936"/>
      <c r="AM361" s="936"/>
      <c r="AN361" s="936"/>
      <c r="AO361" s="936"/>
      <c r="AP361" s="936"/>
      <c r="AQ361" s="936"/>
      <c r="AR361" s="936"/>
      <c r="AS361" s="936"/>
      <c r="AT361" s="936"/>
      <c r="AU361" s="936"/>
      <c r="AV361" s="936"/>
      <c r="AW361" s="936"/>
      <c r="AX361" s="936"/>
      <c r="AY361" s="936"/>
      <c r="AZ361" s="936"/>
      <c r="BA361" s="936"/>
      <c r="BB361" s="936"/>
      <c r="BC361" s="936"/>
      <c r="BD361" s="936"/>
      <c r="BE361" s="936"/>
    </row>
    <row r="362" spans="1:57" s="1006" customFormat="1" ht="15.75">
      <c r="A362" s="1080"/>
      <c r="B362" s="1073"/>
      <c r="C362" s="1073"/>
      <c r="D362" s="1074"/>
      <c r="E362" s="1075" t="s">
        <v>544</v>
      </c>
      <c r="F362" s="1076"/>
      <c r="G362" s="1336"/>
      <c r="H362" s="1270"/>
      <c r="I362" s="1270"/>
      <c r="J362" s="1005"/>
      <c r="K362" s="1005"/>
      <c r="L362" s="1005"/>
      <c r="M362" s="1005"/>
      <c r="N362" s="1005"/>
      <c r="O362" s="1005"/>
      <c r="P362" s="1005"/>
      <c r="Q362" s="1005"/>
      <c r="R362" s="1005"/>
      <c r="S362" s="1005"/>
      <c r="T362" s="1005"/>
      <c r="U362" s="1005"/>
      <c r="V362" s="1005"/>
      <c r="W362" s="1005"/>
      <c r="X362" s="1005"/>
      <c r="Y362" s="1005"/>
      <c r="Z362" s="1005"/>
      <c r="AA362" s="1005"/>
      <c r="AB362" s="1005"/>
      <c r="AC362" s="1005"/>
      <c r="AD362" s="1005"/>
      <c r="AE362" s="1005"/>
      <c r="AF362" s="1005"/>
      <c r="AG362" s="1005"/>
      <c r="AH362" s="1005"/>
      <c r="AI362" s="1005"/>
      <c r="AJ362" s="1005"/>
      <c r="AK362" s="1005"/>
      <c r="AL362" s="1005"/>
      <c r="AM362" s="1005"/>
      <c r="AN362" s="1005"/>
      <c r="AO362" s="1005"/>
      <c r="AP362" s="1005"/>
      <c r="AQ362" s="1005"/>
      <c r="AR362" s="1005"/>
      <c r="AS362" s="1005"/>
      <c r="AT362" s="1005"/>
      <c r="AU362" s="1005"/>
      <c r="AV362" s="1005"/>
      <c r="AW362" s="1005"/>
      <c r="AX362" s="1005"/>
      <c r="AY362" s="1005"/>
      <c r="AZ362" s="1005"/>
      <c r="BA362" s="1005"/>
      <c r="BB362" s="1005"/>
      <c r="BC362" s="1005"/>
      <c r="BD362" s="1005"/>
      <c r="BE362" s="1005"/>
    </row>
    <row r="363" spans="1:57" s="1006" customFormat="1" ht="15.75">
      <c r="A363" s="1071" t="s">
        <v>546</v>
      </c>
      <c r="B363" s="1072"/>
      <c r="C363" s="1073"/>
      <c r="D363" s="1074"/>
      <c r="E363" s="1075" t="s">
        <v>862</v>
      </c>
      <c r="F363" s="1076"/>
      <c r="G363" s="1336"/>
      <c r="H363" s="1321"/>
      <c r="I363" s="1270"/>
      <c r="J363" s="1005"/>
      <c r="K363" s="1005"/>
      <c r="L363" s="1005"/>
      <c r="M363" s="1005"/>
      <c r="N363" s="1005"/>
      <c r="O363" s="1005"/>
      <c r="P363" s="1005"/>
      <c r="Q363" s="1005"/>
      <c r="R363" s="1005"/>
      <c r="S363" s="1005"/>
      <c r="T363" s="1005"/>
      <c r="U363" s="1005"/>
      <c r="V363" s="1005"/>
      <c r="W363" s="1005"/>
      <c r="X363" s="1005"/>
      <c r="Y363" s="1005"/>
      <c r="Z363" s="1005"/>
      <c r="AA363" s="1005"/>
      <c r="AB363" s="1005"/>
      <c r="AC363" s="1005"/>
      <c r="AD363" s="1005"/>
      <c r="AE363" s="1005"/>
      <c r="AF363" s="1005"/>
      <c r="AG363" s="1005"/>
      <c r="AH363" s="1005"/>
      <c r="AI363" s="1005"/>
      <c r="AJ363" s="1005"/>
      <c r="AK363" s="1005"/>
      <c r="AL363" s="1005"/>
      <c r="AM363" s="1005"/>
      <c r="AN363" s="1005"/>
      <c r="AO363" s="1005"/>
      <c r="AP363" s="1005"/>
      <c r="AQ363" s="1005"/>
      <c r="AR363" s="1005"/>
      <c r="AS363" s="1005"/>
      <c r="AT363" s="1005"/>
      <c r="AU363" s="1005"/>
      <c r="AV363" s="1005"/>
      <c r="AW363" s="1005"/>
      <c r="AX363" s="1005"/>
      <c r="AY363" s="1005"/>
      <c r="AZ363" s="1005"/>
      <c r="BA363" s="1005"/>
      <c r="BB363" s="1005"/>
      <c r="BC363" s="1005"/>
      <c r="BD363" s="1005"/>
      <c r="BE363" s="1005"/>
    </row>
    <row r="364" spans="1:57" s="97" customFormat="1" ht="15">
      <c r="A364" s="446"/>
      <c r="B364" s="447"/>
      <c r="C364" s="448"/>
      <c r="D364" s="449"/>
      <c r="E364" s="450"/>
      <c r="F364" s="1233"/>
      <c r="G364" s="1377"/>
      <c r="H364" s="1322"/>
      <c r="I364" s="1271"/>
      <c r="J364" s="936"/>
      <c r="K364" s="936"/>
      <c r="L364" s="936"/>
      <c r="M364" s="936"/>
      <c r="N364" s="936"/>
      <c r="O364" s="936"/>
      <c r="P364" s="936"/>
      <c r="Q364" s="936"/>
      <c r="R364" s="936"/>
      <c r="S364" s="936"/>
      <c r="T364" s="936"/>
      <c r="U364" s="936"/>
      <c r="V364" s="936"/>
      <c r="W364" s="936"/>
      <c r="X364" s="936"/>
      <c r="Y364" s="936"/>
      <c r="Z364" s="936"/>
      <c r="AA364" s="936"/>
      <c r="AB364" s="936"/>
      <c r="AC364" s="936"/>
      <c r="AD364" s="936"/>
      <c r="AE364" s="936"/>
      <c r="AF364" s="936"/>
      <c r="AG364" s="936"/>
      <c r="AH364" s="936"/>
      <c r="AI364" s="936"/>
      <c r="AJ364" s="936"/>
      <c r="AK364" s="936"/>
      <c r="AL364" s="936"/>
      <c r="AM364" s="936"/>
      <c r="AN364" s="936"/>
      <c r="AO364" s="936"/>
      <c r="AP364" s="936"/>
      <c r="AQ364" s="936"/>
      <c r="AR364" s="936"/>
      <c r="AS364" s="936"/>
      <c r="AT364" s="936"/>
      <c r="AU364" s="936"/>
      <c r="AV364" s="936"/>
      <c r="AW364" s="936"/>
      <c r="AX364" s="936"/>
      <c r="AY364" s="936"/>
      <c r="AZ364" s="936"/>
      <c r="BA364" s="936"/>
      <c r="BB364" s="936"/>
      <c r="BC364" s="936"/>
      <c r="BD364" s="936"/>
      <c r="BE364" s="936"/>
    </row>
    <row r="365" spans="1:57" s="97" customFormat="1" ht="15">
      <c r="A365" s="578"/>
      <c r="B365" s="579"/>
      <c r="C365" s="580"/>
      <c r="D365" s="581"/>
      <c r="E365" s="582"/>
      <c r="F365" s="1234"/>
      <c r="G365" s="1379"/>
      <c r="H365" s="1324"/>
      <c r="I365" s="1274"/>
      <c r="J365" s="936"/>
      <c r="K365" s="936"/>
      <c r="L365" s="936"/>
      <c r="M365" s="936"/>
      <c r="N365" s="936"/>
      <c r="O365" s="936"/>
      <c r="P365" s="936"/>
      <c r="Q365" s="936"/>
      <c r="R365" s="936"/>
      <c r="S365" s="936"/>
      <c r="T365" s="936"/>
      <c r="U365" s="936"/>
      <c r="V365" s="936"/>
      <c r="W365" s="936"/>
      <c r="X365" s="936"/>
      <c r="Y365" s="936"/>
      <c r="Z365" s="936"/>
      <c r="AA365" s="936"/>
      <c r="AB365" s="936"/>
      <c r="AC365" s="936"/>
      <c r="AD365" s="936"/>
      <c r="AE365" s="936"/>
      <c r="AF365" s="936"/>
      <c r="AG365" s="936"/>
      <c r="AH365" s="936"/>
      <c r="AI365" s="936"/>
      <c r="AJ365" s="936"/>
      <c r="AK365" s="936"/>
      <c r="AL365" s="936"/>
      <c r="AM365" s="936"/>
      <c r="AN365" s="936"/>
      <c r="AO365" s="936"/>
      <c r="AP365" s="936"/>
      <c r="AQ365" s="936"/>
      <c r="AR365" s="936"/>
      <c r="AS365" s="936"/>
      <c r="AT365" s="936"/>
      <c r="AU365" s="936"/>
      <c r="AV365" s="936"/>
      <c r="AW365" s="936"/>
      <c r="AX365" s="936"/>
      <c r="AY365" s="936"/>
      <c r="AZ365" s="936"/>
      <c r="BA365" s="936"/>
      <c r="BB365" s="936"/>
      <c r="BC365" s="936"/>
      <c r="BD365" s="936"/>
      <c r="BE365" s="936"/>
    </row>
    <row r="366" spans="1:57" s="1106" customFormat="1" ht="15">
      <c r="A366" s="573" t="s">
        <v>547</v>
      </c>
      <c r="B366" s="1116"/>
      <c r="C366" s="1099"/>
      <c r="D366" s="576" t="s">
        <v>896</v>
      </c>
      <c r="E366" s="1111"/>
      <c r="F366" s="1110" t="s">
        <v>136</v>
      </c>
      <c r="G366" s="1342">
        <v>1</v>
      </c>
      <c r="H366" s="1299"/>
      <c r="I366" s="1272"/>
      <c r="J366" s="1105"/>
      <c r="K366" s="1105"/>
      <c r="L366" s="1105"/>
      <c r="M366" s="1105"/>
      <c r="N366" s="1105"/>
      <c r="O366" s="1105"/>
      <c r="P366" s="1105"/>
      <c r="Q366" s="1105"/>
      <c r="R366" s="1105"/>
      <c r="S366" s="1105"/>
      <c r="T366" s="1105"/>
      <c r="U366" s="1105"/>
      <c r="V366" s="1105"/>
      <c r="W366" s="1105"/>
      <c r="X366" s="1105"/>
      <c r="Y366" s="1105"/>
      <c r="Z366" s="1105"/>
      <c r="AA366" s="1105"/>
      <c r="AB366" s="1105"/>
      <c r="AC366" s="1105"/>
      <c r="AD366" s="1105"/>
      <c r="AE366" s="1105"/>
      <c r="AF366" s="1105"/>
      <c r="AG366" s="1105"/>
      <c r="AH366" s="1105"/>
      <c r="AI366" s="1105"/>
      <c r="AJ366" s="1105"/>
      <c r="AK366" s="1105"/>
      <c r="AL366" s="1105"/>
      <c r="AM366" s="1105"/>
      <c r="AN366" s="1105"/>
      <c r="AO366" s="1105"/>
      <c r="AP366" s="1105"/>
      <c r="AQ366" s="1105"/>
      <c r="AR366" s="1105"/>
      <c r="AS366" s="1105"/>
      <c r="AT366" s="1105"/>
      <c r="AU366" s="1105"/>
      <c r="AV366" s="1105"/>
      <c r="AW366" s="1105"/>
      <c r="AX366" s="1105"/>
      <c r="AY366" s="1105"/>
      <c r="AZ366" s="1105"/>
      <c r="BA366" s="1105"/>
      <c r="BB366" s="1105"/>
      <c r="BC366" s="1105"/>
      <c r="BD366" s="1105"/>
      <c r="BE366" s="1105"/>
    </row>
    <row r="367" spans="1:57" s="1106" customFormat="1" ht="15">
      <c r="A367" s="573"/>
      <c r="B367" s="1116"/>
      <c r="C367" s="1099"/>
      <c r="D367" s="576"/>
      <c r="E367" s="1111"/>
      <c r="F367" s="1110"/>
      <c r="G367" s="1342"/>
      <c r="H367" s="1299"/>
      <c r="I367" s="1272"/>
      <c r="J367" s="1105"/>
      <c r="K367" s="1105"/>
      <c r="L367" s="1105"/>
      <c r="M367" s="1105"/>
      <c r="N367" s="1105"/>
      <c r="O367" s="1105"/>
      <c r="P367" s="1105"/>
      <c r="Q367" s="1105"/>
      <c r="R367" s="1105"/>
      <c r="S367" s="1105"/>
      <c r="T367" s="1105"/>
      <c r="U367" s="1105"/>
      <c r="V367" s="1105"/>
      <c r="W367" s="1105"/>
      <c r="X367" s="1105"/>
      <c r="Y367" s="1105"/>
      <c r="Z367" s="1105"/>
      <c r="AA367" s="1105"/>
      <c r="AB367" s="1105"/>
      <c r="AC367" s="1105"/>
      <c r="AD367" s="1105"/>
      <c r="AE367" s="1105"/>
      <c r="AF367" s="1105"/>
      <c r="AG367" s="1105"/>
      <c r="AH367" s="1105"/>
      <c r="AI367" s="1105"/>
      <c r="AJ367" s="1105"/>
      <c r="AK367" s="1105"/>
      <c r="AL367" s="1105"/>
      <c r="AM367" s="1105"/>
      <c r="AN367" s="1105"/>
      <c r="AO367" s="1105"/>
      <c r="AP367" s="1105"/>
      <c r="AQ367" s="1105"/>
      <c r="AR367" s="1105"/>
      <c r="AS367" s="1105"/>
      <c r="AT367" s="1105"/>
      <c r="AU367" s="1105"/>
      <c r="AV367" s="1105"/>
      <c r="AW367" s="1105"/>
      <c r="AX367" s="1105"/>
      <c r="AY367" s="1105"/>
      <c r="AZ367" s="1105"/>
      <c r="BA367" s="1105"/>
      <c r="BB367" s="1105"/>
      <c r="BC367" s="1105"/>
      <c r="BD367" s="1105"/>
      <c r="BE367" s="1105"/>
    </row>
    <row r="368" spans="1:57" s="1106" customFormat="1" ht="15">
      <c r="A368" s="573"/>
      <c r="B368" s="1116"/>
      <c r="C368" s="1099"/>
      <c r="D368" s="576"/>
      <c r="E368" s="1111"/>
      <c r="F368" s="1110"/>
      <c r="G368" s="1342"/>
      <c r="H368" s="1299"/>
      <c r="I368" s="1272"/>
      <c r="J368" s="1105"/>
      <c r="K368" s="1105"/>
      <c r="L368" s="1105"/>
      <c r="M368" s="1105"/>
      <c r="N368" s="1105"/>
      <c r="O368" s="1105"/>
      <c r="P368" s="1105"/>
      <c r="Q368" s="1105"/>
      <c r="R368" s="1105"/>
      <c r="S368" s="1105"/>
      <c r="T368" s="1105"/>
      <c r="U368" s="1105"/>
      <c r="V368" s="1105"/>
      <c r="W368" s="1105"/>
      <c r="X368" s="1105"/>
      <c r="Y368" s="1105"/>
      <c r="Z368" s="1105"/>
      <c r="AA368" s="1105"/>
      <c r="AB368" s="1105"/>
      <c r="AC368" s="1105"/>
      <c r="AD368" s="1105"/>
      <c r="AE368" s="1105"/>
      <c r="AF368" s="1105"/>
      <c r="AG368" s="1105"/>
      <c r="AH368" s="1105"/>
      <c r="AI368" s="1105"/>
      <c r="AJ368" s="1105"/>
      <c r="AK368" s="1105"/>
      <c r="AL368" s="1105"/>
      <c r="AM368" s="1105"/>
      <c r="AN368" s="1105"/>
      <c r="AO368" s="1105"/>
      <c r="AP368" s="1105"/>
      <c r="AQ368" s="1105"/>
      <c r="AR368" s="1105"/>
      <c r="AS368" s="1105"/>
      <c r="AT368" s="1105"/>
      <c r="AU368" s="1105"/>
      <c r="AV368" s="1105"/>
      <c r="AW368" s="1105"/>
      <c r="AX368" s="1105"/>
      <c r="AY368" s="1105"/>
      <c r="AZ368" s="1105"/>
      <c r="BA368" s="1105"/>
      <c r="BB368" s="1105"/>
      <c r="BC368" s="1105"/>
      <c r="BD368" s="1105"/>
      <c r="BE368" s="1105"/>
    </row>
    <row r="369" spans="1:57" s="1006" customFormat="1" ht="15.75">
      <c r="A369" s="1080"/>
      <c r="B369" s="1073"/>
      <c r="C369" s="1073"/>
      <c r="D369" s="1074"/>
      <c r="E369" s="1075" t="s">
        <v>150</v>
      </c>
      <c r="F369" s="1076"/>
      <c r="G369" s="1336"/>
      <c r="H369" s="1270"/>
      <c r="I369" s="1270"/>
      <c r="J369" s="1005"/>
      <c r="K369" s="1005"/>
      <c r="L369" s="1005"/>
      <c r="M369" s="1005"/>
      <c r="N369" s="1005"/>
      <c r="O369" s="1005"/>
      <c r="P369" s="1005"/>
      <c r="Q369" s="1005"/>
      <c r="R369" s="1005"/>
      <c r="S369" s="1005"/>
      <c r="T369" s="1005"/>
      <c r="U369" s="1005"/>
      <c r="V369" s="1005"/>
      <c r="W369" s="1005"/>
      <c r="X369" s="1005"/>
      <c r="Y369" s="1005"/>
      <c r="Z369" s="1005"/>
      <c r="AA369" s="1005"/>
      <c r="AB369" s="1005"/>
      <c r="AC369" s="1005"/>
      <c r="AD369" s="1005"/>
      <c r="AE369" s="1005"/>
      <c r="AF369" s="1005"/>
      <c r="AG369" s="1005"/>
      <c r="AH369" s="1005"/>
      <c r="AI369" s="1005"/>
      <c r="AJ369" s="1005"/>
      <c r="AK369" s="1005"/>
      <c r="AL369" s="1005"/>
      <c r="AM369" s="1005"/>
      <c r="AN369" s="1005"/>
      <c r="AO369" s="1005"/>
      <c r="AP369" s="1005"/>
      <c r="AQ369" s="1005"/>
      <c r="AR369" s="1005"/>
      <c r="AS369" s="1005"/>
      <c r="AT369" s="1005"/>
      <c r="AU369" s="1005"/>
      <c r="AV369" s="1005"/>
      <c r="AW369" s="1005"/>
      <c r="AX369" s="1005"/>
      <c r="AY369" s="1005"/>
      <c r="AZ369" s="1005"/>
      <c r="BA369" s="1005"/>
      <c r="BB369" s="1005"/>
      <c r="BC369" s="1005"/>
      <c r="BD369" s="1005"/>
      <c r="BE369" s="1005"/>
    </row>
    <row r="370" spans="1:57" s="1052" customFormat="1" ht="15.75">
      <c r="A370" s="1071" t="s">
        <v>276</v>
      </c>
      <c r="B370" s="1072"/>
      <c r="C370" s="1073"/>
      <c r="D370" s="1073"/>
      <c r="E370" s="1075" t="s">
        <v>878</v>
      </c>
      <c r="F370" s="1076"/>
      <c r="G370" s="1336"/>
      <c r="H370" s="1321"/>
      <c r="I370" s="1258"/>
      <c r="J370" s="1051"/>
      <c r="K370" s="1051"/>
      <c r="L370" s="1051"/>
      <c r="M370" s="1051"/>
      <c r="N370" s="1051"/>
      <c r="O370" s="1051"/>
      <c r="P370" s="1051"/>
      <c r="Q370" s="1051"/>
      <c r="R370" s="1051"/>
      <c r="S370" s="1051"/>
      <c r="T370" s="1051"/>
      <c r="U370" s="1051"/>
      <c r="V370" s="1051"/>
      <c r="W370" s="1051"/>
      <c r="X370" s="1051"/>
      <c r="Y370" s="1051"/>
      <c r="Z370" s="1051"/>
      <c r="AA370" s="1051"/>
      <c r="AB370" s="1051"/>
      <c r="AC370" s="1051"/>
      <c r="AD370" s="1051"/>
      <c r="AE370" s="1051"/>
      <c r="AF370" s="1051"/>
      <c r="AG370" s="1051"/>
      <c r="AH370" s="1051"/>
      <c r="AI370" s="1051"/>
      <c r="AJ370" s="1051"/>
      <c r="AK370" s="1051"/>
      <c r="AL370" s="1051"/>
      <c r="AM370" s="1051"/>
      <c r="AN370" s="1051"/>
      <c r="AO370" s="1051"/>
      <c r="AP370" s="1051"/>
      <c r="AQ370" s="1051"/>
      <c r="AR370" s="1051"/>
      <c r="AS370" s="1051"/>
      <c r="AT370" s="1051"/>
      <c r="AU370" s="1051"/>
      <c r="AV370" s="1051"/>
      <c r="AW370" s="1051"/>
      <c r="AX370" s="1051"/>
      <c r="AY370" s="1051"/>
      <c r="AZ370" s="1051"/>
      <c r="BA370" s="1051"/>
      <c r="BB370" s="1051"/>
      <c r="BC370" s="1051"/>
      <c r="BD370" s="1051"/>
      <c r="BE370" s="1051"/>
    </row>
    <row r="371" spans="1:57" s="89" customFormat="1" ht="15">
      <c r="A371" s="484"/>
      <c r="B371" s="485"/>
      <c r="C371" s="486"/>
      <c r="D371" s="486"/>
      <c r="E371" s="487"/>
      <c r="F371" s="1228"/>
      <c r="G371" s="1337"/>
      <c r="H371" s="1325"/>
      <c r="I371" s="1256"/>
      <c r="J371" s="934"/>
      <c r="K371" s="934"/>
      <c r="L371" s="934"/>
      <c r="M371" s="934"/>
      <c r="N371" s="934"/>
      <c r="O371" s="934"/>
      <c r="P371" s="934"/>
      <c r="Q371" s="934"/>
      <c r="R371" s="934"/>
      <c r="S371" s="934"/>
      <c r="T371" s="934"/>
      <c r="U371" s="934"/>
      <c r="V371" s="934"/>
      <c r="W371" s="934"/>
      <c r="X371" s="934"/>
      <c r="Y371" s="934"/>
      <c r="Z371" s="934"/>
      <c r="AA371" s="934"/>
      <c r="AB371" s="934"/>
      <c r="AC371" s="934"/>
      <c r="AD371" s="934"/>
      <c r="AE371" s="934"/>
      <c r="AF371" s="934"/>
      <c r="AG371" s="934"/>
      <c r="AH371" s="934"/>
      <c r="AI371" s="934"/>
      <c r="AJ371" s="934"/>
      <c r="AK371" s="934"/>
      <c r="AL371" s="934"/>
      <c r="AM371" s="934"/>
      <c r="AN371" s="934"/>
      <c r="AO371" s="934"/>
      <c r="AP371" s="934"/>
      <c r="AQ371" s="934"/>
      <c r="AR371" s="934"/>
      <c r="AS371" s="934"/>
      <c r="AT371" s="934"/>
      <c r="AU371" s="934"/>
      <c r="AV371" s="934"/>
      <c r="AW371" s="934"/>
      <c r="AX371" s="934"/>
      <c r="AY371" s="934"/>
      <c r="AZ371" s="934"/>
      <c r="BA371" s="934"/>
      <c r="BB371" s="934"/>
      <c r="BC371" s="934"/>
      <c r="BD371" s="934"/>
      <c r="BE371" s="934"/>
    </row>
    <row r="372" spans="1:57" s="950" customFormat="1" ht="15.75">
      <c r="A372" s="1077" t="s">
        <v>277</v>
      </c>
      <c r="B372" s="1078" t="s">
        <v>71</v>
      </c>
      <c r="C372" s="1079"/>
      <c r="D372" s="1079"/>
      <c r="E372" s="1081"/>
      <c r="F372" s="1086"/>
      <c r="G372" s="1338"/>
      <c r="H372" s="1298"/>
      <c r="I372" s="1247"/>
      <c r="J372" s="949"/>
      <c r="K372" s="949"/>
      <c r="L372" s="949"/>
      <c r="M372" s="949"/>
      <c r="N372" s="949"/>
      <c r="O372" s="949"/>
      <c r="P372" s="949"/>
      <c r="Q372" s="949"/>
      <c r="R372" s="949"/>
      <c r="S372" s="949"/>
      <c r="T372" s="949"/>
      <c r="U372" s="949"/>
      <c r="V372" s="949"/>
      <c r="W372" s="949"/>
      <c r="X372" s="949"/>
      <c r="Y372" s="949"/>
      <c r="Z372" s="949"/>
      <c r="AA372" s="949"/>
      <c r="AB372" s="949"/>
      <c r="AC372" s="949"/>
      <c r="AD372" s="949"/>
      <c r="AE372" s="949"/>
      <c r="AF372" s="949"/>
      <c r="AG372" s="949"/>
      <c r="AH372" s="949"/>
      <c r="AI372" s="949"/>
      <c r="AJ372" s="949"/>
      <c r="AK372" s="949"/>
      <c r="AL372" s="949"/>
      <c r="AM372" s="949"/>
      <c r="AN372" s="949"/>
      <c r="AO372" s="949"/>
      <c r="AP372" s="949"/>
      <c r="AQ372" s="949"/>
      <c r="AR372" s="949"/>
      <c r="AS372" s="949"/>
      <c r="AT372" s="949"/>
      <c r="AU372" s="949"/>
      <c r="AV372" s="949"/>
      <c r="AW372" s="949"/>
      <c r="AX372" s="949"/>
      <c r="AY372" s="949"/>
      <c r="AZ372" s="949"/>
      <c r="BA372" s="949"/>
      <c r="BB372" s="949"/>
      <c r="BC372" s="949"/>
      <c r="BD372" s="949"/>
      <c r="BE372" s="949"/>
    </row>
    <row r="373" spans="1:57" s="1103" customFormat="1" ht="45">
      <c r="A373" s="1097"/>
      <c r="B373" s="1098"/>
      <c r="C373" s="1099"/>
      <c r="D373" s="1100" t="s">
        <v>48</v>
      </c>
      <c r="E373" s="1101" t="s">
        <v>206</v>
      </c>
      <c r="F373" s="1110"/>
      <c r="G373" s="1342"/>
      <c r="H373" s="1299"/>
      <c r="I373" s="1267"/>
      <c r="J373" s="1102"/>
      <c r="K373" s="1102"/>
      <c r="L373" s="1102"/>
      <c r="M373" s="1102"/>
      <c r="N373" s="1102"/>
      <c r="O373" s="1102"/>
      <c r="P373" s="1102"/>
      <c r="Q373" s="1102"/>
      <c r="R373" s="1102"/>
      <c r="S373" s="1102"/>
      <c r="T373" s="1102"/>
      <c r="U373" s="1102"/>
      <c r="V373" s="1102"/>
      <c r="W373" s="1102"/>
      <c r="X373" s="1102"/>
      <c r="Y373" s="1102"/>
      <c r="Z373" s="1102"/>
      <c r="AA373" s="1102"/>
      <c r="AB373" s="1102"/>
      <c r="AC373" s="1102"/>
      <c r="AD373" s="1102"/>
      <c r="AE373" s="1102"/>
      <c r="AF373" s="1102"/>
      <c r="AG373" s="1102"/>
      <c r="AH373" s="1102"/>
      <c r="AI373" s="1102"/>
      <c r="AJ373" s="1102"/>
      <c r="AK373" s="1102"/>
      <c r="AL373" s="1102"/>
      <c r="AM373" s="1102"/>
      <c r="AN373" s="1102"/>
      <c r="AO373" s="1102"/>
      <c r="AP373" s="1102"/>
      <c r="AQ373" s="1102"/>
      <c r="AR373" s="1102"/>
      <c r="AS373" s="1102"/>
      <c r="AT373" s="1102"/>
      <c r="AU373" s="1102"/>
      <c r="AV373" s="1102"/>
      <c r="AW373" s="1102"/>
      <c r="AX373" s="1102"/>
      <c r="AY373" s="1102"/>
      <c r="AZ373" s="1102"/>
      <c r="BA373" s="1102"/>
      <c r="BB373" s="1102"/>
      <c r="BC373" s="1102"/>
      <c r="BD373" s="1102"/>
      <c r="BE373" s="1102"/>
    </row>
    <row r="374" spans="1:57" s="1106" customFormat="1" ht="30">
      <c r="A374" s="1097"/>
      <c r="B374" s="1098"/>
      <c r="C374" s="1099"/>
      <c r="D374" s="1100" t="s">
        <v>139</v>
      </c>
      <c r="E374" s="1104" t="s">
        <v>203</v>
      </c>
      <c r="F374" s="1110"/>
      <c r="G374" s="1342"/>
      <c r="H374" s="1299"/>
      <c r="I374" s="1267"/>
      <c r="J374" s="1105"/>
      <c r="K374" s="1105"/>
      <c r="L374" s="1105"/>
      <c r="M374" s="1105"/>
      <c r="N374" s="1105"/>
      <c r="O374" s="1105"/>
      <c r="P374" s="1105"/>
      <c r="Q374" s="1105"/>
      <c r="R374" s="1105"/>
      <c r="S374" s="1105"/>
      <c r="T374" s="1105"/>
      <c r="U374" s="1105"/>
      <c r="V374" s="1105"/>
      <c r="W374" s="1105"/>
      <c r="X374" s="1105"/>
      <c r="Y374" s="1105"/>
      <c r="Z374" s="1105"/>
      <c r="AA374" s="1105"/>
      <c r="AB374" s="1105"/>
      <c r="AC374" s="1105"/>
      <c r="AD374" s="1105"/>
      <c r="AE374" s="1105"/>
      <c r="AF374" s="1105"/>
      <c r="AG374" s="1105"/>
      <c r="AH374" s="1105"/>
      <c r="AI374" s="1105"/>
      <c r="AJ374" s="1105"/>
      <c r="AK374" s="1105"/>
      <c r="AL374" s="1105"/>
      <c r="AM374" s="1105"/>
      <c r="AN374" s="1105"/>
      <c r="AO374" s="1105"/>
      <c r="AP374" s="1105"/>
      <c r="AQ374" s="1105"/>
      <c r="AR374" s="1105"/>
      <c r="AS374" s="1105"/>
      <c r="AT374" s="1105"/>
      <c r="AU374" s="1105"/>
      <c r="AV374" s="1105"/>
      <c r="AW374" s="1105"/>
      <c r="AX374" s="1105"/>
      <c r="AY374" s="1105"/>
      <c r="AZ374" s="1105"/>
      <c r="BA374" s="1105"/>
      <c r="BB374" s="1105"/>
      <c r="BC374" s="1105"/>
      <c r="BD374" s="1105"/>
      <c r="BE374" s="1105"/>
    </row>
    <row r="375" spans="1:57" s="1106" customFormat="1" ht="30">
      <c r="A375" s="1097"/>
      <c r="B375" s="1098"/>
      <c r="C375" s="1099"/>
      <c r="D375" s="1100" t="s">
        <v>202</v>
      </c>
      <c r="E375" s="1104" t="s">
        <v>207</v>
      </c>
      <c r="F375" s="1110"/>
      <c r="G375" s="1342"/>
      <c r="H375" s="1299"/>
      <c r="I375" s="1267"/>
      <c r="J375" s="1105"/>
      <c r="K375" s="1105"/>
      <c r="L375" s="1105"/>
      <c r="M375" s="1105"/>
      <c r="N375" s="1105"/>
      <c r="O375" s="1105"/>
      <c r="P375" s="1105"/>
      <c r="Q375" s="1105"/>
      <c r="R375" s="1105"/>
      <c r="S375" s="1105"/>
      <c r="T375" s="1105"/>
      <c r="U375" s="1105"/>
      <c r="V375" s="1105"/>
      <c r="W375" s="1105"/>
      <c r="X375" s="1105"/>
      <c r="Y375" s="1105"/>
      <c r="Z375" s="1105"/>
      <c r="AA375" s="1105"/>
      <c r="AB375" s="1105"/>
      <c r="AC375" s="1105"/>
      <c r="AD375" s="1105"/>
      <c r="AE375" s="1105"/>
      <c r="AF375" s="1105"/>
      <c r="AG375" s="1105"/>
      <c r="AH375" s="1105"/>
      <c r="AI375" s="1105"/>
      <c r="AJ375" s="1105"/>
      <c r="AK375" s="1105"/>
      <c r="AL375" s="1105"/>
      <c r="AM375" s="1105"/>
      <c r="AN375" s="1105"/>
      <c r="AO375" s="1105"/>
      <c r="AP375" s="1105"/>
      <c r="AQ375" s="1105"/>
      <c r="AR375" s="1105"/>
      <c r="AS375" s="1105"/>
      <c r="AT375" s="1105"/>
      <c r="AU375" s="1105"/>
      <c r="AV375" s="1105"/>
      <c r="AW375" s="1105"/>
      <c r="AX375" s="1105"/>
      <c r="AY375" s="1105"/>
      <c r="AZ375" s="1105"/>
      <c r="BA375" s="1105"/>
      <c r="BB375" s="1105"/>
      <c r="BC375" s="1105"/>
      <c r="BD375" s="1105"/>
      <c r="BE375" s="1105"/>
    </row>
    <row r="376" spans="1:57" s="1106" customFormat="1" ht="15">
      <c r="A376" s="1097"/>
      <c r="B376" s="1098"/>
      <c r="C376" s="1099"/>
      <c r="D376" s="1100" t="s">
        <v>204</v>
      </c>
      <c r="E376" s="1104" t="s">
        <v>208</v>
      </c>
      <c r="F376" s="1110"/>
      <c r="G376" s="1342"/>
      <c r="H376" s="1299"/>
      <c r="I376" s="1267"/>
      <c r="J376" s="1105"/>
      <c r="K376" s="1107"/>
      <c r="L376" s="1107"/>
      <c r="M376" s="1105"/>
      <c r="N376" s="1105"/>
      <c r="O376" s="1105"/>
      <c r="P376" s="1105"/>
      <c r="Q376" s="1105"/>
      <c r="R376" s="1105"/>
      <c r="S376" s="1105"/>
      <c r="T376" s="1105"/>
      <c r="U376" s="1105"/>
      <c r="V376" s="1105"/>
      <c r="W376" s="1105"/>
      <c r="X376" s="1105"/>
      <c r="Y376" s="1105"/>
      <c r="Z376" s="1105"/>
      <c r="AA376" s="1105"/>
      <c r="AB376" s="1105"/>
      <c r="AC376" s="1105"/>
      <c r="AD376" s="1105"/>
      <c r="AE376" s="1105"/>
      <c r="AF376" s="1105"/>
      <c r="AG376" s="1105"/>
      <c r="AH376" s="1105"/>
      <c r="AI376" s="1105"/>
      <c r="AJ376" s="1105"/>
      <c r="AK376" s="1105"/>
      <c r="AL376" s="1105"/>
      <c r="AM376" s="1105"/>
      <c r="AN376" s="1105"/>
      <c r="AO376" s="1105"/>
      <c r="AP376" s="1105"/>
      <c r="AQ376" s="1105"/>
      <c r="AR376" s="1105"/>
      <c r="AS376" s="1105"/>
      <c r="AT376" s="1105"/>
      <c r="AU376" s="1105"/>
      <c r="AV376" s="1105"/>
      <c r="AW376" s="1105"/>
      <c r="AX376" s="1105"/>
      <c r="AY376" s="1105"/>
      <c r="AZ376" s="1105"/>
      <c r="BA376" s="1105"/>
      <c r="BB376" s="1105"/>
      <c r="BC376" s="1105"/>
      <c r="BD376" s="1105"/>
      <c r="BE376" s="1105"/>
    </row>
    <row r="377" spans="1:57" s="67" customFormat="1" ht="15">
      <c r="A377" s="496"/>
      <c r="B377" s="497"/>
      <c r="C377" s="493"/>
      <c r="D377" s="493"/>
      <c r="E377" s="494"/>
      <c r="F377" s="507"/>
      <c r="G377" s="1340"/>
      <c r="H377" s="1300"/>
      <c r="I377" s="1246"/>
      <c r="J377" s="933"/>
      <c r="K377" s="933"/>
      <c r="L377" s="933"/>
      <c r="M377" s="933"/>
      <c r="N377" s="933"/>
      <c r="O377" s="933"/>
      <c r="P377" s="933"/>
      <c r="Q377" s="933"/>
      <c r="R377" s="933"/>
      <c r="S377" s="933"/>
      <c r="T377" s="933"/>
      <c r="U377" s="933"/>
      <c r="V377" s="933"/>
      <c r="W377" s="933"/>
      <c r="X377" s="933"/>
      <c r="Y377" s="933"/>
      <c r="Z377" s="933"/>
      <c r="AA377" s="933"/>
      <c r="AB377" s="933"/>
      <c r="AC377" s="933"/>
      <c r="AD377" s="933"/>
      <c r="AE377" s="933"/>
      <c r="AF377" s="933"/>
      <c r="AG377" s="933"/>
      <c r="AH377" s="933"/>
      <c r="AI377" s="933"/>
      <c r="AJ377" s="933"/>
      <c r="AK377" s="933"/>
      <c r="AL377" s="933"/>
      <c r="AM377" s="933"/>
      <c r="AN377" s="933"/>
      <c r="AO377" s="933"/>
      <c r="AP377" s="933"/>
      <c r="AQ377" s="933"/>
      <c r="AR377" s="933"/>
      <c r="AS377" s="933"/>
      <c r="AT377" s="933"/>
      <c r="AU377" s="933"/>
      <c r="AV377" s="933"/>
      <c r="AW377" s="933"/>
      <c r="AX377" s="933"/>
      <c r="AY377" s="933"/>
      <c r="AZ377" s="933"/>
      <c r="BA377" s="933"/>
      <c r="BB377" s="933"/>
      <c r="BC377" s="933"/>
      <c r="BD377" s="933"/>
      <c r="BE377" s="933"/>
    </row>
    <row r="378" spans="1:57" s="1006" customFormat="1" ht="15.75">
      <c r="A378" s="1082" t="s">
        <v>863</v>
      </c>
      <c r="B378" s="1083" t="s">
        <v>209</v>
      </c>
      <c r="C378" s="1079"/>
      <c r="D378" s="1079"/>
      <c r="E378" s="1081"/>
      <c r="F378" s="1086"/>
      <c r="G378" s="1338"/>
      <c r="H378" s="1298"/>
      <c r="I378" s="1247"/>
      <c r="J378" s="1005"/>
      <c r="K378" s="1005"/>
      <c r="L378" s="1005"/>
      <c r="M378" s="1005"/>
      <c r="N378" s="1005"/>
      <c r="O378" s="1005"/>
      <c r="P378" s="1005"/>
      <c r="Q378" s="1005"/>
      <c r="R378" s="1005"/>
      <c r="S378" s="1005"/>
      <c r="T378" s="1005"/>
      <c r="U378" s="1005"/>
      <c r="V378" s="1005"/>
      <c r="W378" s="1005"/>
      <c r="X378" s="1005"/>
      <c r="Y378" s="1005"/>
      <c r="Z378" s="1005"/>
      <c r="AA378" s="1005"/>
      <c r="AB378" s="1005"/>
      <c r="AC378" s="1005"/>
      <c r="AD378" s="1005"/>
      <c r="AE378" s="1005"/>
      <c r="AF378" s="1005"/>
      <c r="AG378" s="1005"/>
      <c r="AH378" s="1005"/>
      <c r="AI378" s="1005"/>
      <c r="AJ378" s="1005"/>
      <c r="AK378" s="1005"/>
      <c r="AL378" s="1005"/>
      <c r="AM378" s="1005"/>
      <c r="AN378" s="1005"/>
      <c r="AO378" s="1005"/>
      <c r="AP378" s="1005"/>
      <c r="AQ378" s="1005"/>
      <c r="AR378" s="1005"/>
      <c r="AS378" s="1005"/>
      <c r="AT378" s="1005"/>
      <c r="AU378" s="1005"/>
      <c r="AV378" s="1005"/>
      <c r="AW378" s="1005"/>
      <c r="AX378" s="1005"/>
      <c r="AY378" s="1005"/>
      <c r="AZ378" s="1005"/>
      <c r="BA378" s="1005"/>
      <c r="BB378" s="1005"/>
      <c r="BC378" s="1005"/>
      <c r="BD378" s="1005"/>
      <c r="BE378" s="1005"/>
    </row>
    <row r="379" spans="1:57" s="67" customFormat="1" ht="15">
      <c r="A379" s="504"/>
      <c r="B379" s="505"/>
      <c r="C379" s="493"/>
      <c r="D379" s="493"/>
      <c r="E379" s="494"/>
      <c r="F379" s="507"/>
      <c r="G379" s="1340"/>
      <c r="H379" s="1300"/>
      <c r="I379" s="1246"/>
      <c r="J379" s="933"/>
      <c r="K379" s="933"/>
      <c r="L379" s="933"/>
      <c r="M379" s="933"/>
      <c r="N379" s="933"/>
      <c r="O379" s="933"/>
      <c r="P379" s="933"/>
      <c r="Q379" s="933"/>
      <c r="R379" s="933"/>
      <c r="S379" s="933"/>
      <c r="T379" s="933"/>
      <c r="U379" s="933"/>
      <c r="V379" s="933"/>
      <c r="W379" s="933"/>
      <c r="X379" s="933"/>
      <c r="Y379" s="933"/>
      <c r="Z379" s="933"/>
      <c r="AA379" s="933"/>
      <c r="AB379" s="933"/>
      <c r="AC379" s="933"/>
      <c r="AD379" s="933"/>
      <c r="AE379" s="933"/>
      <c r="AF379" s="933"/>
      <c r="AG379" s="933"/>
      <c r="AH379" s="933"/>
      <c r="AI379" s="933"/>
      <c r="AJ379" s="933"/>
      <c r="AK379" s="933"/>
      <c r="AL379" s="933"/>
      <c r="AM379" s="933"/>
      <c r="AN379" s="933"/>
      <c r="AO379" s="933"/>
      <c r="AP379" s="933"/>
      <c r="AQ379" s="933"/>
      <c r="AR379" s="933"/>
      <c r="AS379" s="933"/>
      <c r="AT379" s="933"/>
      <c r="AU379" s="933"/>
      <c r="AV379" s="933"/>
      <c r="AW379" s="933"/>
      <c r="AX379" s="933"/>
      <c r="AY379" s="933"/>
      <c r="AZ379" s="933"/>
      <c r="BA379" s="933"/>
      <c r="BB379" s="933"/>
      <c r="BC379" s="933"/>
      <c r="BD379" s="933"/>
      <c r="BE379" s="933"/>
    </row>
    <row r="380" spans="1:57" s="1006" customFormat="1" ht="15.75">
      <c r="A380" s="1084"/>
      <c r="B380" s="1083"/>
      <c r="C380" s="1079"/>
      <c r="D380" s="1085" t="s">
        <v>93</v>
      </c>
      <c r="E380" s="1081"/>
      <c r="F380" s="1086"/>
      <c r="G380" s="1338"/>
      <c r="H380" s="1298"/>
      <c r="I380" s="1247"/>
      <c r="J380" s="1005"/>
      <c r="K380" s="1005"/>
      <c r="L380" s="1005"/>
      <c r="M380" s="1005"/>
      <c r="N380" s="1005"/>
      <c r="O380" s="1005"/>
      <c r="P380" s="1005"/>
      <c r="Q380" s="1005"/>
      <c r="R380" s="1005"/>
      <c r="S380" s="1005"/>
      <c r="T380" s="1005"/>
      <c r="U380" s="1005"/>
      <c r="V380" s="1005"/>
      <c r="W380" s="1005"/>
      <c r="X380" s="1005"/>
      <c r="Y380" s="1005"/>
      <c r="Z380" s="1005"/>
      <c r="AA380" s="1005"/>
      <c r="AB380" s="1005"/>
      <c r="AC380" s="1005"/>
      <c r="AD380" s="1005"/>
      <c r="AE380" s="1005"/>
      <c r="AF380" s="1005"/>
      <c r="AG380" s="1005"/>
      <c r="AH380" s="1005"/>
      <c r="AI380" s="1005"/>
      <c r="AJ380" s="1005"/>
      <c r="AK380" s="1005"/>
      <c r="AL380" s="1005"/>
      <c r="AM380" s="1005"/>
      <c r="AN380" s="1005"/>
      <c r="AO380" s="1005"/>
      <c r="AP380" s="1005"/>
      <c r="AQ380" s="1005"/>
      <c r="AR380" s="1005"/>
      <c r="AS380" s="1005"/>
      <c r="AT380" s="1005"/>
      <c r="AU380" s="1005"/>
      <c r="AV380" s="1005"/>
      <c r="AW380" s="1005"/>
      <c r="AX380" s="1005"/>
      <c r="AY380" s="1005"/>
      <c r="AZ380" s="1005"/>
      <c r="BA380" s="1005"/>
      <c r="BB380" s="1005"/>
      <c r="BC380" s="1005"/>
      <c r="BD380" s="1005"/>
      <c r="BE380" s="1005"/>
    </row>
    <row r="381" spans="1:57" s="1106" customFormat="1" ht="15">
      <c r="A381" s="1108" t="s">
        <v>864</v>
      </c>
      <c r="B381" s="1098"/>
      <c r="C381" s="1099"/>
      <c r="D381" s="1099"/>
      <c r="E381" s="1109" t="s">
        <v>807</v>
      </c>
      <c r="F381" s="1110" t="s">
        <v>14</v>
      </c>
      <c r="G381" s="1342">
        <v>1</v>
      </c>
      <c r="H381" s="1299"/>
      <c r="I381" s="1267"/>
      <c r="J381" s="1105"/>
      <c r="K381" s="1107"/>
      <c r="L381" s="1105"/>
      <c r="M381" s="1105"/>
      <c r="N381" s="1105"/>
      <c r="O381" s="1105"/>
      <c r="P381" s="1105"/>
      <c r="Q381" s="1105"/>
      <c r="R381" s="1105"/>
      <c r="S381" s="1105"/>
      <c r="T381" s="1105"/>
      <c r="U381" s="1105"/>
      <c r="V381" s="1105"/>
      <c r="W381" s="1105"/>
      <c r="X381" s="1105"/>
      <c r="Y381" s="1105"/>
      <c r="Z381" s="1105"/>
      <c r="AA381" s="1105"/>
      <c r="AB381" s="1105"/>
      <c r="AC381" s="1105"/>
      <c r="AD381" s="1105"/>
      <c r="AE381" s="1105"/>
      <c r="AF381" s="1105"/>
      <c r="AG381" s="1105"/>
      <c r="AH381" s="1105"/>
      <c r="AI381" s="1105"/>
      <c r="AJ381" s="1105"/>
      <c r="AK381" s="1105"/>
      <c r="AL381" s="1105"/>
      <c r="AM381" s="1105"/>
      <c r="AN381" s="1105"/>
      <c r="AO381" s="1105"/>
      <c r="AP381" s="1105"/>
      <c r="AQ381" s="1105"/>
      <c r="AR381" s="1105"/>
      <c r="AS381" s="1105"/>
      <c r="AT381" s="1105"/>
      <c r="AU381" s="1105"/>
      <c r="AV381" s="1105"/>
      <c r="AW381" s="1105"/>
      <c r="AX381" s="1105"/>
      <c r="AY381" s="1105"/>
      <c r="AZ381" s="1105"/>
      <c r="BA381" s="1105"/>
      <c r="BB381" s="1105"/>
      <c r="BC381" s="1105"/>
      <c r="BD381" s="1105"/>
      <c r="BE381" s="1105"/>
    </row>
    <row r="382" spans="1:57" s="1106" customFormat="1" ht="15">
      <c r="A382" s="1108" t="s">
        <v>865</v>
      </c>
      <c r="B382" s="1098"/>
      <c r="C382" s="1099"/>
      <c r="D382" s="1099"/>
      <c r="E382" s="1109" t="s">
        <v>271</v>
      </c>
      <c r="F382" s="1110" t="s">
        <v>14</v>
      </c>
      <c r="G382" s="1342">
        <v>8</v>
      </c>
      <c r="H382" s="1299"/>
      <c r="I382" s="1267"/>
      <c r="J382" s="1105"/>
      <c r="K382" s="1105"/>
      <c r="L382" s="1105"/>
      <c r="M382" s="1105"/>
      <c r="N382" s="1105"/>
      <c r="O382" s="1105"/>
      <c r="P382" s="1105"/>
      <c r="Q382" s="1105"/>
      <c r="R382" s="1105"/>
      <c r="S382" s="1105"/>
      <c r="T382" s="1105"/>
      <c r="U382" s="1105"/>
      <c r="V382" s="1105"/>
      <c r="W382" s="1105"/>
      <c r="X382" s="1105"/>
      <c r="Y382" s="1105"/>
      <c r="Z382" s="1105"/>
      <c r="AA382" s="1105"/>
      <c r="AB382" s="1105"/>
      <c r="AC382" s="1105"/>
      <c r="AD382" s="1105"/>
      <c r="AE382" s="1105"/>
      <c r="AF382" s="1105"/>
      <c r="AG382" s="1105"/>
      <c r="AH382" s="1105"/>
      <c r="AI382" s="1105"/>
      <c r="AJ382" s="1105"/>
      <c r="AK382" s="1105"/>
      <c r="AL382" s="1105"/>
      <c r="AM382" s="1105"/>
      <c r="AN382" s="1105"/>
      <c r="AO382" s="1105"/>
      <c r="AP382" s="1105"/>
      <c r="AQ382" s="1105"/>
      <c r="AR382" s="1105"/>
      <c r="AS382" s="1105"/>
      <c r="AT382" s="1105"/>
      <c r="AU382" s="1105"/>
      <c r="AV382" s="1105"/>
      <c r="AW382" s="1105"/>
      <c r="AX382" s="1105"/>
      <c r="AY382" s="1105"/>
      <c r="AZ382" s="1105"/>
      <c r="BA382" s="1105"/>
      <c r="BB382" s="1105"/>
      <c r="BC382" s="1105"/>
      <c r="BD382" s="1105"/>
      <c r="BE382" s="1105"/>
    </row>
    <row r="383" spans="1:57" s="1106" customFormat="1" ht="15">
      <c r="A383" s="1108" t="s">
        <v>866</v>
      </c>
      <c r="B383" s="1098"/>
      <c r="C383" s="1099"/>
      <c r="D383" s="1099"/>
      <c r="E383" s="1109" t="s">
        <v>626</v>
      </c>
      <c r="F383" s="1110" t="s">
        <v>14</v>
      </c>
      <c r="G383" s="1342">
        <v>5</v>
      </c>
      <c r="H383" s="1299"/>
      <c r="I383" s="1267"/>
      <c r="J383" s="1105"/>
      <c r="K383" s="1105"/>
      <c r="L383" s="1105"/>
      <c r="M383" s="1105"/>
      <c r="N383" s="1105"/>
      <c r="O383" s="1105"/>
      <c r="P383" s="1105"/>
      <c r="Q383" s="1105"/>
      <c r="R383" s="1105"/>
      <c r="S383" s="1105"/>
      <c r="T383" s="1105"/>
      <c r="U383" s="1105"/>
      <c r="V383" s="1105"/>
      <c r="W383" s="1105"/>
      <c r="X383" s="1105"/>
      <c r="Y383" s="1105"/>
      <c r="Z383" s="1105"/>
      <c r="AA383" s="1105"/>
      <c r="AB383" s="1105"/>
      <c r="AC383" s="1105"/>
      <c r="AD383" s="1105"/>
      <c r="AE383" s="1105"/>
      <c r="AF383" s="1105"/>
      <c r="AG383" s="1105"/>
      <c r="AH383" s="1105"/>
      <c r="AI383" s="1105"/>
      <c r="AJ383" s="1105"/>
      <c r="AK383" s="1105"/>
      <c r="AL383" s="1105"/>
      <c r="AM383" s="1105"/>
      <c r="AN383" s="1105"/>
      <c r="AO383" s="1105"/>
      <c r="AP383" s="1105"/>
      <c r="AQ383" s="1105"/>
      <c r="AR383" s="1105"/>
      <c r="AS383" s="1105"/>
      <c r="AT383" s="1105"/>
      <c r="AU383" s="1105"/>
      <c r="AV383" s="1105"/>
      <c r="AW383" s="1105"/>
      <c r="AX383" s="1105"/>
      <c r="AY383" s="1105"/>
      <c r="AZ383" s="1105"/>
      <c r="BA383" s="1105"/>
      <c r="BB383" s="1105"/>
      <c r="BC383" s="1105"/>
      <c r="BD383" s="1105"/>
      <c r="BE383" s="1105"/>
    </row>
    <row r="384" spans="1:57" s="1106" customFormat="1" ht="15">
      <c r="A384" s="1108" t="s">
        <v>867</v>
      </c>
      <c r="B384" s="1098"/>
      <c r="C384" s="1099"/>
      <c r="D384" s="1099"/>
      <c r="E384" s="1109" t="s">
        <v>627</v>
      </c>
      <c r="F384" s="1110" t="s">
        <v>14</v>
      </c>
      <c r="G384" s="1342">
        <v>5</v>
      </c>
      <c r="H384" s="1299"/>
      <c r="I384" s="1267"/>
      <c r="J384" s="1105"/>
      <c r="K384" s="1107"/>
      <c r="L384" s="1105"/>
      <c r="M384" s="1105"/>
      <c r="N384" s="1105"/>
      <c r="O384" s="1105"/>
      <c r="P384" s="1105"/>
      <c r="Q384" s="1105"/>
      <c r="R384" s="1105"/>
      <c r="S384" s="1105"/>
      <c r="T384" s="1105"/>
      <c r="U384" s="1105"/>
      <c r="V384" s="1105"/>
      <c r="W384" s="1105"/>
      <c r="X384" s="1105"/>
      <c r="Y384" s="1105"/>
      <c r="Z384" s="1105"/>
      <c r="AA384" s="1105"/>
      <c r="AB384" s="1105"/>
      <c r="AC384" s="1105"/>
      <c r="AD384" s="1105"/>
      <c r="AE384" s="1105"/>
      <c r="AF384" s="1105"/>
      <c r="AG384" s="1105"/>
      <c r="AH384" s="1105"/>
      <c r="AI384" s="1105"/>
      <c r="AJ384" s="1105"/>
      <c r="AK384" s="1105"/>
      <c r="AL384" s="1105"/>
      <c r="AM384" s="1105"/>
      <c r="AN384" s="1105"/>
      <c r="AO384" s="1105"/>
      <c r="AP384" s="1105"/>
      <c r="AQ384" s="1105"/>
      <c r="AR384" s="1105"/>
      <c r="AS384" s="1105"/>
      <c r="AT384" s="1105"/>
      <c r="AU384" s="1105"/>
      <c r="AV384" s="1105"/>
      <c r="AW384" s="1105"/>
      <c r="AX384" s="1105"/>
      <c r="AY384" s="1105"/>
      <c r="AZ384" s="1105"/>
      <c r="BA384" s="1105"/>
      <c r="BB384" s="1105"/>
      <c r="BC384" s="1105"/>
      <c r="BD384" s="1105"/>
      <c r="BE384" s="1105"/>
    </row>
    <row r="385" spans="1:57" s="1106" customFormat="1" ht="15">
      <c r="A385" s="1108" t="s">
        <v>868</v>
      </c>
      <c r="B385" s="1098"/>
      <c r="C385" s="1099"/>
      <c r="D385" s="1099"/>
      <c r="E385" s="1109" t="s">
        <v>210</v>
      </c>
      <c r="F385" s="1110" t="s">
        <v>14</v>
      </c>
      <c r="G385" s="1342">
        <v>1</v>
      </c>
      <c r="H385" s="1299"/>
      <c r="I385" s="1267"/>
      <c r="J385" s="1105"/>
      <c r="K385" s="1107"/>
      <c r="L385" s="1105"/>
      <c r="M385" s="1105"/>
      <c r="N385" s="1105"/>
      <c r="O385" s="1105"/>
      <c r="P385" s="1105"/>
      <c r="Q385" s="1105"/>
      <c r="R385" s="1105"/>
      <c r="S385" s="1105"/>
      <c r="T385" s="1105"/>
      <c r="U385" s="1105"/>
      <c r="V385" s="1105"/>
      <c r="W385" s="1105"/>
      <c r="X385" s="1105"/>
      <c r="Y385" s="1105"/>
      <c r="Z385" s="1105"/>
      <c r="AA385" s="1105"/>
      <c r="AB385" s="1105"/>
      <c r="AC385" s="1105"/>
      <c r="AD385" s="1105"/>
      <c r="AE385" s="1105"/>
      <c r="AF385" s="1105"/>
      <c r="AG385" s="1105"/>
      <c r="AH385" s="1105"/>
      <c r="AI385" s="1105"/>
      <c r="AJ385" s="1105"/>
      <c r="AK385" s="1105"/>
      <c r="AL385" s="1105"/>
      <c r="AM385" s="1105"/>
      <c r="AN385" s="1105"/>
      <c r="AO385" s="1105"/>
      <c r="AP385" s="1105"/>
      <c r="AQ385" s="1105"/>
      <c r="AR385" s="1105"/>
      <c r="AS385" s="1105"/>
      <c r="AT385" s="1105"/>
      <c r="AU385" s="1105"/>
      <c r="AV385" s="1105"/>
      <c r="AW385" s="1105"/>
      <c r="AX385" s="1105"/>
      <c r="AY385" s="1105"/>
      <c r="AZ385" s="1105"/>
      <c r="BA385" s="1105"/>
      <c r="BB385" s="1105"/>
      <c r="BC385" s="1105"/>
      <c r="BD385" s="1105"/>
      <c r="BE385" s="1105"/>
    </row>
    <row r="386" spans="1:57" s="1106" customFormat="1" ht="15">
      <c r="A386" s="1108" t="s">
        <v>869</v>
      </c>
      <c r="B386" s="1098"/>
      <c r="C386" s="1099"/>
      <c r="D386" s="1099"/>
      <c r="E386" s="1109" t="s">
        <v>272</v>
      </c>
      <c r="F386" s="1110" t="s">
        <v>14</v>
      </c>
      <c r="G386" s="1342">
        <v>4</v>
      </c>
      <c r="H386" s="1299"/>
      <c r="I386" s="1267"/>
      <c r="J386" s="1105"/>
      <c r="K386" s="1107"/>
      <c r="L386" s="1105"/>
      <c r="M386" s="1105"/>
      <c r="N386" s="1105"/>
      <c r="O386" s="1105"/>
      <c r="P386" s="1105"/>
      <c r="Q386" s="1105"/>
      <c r="R386" s="1105"/>
      <c r="S386" s="1105"/>
      <c r="T386" s="1105"/>
      <c r="U386" s="1105"/>
      <c r="V386" s="1105"/>
      <c r="W386" s="1105"/>
      <c r="X386" s="1105"/>
      <c r="Y386" s="1105"/>
      <c r="Z386" s="1105"/>
      <c r="AA386" s="1105"/>
      <c r="AB386" s="1105"/>
      <c r="AC386" s="1105"/>
      <c r="AD386" s="1105"/>
      <c r="AE386" s="1105"/>
      <c r="AF386" s="1105"/>
      <c r="AG386" s="1105"/>
      <c r="AH386" s="1105"/>
      <c r="AI386" s="1105"/>
      <c r="AJ386" s="1105"/>
      <c r="AK386" s="1105"/>
      <c r="AL386" s="1105"/>
      <c r="AM386" s="1105"/>
      <c r="AN386" s="1105"/>
      <c r="AO386" s="1105"/>
      <c r="AP386" s="1105"/>
      <c r="AQ386" s="1105"/>
      <c r="AR386" s="1105"/>
      <c r="AS386" s="1105"/>
      <c r="AT386" s="1105"/>
      <c r="AU386" s="1105"/>
      <c r="AV386" s="1105"/>
      <c r="AW386" s="1105"/>
      <c r="AX386" s="1105"/>
      <c r="AY386" s="1105"/>
      <c r="AZ386" s="1105"/>
      <c r="BA386" s="1105"/>
      <c r="BB386" s="1105"/>
      <c r="BC386" s="1105"/>
      <c r="BD386" s="1105"/>
      <c r="BE386" s="1105"/>
    </row>
    <row r="387" spans="1:57" s="1106" customFormat="1" ht="15">
      <c r="A387" s="1108" t="s">
        <v>870</v>
      </c>
      <c r="B387" s="1098"/>
      <c r="C387" s="1099"/>
      <c r="D387" s="1099"/>
      <c r="E387" s="1109" t="s">
        <v>414</v>
      </c>
      <c r="F387" s="1110" t="s">
        <v>14</v>
      </c>
      <c r="G387" s="1342">
        <v>4</v>
      </c>
      <c r="H387" s="1299"/>
      <c r="I387" s="1267"/>
      <c r="J387" s="1105"/>
      <c r="K387" s="1105"/>
      <c r="L387" s="1105"/>
      <c r="M387" s="1105"/>
      <c r="N387" s="1105"/>
      <c r="O387" s="1105"/>
      <c r="P387" s="1105"/>
      <c r="Q387" s="1105"/>
      <c r="R387" s="1105"/>
      <c r="S387" s="1105"/>
      <c r="T387" s="1105"/>
      <c r="U387" s="1105"/>
      <c r="V387" s="1105"/>
      <c r="W387" s="1105"/>
      <c r="X387" s="1105"/>
      <c r="Y387" s="1105"/>
      <c r="Z387" s="1105"/>
      <c r="AA387" s="1105"/>
      <c r="AB387" s="1105"/>
      <c r="AC387" s="1105"/>
      <c r="AD387" s="1105"/>
      <c r="AE387" s="1105"/>
      <c r="AF387" s="1105"/>
      <c r="AG387" s="1105"/>
      <c r="AH387" s="1105"/>
      <c r="AI387" s="1105"/>
      <c r="AJ387" s="1105"/>
      <c r="AK387" s="1105"/>
      <c r="AL387" s="1105"/>
      <c r="AM387" s="1105"/>
      <c r="AN387" s="1105"/>
      <c r="AO387" s="1105"/>
      <c r="AP387" s="1105"/>
      <c r="AQ387" s="1105"/>
      <c r="AR387" s="1105"/>
      <c r="AS387" s="1105"/>
      <c r="AT387" s="1105"/>
      <c r="AU387" s="1105"/>
      <c r="AV387" s="1105"/>
      <c r="AW387" s="1105"/>
      <c r="AX387" s="1105"/>
      <c r="AY387" s="1105"/>
      <c r="AZ387" s="1105"/>
      <c r="BA387" s="1105"/>
      <c r="BB387" s="1105"/>
      <c r="BC387" s="1105"/>
      <c r="BD387" s="1105"/>
      <c r="BE387" s="1105"/>
    </row>
    <row r="388" spans="1:57" s="1106" customFormat="1" ht="15">
      <c r="A388" s="1108" t="s">
        <v>871</v>
      </c>
      <c r="B388" s="1098"/>
      <c r="C388" s="1099"/>
      <c r="D388" s="1099"/>
      <c r="E388" s="1109" t="s">
        <v>273</v>
      </c>
      <c r="F388" s="1110" t="s">
        <v>14</v>
      </c>
      <c r="G388" s="1342">
        <v>4</v>
      </c>
      <c r="H388" s="1299"/>
      <c r="I388" s="1267"/>
      <c r="J388" s="1105"/>
      <c r="K388" s="1105"/>
      <c r="L388" s="1105"/>
      <c r="M388" s="1105"/>
      <c r="N388" s="1105"/>
      <c r="O388" s="1105"/>
      <c r="P388" s="1105"/>
      <c r="Q388" s="1105"/>
      <c r="R388" s="1105"/>
      <c r="S388" s="1105"/>
      <c r="T388" s="1105"/>
      <c r="U388" s="1105"/>
      <c r="V388" s="1105"/>
      <c r="W388" s="1105"/>
      <c r="X388" s="1105"/>
      <c r="Y388" s="1105"/>
      <c r="Z388" s="1105"/>
      <c r="AA388" s="1105"/>
      <c r="AB388" s="1105"/>
      <c r="AC388" s="1105"/>
      <c r="AD388" s="1105"/>
      <c r="AE388" s="1105"/>
      <c r="AF388" s="1105"/>
      <c r="AG388" s="1105"/>
      <c r="AH388" s="1105"/>
      <c r="AI388" s="1105"/>
      <c r="AJ388" s="1105"/>
      <c r="AK388" s="1105"/>
      <c r="AL388" s="1105"/>
      <c r="AM388" s="1105"/>
      <c r="AN388" s="1105"/>
      <c r="AO388" s="1105"/>
      <c r="AP388" s="1105"/>
      <c r="AQ388" s="1105"/>
      <c r="AR388" s="1105"/>
      <c r="AS388" s="1105"/>
      <c r="AT388" s="1105"/>
      <c r="AU388" s="1105"/>
      <c r="AV388" s="1105"/>
      <c r="AW388" s="1105"/>
      <c r="AX388" s="1105"/>
      <c r="AY388" s="1105"/>
      <c r="AZ388" s="1105"/>
      <c r="BA388" s="1105"/>
      <c r="BB388" s="1105"/>
      <c r="BC388" s="1105"/>
      <c r="BD388" s="1105"/>
      <c r="BE388" s="1105"/>
    </row>
    <row r="389" spans="1:57" s="1106" customFormat="1" ht="15">
      <c r="A389" s="1108" t="s">
        <v>872</v>
      </c>
      <c r="B389" s="1098"/>
      <c r="C389" s="1099"/>
      <c r="D389" s="1099"/>
      <c r="E389" s="1109" t="s">
        <v>628</v>
      </c>
      <c r="F389" s="1110" t="s">
        <v>14</v>
      </c>
      <c r="G389" s="1342">
        <v>1</v>
      </c>
      <c r="H389" s="1299"/>
      <c r="I389" s="1267"/>
      <c r="J389" s="1105"/>
      <c r="K389" s="1105"/>
      <c r="L389" s="1105"/>
      <c r="M389" s="1105"/>
      <c r="N389" s="1105"/>
      <c r="O389" s="1105"/>
      <c r="P389" s="1105"/>
      <c r="Q389" s="1105"/>
      <c r="R389" s="1105"/>
      <c r="S389" s="1105"/>
      <c r="T389" s="1105"/>
      <c r="U389" s="1105"/>
      <c r="V389" s="1105"/>
      <c r="W389" s="1105"/>
      <c r="X389" s="1105"/>
      <c r="Y389" s="1105"/>
      <c r="Z389" s="1105"/>
      <c r="AA389" s="1105"/>
      <c r="AB389" s="1105"/>
      <c r="AC389" s="1105"/>
      <c r="AD389" s="1105"/>
      <c r="AE389" s="1105"/>
      <c r="AF389" s="1105"/>
      <c r="AG389" s="1105"/>
      <c r="AH389" s="1105"/>
      <c r="AI389" s="1105"/>
      <c r="AJ389" s="1105"/>
      <c r="AK389" s="1105"/>
      <c r="AL389" s="1105"/>
      <c r="AM389" s="1105"/>
      <c r="AN389" s="1105"/>
      <c r="AO389" s="1105"/>
      <c r="AP389" s="1105"/>
      <c r="AQ389" s="1105"/>
      <c r="AR389" s="1105"/>
      <c r="AS389" s="1105"/>
      <c r="AT389" s="1105"/>
      <c r="AU389" s="1105"/>
      <c r="AV389" s="1105"/>
      <c r="AW389" s="1105"/>
      <c r="AX389" s="1105"/>
      <c r="AY389" s="1105"/>
      <c r="AZ389" s="1105"/>
      <c r="BA389" s="1105"/>
      <c r="BB389" s="1105"/>
      <c r="BC389" s="1105"/>
      <c r="BD389" s="1105"/>
      <c r="BE389" s="1105"/>
    </row>
    <row r="390" spans="1:57" s="1106" customFormat="1" ht="15">
      <c r="A390" s="1108" t="s">
        <v>873</v>
      </c>
      <c r="B390" s="1098"/>
      <c r="C390" s="1099"/>
      <c r="D390" s="1099"/>
      <c r="E390" s="1109" t="s">
        <v>629</v>
      </c>
      <c r="F390" s="1110" t="s">
        <v>14</v>
      </c>
      <c r="G390" s="1342">
        <v>1</v>
      </c>
      <c r="H390" s="1299"/>
      <c r="I390" s="1267"/>
      <c r="J390" s="1105"/>
      <c r="K390" s="1107"/>
      <c r="L390" s="1105"/>
      <c r="M390" s="1105"/>
      <c r="N390" s="1105"/>
      <c r="O390" s="1105"/>
      <c r="P390" s="1105"/>
      <c r="Q390" s="1105"/>
      <c r="R390" s="1105"/>
      <c r="S390" s="1105"/>
      <c r="T390" s="1105"/>
      <c r="U390" s="1105"/>
      <c r="V390" s="1105"/>
      <c r="W390" s="1105"/>
      <c r="X390" s="1105"/>
      <c r="Y390" s="1105"/>
      <c r="Z390" s="1105"/>
      <c r="AA390" s="1105"/>
      <c r="AB390" s="1105"/>
      <c r="AC390" s="1105"/>
      <c r="AD390" s="1105"/>
      <c r="AE390" s="1105"/>
      <c r="AF390" s="1105"/>
      <c r="AG390" s="1105"/>
      <c r="AH390" s="1105"/>
      <c r="AI390" s="1105"/>
      <c r="AJ390" s="1105"/>
      <c r="AK390" s="1105"/>
      <c r="AL390" s="1105"/>
      <c r="AM390" s="1105"/>
      <c r="AN390" s="1105"/>
      <c r="AO390" s="1105"/>
      <c r="AP390" s="1105"/>
      <c r="AQ390" s="1105"/>
      <c r="AR390" s="1105"/>
      <c r="AS390" s="1105"/>
      <c r="AT390" s="1105"/>
      <c r="AU390" s="1105"/>
      <c r="AV390" s="1105"/>
      <c r="AW390" s="1105"/>
      <c r="AX390" s="1105"/>
      <c r="AY390" s="1105"/>
      <c r="AZ390" s="1105"/>
      <c r="BA390" s="1105"/>
      <c r="BB390" s="1105"/>
      <c r="BC390" s="1105"/>
      <c r="BD390" s="1105"/>
      <c r="BE390" s="1105"/>
    </row>
    <row r="391" spans="1:57" s="1106" customFormat="1" ht="15">
      <c r="A391" s="1108" t="s">
        <v>874</v>
      </c>
      <c r="B391" s="1098"/>
      <c r="C391" s="1099"/>
      <c r="D391" s="1099"/>
      <c r="E391" s="1109" t="s">
        <v>274</v>
      </c>
      <c r="F391" s="1110" t="s">
        <v>14</v>
      </c>
      <c r="G391" s="1342">
        <v>1</v>
      </c>
      <c r="H391" s="1299"/>
      <c r="I391" s="1267"/>
      <c r="J391" s="1105"/>
      <c r="K391" s="1107"/>
      <c r="L391" s="1105"/>
      <c r="M391" s="1105"/>
      <c r="N391" s="1105"/>
      <c r="O391" s="1105"/>
      <c r="P391" s="1105"/>
      <c r="Q391" s="1105"/>
      <c r="R391" s="1105"/>
      <c r="S391" s="1105"/>
      <c r="T391" s="1105"/>
      <c r="U391" s="1105"/>
      <c r="V391" s="1105"/>
      <c r="W391" s="1105"/>
      <c r="X391" s="1105"/>
      <c r="Y391" s="1105"/>
      <c r="Z391" s="1105"/>
      <c r="AA391" s="1105"/>
      <c r="AB391" s="1105"/>
      <c r="AC391" s="1105"/>
      <c r="AD391" s="1105"/>
      <c r="AE391" s="1105"/>
      <c r="AF391" s="1105"/>
      <c r="AG391" s="1105"/>
      <c r="AH391" s="1105"/>
      <c r="AI391" s="1105"/>
      <c r="AJ391" s="1105"/>
      <c r="AK391" s="1105"/>
      <c r="AL391" s="1105"/>
      <c r="AM391" s="1105"/>
      <c r="AN391" s="1105"/>
      <c r="AO391" s="1105"/>
      <c r="AP391" s="1105"/>
      <c r="AQ391" s="1105"/>
      <c r="AR391" s="1105"/>
      <c r="AS391" s="1105"/>
      <c r="AT391" s="1105"/>
      <c r="AU391" s="1105"/>
      <c r="AV391" s="1105"/>
      <c r="AW391" s="1105"/>
      <c r="AX391" s="1105"/>
      <c r="AY391" s="1105"/>
      <c r="AZ391" s="1105"/>
      <c r="BA391" s="1105"/>
      <c r="BB391" s="1105"/>
      <c r="BC391" s="1105"/>
      <c r="BD391" s="1105"/>
      <c r="BE391" s="1105"/>
    </row>
    <row r="392" spans="1:57" s="1106" customFormat="1" ht="15">
      <c r="A392" s="1108" t="s">
        <v>875</v>
      </c>
      <c r="B392" s="1098"/>
      <c r="C392" s="1099"/>
      <c r="D392" s="1099"/>
      <c r="E392" s="1109" t="s">
        <v>751</v>
      </c>
      <c r="F392" s="1110" t="s">
        <v>14</v>
      </c>
      <c r="G392" s="1342">
        <v>1</v>
      </c>
      <c r="H392" s="1299"/>
      <c r="I392" s="1267"/>
      <c r="J392" s="1105"/>
      <c r="K392" s="1107"/>
      <c r="L392" s="1105"/>
      <c r="M392" s="1105"/>
      <c r="N392" s="1105"/>
      <c r="O392" s="1105"/>
      <c r="P392" s="1105"/>
      <c r="Q392" s="1105"/>
      <c r="R392" s="1105"/>
      <c r="S392" s="1105"/>
      <c r="T392" s="1105"/>
      <c r="U392" s="1105"/>
      <c r="V392" s="1105"/>
      <c r="W392" s="1105"/>
      <c r="X392" s="1105"/>
      <c r="Y392" s="1105"/>
      <c r="Z392" s="1105"/>
      <c r="AA392" s="1105"/>
      <c r="AB392" s="1105"/>
      <c r="AC392" s="1105"/>
      <c r="AD392" s="1105"/>
      <c r="AE392" s="1105"/>
      <c r="AF392" s="1105"/>
      <c r="AG392" s="1105"/>
      <c r="AH392" s="1105"/>
      <c r="AI392" s="1105"/>
      <c r="AJ392" s="1105"/>
      <c r="AK392" s="1105"/>
      <c r="AL392" s="1105"/>
      <c r="AM392" s="1105"/>
      <c r="AN392" s="1105"/>
      <c r="AO392" s="1105"/>
      <c r="AP392" s="1105"/>
      <c r="AQ392" s="1105"/>
      <c r="AR392" s="1105"/>
      <c r="AS392" s="1105"/>
      <c r="AT392" s="1105"/>
      <c r="AU392" s="1105"/>
      <c r="AV392" s="1105"/>
      <c r="AW392" s="1105"/>
      <c r="AX392" s="1105"/>
      <c r="AY392" s="1105"/>
      <c r="AZ392" s="1105"/>
      <c r="BA392" s="1105"/>
      <c r="BB392" s="1105"/>
      <c r="BC392" s="1105"/>
      <c r="BD392" s="1105"/>
      <c r="BE392" s="1105"/>
    </row>
    <row r="393" spans="1:57" s="67" customFormat="1" ht="15">
      <c r="A393" s="504"/>
      <c r="B393" s="497"/>
      <c r="C393" s="493"/>
      <c r="D393" s="493"/>
      <c r="E393" s="494"/>
      <c r="F393" s="507"/>
      <c r="G393" s="1340"/>
      <c r="H393" s="1300"/>
      <c r="I393" s="1246"/>
      <c r="J393" s="933"/>
      <c r="K393" s="933"/>
      <c r="L393" s="933"/>
      <c r="M393" s="933"/>
      <c r="N393" s="933"/>
      <c r="O393" s="933"/>
      <c r="P393" s="933"/>
      <c r="Q393" s="933"/>
      <c r="R393" s="933"/>
      <c r="S393" s="933"/>
      <c r="T393" s="933"/>
      <c r="U393" s="933"/>
      <c r="V393" s="933"/>
      <c r="W393" s="933"/>
      <c r="X393" s="933"/>
      <c r="Y393" s="933"/>
      <c r="Z393" s="933"/>
      <c r="AA393" s="933"/>
      <c r="AB393" s="933"/>
      <c r="AC393" s="933"/>
      <c r="AD393" s="933"/>
      <c r="AE393" s="933"/>
      <c r="AF393" s="933"/>
      <c r="AG393" s="933"/>
      <c r="AH393" s="933"/>
      <c r="AI393" s="933"/>
      <c r="AJ393" s="933"/>
      <c r="AK393" s="933"/>
      <c r="AL393" s="933"/>
      <c r="AM393" s="933"/>
      <c r="AN393" s="933"/>
      <c r="AO393" s="933"/>
      <c r="AP393" s="933"/>
      <c r="AQ393" s="933"/>
      <c r="AR393" s="933"/>
      <c r="AS393" s="933"/>
      <c r="AT393" s="933"/>
      <c r="AU393" s="933"/>
      <c r="AV393" s="933"/>
      <c r="AW393" s="933"/>
      <c r="AX393" s="933"/>
      <c r="AY393" s="933"/>
      <c r="AZ393" s="933"/>
      <c r="BA393" s="933"/>
      <c r="BB393" s="933"/>
      <c r="BC393" s="933"/>
      <c r="BD393" s="933"/>
      <c r="BE393" s="933"/>
    </row>
    <row r="394" spans="1:57" s="1006" customFormat="1" ht="15.75">
      <c r="A394" s="1080"/>
      <c r="B394" s="1073"/>
      <c r="C394" s="1073"/>
      <c r="D394" s="1073"/>
      <c r="E394" s="1074" t="s">
        <v>205</v>
      </c>
      <c r="F394" s="1087"/>
      <c r="G394" s="1380"/>
      <c r="H394" s="1275"/>
      <c r="I394" s="1275"/>
      <c r="J394" s="1005"/>
      <c r="K394" s="1005"/>
      <c r="L394" s="1005"/>
      <c r="M394" s="1005"/>
      <c r="N394" s="1005"/>
      <c r="O394" s="1005"/>
      <c r="P394" s="1005"/>
      <c r="Q394" s="1005"/>
      <c r="R394" s="1005"/>
      <c r="S394" s="1005"/>
      <c r="T394" s="1005"/>
      <c r="U394" s="1005"/>
      <c r="V394" s="1005"/>
      <c r="W394" s="1005"/>
      <c r="X394" s="1005"/>
      <c r="Y394" s="1005"/>
      <c r="Z394" s="1005"/>
      <c r="AA394" s="1005"/>
      <c r="AB394" s="1005"/>
      <c r="AC394" s="1005"/>
      <c r="AD394" s="1005"/>
      <c r="AE394" s="1005"/>
      <c r="AF394" s="1005"/>
      <c r="AG394" s="1005"/>
      <c r="AH394" s="1005"/>
      <c r="AI394" s="1005"/>
      <c r="AJ394" s="1005"/>
      <c r="AK394" s="1005"/>
      <c r="AL394" s="1005"/>
      <c r="AM394" s="1005"/>
      <c r="AN394" s="1005"/>
      <c r="AO394" s="1005"/>
      <c r="AP394" s="1005"/>
      <c r="AQ394" s="1005"/>
      <c r="AR394" s="1005"/>
      <c r="AS394" s="1005"/>
      <c r="AT394" s="1005"/>
      <c r="AU394" s="1005"/>
      <c r="AV394" s="1005"/>
      <c r="AW394" s="1005"/>
      <c r="AX394" s="1005"/>
      <c r="AY394" s="1005"/>
      <c r="AZ394" s="1005"/>
      <c r="BA394" s="1005"/>
      <c r="BB394" s="1005"/>
      <c r="BC394" s="1005"/>
      <c r="BD394" s="1005"/>
      <c r="BE394" s="1005"/>
    </row>
    <row r="395" spans="1:57" s="957" customFormat="1" ht="15.75">
      <c r="A395" s="1089" t="s">
        <v>252</v>
      </c>
      <c r="B395" s="1090"/>
      <c r="C395" s="1091"/>
      <c r="D395" s="1091"/>
      <c r="E395" s="1092" t="s">
        <v>881</v>
      </c>
      <c r="F395" s="1093"/>
      <c r="G395" s="1381"/>
      <c r="H395" s="1326"/>
      <c r="I395" s="1276"/>
      <c r="J395" s="956"/>
      <c r="K395" s="956"/>
      <c r="L395" s="956"/>
      <c r="M395" s="956"/>
      <c r="N395" s="956"/>
      <c r="O395" s="956"/>
      <c r="P395" s="956"/>
      <c r="Q395" s="956"/>
      <c r="R395" s="956"/>
      <c r="S395" s="956"/>
      <c r="T395" s="956"/>
      <c r="U395" s="956"/>
      <c r="V395" s="956"/>
      <c r="W395" s="956"/>
      <c r="X395" s="956"/>
      <c r="Y395" s="956"/>
      <c r="Z395" s="956"/>
      <c r="AA395" s="956"/>
      <c r="AB395" s="956"/>
      <c r="AC395" s="956"/>
      <c r="AD395" s="956"/>
      <c r="AE395" s="956"/>
      <c r="AF395" s="956"/>
      <c r="AG395" s="956"/>
      <c r="AH395" s="956"/>
      <c r="AI395" s="956"/>
      <c r="AJ395" s="956"/>
      <c r="AK395" s="956"/>
      <c r="AL395" s="956"/>
      <c r="AM395" s="956"/>
      <c r="AN395" s="956"/>
      <c r="AO395" s="956"/>
      <c r="AP395" s="956"/>
      <c r="AQ395" s="956"/>
      <c r="AR395" s="956"/>
      <c r="AS395" s="956"/>
      <c r="AT395" s="956"/>
      <c r="AU395" s="956"/>
      <c r="AV395" s="956"/>
      <c r="AW395" s="956"/>
      <c r="AX395" s="956"/>
      <c r="AY395" s="956"/>
      <c r="AZ395" s="956"/>
      <c r="BA395" s="956"/>
      <c r="BB395" s="956"/>
      <c r="BC395" s="956"/>
      <c r="BD395" s="956"/>
      <c r="BE395" s="956"/>
    </row>
    <row r="396" spans="1:57" s="19" customFormat="1" ht="15">
      <c r="A396" s="529"/>
      <c r="B396" s="485"/>
      <c r="C396" s="486"/>
      <c r="D396" s="486"/>
      <c r="E396" s="530"/>
      <c r="F396" s="1228"/>
      <c r="G396" s="1382"/>
      <c r="H396" s="1325"/>
      <c r="I396" s="1256"/>
      <c r="J396" s="58"/>
      <c r="K396" s="58"/>
      <c r="L396" s="58"/>
      <c r="M396" s="58"/>
      <c r="N396" s="1393"/>
      <c r="O396" s="58"/>
      <c r="P396" s="58"/>
      <c r="Q396" s="58"/>
      <c r="R396" s="58"/>
      <c r="S396" s="58"/>
      <c r="T396" s="58"/>
      <c r="U396" s="58"/>
      <c r="V396" s="58"/>
      <c r="W396" s="58"/>
      <c r="X396" s="58"/>
      <c r="Y396" s="58"/>
      <c r="Z396" s="58"/>
      <c r="AA396" s="58"/>
      <c r="AB396" s="58"/>
      <c r="AC396" s="58"/>
      <c r="AD396" s="58"/>
      <c r="AE396" s="58"/>
      <c r="AF396" s="58"/>
      <c r="AG396" s="58"/>
      <c r="AH396" s="58"/>
      <c r="AI396" s="58"/>
      <c r="AJ396" s="58"/>
      <c r="AK396" s="58"/>
      <c r="AL396" s="58"/>
      <c r="AM396" s="58"/>
      <c r="AN396" s="58"/>
      <c r="AO396" s="58"/>
      <c r="AP396" s="58"/>
      <c r="AQ396" s="58"/>
      <c r="AR396" s="58"/>
      <c r="AS396" s="58"/>
      <c r="AT396" s="58"/>
      <c r="AU396" s="58"/>
      <c r="AV396" s="58"/>
      <c r="AW396" s="58"/>
      <c r="AX396" s="58"/>
      <c r="AY396" s="58"/>
      <c r="AZ396" s="58"/>
      <c r="BA396" s="58"/>
      <c r="BB396" s="58"/>
      <c r="BC396" s="58"/>
      <c r="BD396" s="58"/>
      <c r="BE396" s="58"/>
    </row>
    <row r="397" spans="1:57" s="1006" customFormat="1" ht="15.75">
      <c r="A397" s="1077" t="s">
        <v>253</v>
      </c>
      <c r="B397" s="1094" t="s">
        <v>212</v>
      </c>
      <c r="C397" s="1088"/>
      <c r="D397" s="1088"/>
      <c r="E397" s="1095"/>
      <c r="F397" s="1096"/>
      <c r="G397" s="1341"/>
      <c r="H397" s="1293"/>
      <c r="I397" s="1247"/>
      <c r="J397" s="1005"/>
      <c r="K397" s="1005"/>
      <c r="L397" s="1005"/>
      <c r="M397" s="1005"/>
      <c r="N397" s="1005"/>
      <c r="O397" s="1005"/>
      <c r="P397" s="1005"/>
      <c r="Q397" s="1005"/>
      <c r="R397" s="1005"/>
      <c r="S397" s="1005"/>
      <c r="T397" s="1005"/>
      <c r="U397" s="1005"/>
      <c r="V397" s="1005"/>
      <c r="W397" s="1005"/>
      <c r="X397" s="1005"/>
      <c r="Y397" s="1005"/>
      <c r="Z397" s="1005"/>
      <c r="AA397" s="1005"/>
      <c r="AB397" s="1005"/>
      <c r="AC397" s="1005"/>
      <c r="AD397" s="1005"/>
      <c r="AE397" s="1005"/>
      <c r="AF397" s="1005"/>
      <c r="AG397" s="1005"/>
      <c r="AH397" s="1005"/>
      <c r="AI397" s="1005"/>
      <c r="AJ397" s="1005"/>
      <c r="AK397" s="1005"/>
      <c r="AL397" s="1005"/>
      <c r="AM397" s="1005"/>
      <c r="AN397" s="1005"/>
      <c r="AO397" s="1005"/>
      <c r="AP397" s="1005"/>
      <c r="AQ397" s="1005"/>
      <c r="AR397" s="1005"/>
      <c r="AS397" s="1005"/>
      <c r="AT397" s="1005"/>
      <c r="AU397" s="1005"/>
      <c r="AV397" s="1005"/>
      <c r="AW397" s="1005"/>
      <c r="AX397" s="1005"/>
      <c r="AY397" s="1005"/>
      <c r="AZ397" s="1005"/>
      <c r="BA397" s="1005"/>
      <c r="BB397" s="1005"/>
      <c r="BC397" s="1005"/>
      <c r="BD397" s="1005"/>
      <c r="BE397" s="1005"/>
    </row>
    <row r="398" spans="1:57" s="67" customFormat="1" ht="15">
      <c r="A398" s="504"/>
      <c r="B398" s="534"/>
      <c r="C398" s="518"/>
      <c r="D398" s="518"/>
      <c r="E398" s="532"/>
      <c r="F398" s="533"/>
      <c r="G398" s="1346"/>
      <c r="H398" s="1297"/>
      <c r="I398" s="1246"/>
      <c r="J398" s="933"/>
      <c r="K398" s="933"/>
      <c r="L398" s="933"/>
      <c r="M398" s="933"/>
      <c r="N398" s="933"/>
      <c r="O398" s="933"/>
      <c r="P398" s="933"/>
      <c r="Q398" s="933"/>
      <c r="R398" s="933"/>
      <c r="S398" s="933"/>
      <c r="T398" s="933"/>
      <c r="U398" s="933"/>
      <c r="V398" s="933"/>
      <c r="W398" s="933"/>
      <c r="X398" s="933"/>
      <c r="Y398" s="933"/>
      <c r="Z398" s="933"/>
      <c r="AA398" s="933"/>
      <c r="AB398" s="933"/>
      <c r="AC398" s="933"/>
      <c r="AD398" s="933"/>
      <c r="AE398" s="933"/>
      <c r="AF398" s="933"/>
      <c r="AG398" s="933"/>
      <c r="AH398" s="933"/>
      <c r="AI398" s="933"/>
      <c r="AJ398" s="933"/>
      <c r="AK398" s="933"/>
      <c r="AL398" s="933"/>
      <c r="AM398" s="933"/>
      <c r="AN398" s="933"/>
      <c r="AO398" s="933"/>
      <c r="AP398" s="933"/>
      <c r="AQ398" s="933"/>
      <c r="AR398" s="933"/>
      <c r="AS398" s="933"/>
      <c r="AT398" s="933"/>
      <c r="AU398" s="933"/>
      <c r="AV398" s="933"/>
      <c r="AW398" s="933"/>
      <c r="AX398" s="933"/>
      <c r="AY398" s="933"/>
      <c r="AZ398" s="933"/>
      <c r="BA398" s="933"/>
      <c r="BB398" s="933"/>
      <c r="BC398" s="933"/>
      <c r="BD398" s="933"/>
      <c r="BE398" s="933"/>
    </row>
    <row r="399" spans="1:57" s="1106" customFormat="1" ht="15">
      <c r="A399" s="573" t="s">
        <v>882</v>
      </c>
      <c r="B399" s="1098"/>
      <c r="C399" s="1099"/>
      <c r="D399" s="1099"/>
      <c r="E399" s="1113" t="s">
        <v>8</v>
      </c>
      <c r="F399" s="1110"/>
      <c r="G399" s="1383"/>
      <c r="H399" s="1299"/>
      <c r="I399" s="1267"/>
      <c r="J399" s="1105"/>
      <c r="K399" s="1105"/>
      <c r="L399" s="1392"/>
      <c r="M399" s="1105"/>
      <c r="N399" s="1105"/>
      <c r="O399" s="1105"/>
      <c r="P399" s="1105"/>
      <c r="Q399" s="1105"/>
      <c r="R399" s="1105"/>
      <c r="S399" s="1105"/>
      <c r="T399" s="1105"/>
      <c r="U399" s="1105"/>
      <c r="V399" s="1105"/>
      <c r="W399" s="1105"/>
      <c r="X399" s="1105"/>
      <c r="Y399" s="1105"/>
      <c r="Z399" s="1105"/>
      <c r="AA399" s="1105"/>
      <c r="AB399" s="1105"/>
      <c r="AC399" s="1105"/>
      <c r="AD399" s="1105"/>
      <c r="AE399" s="1105"/>
      <c r="AF399" s="1105"/>
      <c r="AG399" s="1105"/>
      <c r="AH399" s="1105"/>
      <c r="AI399" s="1105"/>
      <c r="AJ399" s="1105"/>
      <c r="AK399" s="1105"/>
      <c r="AL399" s="1105"/>
      <c r="AM399" s="1105"/>
      <c r="AN399" s="1105"/>
      <c r="AO399" s="1105"/>
      <c r="AP399" s="1105"/>
      <c r="AQ399" s="1105"/>
      <c r="AR399" s="1105"/>
      <c r="AS399" s="1105"/>
      <c r="AT399" s="1105"/>
      <c r="AU399" s="1105"/>
      <c r="AV399" s="1105"/>
      <c r="AW399" s="1105"/>
      <c r="AX399" s="1105"/>
      <c r="AY399" s="1105"/>
      <c r="AZ399" s="1105"/>
      <c r="BA399" s="1105"/>
      <c r="BB399" s="1105"/>
      <c r="BC399" s="1105"/>
      <c r="BD399" s="1105"/>
      <c r="BE399" s="1105"/>
    </row>
    <row r="400" spans="1:57" s="1106" customFormat="1" ht="15">
      <c r="A400" s="573" t="s">
        <v>883</v>
      </c>
      <c r="B400" s="1098"/>
      <c r="C400" s="1099"/>
      <c r="D400" s="1099"/>
      <c r="E400" s="1113" t="s">
        <v>45</v>
      </c>
      <c r="F400" s="1110"/>
      <c r="G400" s="1383"/>
      <c r="H400" s="1299"/>
      <c r="I400" s="1267"/>
      <c r="J400" s="1105"/>
      <c r="K400" s="1105"/>
      <c r="L400" s="1105"/>
      <c r="M400" s="1105"/>
      <c r="N400" s="1105"/>
      <c r="O400" s="1105"/>
      <c r="P400" s="1105"/>
      <c r="Q400" s="1105"/>
      <c r="R400" s="1105"/>
      <c r="S400" s="1105"/>
      <c r="T400" s="1105"/>
      <c r="U400" s="1105"/>
      <c r="V400" s="1105"/>
      <c r="W400" s="1105"/>
      <c r="X400" s="1105"/>
      <c r="Y400" s="1105"/>
      <c r="Z400" s="1105"/>
      <c r="AA400" s="1105"/>
      <c r="AB400" s="1105"/>
      <c r="AC400" s="1105"/>
      <c r="AD400" s="1105"/>
      <c r="AE400" s="1105"/>
      <c r="AF400" s="1105"/>
      <c r="AG400" s="1105"/>
      <c r="AH400" s="1105"/>
      <c r="AI400" s="1105"/>
      <c r="AJ400" s="1105"/>
      <c r="AK400" s="1105"/>
      <c r="AL400" s="1105"/>
      <c r="AM400" s="1105"/>
      <c r="AN400" s="1105"/>
      <c r="AO400" s="1105"/>
      <c r="AP400" s="1105"/>
      <c r="AQ400" s="1105"/>
      <c r="AR400" s="1105"/>
      <c r="AS400" s="1105"/>
      <c r="AT400" s="1105"/>
      <c r="AU400" s="1105"/>
      <c r="AV400" s="1105"/>
      <c r="AW400" s="1105"/>
      <c r="AX400" s="1105"/>
      <c r="AY400" s="1105"/>
      <c r="AZ400" s="1105"/>
      <c r="BA400" s="1105"/>
      <c r="BB400" s="1105"/>
      <c r="BC400" s="1105"/>
      <c r="BD400" s="1105"/>
      <c r="BE400" s="1105"/>
    </row>
    <row r="401" spans="1:57" s="1106" customFormat="1" ht="15">
      <c r="A401" s="573" t="s">
        <v>884</v>
      </c>
      <c r="B401" s="1098"/>
      <c r="C401" s="1099"/>
      <c r="D401" s="1099"/>
      <c r="E401" s="1113" t="s">
        <v>69</v>
      </c>
      <c r="F401" s="1110"/>
      <c r="G401" s="1383"/>
      <c r="H401" s="1299"/>
      <c r="I401" s="1267"/>
      <c r="J401" s="1105"/>
      <c r="K401" s="1105"/>
      <c r="L401" s="1105"/>
      <c r="M401" s="1105"/>
      <c r="N401" s="1105"/>
      <c r="O401" s="1105"/>
      <c r="P401" s="1105"/>
      <c r="Q401" s="1105"/>
      <c r="R401" s="1105"/>
      <c r="S401" s="1105"/>
      <c r="T401" s="1105"/>
      <c r="U401" s="1105"/>
      <c r="V401" s="1105"/>
      <c r="W401" s="1105"/>
      <c r="X401" s="1105"/>
      <c r="Y401" s="1105"/>
      <c r="Z401" s="1105"/>
      <c r="AA401" s="1105"/>
      <c r="AB401" s="1105"/>
      <c r="AC401" s="1105"/>
      <c r="AD401" s="1105"/>
      <c r="AE401" s="1105"/>
      <c r="AF401" s="1105"/>
      <c r="AG401" s="1105"/>
      <c r="AH401" s="1105"/>
      <c r="AI401" s="1105"/>
      <c r="AJ401" s="1105"/>
      <c r="AK401" s="1105"/>
      <c r="AL401" s="1105"/>
      <c r="AM401" s="1105"/>
      <c r="AN401" s="1105"/>
      <c r="AO401" s="1105"/>
      <c r="AP401" s="1105"/>
      <c r="AQ401" s="1105"/>
      <c r="AR401" s="1105"/>
      <c r="AS401" s="1105"/>
      <c r="AT401" s="1105"/>
      <c r="AU401" s="1105"/>
      <c r="AV401" s="1105"/>
      <c r="AW401" s="1105"/>
      <c r="AX401" s="1105"/>
      <c r="AY401" s="1105"/>
      <c r="AZ401" s="1105"/>
      <c r="BA401" s="1105"/>
      <c r="BB401" s="1105"/>
      <c r="BC401" s="1105"/>
      <c r="BD401" s="1105"/>
      <c r="BE401" s="1105"/>
    </row>
    <row r="402" spans="1:57" s="1106" customFormat="1" ht="15">
      <c r="A402" s="573" t="s">
        <v>885</v>
      </c>
      <c r="B402" s="1098"/>
      <c r="C402" s="1099"/>
      <c r="D402" s="1099"/>
      <c r="E402" s="1113" t="s">
        <v>102</v>
      </c>
      <c r="F402" s="1110"/>
      <c r="G402" s="1383"/>
      <c r="H402" s="1299"/>
      <c r="I402" s="1267"/>
      <c r="J402" s="1105"/>
      <c r="K402" s="1105"/>
      <c r="L402" s="1105"/>
      <c r="M402" s="1105"/>
      <c r="N402" s="1105"/>
      <c r="O402" s="1105"/>
      <c r="P402" s="1105"/>
      <c r="Q402" s="1105"/>
      <c r="R402" s="1105"/>
      <c r="S402" s="1105"/>
      <c r="T402" s="1105"/>
      <c r="U402" s="1105"/>
      <c r="V402" s="1105"/>
      <c r="W402" s="1105"/>
      <c r="X402" s="1105"/>
      <c r="Y402" s="1105"/>
      <c r="Z402" s="1105"/>
      <c r="AA402" s="1105"/>
      <c r="AB402" s="1105"/>
      <c r="AC402" s="1105"/>
      <c r="AD402" s="1105"/>
      <c r="AE402" s="1105"/>
      <c r="AF402" s="1105"/>
      <c r="AG402" s="1105"/>
      <c r="AH402" s="1105"/>
      <c r="AI402" s="1105"/>
      <c r="AJ402" s="1105"/>
      <c r="AK402" s="1105"/>
      <c r="AL402" s="1105"/>
      <c r="AM402" s="1105"/>
      <c r="AN402" s="1105"/>
      <c r="AO402" s="1105"/>
      <c r="AP402" s="1105"/>
      <c r="AQ402" s="1105"/>
      <c r="AR402" s="1105"/>
      <c r="AS402" s="1105"/>
      <c r="AT402" s="1105"/>
      <c r="AU402" s="1105"/>
      <c r="AV402" s="1105"/>
      <c r="AW402" s="1105"/>
      <c r="AX402" s="1105"/>
      <c r="AY402" s="1105"/>
      <c r="AZ402" s="1105"/>
      <c r="BA402" s="1105"/>
      <c r="BB402" s="1105"/>
      <c r="BC402" s="1105"/>
      <c r="BD402" s="1105"/>
      <c r="BE402" s="1105"/>
    </row>
    <row r="403" spans="1:57" s="1106" customFormat="1" ht="15">
      <c r="A403" s="573" t="s">
        <v>886</v>
      </c>
      <c r="B403" s="1098"/>
      <c r="C403" s="1099"/>
      <c r="D403" s="1099"/>
      <c r="E403" s="1113" t="s">
        <v>159</v>
      </c>
      <c r="F403" s="1110"/>
      <c r="G403" s="1383"/>
      <c r="H403" s="1299"/>
      <c r="I403" s="1267"/>
      <c r="J403" s="1105"/>
      <c r="K403" s="1105"/>
      <c r="L403" s="1105"/>
      <c r="M403" s="1105"/>
      <c r="N403" s="1105"/>
      <c r="O403" s="1105"/>
      <c r="P403" s="1105"/>
      <c r="Q403" s="1105"/>
      <c r="R403" s="1105"/>
      <c r="S403" s="1105"/>
      <c r="T403" s="1105"/>
      <c r="U403" s="1105"/>
      <c r="V403" s="1105"/>
      <c r="W403" s="1105"/>
      <c r="X403" s="1105"/>
      <c r="Y403" s="1105"/>
      <c r="Z403" s="1105"/>
      <c r="AA403" s="1105"/>
      <c r="AB403" s="1105"/>
      <c r="AC403" s="1105"/>
      <c r="AD403" s="1105"/>
      <c r="AE403" s="1105"/>
      <c r="AF403" s="1105"/>
      <c r="AG403" s="1105"/>
      <c r="AH403" s="1105"/>
      <c r="AI403" s="1105"/>
      <c r="AJ403" s="1105"/>
      <c r="AK403" s="1105"/>
      <c r="AL403" s="1105"/>
      <c r="AM403" s="1105"/>
      <c r="AN403" s="1105"/>
      <c r="AO403" s="1105"/>
      <c r="AP403" s="1105"/>
      <c r="AQ403" s="1105"/>
      <c r="AR403" s="1105"/>
      <c r="AS403" s="1105"/>
      <c r="AT403" s="1105"/>
      <c r="AU403" s="1105"/>
      <c r="AV403" s="1105"/>
      <c r="AW403" s="1105"/>
      <c r="AX403" s="1105"/>
      <c r="AY403" s="1105"/>
      <c r="AZ403" s="1105"/>
      <c r="BA403" s="1105"/>
      <c r="BB403" s="1105"/>
      <c r="BC403" s="1105"/>
      <c r="BD403" s="1105"/>
      <c r="BE403" s="1105"/>
    </row>
    <row r="404" spans="1:57" s="1106" customFormat="1" ht="15">
      <c r="A404" s="573" t="s">
        <v>887</v>
      </c>
      <c r="B404" s="1098"/>
      <c r="C404" s="1099"/>
      <c r="D404" s="1099"/>
      <c r="E404" s="1113" t="s">
        <v>877</v>
      </c>
      <c r="F404" s="1110"/>
      <c r="G404" s="1383"/>
      <c r="H404" s="1299"/>
      <c r="I404" s="1267"/>
      <c r="J404" s="1105"/>
      <c r="K404" s="1105"/>
      <c r="L404" s="1105"/>
      <c r="M404" s="1105"/>
      <c r="N404" s="1105"/>
      <c r="O404" s="1105"/>
      <c r="P404" s="1105"/>
      <c r="Q404" s="1105"/>
      <c r="R404" s="1105"/>
      <c r="S404" s="1105"/>
      <c r="T404" s="1105"/>
      <c r="U404" s="1105"/>
      <c r="V404" s="1105"/>
      <c r="W404" s="1105"/>
      <c r="X404" s="1105"/>
      <c r="Y404" s="1105"/>
      <c r="Z404" s="1105"/>
      <c r="AA404" s="1105"/>
      <c r="AB404" s="1105"/>
      <c r="AC404" s="1105"/>
      <c r="AD404" s="1105"/>
      <c r="AE404" s="1105"/>
      <c r="AF404" s="1105"/>
      <c r="AG404" s="1105"/>
      <c r="AH404" s="1105"/>
      <c r="AI404" s="1105"/>
      <c r="AJ404" s="1105"/>
      <c r="AK404" s="1105"/>
      <c r="AL404" s="1105"/>
      <c r="AM404" s="1105"/>
      <c r="AN404" s="1105"/>
      <c r="AO404" s="1105"/>
      <c r="AP404" s="1105"/>
      <c r="AQ404" s="1105"/>
      <c r="AR404" s="1105"/>
      <c r="AS404" s="1105"/>
      <c r="AT404" s="1105"/>
      <c r="AU404" s="1105"/>
      <c r="AV404" s="1105"/>
      <c r="AW404" s="1105"/>
      <c r="AX404" s="1105"/>
      <c r="AY404" s="1105"/>
      <c r="AZ404" s="1105"/>
      <c r="BA404" s="1105"/>
      <c r="BB404" s="1105"/>
      <c r="BC404" s="1105"/>
      <c r="BD404" s="1105"/>
      <c r="BE404" s="1105"/>
    </row>
    <row r="405" spans="1:57" s="1106" customFormat="1" ht="15">
      <c r="A405" s="573" t="s">
        <v>888</v>
      </c>
      <c r="B405" s="1098"/>
      <c r="C405" s="1099"/>
      <c r="D405" s="1099"/>
      <c r="E405" s="1113" t="s">
        <v>814</v>
      </c>
      <c r="F405" s="1110"/>
      <c r="G405" s="1383"/>
      <c r="H405" s="1299"/>
      <c r="I405" s="1267"/>
      <c r="J405" s="1105"/>
      <c r="K405" s="1105"/>
      <c r="L405" s="1105"/>
      <c r="M405" s="1105"/>
      <c r="N405" s="1105"/>
      <c r="O405" s="1105"/>
      <c r="P405" s="1105"/>
      <c r="Q405" s="1105"/>
      <c r="R405" s="1105"/>
      <c r="S405" s="1105"/>
      <c r="T405" s="1105"/>
      <c r="U405" s="1105"/>
      <c r="V405" s="1105"/>
      <c r="W405" s="1105"/>
      <c r="X405" s="1105"/>
      <c r="Y405" s="1105"/>
      <c r="Z405" s="1105"/>
      <c r="AA405" s="1105"/>
      <c r="AB405" s="1105"/>
      <c r="AC405" s="1105"/>
      <c r="AD405" s="1105"/>
      <c r="AE405" s="1105"/>
      <c r="AF405" s="1105"/>
      <c r="AG405" s="1105"/>
      <c r="AH405" s="1105"/>
      <c r="AI405" s="1105"/>
      <c r="AJ405" s="1105"/>
      <c r="AK405" s="1105"/>
      <c r="AL405" s="1105"/>
      <c r="AM405" s="1105"/>
      <c r="AN405" s="1105"/>
      <c r="AO405" s="1105"/>
      <c r="AP405" s="1105"/>
      <c r="AQ405" s="1105"/>
      <c r="AR405" s="1105"/>
      <c r="AS405" s="1105"/>
      <c r="AT405" s="1105"/>
      <c r="AU405" s="1105"/>
      <c r="AV405" s="1105"/>
      <c r="AW405" s="1105"/>
      <c r="AX405" s="1105"/>
      <c r="AY405" s="1105"/>
      <c r="AZ405" s="1105"/>
      <c r="BA405" s="1105"/>
      <c r="BB405" s="1105"/>
      <c r="BC405" s="1105"/>
      <c r="BD405" s="1105"/>
      <c r="BE405" s="1105"/>
    </row>
    <row r="406" spans="1:57" s="1106" customFormat="1" ht="15">
      <c r="A406" s="573" t="s">
        <v>889</v>
      </c>
      <c r="B406" s="1098"/>
      <c r="C406" s="1099"/>
      <c r="D406" s="1099"/>
      <c r="E406" s="1113" t="s">
        <v>817</v>
      </c>
      <c r="F406" s="1110"/>
      <c r="G406" s="1383"/>
      <c r="H406" s="1299"/>
      <c r="I406" s="1267"/>
      <c r="J406" s="1105"/>
      <c r="K406" s="1105"/>
      <c r="L406" s="1105"/>
      <c r="M406" s="1105"/>
      <c r="N406" s="1105"/>
      <c r="O406" s="1105"/>
      <c r="P406" s="1105"/>
      <c r="Q406" s="1105"/>
      <c r="R406" s="1105"/>
      <c r="S406" s="1105"/>
      <c r="T406" s="1105"/>
      <c r="U406" s="1105"/>
      <c r="V406" s="1105"/>
      <c r="W406" s="1105"/>
      <c r="X406" s="1105"/>
      <c r="Y406" s="1105"/>
      <c r="Z406" s="1105"/>
      <c r="AA406" s="1105"/>
      <c r="AB406" s="1105"/>
      <c r="AC406" s="1105"/>
      <c r="AD406" s="1105"/>
      <c r="AE406" s="1105"/>
      <c r="AF406" s="1105"/>
      <c r="AG406" s="1105"/>
      <c r="AH406" s="1105"/>
      <c r="AI406" s="1105"/>
      <c r="AJ406" s="1105"/>
      <c r="AK406" s="1105"/>
      <c r="AL406" s="1105"/>
      <c r="AM406" s="1105"/>
      <c r="AN406" s="1105"/>
      <c r="AO406" s="1105"/>
      <c r="AP406" s="1105"/>
      <c r="AQ406" s="1105"/>
      <c r="AR406" s="1105"/>
      <c r="AS406" s="1105"/>
      <c r="AT406" s="1105"/>
      <c r="AU406" s="1105"/>
      <c r="AV406" s="1105"/>
      <c r="AW406" s="1105"/>
      <c r="AX406" s="1105"/>
      <c r="AY406" s="1105"/>
      <c r="AZ406" s="1105"/>
      <c r="BA406" s="1105"/>
      <c r="BB406" s="1105"/>
      <c r="BC406" s="1105"/>
      <c r="BD406" s="1105"/>
      <c r="BE406" s="1105"/>
    </row>
    <row r="407" spans="1:57" s="1106" customFormat="1" ht="15">
      <c r="A407" s="573" t="s">
        <v>890</v>
      </c>
      <c r="B407" s="1098"/>
      <c r="C407" s="1099"/>
      <c r="D407" s="1099"/>
      <c r="E407" s="1113" t="s">
        <v>876</v>
      </c>
      <c r="F407" s="1110"/>
      <c r="G407" s="1383"/>
      <c r="H407" s="1299"/>
      <c r="I407" s="1267"/>
      <c r="J407" s="1105"/>
      <c r="K407" s="1105"/>
      <c r="L407" s="1105"/>
      <c r="M407" s="1105"/>
      <c r="N407" s="1105"/>
      <c r="O407" s="1105"/>
      <c r="P407" s="1105"/>
      <c r="Q407" s="1105"/>
      <c r="R407" s="1105"/>
      <c r="S407" s="1105"/>
      <c r="T407" s="1105"/>
      <c r="U407" s="1105"/>
      <c r="V407" s="1105"/>
      <c r="W407" s="1105"/>
      <c r="X407" s="1105"/>
      <c r="Y407" s="1105"/>
      <c r="Z407" s="1105"/>
      <c r="AA407" s="1105"/>
      <c r="AB407" s="1105"/>
      <c r="AC407" s="1105"/>
      <c r="AD407" s="1105"/>
      <c r="AE407" s="1105"/>
      <c r="AF407" s="1105"/>
      <c r="AG407" s="1105"/>
      <c r="AH407" s="1105"/>
      <c r="AI407" s="1105"/>
      <c r="AJ407" s="1105"/>
      <c r="AK407" s="1105"/>
      <c r="AL407" s="1105"/>
      <c r="AM407" s="1105"/>
      <c r="AN407" s="1105"/>
      <c r="AO407" s="1105"/>
      <c r="AP407" s="1105"/>
      <c r="AQ407" s="1105"/>
      <c r="AR407" s="1105"/>
      <c r="AS407" s="1105"/>
      <c r="AT407" s="1105"/>
      <c r="AU407" s="1105"/>
      <c r="AV407" s="1105"/>
      <c r="AW407" s="1105"/>
      <c r="AX407" s="1105"/>
      <c r="AY407" s="1105"/>
      <c r="AZ407" s="1105"/>
      <c r="BA407" s="1105"/>
      <c r="BB407" s="1105"/>
      <c r="BC407" s="1105"/>
      <c r="BD407" s="1105"/>
      <c r="BE407" s="1105"/>
    </row>
    <row r="408" spans="1:57" s="1106" customFormat="1" ht="15">
      <c r="A408" s="573" t="s">
        <v>891</v>
      </c>
      <c r="B408" s="1098"/>
      <c r="C408" s="1099"/>
      <c r="D408" s="1099"/>
      <c r="E408" s="1113" t="s">
        <v>879</v>
      </c>
      <c r="F408" s="1110"/>
      <c r="G408" s="1383"/>
      <c r="H408" s="1299"/>
      <c r="I408" s="1267"/>
      <c r="J408" s="1105"/>
      <c r="K408" s="1105"/>
      <c r="L408" s="1105"/>
      <c r="M408" s="1105"/>
      <c r="N408" s="1105"/>
      <c r="O408" s="1105"/>
      <c r="P408" s="1105"/>
      <c r="Q408" s="1105"/>
      <c r="R408" s="1105"/>
      <c r="S408" s="1105"/>
      <c r="T408" s="1105"/>
      <c r="U408" s="1105"/>
      <c r="V408" s="1105"/>
      <c r="W408" s="1105"/>
      <c r="X408" s="1105"/>
      <c r="Y408" s="1105"/>
      <c r="Z408" s="1105"/>
      <c r="AA408" s="1105"/>
      <c r="AB408" s="1105"/>
      <c r="AC408" s="1105"/>
      <c r="AD408" s="1105"/>
      <c r="AE408" s="1105"/>
      <c r="AF408" s="1105"/>
      <c r="AG408" s="1105"/>
      <c r="AH408" s="1105"/>
      <c r="AI408" s="1105"/>
      <c r="AJ408" s="1105"/>
      <c r="AK408" s="1105"/>
      <c r="AL408" s="1105"/>
      <c r="AM408" s="1105"/>
      <c r="AN408" s="1105"/>
      <c r="AO408" s="1105"/>
      <c r="AP408" s="1105"/>
      <c r="AQ408" s="1105"/>
      <c r="AR408" s="1105"/>
      <c r="AS408" s="1105"/>
      <c r="AT408" s="1105"/>
      <c r="AU408" s="1105"/>
      <c r="AV408" s="1105"/>
      <c r="AW408" s="1105"/>
      <c r="AX408" s="1105"/>
      <c r="AY408" s="1105"/>
      <c r="AZ408" s="1105"/>
      <c r="BA408" s="1105"/>
      <c r="BB408" s="1105"/>
      <c r="BC408" s="1105"/>
      <c r="BD408" s="1105"/>
      <c r="BE408" s="1105"/>
    </row>
    <row r="409" spans="1:57" s="1106" customFormat="1" ht="15">
      <c r="A409" s="573" t="s">
        <v>892</v>
      </c>
      <c r="B409" s="1098"/>
      <c r="C409" s="1099"/>
      <c r="D409" s="1099"/>
      <c r="E409" s="1113" t="s">
        <v>862</v>
      </c>
      <c r="F409" s="1110"/>
      <c r="G409" s="1383"/>
      <c r="H409" s="1299"/>
      <c r="I409" s="1267"/>
      <c r="J409" s="1105"/>
      <c r="K409" s="1105"/>
      <c r="L409" s="1105"/>
      <c r="M409" s="1105"/>
      <c r="N409" s="1105"/>
      <c r="O409" s="1105"/>
      <c r="P409" s="1105"/>
      <c r="Q409" s="1105"/>
      <c r="R409" s="1105"/>
      <c r="S409" s="1105"/>
      <c r="T409" s="1105"/>
      <c r="U409" s="1105"/>
      <c r="V409" s="1105"/>
      <c r="W409" s="1105"/>
      <c r="X409" s="1105"/>
      <c r="Y409" s="1105"/>
      <c r="Z409" s="1105"/>
      <c r="AA409" s="1105"/>
      <c r="AB409" s="1105"/>
      <c r="AC409" s="1105"/>
      <c r="AD409" s="1105"/>
      <c r="AE409" s="1105"/>
      <c r="AF409" s="1105"/>
      <c r="AG409" s="1105"/>
      <c r="AH409" s="1105"/>
      <c r="AI409" s="1105"/>
      <c r="AJ409" s="1105"/>
      <c r="AK409" s="1105"/>
      <c r="AL409" s="1105"/>
      <c r="AM409" s="1105"/>
      <c r="AN409" s="1105"/>
      <c r="AO409" s="1105"/>
      <c r="AP409" s="1105"/>
      <c r="AQ409" s="1105"/>
      <c r="AR409" s="1105"/>
      <c r="AS409" s="1105"/>
      <c r="AT409" s="1105"/>
      <c r="AU409" s="1105"/>
      <c r="AV409" s="1105"/>
      <c r="AW409" s="1105"/>
      <c r="AX409" s="1105"/>
      <c r="AY409" s="1105"/>
      <c r="AZ409" s="1105"/>
      <c r="BA409" s="1105"/>
      <c r="BB409" s="1105"/>
      <c r="BC409" s="1105"/>
      <c r="BD409" s="1105"/>
      <c r="BE409" s="1105"/>
    </row>
    <row r="410" spans="1:57" s="1106" customFormat="1" ht="15">
      <c r="A410" s="573" t="s">
        <v>893</v>
      </c>
      <c r="B410" s="1098"/>
      <c r="C410" s="1099"/>
      <c r="D410" s="1099"/>
      <c r="E410" s="1113" t="s">
        <v>878</v>
      </c>
      <c r="F410" s="1110"/>
      <c r="G410" s="1383"/>
      <c r="H410" s="1299"/>
      <c r="I410" s="1267"/>
      <c r="J410" s="1105"/>
      <c r="K410" s="1105"/>
      <c r="L410" s="1105"/>
      <c r="M410" s="1105"/>
      <c r="N410" s="1105"/>
      <c r="O410" s="1105"/>
      <c r="P410" s="1105"/>
      <c r="Q410" s="1105"/>
      <c r="R410" s="1105"/>
      <c r="S410" s="1105"/>
      <c r="T410" s="1105"/>
      <c r="U410" s="1105"/>
      <c r="V410" s="1105"/>
      <c r="W410" s="1105"/>
      <c r="X410" s="1105"/>
      <c r="Y410" s="1105"/>
      <c r="Z410" s="1105"/>
      <c r="AA410" s="1105"/>
      <c r="AB410" s="1105"/>
      <c r="AC410" s="1105"/>
      <c r="AD410" s="1105"/>
      <c r="AE410" s="1105"/>
      <c r="AF410" s="1105"/>
      <c r="AG410" s="1105"/>
      <c r="AH410" s="1105"/>
      <c r="AI410" s="1105"/>
      <c r="AJ410" s="1105"/>
      <c r="AK410" s="1105"/>
      <c r="AL410" s="1105"/>
      <c r="AM410" s="1105"/>
      <c r="AN410" s="1105"/>
      <c r="AO410" s="1105"/>
      <c r="AP410" s="1105"/>
      <c r="AQ410" s="1105"/>
      <c r="AR410" s="1105"/>
      <c r="AS410" s="1105"/>
      <c r="AT410" s="1105"/>
      <c r="AU410" s="1105"/>
      <c r="AV410" s="1105"/>
      <c r="AW410" s="1105"/>
      <c r="AX410" s="1105"/>
      <c r="AY410" s="1105"/>
      <c r="AZ410" s="1105"/>
      <c r="BA410" s="1105"/>
      <c r="BB410" s="1105"/>
      <c r="BC410" s="1105"/>
      <c r="BD410" s="1105"/>
      <c r="BE410" s="1105"/>
    </row>
    <row r="411" spans="1:57" s="1106" customFormat="1" ht="15">
      <c r="A411" s="573" t="s">
        <v>894</v>
      </c>
      <c r="B411" s="1098"/>
      <c r="C411" s="1099"/>
      <c r="D411" s="1099"/>
      <c r="E411" s="1113" t="s">
        <v>880</v>
      </c>
      <c r="F411" s="1110"/>
      <c r="G411" s="1383"/>
      <c r="H411" s="1299"/>
      <c r="I411" s="1267"/>
      <c r="J411" s="1105"/>
      <c r="K411" s="1105"/>
      <c r="L411" s="1105"/>
      <c r="M411" s="1105"/>
      <c r="N411" s="1105"/>
      <c r="O411" s="1105"/>
      <c r="P411" s="1105"/>
      <c r="Q411" s="1105"/>
      <c r="R411" s="1105"/>
      <c r="S411" s="1105"/>
      <c r="T411" s="1105"/>
      <c r="U411" s="1105"/>
      <c r="V411" s="1105"/>
      <c r="W411" s="1105"/>
      <c r="X411" s="1105"/>
      <c r="Y411" s="1105"/>
      <c r="Z411" s="1105"/>
      <c r="AA411" s="1105"/>
      <c r="AB411" s="1105"/>
      <c r="AC411" s="1105"/>
      <c r="AD411" s="1105"/>
      <c r="AE411" s="1105"/>
      <c r="AF411" s="1105"/>
      <c r="AG411" s="1105"/>
      <c r="AH411" s="1105"/>
      <c r="AI411" s="1105"/>
      <c r="AJ411" s="1105"/>
      <c r="AK411" s="1105"/>
      <c r="AL411" s="1105"/>
      <c r="AM411" s="1105"/>
      <c r="AN411" s="1105"/>
      <c r="AO411" s="1105"/>
      <c r="AP411" s="1105"/>
      <c r="AQ411" s="1105"/>
      <c r="AR411" s="1105"/>
      <c r="AS411" s="1105"/>
      <c r="AT411" s="1105"/>
      <c r="AU411" s="1105"/>
      <c r="AV411" s="1105"/>
      <c r="AW411" s="1105"/>
      <c r="AX411" s="1105"/>
      <c r="AY411" s="1105"/>
      <c r="AZ411" s="1105"/>
      <c r="BA411" s="1105"/>
      <c r="BB411" s="1105"/>
      <c r="BC411" s="1105"/>
      <c r="BD411" s="1105"/>
      <c r="BE411" s="1105"/>
    </row>
    <row r="412" spans="1:57" s="1106" customFormat="1" ht="15">
      <c r="A412" s="573"/>
      <c r="B412" s="1098"/>
      <c r="C412" s="1099"/>
      <c r="D412" s="1099"/>
      <c r="E412" s="1113"/>
      <c r="F412" s="1110"/>
      <c r="G412" s="1383"/>
      <c r="H412" s="1299"/>
      <c r="I412" s="1267"/>
      <c r="J412" s="1105"/>
      <c r="K412" s="1105"/>
      <c r="L412" s="1105"/>
      <c r="M412" s="1105"/>
      <c r="N412" s="1105"/>
      <c r="O412" s="1105"/>
      <c r="P412" s="1105"/>
      <c r="Q412" s="1105"/>
      <c r="R412" s="1105"/>
      <c r="S412" s="1105"/>
      <c r="T412" s="1105"/>
      <c r="U412" s="1105"/>
      <c r="V412" s="1105"/>
      <c r="W412" s="1105"/>
      <c r="X412" s="1105"/>
      <c r="Y412" s="1105"/>
      <c r="Z412" s="1105"/>
      <c r="AA412" s="1105"/>
      <c r="AB412" s="1105"/>
      <c r="AC412" s="1105"/>
      <c r="AD412" s="1105"/>
      <c r="AE412" s="1105"/>
      <c r="AF412" s="1105"/>
      <c r="AG412" s="1105"/>
      <c r="AH412" s="1105"/>
      <c r="AI412" s="1105"/>
      <c r="AJ412" s="1105"/>
      <c r="AK412" s="1105"/>
      <c r="AL412" s="1105"/>
      <c r="AM412" s="1105"/>
      <c r="AN412" s="1105"/>
      <c r="AO412" s="1105"/>
      <c r="AP412" s="1105"/>
      <c r="AQ412" s="1105"/>
      <c r="AR412" s="1105"/>
      <c r="AS412" s="1105"/>
      <c r="AT412" s="1105"/>
      <c r="AU412" s="1105"/>
      <c r="AV412" s="1105"/>
      <c r="AW412" s="1105"/>
      <c r="AX412" s="1105"/>
      <c r="AY412" s="1105"/>
      <c r="AZ412" s="1105"/>
      <c r="BA412" s="1105"/>
      <c r="BB412" s="1105"/>
      <c r="BC412" s="1105"/>
      <c r="BD412" s="1105"/>
      <c r="BE412" s="1105"/>
    </row>
    <row r="413" spans="1:57" s="1006" customFormat="1" ht="15.75">
      <c r="A413" s="1077" t="s">
        <v>549</v>
      </c>
      <c r="B413" s="1094" t="s">
        <v>215</v>
      </c>
      <c r="C413" s="1088"/>
      <c r="D413" s="1088"/>
      <c r="E413" s="1095"/>
      <c r="F413" s="1096"/>
      <c r="G413" s="1341"/>
      <c r="H413" s="1293"/>
      <c r="I413" s="1247"/>
      <c r="J413" s="1005"/>
      <c r="K413" s="1005"/>
      <c r="L413" s="1005"/>
      <c r="M413" s="1005"/>
      <c r="N413" s="1005"/>
      <c r="O413" s="1005"/>
      <c r="P413" s="1005"/>
      <c r="Q413" s="1005"/>
      <c r="R413" s="1005"/>
      <c r="S413" s="1005"/>
      <c r="T413" s="1005"/>
      <c r="U413" s="1005"/>
      <c r="V413" s="1005"/>
      <c r="W413" s="1005"/>
      <c r="X413" s="1005"/>
      <c r="Y413" s="1005"/>
      <c r="Z413" s="1005"/>
      <c r="AA413" s="1005"/>
      <c r="AB413" s="1005"/>
      <c r="AC413" s="1005"/>
      <c r="AD413" s="1005"/>
      <c r="AE413" s="1005"/>
      <c r="AF413" s="1005"/>
      <c r="AG413" s="1005"/>
      <c r="AH413" s="1005"/>
      <c r="AI413" s="1005"/>
      <c r="AJ413" s="1005"/>
      <c r="AK413" s="1005"/>
      <c r="AL413" s="1005"/>
      <c r="AM413" s="1005"/>
      <c r="AN413" s="1005"/>
      <c r="AO413" s="1005"/>
      <c r="AP413" s="1005"/>
      <c r="AQ413" s="1005"/>
      <c r="AR413" s="1005"/>
      <c r="AS413" s="1005"/>
      <c r="AT413" s="1005"/>
      <c r="AU413" s="1005"/>
      <c r="AV413" s="1005"/>
      <c r="AW413" s="1005"/>
      <c r="AX413" s="1005"/>
      <c r="AY413" s="1005"/>
      <c r="AZ413" s="1005"/>
      <c r="BA413" s="1005"/>
      <c r="BB413" s="1005"/>
      <c r="BC413" s="1005"/>
      <c r="BD413" s="1005"/>
      <c r="BE413" s="1005"/>
    </row>
    <row r="414" spans="1:57" s="67" customFormat="1" ht="15">
      <c r="A414" s="504"/>
      <c r="B414" s="534"/>
      <c r="C414" s="518"/>
      <c r="D414" s="518"/>
      <c r="E414" s="532"/>
      <c r="F414" s="533"/>
      <c r="G414" s="1346"/>
      <c r="H414" s="1297"/>
      <c r="I414" s="1246"/>
      <c r="J414" s="933"/>
      <c r="K414" s="933"/>
      <c r="L414" s="933"/>
      <c r="M414" s="933"/>
      <c r="N414" s="933"/>
      <c r="O414" s="933"/>
      <c r="P414" s="933"/>
      <c r="Q414" s="933"/>
      <c r="R414" s="933"/>
      <c r="S414" s="933"/>
      <c r="T414" s="933"/>
      <c r="U414" s="933"/>
      <c r="V414" s="933"/>
      <c r="W414" s="933"/>
      <c r="X414" s="933"/>
      <c r="Y414" s="933"/>
      <c r="Z414" s="933"/>
      <c r="AA414" s="933"/>
      <c r="AB414" s="933"/>
      <c r="AC414" s="933"/>
      <c r="AD414" s="933"/>
      <c r="AE414" s="933"/>
      <c r="AF414" s="933"/>
      <c r="AG414" s="933"/>
      <c r="AH414" s="933"/>
      <c r="AI414" s="933"/>
      <c r="AJ414" s="933"/>
      <c r="AK414" s="933"/>
      <c r="AL414" s="933"/>
      <c r="AM414" s="933"/>
      <c r="AN414" s="933"/>
      <c r="AO414" s="933"/>
      <c r="AP414" s="933"/>
      <c r="AQ414" s="933"/>
      <c r="AR414" s="933"/>
      <c r="AS414" s="933"/>
      <c r="AT414" s="933"/>
      <c r="AU414" s="933"/>
      <c r="AV414" s="933"/>
      <c r="AW414" s="933"/>
      <c r="AX414" s="933"/>
      <c r="AY414" s="933"/>
      <c r="AZ414" s="933"/>
      <c r="BA414" s="933"/>
      <c r="BB414" s="933"/>
      <c r="BC414" s="933"/>
      <c r="BD414" s="933"/>
      <c r="BE414" s="933"/>
    </row>
    <row r="415" spans="1:57" s="1115" customFormat="1" ht="15">
      <c r="A415" s="573" t="s">
        <v>550</v>
      </c>
      <c r="B415" s="1098"/>
      <c r="C415" s="1099"/>
      <c r="D415" s="1099"/>
      <c r="E415" s="1113" t="s">
        <v>8</v>
      </c>
      <c r="F415" s="1110"/>
      <c r="G415" s="1383"/>
      <c r="H415" s="1299"/>
      <c r="I415" s="1267"/>
      <c r="J415" s="1114"/>
      <c r="K415" s="1114"/>
      <c r="L415" s="1114"/>
      <c r="M415" s="1114"/>
      <c r="N415" s="1114"/>
      <c r="O415" s="1114"/>
      <c r="P415" s="1114"/>
      <c r="Q415" s="1114"/>
      <c r="R415" s="1114"/>
      <c r="S415" s="1114"/>
      <c r="T415" s="1114"/>
      <c r="U415" s="1114"/>
      <c r="V415" s="1114"/>
      <c r="W415" s="1114"/>
      <c r="X415" s="1114"/>
      <c r="Y415" s="1114"/>
      <c r="Z415" s="1114"/>
      <c r="AA415" s="1114"/>
      <c r="AB415" s="1114"/>
      <c r="AC415" s="1114"/>
      <c r="AD415" s="1114"/>
      <c r="AE415" s="1114"/>
      <c r="AF415" s="1114"/>
      <c r="AG415" s="1114"/>
      <c r="AH415" s="1114"/>
      <c r="AI415" s="1114"/>
      <c r="AJ415" s="1114"/>
      <c r="AK415" s="1114"/>
      <c r="AL415" s="1114"/>
      <c r="AM415" s="1114"/>
      <c r="AN415" s="1114"/>
      <c r="AO415" s="1114"/>
      <c r="AP415" s="1114"/>
      <c r="AQ415" s="1114"/>
      <c r="AR415" s="1114"/>
      <c r="AS415" s="1114"/>
      <c r="AT415" s="1114"/>
      <c r="AU415" s="1114"/>
      <c r="AV415" s="1114"/>
      <c r="AW415" s="1114"/>
      <c r="AX415" s="1114"/>
      <c r="AY415" s="1114"/>
      <c r="AZ415" s="1114"/>
      <c r="BA415" s="1114"/>
      <c r="BB415" s="1114"/>
      <c r="BC415" s="1114"/>
      <c r="BD415" s="1114"/>
      <c r="BE415" s="1114"/>
    </row>
    <row r="416" spans="1:57" s="1106" customFormat="1" ht="15">
      <c r="A416" s="573" t="s">
        <v>796</v>
      </c>
      <c r="B416" s="1098"/>
      <c r="C416" s="1099"/>
      <c r="D416" s="1099"/>
      <c r="E416" s="1113" t="s">
        <v>45</v>
      </c>
      <c r="F416" s="1110"/>
      <c r="G416" s="1383"/>
      <c r="H416" s="1299"/>
      <c r="I416" s="1267"/>
      <c r="J416" s="1105"/>
      <c r="K416" s="1105"/>
      <c r="L416" s="1105"/>
      <c r="M416" s="1105"/>
      <c r="N416" s="1105"/>
      <c r="O416" s="1105"/>
      <c r="P416" s="1105"/>
      <c r="Q416" s="1105"/>
      <c r="R416" s="1105"/>
      <c r="S416" s="1105"/>
      <c r="T416" s="1105"/>
      <c r="U416" s="1105"/>
      <c r="V416" s="1105"/>
      <c r="W416" s="1105"/>
      <c r="X416" s="1105"/>
      <c r="Y416" s="1105"/>
      <c r="Z416" s="1105"/>
      <c r="AA416" s="1105"/>
      <c r="AB416" s="1105"/>
      <c r="AC416" s="1105"/>
      <c r="AD416" s="1105"/>
      <c r="AE416" s="1105"/>
      <c r="AF416" s="1105"/>
      <c r="AG416" s="1105"/>
      <c r="AH416" s="1105"/>
      <c r="AI416" s="1105"/>
      <c r="AJ416" s="1105"/>
      <c r="AK416" s="1105"/>
      <c r="AL416" s="1105"/>
      <c r="AM416" s="1105"/>
      <c r="AN416" s="1105"/>
      <c r="AO416" s="1105"/>
      <c r="AP416" s="1105"/>
      <c r="AQ416" s="1105"/>
      <c r="AR416" s="1105"/>
      <c r="AS416" s="1105"/>
      <c r="AT416" s="1105"/>
      <c r="AU416" s="1105"/>
      <c r="AV416" s="1105"/>
      <c r="AW416" s="1105"/>
      <c r="AX416" s="1105"/>
      <c r="AY416" s="1105"/>
      <c r="AZ416" s="1105"/>
      <c r="BA416" s="1105"/>
      <c r="BB416" s="1105"/>
      <c r="BC416" s="1105"/>
      <c r="BD416" s="1105"/>
      <c r="BE416" s="1105"/>
    </row>
    <row r="417" spans="1:57" s="1106" customFormat="1" ht="15">
      <c r="A417" s="573" t="s">
        <v>797</v>
      </c>
      <c r="B417" s="1098"/>
      <c r="C417" s="1099"/>
      <c r="D417" s="1099"/>
      <c r="E417" s="1113" t="s">
        <v>69</v>
      </c>
      <c r="F417" s="1110"/>
      <c r="G417" s="1383"/>
      <c r="H417" s="1299"/>
      <c r="I417" s="1267"/>
      <c r="J417" s="1105"/>
      <c r="K417" s="1105"/>
      <c r="L417" s="1105"/>
      <c r="M417" s="1105"/>
      <c r="N417" s="1105"/>
      <c r="O417" s="1105"/>
      <c r="P417" s="1105"/>
      <c r="Q417" s="1105"/>
      <c r="R417" s="1105"/>
      <c r="S417" s="1105"/>
      <c r="T417" s="1105"/>
      <c r="U417" s="1105"/>
      <c r="V417" s="1105"/>
      <c r="W417" s="1105"/>
      <c r="X417" s="1105"/>
      <c r="Y417" s="1105"/>
      <c r="Z417" s="1105"/>
      <c r="AA417" s="1105"/>
      <c r="AB417" s="1105"/>
      <c r="AC417" s="1105"/>
      <c r="AD417" s="1105"/>
      <c r="AE417" s="1105"/>
      <c r="AF417" s="1105"/>
      <c r="AG417" s="1105"/>
      <c r="AH417" s="1105"/>
      <c r="AI417" s="1105"/>
      <c r="AJ417" s="1105"/>
      <c r="AK417" s="1105"/>
      <c r="AL417" s="1105"/>
      <c r="AM417" s="1105"/>
      <c r="AN417" s="1105"/>
      <c r="AO417" s="1105"/>
      <c r="AP417" s="1105"/>
      <c r="AQ417" s="1105"/>
      <c r="AR417" s="1105"/>
      <c r="AS417" s="1105"/>
      <c r="AT417" s="1105"/>
      <c r="AU417" s="1105"/>
      <c r="AV417" s="1105"/>
      <c r="AW417" s="1105"/>
      <c r="AX417" s="1105"/>
      <c r="AY417" s="1105"/>
      <c r="AZ417" s="1105"/>
      <c r="BA417" s="1105"/>
      <c r="BB417" s="1105"/>
      <c r="BC417" s="1105"/>
      <c r="BD417" s="1105"/>
      <c r="BE417" s="1105"/>
    </row>
    <row r="418" spans="1:57" s="1106" customFormat="1" ht="15">
      <c r="A418" s="573" t="s">
        <v>798</v>
      </c>
      <c r="B418" s="1098"/>
      <c r="C418" s="1099"/>
      <c r="D418" s="1099"/>
      <c r="E418" s="1113" t="s">
        <v>102</v>
      </c>
      <c r="F418" s="1110"/>
      <c r="G418" s="1383"/>
      <c r="H418" s="1299"/>
      <c r="I418" s="1267"/>
      <c r="J418" s="1105"/>
      <c r="K418" s="1105"/>
      <c r="L418" s="1105"/>
      <c r="M418" s="1105"/>
      <c r="N418" s="1105"/>
      <c r="O418" s="1105"/>
      <c r="P418" s="1105"/>
      <c r="Q418" s="1105"/>
      <c r="R418" s="1105"/>
      <c r="S418" s="1105"/>
      <c r="T418" s="1105"/>
      <c r="U418" s="1105"/>
      <c r="V418" s="1105"/>
      <c r="W418" s="1105"/>
      <c r="X418" s="1105"/>
      <c r="Y418" s="1105"/>
      <c r="Z418" s="1105"/>
      <c r="AA418" s="1105"/>
      <c r="AB418" s="1105"/>
      <c r="AC418" s="1105"/>
      <c r="AD418" s="1105"/>
      <c r="AE418" s="1105"/>
      <c r="AF418" s="1105"/>
      <c r="AG418" s="1105"/>
      <c r="AH418" s="1105"/>
      <c r="AI418" s="1105"/>
      <c r="AJ418" s="1105"/>
      <c r="AK418" s="1105"/>
      <c r="AL418" s="1105"/>
      <c r="AM418" s="1105"/>
      <c r="AN418" s="1105"/>
      <c r="AO418" s="1105"/>
      <c r="AP418" s="1105"/>
      <c r="AQ418" s="1105"/>
      <c r="AR418" s="1105"/>
      <c r="AS418" s="1105"/>
      <c r="AT418" s="1105"/>
      <c r="AU418" s="1105"/>
      <c r="AV418" s="1105"/>
      <c r="AW418" s="1105"/>
      <c r="AX418" s="1105"/>
      <c r="AY418" s="1105"/>
      <c r="AZ418" s="1105"/>
      <c r="BA418" s="1105"/>
      <c r="BB418" s="1105"/>
      <c r="BC418" s="1105"/>
      <c r="BD418" s="1105"/>
      <c r="BE418" s="1105"/>
    </row>
    <row r="419" spans="1:57" s="1106" customFormat="1" ht="15">
      <c r="A419" s="573" t="s">
        <v>799</v>
      </c>
      <c r="B419" s="1098"/>
      <c r="C419" s="1099"/>
      <c r="D419" s="1099"/>
      <c r="E419" s="1113" t="s">
        <v>159</v>
      </c>
      <c r="F419" s="1110"/>
      <c r="G419" s="1383"/>
      <c r="H419" s="1299"/>
      <c r="I419" s="1267"/>
      <c r="J419" s="1105"/>
      <c r="K419" s="1105"/>
      <c r="L419" s="1105"/>
      <c r="M419" s="1105"/>
      <c r="N419" s="1105"/>
      <c r="O419" s="1105"/>
      <c r="P419" s="1105"/>
      <c r="Q419" s="1105"/>
      <c r="R419" s="1105"/>
      <c r="S419" s="1105"/>
      <c r="T419" s="1105"/>
      <c r="U419" s="1105"/>
      <c r="V419" s="1105"/>
      <c r="W419" s="1105"/>
      <c r="X419" s="1105"/>
      <c r="Y419" s="1105"/>
      <c r="Z419" s="1105"/>
      <c r="AA419" s="1105"/>
      <c r="AB419" s="1105"/>
      <c r="AC419" s="1105"/>
      <c r="AD419" s="1105"/>
      <c r="AE419" s="1105"/>
      <c r="AF419" s="1105"/>
      <c r="AG419" s="1105"/>
      <c r="AH419" s="1105"/>
      <c r="AI419" s="1105"/>
      <c r="AJ419" s="1105"/>
      <c r="AK419" s="1105"/>
      <c r="AL419" s="1105"/>
      <c r="AM419" s="1105"/>
      <c r="AN419" s="1105"/>
      <c r="AO419" s="1105"/>
      <c r="AP419" s="1105"/>
      <c r="AQ419" s="1105"/>
      <c r="AR419" s="1105"/>
      <c r="AS419" s="1105"/>
      <c r="AT419" s="1105"/>
      <c r="AU419" s="1105"/>
      <c r="AV419" s="1105"/>
      <c r="AW419" s="1105"/>
      <c r="AX419" s="1105"/>
      <c r="AY419" s="1105"/>
      <c r="AZ419" s="1105"/>
      <c r="BA419" s="1105"/>
      <c r="BB419" s="1105"/>
      <c r="BC419" s="1105"/>
      <c r="BD419" s="1105"/>
      <c r="BE419" s="1105"/>
    </row>
    <row r="420" spans="1:57" s="1106" customFormat="1" ht="15">
      <c r="A420" s="573" t="s">
        <v>800</v>
      </c>
      <c r="B420" s="1098"/>
      <c r="C420" s="1099"/>
      <c r="D420" s="1099"/>
      <c r="E420" s="1113" t="s">
        <v>877</v>
      </c>
      <c r="F420" s="1110"/>
      <c r="G420" s="1383"/>
      <c r="H420" s="1299"/>
      <c r="I420" s="1267"/>
      <c r="J420" s="1105"/>
      <c r="K420" s="1105"/>
      <c r="L420" s="1105"/>
      <c r="M420" s="1105"/>
      <c r="N420" s="1105"/>
      <c r="O420" s="1105"/>
      <c r="P420" s="1105"/>
      <c r="Q420" s="1105"/>
      <c r="R420" s="1105"/>
      <c r="S420" s="1105"/>
      <c r="T420" s="1105"/>
      <c r="U420" s="1105"/>
      <c r="V420" s="1105"/>
      <c r="W420" s="1105"/>
      <c r="X420" s="1105"/>
      <c r="Y420" s="1105"/>
      <c r="Z420" s="1105"/>
      <c r="AA420" s="1105"/>
      <c r="AB420" s="1105"/>
      <c r="AC420" s="1105"/>
      <c r="AD420" s="1105"/>
      <c r="AE420" s="1105"/>
      <c r="AF420" s="1105"/>
      <c r="AG420" s="1105"/>
      <c r="AH420" s="1105"/>
      <c r="AI420" s="1105"/>
      <c r="AJ420" s="1105"/>
      <c r="AK420" s="1105"/>
      <c r="AL420" s="1105"/>
      <c r="AM420" s="1105"/>
      <c r="AN420" s="1105"/>
      <c r="AO420" s="1105"/>
      <c r="AP420" s="1105"/>
      <c r="AQ420" s="1105"/>
      <c r="AR420" s="1105"/>
      <c r="AS420" s="1105"/>
      <c r="AT420" s="1105"/>
      <c r="AU420" s="1105"/>
      <c r="AV420" s="1105"/>
      <c r="AW420" s="1105"/>
      <c r="AX420" s="1105"/>
      <c r="AY420" s="1105"/>
      <c r="AZ420" s="1105"/>
      <c r="BA420" s="1105"/>
      <c r="BB420" s="1105"/>
      <c r="BC420" s="1105"/>
      <c r="BD420" s="1105"/>
      <c r="BE420" s="1105"/>
    </row>
    <row r="421" spans="1:57" s="1106" customFormat="1" ht="15">
      <c r="A421" s="573" t="s">
        <v>801</v>
      </c>
      <c r="B421" s="1098"/>
      <c r="C421" s="1099"/>
      <c r="D421" s="1099"/>
      <c r="E421" s="1113" t="s">
        <v>814</v>
      </c>
      <c r="F421" s="1110"/>
      <c r="G421" s="1383"/>
      <c r="H421" s="1299"/>
      <c r="I421" s="1267"/>
      <c r="J421" s="1105"/>
      <c r="K421" s="1105"/>
      <c r="L421" s="1105"/>
      <c r="M421" s="1105"/>
      <c r="N421" s="1105"/>
      <c r="O421" s="1105"/>
      <c r="P421" s="1105"/>
      <c r="Q421" s="1105"/>
      <c r="R421" s="1105"/>
      <c r="S421" s="1105"/>
      <c r="T421" s="1105"/>
      <c r="U421" s="1105"/>
      <c r="V421" s="1105"/>
      <c r="W421" s="1105"/>
      <c r="X421" s="1105"/>
      <c r="Y421" s="1105"/>
      <c r="Z421" s="1105"/>
      <c r="AA421" s="1105"/>
      <c r="AB421" s="1105"/>
      <c r="AC421" s="1105"/>
      <c r="AD421" s="1105"/>
      <c r="AE421" s="1105"/>
      <c r="AF421" s="1105"/>
      <c r="AG421" s="1105"/>
      <c r="AH421" s="1105"/>
      <c r="AI421" s="1105"/>
      <c r="AJ421" s="1105"/>
      <c r="AK421" s="1105"/>
      <c r="AL421" s="1105"/>
      <c r="AM421" s="1105"/>
      <c r="AN421" s="1105"/>
      <c r="AO421" s="1105"/>
      <c r="AP421" s="1105"/>
      <c r="AQ421" s="1105"/>
      <c r="AR421" s="1105"/>
      <c r="AS421" s="1105"/>
      <c r="AT421" s="1105"/>
      <c r="AU421" s="1105"/>
      <c r="AV421" s="1105"/>
      <c r="AW421" s="1105"/>
      <c r="AX421" s="1105"/>
      <c r="AY421" s="1105"/>
      <c r="AZ421" s="1105"/>
      <c r="BA421" s="1105"/>
      <c r="BB421" s="1105"/>
      <c r="BC421" s="1105"/>
      <c r="BD421" s="1105"/>
      <c r="BE421" s="1105"/>
    </row>
    <row r="422" spans="1:57" s="1106" customFormat="1" ht="15">
      <c r="A422" s="573" t="s">
        <v>802</v>
      </c>
      <c r="B422" s="1098"/>
      <c r="C422" s="1099"/>
      <c r="D422" s="1099"/>
      <c r="E422" s="1113" t="s">
        <v>817</v>
      </c>
      <c r="F422" s="1110"/>
      <c r="G422" s="1383"/>
      <c r="H422" s="1299"/>
      <c r="I422" s="1267"/>
      <c r="J422" s="1105"/>
      <c r="K422" s="1105"/>
      <c r="L422" s="1105"/>
      <c r="M422" s="1105"/>
      <c r="N422" s="1105"/>
      <c r="O422" s="1105"/>
      <c r="P422" s="1105"/>
      <c r="Q422" s="1105"/>
      <c r="R422" s="1105"/>
      <c r="S422" s="1105"/>
      <c r="T422" s="1105"/>
      <c r="U422" s="1105"/>
      <c r="V422" s="1105"/>
      <c r="W422" s="1105"/>
      <c r="X422" s="1105"/>
      <c r="Y422" s="1105"/>
      <c r="Z422" s="1105"/>
      <c r="AA422" s="1105"/>
      <c r="AB422" s="1105"/>
      <c r="AC422" s="1105"/>
      <c r="AD422" s="1105"/>
      <c r="AE422" s="1105"/>
      <c r="AF422" s="1105"/>
      <c r="AG422" s="1105"/>
      <c r="AH422" s="1105"/>
      <c r="AI422" s="1105"/>
      <c r="AJ422" s="1105"/>
      <c r="AK422" s="1105"/>
      <c r="AL422" s="1105"/>
      <c r="AM422" s="1105"/>
      <c r="AN422" s="1105"/>
      <c r="AO422" s="1105"/>
      <c r="AP422" s="1105"/>
      <c r="AQ422" s="1105"/>
      <c r="AR422" s="1105"/>
      <c r="AS422" s="1105"/>
      <c r="AT422" s="1105"/>
      <c r="AU422" s="1105"/>
      <c r="AV422" s="1105"/>
      <c r="AW422" s="1105"/>
      <c r="AX422" s="1105"/>
      <c r="AY422" s="1105"/>
      <c r="AZ422" s="1105"/>
      <c r="BA422" s="1105"/>
      <c r="BB422" s="1105"/>
      <c r="BC422" s="1105"/>
      <c r="BD422" s="1105"/>
      <c r="BE422" s="1105"/>
    </row>
    <row r="423" spans="1:57" s="1106" customFormat="1" ht="15">
      <c r="A423" s="573" t="s">
        <v>803</v>
      </c>
      <c r="B423" s="1098"/>
      <c r="C423" s="1099"/>
      <c r="D423" s="1099"/>
      <c r="E423" s="1113" t="s">
        <v>876</v>
      </c>
      <c r="F423" s="1110"/>
      <c r="G423" s="1383"/>
      <c r="H423" s="1299"/>
      <c r="I423" s="1267"/>
      <c r="J423" s="1105"/>
      <c r="K423" s="1105"/>
      <c r="L423" s="1105"/>
      <c r="M423" s="1105"/>
      <c r="N423" s="1105"/>
      <c r="O423" s="1105"/>
      <c r="P423" s="1105"/>
      <c r="Q423" s="1105"/>
      <c r="R423" s="1105"/>
      <c r="S423" s="1105"/>
      <c r="T423" s="1105"/>
      <c r="U423" s="1105"/>
      <c r="V423" s="1105"/>
      <c r="W423" s="1105"/>
      <c r="X423" s="1105"/>
      <c r="Y423" s="1105"/>
      <c r="Z423" s="1105"/>
      <c r="AA423" s="1105"/>
      <c r="AB423" s="1105"/>
      <c r="AC423" s="1105"/>
      <c r="AD423" s="1105"/>
      <c r="AE423" s="1105"/>
      <c r="AF423" s="1105"/>
      <c r="AG423" s="1105"/>
      <c r="AH423" s="1105"/>
      <c r="AI423" s="1105"/>
      <c r="AJ423" s="1105"/>
      <c r="AK423" s="1105"/>
      <c r="AL423" s="1105"/>
      <c r="AM423" s="1105"/>
      <c r="AN423" s="1105"/>
      <c r="AO423" s="1105"/>
      <c r="AP423" s="1105"/>
      <c r="AQ423" s="1105"/>
      <c r="AR423" s="1105"/>
      <c r="AS423" s="1105"/>
      <c r="AT423" s="1105"/>
      <c r="AU423" s="1105"/>
      <c r="AV423" s="1105"/>
      <c r="AW423" s="1105"/>
      <c r="AX423" s="1105"/>
      <c r="AY423" s="1105"/>
      <c r="AZ423" s="1105"/>
      <c r="BA423" s="1105"/>
      <c r="BB423" s="1105"/>
      <c r="BC423" s="1105"/>
      <c r="BD423" s="1105"/>
      <c r="BE423" s="1105"/>
    </row>
    <row r="424" spans="1:57" s="1106" customFormat="1" ht="15">
      <c r="A424" s="573" t="s">
        <v>804</v>
      </c>
      <c r="B424" s="1098"/>
      <c r="C424" s="1099"/>
      <c r="D424" s="1099"/>
      <c r="E424" s="1113" t="s">
        <v>879</v>
      </c>
      <c r="F424" s="1110"/>
      <c r="G424" s="1383"/>
      <c r="H424" s="1299"/>
      <c r="I424" s="1267"/>
      <c r="J424" s="1105"/>
      <c r="K424" s="1105"/>
      <c r="L424" s="1105"/>
      <c r="M424" s="1105"/>
      <c r="N424" s="1105"/>
      <c r="O424" s="1105"/>
      <c r="P424" s="1105"/>
      <c r="Q424" s="1105"/>
      <c r="R424" s="1105"/>
      <c r="S424" s="1105"/>
      <c r="T424" s="1105"/>
      <c r="U424" s="1105"/>
      <c r="V424" s="1105"/>
      <c r="W424" s="1105"/>
      <c r="X424" s="1105"/>
      <c r="Y424" s="1105"/>
      <c r="Z424" s="1105"/>
      <c r="AA424" s="1105"/>
      <c r="AB424" s="1105"/>
      <c r="AC424" s="1105"/>
      <c r="AD424" s="1105"/>
      <c r="AE424" s="1105"/>
      <c r="AF424" s="1105"/>
      <c r="AG424" s="1105"/>
      <c r="AH424" s="1105"/>
      <c r="AI424" s="1105"/>
      <c r="AJ424" s="1105"/>
      <c r="AK424" s="1105"/>
      <c r="AL424" s="1105"/>
      <c r="AM424" s="1105"/>
      <c r="AN424" s="1105"/>
      <c r="AO424" s="1105"/>
      <c r="AP424" s="1105"/>
      <c r="AQ424" s="1105"/>
      <c r="AR424" s="1105"/>
      <c r="AS424" s="1105"/>
      <c r="AT424" s="1105"/>
      <c r="AU424" s="1105"/>
      <c r="AV424" s="1105"/>
      <c r="AW424" s="1105"/>
      <c r="AX424" s="1105"/>
      <c r="AY424" s="1105"/>
      <c r="AZ424" s="1105"/>
      <c r="BA424" s="1105"/>
      <c r="BB424" s="1105"/>
      <c r="BC424" s="1105"/>
      <c r="BD424" s="1105"/>
      <c r="BE424" s="1105"/>
    </row>
    <row r="425" spans="1:57" s="1106" customFormat="1" ht="15">
      <c r="A425" s="573" t="s">
        <v>805</v>
      </c>
      <c r="B425" s="1098"/>
      <c r="C425" s="1099"/>
      <c r="D425" s="1099"/>
      <c r="E425" s="1113" t="s">
        <v>862</v>
      </c>
      <c r="F425" s="1110"/>
      <c r="G425" s="1383"/>
      <c r="H425" s="1299"/>
      <c r="I425" s="1267"/>
      <c r="J425" s="1105"/>
      <c r="K425" s="1105"/>
      <c r="L425" s="1105"/>
      <c r="M425" s="1105"/>
      <c r="N425" s="1105"/>
      <c r="O425" s="1105"/>
      <c r="P425" s="1105"/>
      <c r="Q425" s="1105"/>
      <c r="R425" s="1105"/>
      <c r="S425" s="1105"/>
      <c r="T425" s="1105"/>
      <c r="U425" s="1105"/>
      <c r="V425" s="1105"/>
      <c r="W425" s="1105"/>
      <c r="X425" s="1105"/>
      <c r="Y425" s="1105"/>
      <c r="Z425" s="1105"/>
      <c r="AA425" s="1105"/>
      <c r="AB425" s="1105"/>
      <c r="AC425" s="1105"/>
      <c r="AD425" s="1105"/>
      <c r="AE425" s="1105"/>
      <c r="AF425" s="1105"/>
      <c r="AG425" s="1105"/>
      <c r="AH425" s="1105"/>
      <c r="AI425" s="1105"/>
      <c r="AJ425" s="1105"/>
      <c r="AK425" s="1105"/>
      <c r="AL425" s="1105"/>
      <c r="AM425" s="1105"/>
      <c r="AN425" s="1105"/>
      <c r="AO425" s="1105"/>
      <c r="AP425" s="1105"/>
      <c r="AQ425" s="1105"/>
      <c r="AR425" s="1105"/>
      <c r="AS425" s="1105"/>
      <c r="AT425" s="1105"/>
      <c r="AU425" s="1105"/>
      <c r="AV425" s="1105"/>
      <c r="AW425" s="1105"/>
      <c r="AX425" s="1105"/>
      <c r="AY425" s="1105"/>
      <c r="AZ425" s="1105"/>
      <c r="BA425" s="1105"/>
      <c r="BB425" s="1105"/>
      <c r="BC425" s="1105"/>
      <c r="BD425" s="1105"/>
      <c r="BE425" s="1105"/>
    </row>
    <row r="426" spans="1:57" s="1106" customFormat="1" ht="15">
      <c r="A426" s="573" t="s">
        <v>806</v>
      </c>
      <c r="B426" s="1098"/>
      <c r="C426" s="1099"/>
      <c r="D426" s="1099"/>
      <c r="E426" s="1113" t="s">
        <v>878</v>
      </c>
      <c r="F426" s="1110"/>
      <c r="G426" s="1383"/>
      <c r="H426" s="1299"/>
      <c r="I426" s="1267"/>
      <c r="J426" s="1105"/>
      <c r="K426" s="1105"/>
      <c r="L426" s="1105"/>
      <c r="M426" s="1105"/>
      <c r="N426" s="1105"/>
      <c r="O426" s="1105"/>
      <c r="P426" s="1105"/>
      <c r="Q426" s="1105"/>
      <c r="R426" s="1105"/>
      <c r="S426" s="1105"/>
      <c r="T426" s="1105"/>
      <c r="U426" s="1105"/>
      <c r="V426" s="1105"/>
      <c r="W426" s="1105"/>
      <c r="X426" s="1105"/>
      <c r="Y426" s="1105"/>
      <c r="Z426" s="1105"/>
      <c r="AA426" s="1105"/>
      <c r="AB426" s="1105"/>
      <c r="AC426" s="1105"/>
      <c r="AD426" s="1105"/>
      <c r="AE426" s="1105"/>
      <c r="AF426" s="1105"/>
      <c r="AG426" s="1105"/>
      <c r="AH426" s="1105"/>
      <c r="AI426" s="1105"/>
      <c r="AJ426" s="1105"/>
      <c r="AK426" s="1105"/>
      <c r="AL426" s="1105"/>
      <c r="AM426" s="1105"/>
      <c r="AN426" s="1105"/>
      <c r="AO426" s="1105"/>
      <c r="AP426" s="1105"/>
      <c r="AQ426" s="1105"/>
      <c r="AR426" s="1105"/>
      <c r="AS426" s="1105"/>
      <c r="AT426" s="1105"/>
      <c r="AU426" s="1105"/>
      <c r="AV426" s="1105"/>
      <c r="AW426" s="1105"/>
      <c r="AX426" s="1105"/>
      <c r="AY426" s="1105"/>
      <c r="AZ426" s="1105"/>
      <c r="BA426" s="1105"/>
      <c r="BB426" s="1105"/>
      <c r="BC426" s="1105"/>
      <c r="BD426" s="1105"/>
      <c r="BE426" s="1105"/>
    </row>
    <row r="427" spans="1:57" s="1106" customFormat="1" ht="15">
      <c r="A427" s="573" t="s">
        <v>895</v>
      </c>
      <c r="B427" s="1098"/>
      <c r="C427" s="1099"/>
      <c r="D427" s="1099"/>
      <c r="E427" s="1113" t="s">
        <v>880</v>
      </c>
      <c r="F427" s="1110"/>
      <c r="G427" s="1383"/>
      <c r="H427" s="1299"/>
      <c r="I427" s="1267"/>
      <c r="J427" s="1105"/>
      <c r="K427" s="1105"/>
      <c r="L427" s="1105"/>
      <c r="M427" s="1105"/>
      <c r="N427" s="1105"/>
      <c r="O427" s="1105"/>
      <c r="P427" s="1105"/>
      <c r="Q427" s="1105"/>
      <c r="R427" s="1105"/>
      <c r="S427" s="1105"/>
      <c r="T427" s="1105"/>
      <c r="U427" s="1105"/>
      <c r="V427" s="1105"/>
      <c r="W427" s="1105"/>
      <c r="X427" s="1105"/>
      <c r="Y427" s="1105"/>
      <c r="Z427" s="1105"/>
      <c r="AA427" s="1105"/>
      <c r="AB427" s="1105"/>
      <c r="AC427" s="1105"/>
      <c r="AD427" s="1105"/>
      <c r="AE427" s="1105"/>
      <c r="AF427" s="1105"/>
      <c r="AG427" s="1105"/>
      <c r="AH427" s="1105"/>
      <c r="AI427" s="1105"/>
      <c r="AJ427" s="1105"/>
      <c r="AK427" s="1105"/>
      <c r="AL427" s="1105"/>
      <c r="AM427" s="1105"/>
      <c r="AN427" s="1105"/>
      <c r="AO427" s="1105"/>
      <c r="AP427" s="1105"/>
      <c r="AQ427" s="1105"/>
      <c r="AR427" s="1105"/>
      <c r="AS427" s="1105"/>
      <c r="AT427" s="1105"/>
      <c r="AU427" s="1105"/>
      <c r="AV427" s="1105"/>
      <c r="AW427" s="1105"/>
      <c r="AX427" s="1105"/>
      <c r="AY427" s="1105"/>
      <c r="AZ427" s="1105"/>
      <c r="BA427" s="1105"/>
      <c r="BB427" s="1105"/>
      <c r="BC427" s="1105"/>
      <c r="BD427" s="1105"/>
      <c r="BE427" s="1105"/>
    </row>
    <row r="428" spans="1:57" s="1106" customFormat="1" ht="15">
      <c r="A428" s="573"/>
      <c r="B428" s="1098"/>
      <c r="C428" s="1099"/>
      <c r="D428" s="1099"/>
      <c r="E428" s="1113"/>
      <c r="F428" s="1110"/>
      <c r="G428" s="1383"/>
      <c r="H428" s="1299"/>
      <c r="I428" s="1267"/>
      <c r="J428" s="1105"/>
      <c r="K428" s="1105"/>
      <c r="L428" s="1105"/>
      <c r="M428" s="1105"/>
      <c r="N428" s="1105"/>
      <c r="O428" s="1105"/>
      <c r="P428" s="1105"/>
      <c r="Q428" s="1105"/>
      <c r="R428" s="1105"/>
      <c r="S428" s="1105"/>
      <c r="T428" s="1105"/>
      <c r="U428" s="1105"/>
      <c r="V428" s="1105"/>
      <c r="W428" s="1105"/>
      <c r="X428" s="1105"/>
      <c r="Y428" s="1105"/>
      <c r="Z428" s="1105"/>
      <c r="AA428" s="1105"/>
      <c r="AB428" s="1105"/>
      <c r="AC428" s="1105"/>
      <c r="AD428" s="1105"/>
      <c r="AE428" s="1105"/>
      <c r="AF428" s="1105"/>
      <c r="AG428" s="1105"/>
      <c r="AH428" s="1105"/>
      <c r="AI428" s="1105"/>
      <c r="AJ428" s="1105"/>
      <c r="AK428" s="1105"/>
      <c r="AL428" s="1105"/>
      <c r="AM428" s="1105"/>
      <c r="AN428" s="1105"/>
      <c r="AO428" s="1105"/>
      <c r="AP428" s="1105"/>
      <c r="AQ428" s="1105"/>
      <c r="AR428" s="1105"/>
      <c r="AS428" s="1105"/>
      <c r="AT428" s="1105"/>
      <c r="AU428" s="1105"/>
      <c r="AV428" s="1105"/>
      <c r="AW428" s="1105"/>
      <c r="AX428" s="1105"/>
      <c r="AY428" s="1105"/>
      <c r="AZ428" s="1105"/>
      <c r="BA428" s="1105"/>
      <c r="BB428" s="1105"/>
      <c r="BC428" s="1105"/>
      <c r="BD428" s="1105"/>
      <c r="BE428" s="1105"/>
    </row>
    <row r="429" spans="1:57" s="1106" customFormat="1" ht="15">
      <c r="A429" s="573"/>
      <c r="B429" s="1098"/>
      <c r="C429" s="1099"/>
      <c r="D429" s="1099"/>
      <c r="E429" s="1113"/>
      <c r="F429" s="1110"/>
      <c r="G429" s="1383"/>
      <c r="H429" s="1299"/>
      <c r="I429" s="1267"/>
      <c r="J429" s="1105"/>
      <c r="K429" s="1105"/>
      <c r="L429" s="1105"/>
      <c r="M429" s="1105"/>
      <c r="N429" s="1105"/>
      <c r="O429" s="1105"/>
      <c r="P429" s="1105"/>
      <c r="Q429" s="1105"/>
      <c r="R429" s="1105"/>
      <c r="S429" s="1105"/>
      <c r="T429" s="1105"/>
      <c r="U429" s="1105"/>
      <c r="V429" s="1105"/>
      <c r="W429" s="1105"/>
      <c r="X429" s="1105"/>
      <c r="Y429" s="1105"/>
      <c r="Z429" s="1105"/>
      <c r="AA429" s="1105"/>
      <c r="AB429" s="1105"/>
      <c r="AC429" s="1105"/>
      <c r="AD429" s="1105"/>
      <c r="AE429" s="1105"/>
      <c r="AF429" s="1105"/>
      <c r="AG429" s="1105"/>
      <c r="AH429" s="1105"/>
      <c r="AI429" s="1105"/>
      <c r="AJ429" s="1105"/>
      <c r="AK429" s="1105"/>
      <c r="AL429" s="1105"/>
      <c r="AM429" s="1105"/>
      <c r="AN429" s="1105"/>
      <c r="AO429" s="1105"/>
      <c r="AP429" s="1105"/>
      <c r="AQ429" s="1105"/>
      <c r="AR429" s="1105"/>
      <c r="AS429" s="1105"/>
      <c r="AT429" s="1105"/>
      <c r="AU429" s="1105"/>
      <c r="AV429" s="1105"/>
      <c r="AW429" s="1105"/>
      <c r="AX429" s="1105"/>
      <c r="AY429" s="1105"/>
      <c r="AZ429" s="1105"/>
      <c r="BA429" s="1105"/>
      <c r="BB429" s="1105"/>
      <c r="BC429" s="1105"/>
      <c r="BD429" s="1105"/>
      <c r="BE429" s="1105"/>
    </row>
    <row r="430" spans="1:57" s="67" customFormat="1" ht="15">
      <c r="A430" s="509"/>
      <c r="B430" s="510"/>
      <c r="C430" s="511"/>
      <c r="D430" s="511"/>
      <c r="E430" s="539"/>
      <c r="F430" s="1229"/>
      <c r="G430" s="1384"/>
      <c r="H430" s="1301"/>
      <c r="I430" s="1257"/>
      <c r="J430" s="933"/>
      <c r="K430" s="933"/>
      <c r="L430" s="933"/>
      <c r="M430" s="933"/>
      <c r="N430" s="933"/>
      <c r="O430" s="933"/>
      <c r="P430" s="933"/>
      <c r="Q430" s="933"/>
      <c r="R430" s="933"/>
      <c r="S430" s="933"/>
      <c r="T430" s="933"/>
      <c r="U430" s="933"/>
      <c r="V430" s="933"/>
      <c r="W430" s="933"/>
      <c r="X430" s="933"/>
      <c r="Y430" s="933"/>
      <c r="Z430" s="933"/>
      <c r="AA430" s="933"/>
      <c r="AB430" s="933"/>
      <c r="AC430" s="933"/>
      <c r="AD430" s="933"/>
      <c r="AE430" s="933"/>
      <c r="AF430" s="933"/>
      <c r="AG430" s="933"/>
      <c r="AH430" s="933"/>
      <c r="AI430" s="933"/>
      <c r="AJ430" s="933"/>
      <c r="AK430" s="933"/>
      <c r="AL430" s="933"/>
      <c r="AM430" s="933"/>
      <c r="AN430" s="933"/>
      <c r="AO430" s="933"/>
      <c r="AP430" s="933"/>
      <c r="AQ430" s="933"/>
      <c r="AR430" s="933"/>
      <c r="AS430" s="933"/>
      <c r="AT430" s="933"/>
      <c r="AU430" s="933"/>
      <c r="AV430" s="933"/>
      <c r="AW430" s="933"/>
      <c r="AX430" s="933"/>
      <c r="AY430" s="933"/>
      <c r="AZ430" s="933"/>
      <c r="BA430" s="933"/>
      <c r="BB430" s="933"/>
      <c r="BC430" s="933"/>
      <c r="BD430" s="933"/>
      <c r="BE430" s="933"/>
    </row>
    <row r="431" spans="1:57" s="1006" customFormat="1" ht="15.75">
      <c r="A431" s="1080"/>
      <c r="B431" s="1073"/>
      <c r="C431" s="1073"/>
      <c r="D431" s="1073"/>
      <c r="E431" s="1075" t="s">
        <v>284</v>
      </c>
      <c r="F431" s="1076"/>
      <c r="G431" s="1336"/>
      <c r="H431" s="1321"/>
      <c r="I431" s="1270"/>
      <c r="J431" s="1005"/>
      <c r="K431" s="1005"/>
      <c r="L431" s="1005"/>
      <c r="M431" s="1005"/>
      <c r="N431" s="1005"/>
      <c r="O431" s="1005"/>
      <c r="P431" s="1005"/>
      <c r="Q431" s="1005"/>
      <c r="R431" s="1005"/>
      <c r="S431" s="1005"/>
      <c r="T431" s="1005"/>
      <c r="U431" s="1005"/>
      <c r="V431" s="1005"/>
      <c r="W431" s="1005"/>
      <c r="X431" s="1005"/>
      <c r="Y431" s="1005"/>
      <c r="Z431" s="1005"/>
      <c r="AA431" s="1005"/>
      <c r="AB431" s="1005"/>
      <c r="AC431" s="1005"/>
      <c r="AD431" s="1005"/>
      <c r="AE431" s="1005"/>
      <c r="AF431" s="1005"/>
      <c r="AG431" s="1005"/>
      <c r="AH431" s="1005"/>
      <c r="AI431" s="1005"/>
      <c r="AJ431" s="1005"/>
      <c r="AK431" s="1005"/>
      <c r="AL431" s="1005"/>
      <c r="AM431" s="1005"/>
      <c r="AN431" s="1005"/>
      <c r="AO431" s="1005"/>
      <c r="AP431" s="1005"/>
      <c r="AQ431" s="1005"/>
      <c r="AR431" s="1005"/>
      <c r="AS431" s="1005"/>
      <c r="AT431" s="1005"/>
      <c r="AU431" s="1005"/>
      <c r="AV431" s="1005"/>
      <c r="AW431" s="1005"/>
      <c r="AX431" s="1005"/>
      <c r="AY431" s="1005"/>
      <c r="AZ431" s="1005"/>
      <c r="BA431" s="1005"/>
      <c r="BB431" s="1005"/>
      <c r="BC431" s="1005"/>
      <c r="BD431" s="1005"/>
      <c r="BE431" s="1005"/>
    </row>
    <row r="432" spans="1:57">
      <c r="A432" s="1429"/>
      <c r="B432" s="1429"/>
      <c r="C432" s="1429"/>
      <c r="D432" s="1429"/>
      <c r="E432" s="1429"/>
      <c r="F432" s="1433"/>
      <c r="G432" s="1434"/>
      <c r="H432" s="1435"/>
      <c r="I432" s="1431"/>
    </row>
    <row r="433" spans="1:9">
      <c r="A433" s="115"/>
      <c r="B433" s="115"/>
      <c r="E433" s="115"/>
      <c r="F433" s="1436"/>
      <c r="G433" s="1437"/>
      <c r="H433" s="1438"/>
      <c r="I433" s="1432"/>
    </row>
    <row r="434" spans="1:9">
      <c r="A434" s="115"/>
      <c r="B434" s="115"/>
      <c r="E434" s="115"/>
      <c r="F434" s="1436"/>
      <c r="G434" s="1437"/>
      <c r="H434" s="1438"/>
      <c r="I434" s="1432"/>
    </row>
    <row r="435" spans="1:9">
      <c r="A435" s="115"/>
      <c r="B435" s="115"/>
      <c r="E435" s="115"/>
      <c r="F435" s="1436"/>
      <c r="G435" s="1437"/>
      <c r="H435" s="1438"/>
      <c r="I435" s="1432"/>
    </row>
    <row r="436" spans="1:9">
      <c r="A436" s="115"/>
      <c r="B436" s="115"/>
      <c r="E436" s="115"/>
      <c r="F436" s="1436"/>
      <c r="G436" s="1437"/>
      <c r="H436" s="1438"/>
      <c r="I436" s="1432"/>
    </row>
    <row r="437" spans="1:9">
      <c r="A437" s="115"/>
      <c r="B437" s="115"/>
      <c r="E437" s="115"/>
      <c r="F437" s="1436"/>
      <c r="G437" s="1437"/>
      <c r="H437" s="1438"/>
      <c r="I437" s="1432"/>
    </row>
    <row r="438" spans="1:9">
      <c r="A438" s="115"/>
      <c r="B438" s="115"/>
      <c r="E438" s="115"/>
      <c r="F438" s="1436"/>
      <c r="G438" s="1437"/>
      <c r="H438" s="1438"/>
      <c r="I438" s="1432"/>
    </row>
    <row r="439" spans="1:9">
      <c r="A439" s="115"/>
      <c r="B439" s="115"/>
      <c r="E439" s="115"/>
      <c r="F439" s="1436"/>
      <c r="G439" s="1437"/>
      <c r="H439" s="1438"/>
      <c r="I439" s="1432"/>
    </row>
    <row r="440" spans="1:9">
      <c r="A440" s="115"/>
      <c r="B440" s="115"/>
      <c r="E440" s="115"/>
      <c r="F440" s="1436"/>
      <c r="G440" s="1437"/>
      <c r="H440" s="1438"/>
      <c r="I440" s="1432"/>
    </row>
    <row r="441" spans="1:9">
      <c r="A441" s="115"/>
      <c r="B441" s="115"/>
      <c r="E441" s="115"/>
      <c r="F441" s="1436"/>
      <c r="G441" s="1437"/>
      <c r="H441" s="1438"/>
      <c r="I441" s="1432"/>
    </row>
    <row r="442" spans="1:9">
      <c r="A442" s="115"/>
      <c r="B442" s="115"/>
      <c r="E442" s="115"/>
      <c r="F442" s="1436"/>
      <c r="G442" s="1437"/>
      <c r="H442" s="1438"/>
      <c r="I442" s="1432"/>
    </row>
    <row r="443" spans="1:9">
      <c r="A443" s="115"/>
      <c r="B443" s="115"/>
      <c r="E443" s="115"/>
      <c r="F443" s="1436"/>
      <c r="G443" s="1437"/>
      <c r="H443" s="1438"/>
      <c r="I443" s="1432"/>
    </row>
    <row r="444" spans="1:9">
      <c r="A444" s="115"/>
      <c r="B444" s="115"/>
      <c r="E444" s="115"/>
      <c r="F444" s="1436"/>
      <c r="G444" s="1437"/>
      <c r="H444" s="1438"/>
      <c r="I444" s="1432"/>
    </row>
    <row r="445" spans="1:9">
      <c r="A445" s="115"/>
      <c r="B445" s="115"/>
      <c r="E445" s="115"/>
      <c r="F445" s="1436"/>
      <c r="G445" s="1437"/>
      <c r="H445" s="1438"/>
      <c r="I445" s="1432"/>
    </row>
    <row r="446" spans="1:9">
      <c r="A446" s="115"/>
      <c r="B446" s="115"/>
      <c r="E446" s="115"/>
      <c r="F446" s="1436"/>
      <c r="G446" s="1437"/>
      <c r="H446" s="1438"/>
      <c r="I446" s="1432"/>
    </row>
    <row r="447" spans="1:9">
      <c r="A447" s="115"/>
      <c r="B447" s="115"/>
      <c r="E447" s="115"/>
      <c r="F447" s="1436"/>
      <c r="G447" s="1437"/>
      <c r="H447" s="1438"/>
      <c r="I447" s="1432"/>
    </row>
    <row r="448" spans="1:9">
      <c r="A448" s="115"/>
      <c r="B448" s="115"/>
      <c r="E448" s="115"/>
      <c r="F448" s="1436"/>
      <c r="G448" s="1437"/>
      <c r="H448" s="1438"/>
      <c r="I448" s="1432"/>
    </row>
    <row r="449" spans="1:9">
      <c r="A449" s="115"/>
      <c r="B449" s="115"/>
      <c r="E449" s="115"/>
      <c r="F449" s="1436"/>
      <c r="G449" s="1437"/>
      <c r="H449" s="1438"/>
      <c r="I449" s="1432"/>
    </row>
    <row r="450" spans="1:9">
      <c r="A450" s="115"/>
      <c r="B450" s="115"/>
      <c r="E450" s="115"/>
      <c r="F450" s="1436"/>
      <c r="G450" s="1437"/>
      <c r="H450" s="1438"/>
      <c r="I450" s="1432"/>
    </row>
    <row r="451" spans="1:9">
      <c r="A451" s="115"/>
      <c r="B451" s="115"/>
      <c r="E451" s="115"/>
      <c r="F451" s="1436"/>
      <c r="G451" s="1437"/>
      <c r="H451" s="1438"/>
      <c r="I451" s="1432"/>
    </row>
    <row r="452" spans="1:9">
      <c r="A452" s="115"/>
      <c r="B452" s="115"/>
      <c r="E452" s="115"/>
      <c r="F452" s="1436"/>
      <c r="G452" s="1437"/>
      <c r="H452" s="1438"/>
      <c r="I452" s="1432"/>
    </row>
    <row r="453" spans="1:9">
      <c r="A453" s="115"/>
      <c r="B453" s="115"/>
      <c r="E453" s="115"/>
      <c r="F453" s="1436"/>
      <c r="G453" s="1437"/>
      <c r="H453" s="1438"/>
      <c r="I453" s="1432"/>
    </row>
    <row r="454" spans="1:9">
      <c r="A454" s="115"/>
      <c r="B454" s="115"/>
      <c r="E454" s="115"/>
      <c r="F454" s="1436"/>
      <c r="G454" s="1437"/>
      <c r="H454" s="1438"/>
      <c r="I454" s="1432"/>
    </row>
    <row r="455" spans="1:9">
      <c r="A455" s="115"/>
      <c r="B455" s="115"/>
      <c r="E455" s="115"/>
      <c r="F455" s="1436"/>
      <c r="G455" s="1437"/>
      <c r="H455" s="1438"/>
      <c r="I455" s="1432"/>
    </row>
    <row r="456" spans="1:9">
      <c r="A456" s="115"/>
      <c r="B456" s="115"/>
      <c r="E456" s="115"/>
      <c r="F456" s="1436"/>
      <c r="G456" s="1437"/>
      <c r="H456" s="1438"/>
      <c r="I456" s="1432"/>
    </row>
    <row r="457" spans="1:9">
      <c r="A457" s="115"/>
      <c r="B457" s="115"/>
      <c r="E457" s="115"/>
      <c r="F457" s="1436"/>
      <c r="G457" s="1437"/>
      <c r="H457" s="1438"/>
      <c r="I457" s="1432"/>
    </row>
    <row r="458" spans="1:9">
      <c r="A458" s="115"/>
      <c r="B458" s="115"/>
      <c r="E458" s="115"/>
      <c r="F458" s="1436"/>
      <c r="G458" s="1437"/>
      <c r="H458" s="1438"/>
      <c r="I458" s="1432"/>
    </row>
    <row r="459" spans="1:9">
      <c r="A459" s="115"/>
      <c r="B459" s="115"/>
      <c r="E459" s="115"/>
      <c r="F459" s="1436"/>
      <c r="G459" s="1437"/>
      <c r="H459" s="1438"/>
      <c r="I459" s="1432"/>
    </row>
    <row r="460" spans="1:9">
      <c r="A460" s="115"/>
      <c r="B460" s="115"/>
      <c r="E460" s="115"/>
      <c r="F460" s="1436"/>
      <c r="G460" s="1437"/>
      <c r="H460" s="1438"/>
      <c r="I460" s="1432"/>
    </row>
    <row r="461" spans="1:9">
      <c r="A461" s="115"/>
      <c r="B461" s="115"/>
      <c r="E461" s="115"/>
      <c r="F461" s="1436"/>
      <c r="G461" s="1437"/>
      <c r="H461" s="1438"/>
      <c r="I461" s="1432"/>
    </row>
    <row r="462" spans="1:9">
      <c r="A462" s="115"/>
      <c r="B462" s="115"/>
      <c r="E462" s="115"/>
      <c r="F462" s="1436"/>
      <c r="G462" s="1437"/>
      <c r="H462" s="1438"/>
      <c r="I462" s="1432"/>
    </row>
    <row r="463" spans="1:9">
      <c r="A463" s="115"/>
      <c r="B463" s="115"/>
      <c r="E463" s="115"/>
      <c r="F463" s="1436"/>
      <c r="G463" s="1437"/>
      <c r="H463" s="1438"/>
      <c r="I463" s="1432"/>
    </row>
    <row r="464" spans="1:9">
      <c r="A464" s="115"/>
      <c r="B464" s="115"/>
      <c r="E464" s="115"/>
      <c r="F464" s="1436"/>
      <c r="G464" s="1437"/>
      <c r="H464" s="1438"/>
      <c r="I464" s="1432"/>
    </row>
    <row r="465" spans="1:9">
      <c r="A465" s="115"/>
      <c r="B465" s="115"/>
      <c r="E465" s="115"/>
      <c r="F465" s="1436"/>
      <c r="G465" s="1437"/>
      <c r="H465" s="1438"/>
      <c r="I465" s="1432"/>
    </row>
    <row r="466" spans="1:9">
      <c r="A466" s="115"/>
      <c r="B466" s="115"/>
      <c r="E466" s="115"/>
      <c r="F466" s="1436"/>
      <c r="G466" s="1437"/>
      <c r="H466" s="1438"/>
      <c r="I466" s="1432"/>
    </row>
    <row r="467" spans="1:9">
      <c r="A467" s="115"/>
      <c r="B467" s="115"/>
      <c r="E467" s="115"/>
      <c r="F467" s="1436"/>
      <c r="G467" s="1437"/>
      <c r="H467" s="1438"/>
      <c r="I467" s="1432"/>
    </row>
    <row r="468" spans="1:9">
      <c r="A468" s="115"/>
      <c r="B468" s="115"/>
      <c r="E468" s="115"/>
      <c r="F468" s="1436"/>
      <c r="G468" s="1437"/>
      <c r="H468" s="1438"/>
      <c r="I468" s="1432"/>
    </row>
    <row r="469" spans="1:9">
      <c r="A469" s="115"/>
      <c r="B469" s="115"/>
      <c r="E469" s="115"/>
      <c r="F469" s="1436"/>
      <c r="G469" s="1437"/>
      <c r="H469" s="1438"/>
      <c r="I469" s="1432"/>
    </row>
    <row r="470" spans="1:9">
      <c r="A470" s="115"/>
      <c r="B470" s="115"/>
      <c r="E470" s="115"/>
      <c r="F470" s="1436"/>
      <c r="G470" s="1437"/>
      <c r="H470" s="1438"/>
      <c r="I470" s="1432"/>
    </row>
    <row r="471" spans="1:9">
      <c r="A471" s="115"/>
      <c r="B471" s="115"/>
      <c r="E471" s="115"/>
      <c r="F471" s="1436"/>
      <c r="G471" s="1437"/>
      <c r="H471" s="1438"/>
      <c r="I471" s="1432"/>
    </row>
    <row r="472" spans="1:9">
      <c r="A472" s="115"/>
      <c r="B472" s="115"/>
      <c r="E472" s="115"/>
      <c r="F472" s="1436"/>
      <c r="G472" s="1437"/>
      <c r="H472" s="1438"/>
      <c r="I472" s="1432"/>
    </row>
    <row r="473" spans="1:9">
      <c r="A473" s="115"/>
      <c r="B473" s="115"/>
      <c r="E473" s="115"/>
      <c r="F473" s="1436"/>
      <c r="G473" s="1437"/>
      <c r="H473" s="1438"/>
      <c r="I473" s="1432"/>
    </row>
    <row r="474" spans="1:9">
      <c r="A474" s="115"/>
      <c r="B474" s="115"/>
      <c r="E474" s="115"/>
      <c r="F474" s="1436"/>
      <c r="G474" s="1437"/>
      <c r="H474" s="1438"/>
      <c r="I474" s="1432"/>
    </row>
    <row r="475" spans="1:9">
      <c r="A475" s="115"/>
      <c r="B475" s="115"/>
      <c r="E475" s="115"/>
      <c r="F475" s="1436"/>
      <c r="G475" s="1437"/>
      <c r="H475" s="1438"/>
      <c r="I475" s="1432"/>
    </row>
    <row r="476" spans="1:9">
      <c r="A476" s="115"/>
      <c r="B476" s="115"/>
      <c r="E476" s="115"/>
      <c r="F476" s="1436"/>
      <c r="G476" s="1437"/>
      <c r="H476" s="1438"/>
      <c r="I476" s="1432"/>
    </row>
    <row r="477" spans="1:9">
      <c r="A477" s="115"/>
      <c r="B477" s="115"/>
      <c r="E477" s="115"/>
      <c r="F477" s="1436"/>
      <c r="G477" s="1437"/>
      <c r="H477" s="1438"/>
      <c r="I477" s="1432"/>
    </row>
    <row r="478" spans="1:9">
      <c r="A478" s="115"/>
      <c r="B478" s="115"/>
      <c r="E478" s="115"/>
      <c r="F478" s="1436"/>
      <c r="G478" s="1437"/>
      <c r="H478" s="1438"/>
      <c r="I478" s="1432"/>
    </row>
    <row r="479" spans="1:9">
      <c r="A479" s="115"/>
      <c r="B479" s="115"/>
      <c r="E479" s="115"/>
      <c r="F479" s="1436"/>
      <c r="G479" s="1437"/>
      <c r="H479" s="1438"/>
      <c r="I479" s="1432"/>
    </row>
    <row r="480" spans="1:9">
      <c r="A480" s="115"/>
      <c r="B480" s="115"/>
      <c r="E480" s="115"/>
      <c r="F480" s="1436"/>
      <c r="G480" s="1437"/>
      <c r="H480" s="1438"/>
      <c r="I480" s="1432"/>
    </row>
    <row r="481" spans="1:9">
      <c r="A481" s="115"/>
      <c r="B481" s="115"/>
      <c r="E481" s="115"/>
      <c r="F481" s="1436"/>
      <c r="G481" s="1437"/>
      <c r="H481" s="1438"/>
      <c r="I481" s="1432"/>
    </row>
    <row r="482" spans="1:9">
      <c r="A482" s="115"/>
      <c r="B482" s="115"/>
      <c r="E482" s="115"/>
      <c r="F482" s="1436"/>
      <c r="G482" s="1437"/>
      <c r="H482" s="1438"/>
      <c r="I482" s="1432"/>
    </row>
    <row r="483" spans="1:9">
      <c r="A483" s="115"/>
      <c r="B483" s="115"/>
      <c r="E483" s="115"/>
      <c r="F483" s="1436"/>
      <c r="G483" s="1437"/>
      <c r="H483" s="1438"/>
      <c r="I483" s="1432"/>
    </row>
    <row r="484" spans="1:9">
      <c r="A484" s="115"/>
      <c r="B484" s="115"/>
      <c r="E484" s="115"/>
      <c r="F484" s="1436"/>
      <c r="G484" s="1437"/>
      <c r="H484" s="1438"/>
      <c r="I484" s="1432"/>
    </row>
    <row r="485" spans="1:9">
      <c r="A485" s="115"/>
      <c r="B485" s="115"/>
      <c r="E485" s="115"/>
      <c r="F485" s="1436"/>
      <c r="G485" s="1437"/>
      <c r="H485" s="1438"/>
      <c r="I485" s="1432"/>
    </row>
    <row r="486" spans="1:9">
      <c r="A486" s="115"/>
      <c r="B486" s="115"/>
      <c r="E486" s="115"/>
      <c r="F486" s="1436"/>
      <c r="G486" s="1437"/>
      <c r="H486" s="1438"/>
      <c r="I486" s="1432"/>
    </row>
    <row r="487" spans="1:9">
      <c r="A487" s="115"/>
      <c r="B487" s="115"/>
      <c r="E487" s="115"/>
      <c r="F487" s="1436"/>
      <c r="G487" s="1437"/>
      <c r="H487" s="1438"/>
      <c r="I487" s="1432"/>
    </row>
    <row r="488" spans="1:9">
      <c r="A488" s="115"/>
      <c r="B488" s="115"/>
      <c r="E488" s="115"/>
      <c r="F488" s="1436"/>
      <c r="G488" s="1437"/>
      <c r="H488" s="1438"/>
      <c r="I488" s="1432"/>
    </row>
    <row r="489" spans="1:9">
      <c r="A489" s="115"/>
      <c r="B489" s="115"/>
      <c r="E489" s="115"/>
      <c r="F489" s="1436"/>
      <c r="G489" s="1437"/>
      <c r="H489" s="1438"/>
      <c r="I489" s="1432"/>
    </row>
    <row r="490" spans="1:9">
      <c r="A490" s="115"/>
      <c r="B490" s="115"/>
      <c r="E490" s="115"/>
      <c r="F490" s="1436"/>
      <c r="G490" s="1437"/>
      <c r="H490" s="1438"/>
      <c r="I490" s="1432"/>
    </row>
    <row r="491" spans="1:9">
      <c r="A491" s="115"/>
      <c r="B491" s="115"/>
      <c r="E491" s="115"/>
      <c r="F491" s="1436"/>
      <c r="G491" s="1437"/>
      <c r="H491" s="1438"/>
      <c r="I491" s="1432"/>
    </row>
    <row r="492" spans="1:9">
      <c r="A492" s="115"/>
      <c r="B492" s="115"/>
      <c r="E492" s="115"/>
      <c r="F492" s="1436"/>
      <c r="G492" s="1437"/>
      <c r="H492" s="1438"/>
      <c r="I492" s="1432"/>
    </row>
    <row r="493" spans="1:9">
      <c r="A493" s="115"/>
      <c r="B493" s="115"/>
      <c r="E493" s="115"/>
      <c r="F493" s="1436"/>
      <c r="G493" s="1437"/>
      <c r="H493" s="1438"/>
      <c r="I493" s="1432"/>
    </row>
    <row r="494" spans="1:9">
      <c r="A494" s="115"/>
      <c r="B494" s="115"/>
      <c r="E494" s="115"/>
      <c r="F494" s="1436"/>
      <c r="G494" s="1437"/>
      <c r="H494" s="1438"/>
      <c r="I494" s="1432"/>
    </row>
    <row r="495" spans="1:9">
      <c r="A495" s="115"/>
      <c r="B495" s="115"/>
      <c r="E495" s="115"/>
      <c r="F495" s="1436"/>
      <c r="G495" s="1437"/>
      <c r="H495" s="1438"/>
      <c r="I495" s="1432"/>
    </row>
    <row r="496" spans="1:9">
      <c r="A496" s="115"/>
      <c r="B496" s="115"/>
      <c r="E496" s="115"/>
      <c r="F496" s="1436"/>
      <c r="G496" s="1437"/>
      <c r="H496" s="1438"/>
      <c r="I496" s="1432"/>
    </row>
    <row r="497" spans="1:9">
      <c r="A497" s="115"/>
      <c r="B497" s="115"/>
      <c r="E497" s="115"/>
      <c r="F497" s="1436"/>
      <c r="G497" s="1437"/>
      <c r="H497" s="1438"/>
      <c r="I497" s="1432"/>
    </row>
    <row r="498" spans="1:9">
      <c r="A498" s="115"/>
      <c r="B498" s="115"/>
      <c r="E498" s="115"/>
      <c r="F498" s="1436"/>
      <c r="G498" s="1437"/>
      <c r="H498" s="1438"/>
      <c r="I498" s="1432"/>
    </row>
    <row r="499" spans="1:9">
      <c r="A499" s="115"/>
      <c r="B499" s="115"/>
      <c r="E499" s="115"/>
      <c r="F499" s="1436"/>
      <c r="G499" s="1437"/>
      <c r="H499" s="1438"/>
      <c r="I499" s="1432"/>
    </row>
    <row r="500" spans="1:9">
      <c r="A500" s="115"/>
      <c r="B500" s="115"/>
      <c r="E500" s="115"/>
      <c r="F500" s="1436"/>
      <c r="G500" s="1437"/>
      <c r="H500" s="1438"/>
      <c r="I500" s="1432"/>
    </row>
    <row r="501" spans="1:9">
      <c r="A501" s="115"/>
      <c r="B501" s="115"/>
      <c r="E501" s="115"/>
      <c r="F501" s="1436"/>
      <c r="G501" s="1437"/>
      <c r="H501" s="1438"/>
      <c r="I501" s="1432"/>
    </row>
    <row r="502" spans="1:9">
      <c r="A502" s="115"/>
      <c r="B502" s="115"/>
      <c r="E502" s="115"/>
      <c r="F502" s="1436"/>
      <c r="G502" s="1437"/>
      <c r="H502" s="1438"/>
      <c r="I502" s="1432"/>
    </row>
    <row r="503" spans="1:9">
      <c r="A503" s="115"/>
      <c r="B503" s="115"/>
      <c r="E503" s="115"/>
      <c r="F503" s="1436"/>
      <c r="G503" s="1437"/>
      <c r="H503" s="1438"/>
      <c r="I503" s="1432"/>
    </row>
    <row r="504" spans="1:9">
      <c r="A504" s="115"/>
      <c r="B504" s="115"/>
      <c r="E504" s="115"/>
      <c r="F504" s="1436"/>
      <c r="G504" s="1437"/>
      <c r="H504" s="1438"/>
      <c r="I504" s="1432"/>
    </row>
    <row r="505" spans="1:9">
      <c r="A505" s="115"/>
      <c r="B505" s="115"/>
      <c r="E505" s="115"/>
      <c r="F505" s="1436"/>
      <c r="G505" s="1437"/>
      <c r="H505" s="1438"/>
      <c r="I505" s="1432"/>
    </row>
    <row r="506" spans="1:9">
      <c r="A506" s="115"/>
      <c r="B506" s="115"/>
      <c r="E506" s="115"/>
      <c r="F506" s="1436"/>
      <c r="G506" s="1437"/>
      <c r="H506" s="1438"/>
      <c r="I506" s="1432"/>
    </row>
    <row r="507" spans="1:9">
      <c r="A507" s="115"/>
      <c r="B507" s="115"/>
      <c r="E507" s="115"/>
      <c r="F507" s="1436"/>
      <c r="G507" s="1437"/>
      <c r="H507" s="1438"/>
      <c r="I507" s="1432"/>
    </row>
    <row r="508" spans="1:9">
      <c r="A508" s="115"/>
      <c r="B508" s="115"/>
      <c r="E508" s="115"/>
      <c r="F508" s="1436"/>
      <c r="G508" s="1437"/>
      <c r="H508" s="1438"/>
      <c r="I508" s="1432"/>
    </row>
    <row r="509" spans="1:9">
      <c r="A509" s="115"/>
      <c r="B509" s="115"/>
      <c r="E509" s="115"/>
      <c r="F509" s="1436"/>
      <c r="G509" s="1437"/>
      <c r="H509" s="1438"/>
      <c r="I509" s="1432"/>
    </row>
    <row r="510" spans="1:9">
      <c r="A510" s="115"/>
      <c r="B510" s="115"/>
      <c r="E510" s="115"/>
      <c r="F510" s="1436"/>
      <c r="G510" s="1437"/>
      <c r="H510" s="1438"/>
      <c r="I510" s="1432"/>
    </row>
    <row r="511" spans="1:9">
      <c r="A511" s="115"/>
      <c r="B511" s="115"/>
      <c r="E511" s="115"/>
      <c r="F511" s="1436"/>
      <c r="G511" s="1437"/>
      <c r="H511" s="1438"/>
      <c r="I511" s="1432"/>
    </row>
    <row r="512" spans="1:9">
      <c r="A512" s="115"/>
      <c r="B512" s="115"/>
      <c r="E512" s="115"/>
      <c r="F512" s="1436"/>
      <c r="G512" s="1437"/>
      <c r="H512" s="1438"/>
      <c r="I512" s="1432"/>
    </row>
    <row r="513" spans="1:9">
      <c r="A513" s="115"/>
      <c r="B513" s="115"/>
      <c r="E513" s="115"/>
      <c r="F513" s="1436"/>
      <c r="G513" s="1437"/>
      <c r="H513" s="1438"/>
      <c r="I513" s="1432"/>
    </row>
    <row r="514" spans="1:9">
      <c r="A514" s="115"/>
      <c r="B514" s="115"/>
      <c r="E514" s="115"/>
      <c r="F514" s="1436"/>
      <c r="G514" s="1437"/>
      <c r="H514" s="1438"/>
      <c r="I514" s="1432"/>
    </row>
    <row r="515" spans="1:9">
      <c r="A515" s="115"/>
      <c r="B515" s="115"/>
      <c r="E515" s="115"/>
      <c r="F515" s="1436"/>
      <c r="G515" s="1437"/>
      <c r="H515" s="1438"/>
      <c r="I515" s="1432"/>
    </row>
    <row r="516" spans="1:9">
      <c r="A516" s="115"/>
      <c r="B516" s="115"/>
      <c r="E516" s="115"/>
      <c r="F516" s="1436"/>
      <c r="G516" s="1437"/>
      <c r="H516" s="1438"/>
      <c r="I516" s="1432"/>
    </row>
    <row r="517" spans="1:9">
      <c r="A517" s="115"/>
      <c r="B517" s="115"/>
      <c r="E517" s="115"/>
      <c r="F517" s="1436"/>
      <c r="G517" s="1437"/>
      <c r="H517" s="1438"/>
      <c r="I517" s="1432"/>
    </row>
    <row r="518" spans="1:9">
      <c r="A518" s="149"/>
      <c r="I518" s="1430"/>
    </row>
    <row r="519" spans="1:9">
      <c r="A519" s="149"/>
      <c r="I519" s="1430"/>
    </row>
    <row r="520" spans="1:9">
      <c r="A520" s="149"/>
      <c r="I520" s="1430"/>
    </row>
    <row r="521" spans="1:9">
      <c r="A521" s="149"/>
      <c r="I521" s="1430"/>
    </row>
    <row r="522" spans="1:9">
      <c r="A522" s="149"/>
      <c r="I522" s="1430"/>
    </row>
    <row r="523" spans="1:9">
      <c r="A523" s="149"/>
      <c r="I523" s="1430"/>
    </row>
    <row r="524" spans="1:9">
      <c r="A524" s="149"/>
      <c r="I524" s="1430"/>
    </row>
    <row r="525" spans="1:9">
      <c r="A525" s="149"/>
      <c r="I525" s="1430"/>
    </row>
    <row r="526" spans="1:9">
      <c r="A526" s="149"/>
      <c r="I526" s="1430"/>
    </row>
    <row r="527" spans="1:9">
      <c r="A527" s="149"/>
      <c r="I527" s="1430"/>
    </row>
    <row r="528" spans="1:9">
      <c r="A528" s="149"/>
      <c r="I528" s="1430"/>
    </row>
    <row r="529" spans="1:9">
      <c r="A529" s="149"/>
      <c r="I529" s="1430"/>
    </row>
    <row r="530" spans="1:9">
      <c r="A530" s="149"/>
      <c r="I530" s="1430"/>
    </row>
    <row r="531" spans="1:9">
      <c r="A531" s="149"/>
      <c r="I531" s="1430"/>
    </row>
    <row r="532" spans="1:9">
      <c r="A532" s="149"/>
      <c r="I532" s="1430"/>
    </row>
    <row r="533" spans="1:9">
      <c r="A533" s="149"/>
      <c r="I533" s="1430"/>
    </row>
    <row r="534" spans="1:9">
      <c r="A534" s="149"/>
      <c r="I534" s="1430"/>
    </row>
    <row r="535" spans="1:9">
      <c r="A535" s="149"/>
      <c r="I535" s="1430"/>
    </row>
    <row r="536" spans="1:9">
      <c r="A536" s="149"/>
      <c r="I536" s="1430"/>
    </row>
    <row r="537" spans="1:9">
      <c r="A537" s="149"/>
      <c r="I537" s="1430"/>
    </row>
    <row r="538" spans="1:9">
      <c r="A538" s="149"/>
      <c r="I538" s="1430"/>
    </row>
    <row r="539" spans="1:9">
      <c r="A539" s="149"/>
      <c r="I539" s="1430"/>
    </row>
    <row r="540" spans="1:9">
      <c r="A540" s="149"/>
      <c r="I540" s="1430"/>
    </row>
    <row r="541" spans="1:9">
      <c r="A541" s="149"/>
      <c r="I541" s="1430"/>
    </row>
  </sheetData>
  <mergeCells count="6">
    <mergeCell ref="D334:E334"/>
    <mergeCell ref="L127:L133"/>
    <mergeCell ref="M127:M133"/>
    <mergeCell ref="A2:I2"/>
    <mergeCell ref="A3:I3"/>
    <mergeCell ref="I32:I33"/>
  </mergeCells>
  <phoneticPr fontId="26" type="noConversion"/>
  <printOptions horizontalCentered="1"/>
  <pageMargins left="0.7" right="0.7" top="0.75" bottom="0.75" header="0.3" footer="0.3"/>
  <pageSetup paperSize="9" scale="57" orientation="portrait" r:id="rId1"/>
  <headerFooter>
    <oddFooter>&amp;CPage &amp;P&amp;RKULHUDUFFUSHI WARD</oddFooter>
  </headerFooter>
  <rowBreaks count="14" manualBreakCount="14">
    <brk id="44" max="8" man="1"/>
    <brk id="77" max="8" man="1"/>
    <brk id="116" max="8" man="1"/>
    <brk id="142" max="8" man="1"/>
    <brk id="167" max="8" man="1"/>
    <brk id="195" max="8" man="1"/>
    <brk id="218" max="8" man="1"/>
    <brk id="253" max="8" man="1"/>
    <brk id="291" max="8" man="1"/>
    <brk id="322" max="8" man="1"/>
    <brk id="338" max="8" man="1"/>
    <brk id="362" max="8" man="1"/>
    <brk id="369" max="8" man="1"/>
    <brk id="394"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C33965-D02E-4795-8649-C2DFCB17D50E}">
  <dimension ref="A1:BT1009"/>
  <sheetViews>
    <sheetView topLeftCell="A22" workbookViewId="0">
      <selection activeCell="BD53" sqref="BD53"/>
    </sheetView>
  </sheetViews>
  <sheetFormatPr defaultColWidth="9.140625" defaultRowHeight="12.75"/>
  <cols>
    <col min="1" max="1" width="7.28515625" style="120" customWidth="1"/>
    <col min="2" max="2" width="6.28515625" style="114" customWidth="1"/>
    <col min="3" max="3" width="2.5703125" style="115" customWidth="1"/>
    <col min="4" max="4" width="6.140625" style="115" customWidth="1"/>
    <col min="5" max="5" width="63.5703125" style="149" customWidth="1"/>
    <col min="6" max="6" width="9" style="120" customWidth="1"/>
    <col min="7" max="7" width="9" style="120" bestFit="1" customWidth="1"/>
    <col min="8" max="8" width="9" style="120" hidden="1" customWidth="1"/>
    <col min="9" max="9" width="15.5703125" style="840" customWidth="1"/>
    <col min="10" max="10" width="16.28515625" style="120" customWidth="1"/>
    <col min="11" max="11" width="13.42578125" style="840" customWidth="1"/>
    <col min="12" max="12" width="13.28515625" style="120" bestFit="1" customWidth="1"/>
    <col min="13" max="13" width="15" style="127" customWidth="1"/>
    <col min="14" max="14" width="14.42578125" style="127" customWidth="1"/>
    <col min="15" max="15" width="14.85546875" style="128" customWidth="1"/>
    <col min="16" max="16" width="13.42578125" style="92" hidden="1" customWidth="1"/>
    <col min="17" max="17" width="10.7109375" style="92" hidden="1" customWidth="1"/>
    <col min="18" max="19" width="13.42578125" style="92" hidden="1" customWidth="1"/>
    <col min="20" max="21" width="0" style="92" hidden="1" customWidth="1"/>
    <col min="22" max="22" width="12.7109375" style="92" hidden="1" customWidth="1"/>
    <col min="23" max="23" width="0" style="92" hidden="1" customWidth="1"/>
    <col min="24" max="24" width="12" style="92" hidden="1" customWidth="1"/>
    <col min="25" max="50" width="0" style="92" hidden="1" customWidth="1"/>
    <col min="51" max="51" width="13.28515625" style="92" bestFit="1" customWidth="1"/>
    <col min="52" max="52" width="19.42578125" style="92" customWidth="1"/>
    <col min="53" max="53" width="24.140625" style="92" customWidth="1"/>
    <col min="54" max="54" width="16.7109375" style="92" customWidth="1"/>
    <col min="55" max="55" width="19.5703125" style="92" customWidth="1"/>
    <col min="56" max="56" width="15.7109375" style="92" customWidth="1"/>
    <col min="57" max="57" width="19.7109375" style="92" bestFit="1" customWidth="1"/>
    <col min="58" max="58" width="18.28515625" style="92" bestFit="1" customWidth="1"/>
    <col min="59" max="60" width="19.7109375" style="92" bestFit="1" customWidth="1"/>
    <col min="61" max="64" width="9.140625" style="92"/>
    <col min="65" max="69" width="13.28515625" style="92" bestFit="1" customWidth="1"/>
    <col min="70" max="70" width="11.5703125" style="92" bestFit="1" customWidth="1"/>
    <col min="71" max="72" width="10.5703125" style="92" bestFit="1" customWidth="1"/>
    <col min="73" max="16384" width="9.140625" style="92"/>
  </cols>
  <sheetData>
    <row r="1" spans="1:72" s="19" customFormat="1">
      <c r="A1" s="132"/>
      <c r="B1" s="133"/>
      <c r="C1" s="134"/>
      <c r="D1" s="133"/>
      <c r="E1" s="135"/>
      <c r="F1" s="107"/>
      <c r="G1" s="108"/>
      <c r="H1" s="108"/>
      <c r="I1" s="108"/>
      <c r="J1" s="108"/>
      <c r="K1" s="108"/>
      <c r="L1" s="108"/>
      <c r="M1" s="109"/>
      <c r="N1" s="109"/>
      <c r="O1" s="110"/>
    </row>
    <row r="2" spans="1:72" s="19" customFormat="1">
      <c r="A2" s="1478" t="s">
        <v>366</v>
      </c>
      <c r="B2" s="1479"/>
      <c r="C2" s="1479"/>
      <c r="D2" s="1479"/>
      <c r="E2" s="1479"/>
      <c r="F2" s="1479"/>
      <c r="G2" s="1479"/>
      <c r="H2" s="1479"/>
      <c r="I2" s="1479"/>
      <c r="J2" s="1479"/>
      <c r="K2" s="1479"/>
      <c r="L2" s="1479"/>
      <c r="M2" s="1479"/>
      <c r="N2" s="1479"/>
      <c r="O2" s="1480"/>
    </row>
    <row r="3" spans="1:72" s="19" customFormat="1">
      <c r="A3" s="1478" t="s">
        <v>0</v>
      </c>
      <c r="B3" s="1479"/>
      <c r="C3" s="1479"/>
      <c r="D3" s="1479"/>
      <c r="E3" s="1479"/>
      <c r="F3" s="1479"/>
      <c r="G3" s="1479"/>
      <c r="H3" s="1479"/>
      <c r="I3" s="1479"/>
      <c r="J3" s="1479"/>
      <c r="K3" s="1479"/>
      <c r="L3" s="1479"/>
      <c r="M3" s="1479"/>
      <c r="N3" s="1479"/>
      <c r="O3" s="1480"/>
    </row>
    <row r="4" spans="1:72" s="19" customFormat="1">
      <c r="A4" s="111"/>
      <c r="B4" s="113"/>
      <c r="C4" s="20"/>
      <c r="D4" s="113"/>
      <c r="E4" s="136"/>
      <c r="F4" s="16"/>
      <c r="G4" s="17"/>
      <c r="H4" s="17"/>
      <c r="I4" s="17"/>
      <c r="J4" s="17"/>
      <c r="K4" s="17"/>
      <c r="L4" s="17"/>
      <c r="M4" s="18"/>
      <c r="N4" s="18"/>
      <c r="O4" s="112"/>
    </row>
    <row r="5" spans="1:72" s="19" customFormat="1">
      <c r="A5" s="1481" t="s">
        <v>1</v>
      </c>
      <c r="B5" s="1482"/>
      <c r="C5" s="1482"/>
      <c r="D5" s="1482"/>
      <c r="E5" s="137"/>
      <c r="F5" s="21"/>
      <c r="G5" s="22"/>
      <c r="H5" s="22"/>
      <c r="I5" s="22"/>
      <c r="J5" s="22"/>
      <c r="K5" s="22">
        <v>0.25</v>
      </c>
      <c r="L5" s="22"/>
      <c r="M5" s="23"/>
      <c r="N5" s="1483" t="s">
        <v>675</v>
      </c>
      <c r="O5" s="1484"/>
    </row>
    <row r="6" spans="1:72" s="27" customFormat="1" ht="22.5" customHeight="1">
      <c r="A6" s="24" t="s">
        <v>2</v>
      </c>
      <c r="B6" s="138"/>
      <c r="C6" s="150"/>
      <c r="D6" s="150"/>
      <c r="E6" s="159" t="s">
        <v>3</v>
      </c>
      <c r="F6" s="25" t="s">
        <v>4</v>
      </c>
      <c r="G6" s="26" t="s">
        <v>5</v>
      </c>
      <c r="H6" s="927"/>
      <c r="I6" s="1485" t="s">
        <v>640</v>
      </c>
      <c r="J6" s="1486"/>
      <c r="K6" s="1487" t="s">
        <v>639</v>
      </c>
      <c r="L6" s="1488"/>
      <c r="M6" s="883" t="s">
        <v>323</v>
      </c>
      <c r="N6" s="658" t="s">
        <v>163</v>
      </c>
      <c r="O6" s="659" t="s">
        <v>6</v>
      </c>
    </row>
    <row r="7" spans="1:72" s="32" customFormat="1">
      <c r="A7" s="28" t="s">
        <v>7</v>
      </c>
      <c r="B7" s="139"/>
      <c r="C7" s="151"/>
      <c r="D7" s="156"/>
      <c r="E7" s="160" t="s">
        <v>8</v>
      </c>
      <c r="F7" s="29"/>
      <c r="G7" s="30"/>
      <c r="H7" s="30"/>
      <c r="I7" s="841" t="s">
        <v>641</v>
      </c>
      <c r="J7" s="603" t="s">
        <v>323</v>
      </c>
      <c r="K7" s="775" t="s">
        <v>641</v>
      </c>
      <c r="L7" s="30" t="s">
        <v>323</v>
      </c>
      <c r="M7" s="31"/>
      <c r="N7" s="660"/>
      <c r="O7" s="661"/>
      <c r="BA7" s="1460" t="s">
        <v>3</v>
      </c>
      <c r="BB7" s="1461"/>
      <c r="BC7" s="1462"/>
      <c r="BD7" s="1466"/>
      <c r="BE7" s="1468" t="s">
        <v>6</v>
      </c>
      <c r="BF7" s="1466" t="s">
        <v>640</v>
      </c>
      <c r="BG7" s="1456" t="s">
        <v>639</v>
      </c>
      <c r="BH7" s="1447" t="s">
        <v>323</v>
      </c>
    </row>
    <row r="8" spans="1:72" s="19" customFormat="1" ht="12" customHeight="1">
      <c r="A8" s="207"/>
      <c r="B8" s="208"/>
      <c r="C8" s="209"/>
      <c r="D8" s="210"/>
      <c r="E8" s="211"/>
      <c r="F8" s="212"/>
      <c r="G8" s="213"/>
      <c r="H8" s="213"/>
      <c r="I8" s="213"/>
      <c r="J8" s="604"/>
      <c r="K8" s="776"/>
      <c r="L8" s="213"/>
      <c r="M8" s="214"/>
      <c r="N8" s="662"/>
      <c r="O8" s="663"/>
      <c r="BA8" s="1463"/>
      <c r="BB8" s="1464"/>
      <c r="BC8" s="1465"/>
      <c r="BD8" s="1467"/>
      <c r="BE8" s="1469"/>
      <c r="BF8" s="1470"/>
      <c r="BG8" s="1457"/>
      <c r="BH8" s="1448"/>
    </row>
    <row r="9" spans="1:72" s="19" customFormat="1" ht="12" customHeight="1">
      <c r="A9" s="215"/>
      <c r="B9" s="216"/>
      <c r="C9" s="217"/>
      <c r="D9" s="218"/>
      <c r="E9" s="219"/>
      <c r="F9" s="220"/>
      <c r="G9" s="221"/>
      <c r="H9" s="221"/>
      <c r="I9" s="221"/>
      <c r="J9" s="605"/>
      <c r="K9" s="777"/>
      <c r="L9" s="221"/>
      <c r="M9" s="222"/>
      <c r="N9" s="664"/>
      <c r="O9" s="665"/>
      <c r="BA9" s="2"/>
      <c r="BB9" s="3"/>
      <c r="BC9" s="3"/>
      <c r="BD9" s="4"/>
      <c r="BE9" s="3"/>
      <c r="BF9" s="892"/>
      <c r="BG9" s="891"/>
      <c r="BH9" s="891"/>
    </row>
    <row r="10" spans="1:72" s="33" customFormat="1" ht="12" customHeight="1">
      <c r="A10" s="215" t="s">
        <v>9</v>
      </c>
      <c r="B10" s="223" t="s">
        <v>10</v>
      </c>
      <c r="C10" s="224"/>
      <c r="D10" s="225"/>
      <c r="E10" s="226"/>
      <c r="F10" s="227"/>
      <c r="G10" s="221"/>
      <c r="H10" s="221"/>
      <c r="I10" s="221"/>
      <c r="J10" s="605"/>
      <c r="K10" s="777"/>
      <c r="L10" s="221"/>
      <c r="M10" s="222"/>
      <c r="N10" s="664"/>
      <c r="O10" s="665"/>
      <c r="BA10" s="5" t="s">
        <v>8</v>
      </c>
      <c r="BB10" s="6"/>
      <c r="BC10" s="7"/>
      <c r="BD10" s="8"/>
      <c r="BE10" s="9">
        <f>O46</f>
        <v>1580000</v>
      </c>
      <c r="BF10" s="893">
        <f>J46</f>
        <v>1185875</v>
      </c>
      <c r="BG10" s="895">
        <f>L46</f>
        <v>151500</v>
      </c>
      <c r="BH10" s="895">
        <f>BF10+BG10</f>
        <v>1337375</v>
      </c>
    </row>
    <row r="11" spans="1:72" s="19" customFormat="1" ht="12" customHeight="1">
      <c r="A11" s="215"/>
      <c r="B11" s="216"/>
      <c r="C11" s="217"/>
      <c r="D11" s="218"/>
      <c r="E11" s="228" t="s">
        <v>11</v>
      </c>
      <c r="F11" s="220"/>
      <c r="G11" s="221"/>
      <c r="H11" s="221"/>
      <c r="I11" s="221"/>
      <c r="J11" s="605"/>
      <c r="K11" s="777"/>
      <c r="L11" s="221"/>
      <c r="M11" s="222"/>
      <c r="N11" s="664"/>
      <c r="O11" s="665"/>
      <c r="BA11" s="10" t="s">
        <v>254</v>
      </c>
      <c r="BB11" s="11"/>
      <c r="BC11" s="12"/>
      <c r="BD11" s="8"/>
      <c r="BE11" s="13" t="e">
        <f>O77</f>
        <v>#REF!</v>
      </c>
      <c r="BF11" s="893" t="e">
        <f>J77</f>
        <v>#REF!</v>
      </c>
      <c r="BG11" s="893">
        <f>L46</f>
        <v>151500</v>
      </c>
      <c r="BH11" s="893" t="e">
        <f t="shared" ref="BH11:BH22" si="0">BF11+BG11</f>
        <v>#REF!</v>
      </c>
    </row>
    <row r="12" spans="1:72" s="19" customFormat="1" ht="12" customHeight="1">
      <c r="A12" s="215"/>
      <c r="B12" s="216"/>
      <c r="C12" s="217"/>
      <c r="D12" s="218" t="s">
        <v>12</v>
      </c>
      <c r="E12" s="229" t="s">
        <v>13</v>
      </c>
      <c r="F12" s="220"/>
      <c r="G12" s="221"/>
      <c r="H12" s="221"/>
      <c r="I12" s="221"/>
      <c r="J12" s="605"/>
      <c r="K12" s="777"/>
      <c r="L12" s="221"/>
      <c r="M12" s="222"/>
      <c r="N12" s="664"/>
      <c r="O12" s="665"/>
      <c r="BA12" s="10" t="s">
        <v>69</v>
      </c>
      <c r="BB12" s="11"/>
      <c r="BC12" s="12"/>
      <c r="BD12" s="8"/>
      <c r="BE12" s="13" t="e">
        <f>#REF!</f>
        <v>#REF!</v>
      </c>
      <c r="BF12" s="13" t="e">
        <f>J397</f>
        <v>#REF!</v>
      </c>
      <c r="BG12" s="13" t="e">
        <f>L397</f>
        <v>#REF!</v>
      </c>
      <c r="BH12" s="893" t="e">
        <f t="shared" si="0"/>
        <v>#REF!</v>
      </c>
    </row>
    <row r="13" spans="1:72" s="19" customFormat="1" ht="12" customHeight="1">
      <c r="A13" s="215"/>
      <c r="B13" s="216"/>
      <c r="C13" s="217"/>
      <c r="D13" s="218" t="s">
        <v>14</v>
      </c>
      <c r="E13" s="229" t="s">
        <v>15</v>
      </c>
      <c r="F13" s="220"/>
      <c r="G13" s="221"/>
      <c r="H13" s="221"/>
      <c r="I13" s="221"/>
      <c r="J13" s="605"/>
      <c r="K13" s="777"/>
      <c r="L13" s="221"/>
      <c r="M13" s="222"/>
      <c r="N13" s="664"/>
      <c r="O13" s="665"/>
      <c r="BA13" s="10" t="s">
        <v>102</v>
      </c>
      <c r="BB13" s="11"/>
      <c r="BC13" s="12"/>
      <c r="BD13" s="8"/>
      <c r="BE13" s="13" t="e">
        <f>#REF!</f>
        <v>#REF!</v>
      </c>
      <c r="BF13" s="893" t="e">
        <f>J446</f>
        <v>#REF!</v>
      </c>
      <c r="BG13" s="893" t="e">
        <f>L446</f>
        <v>#REF!</v>
      </c>
      <c r="BH13" s="893" t="e">
        <f t="shared" si="0"/>
        <v>#REF!</v>
      </c>
    </row>
    <row r="14" spans="1:72" s="19" customFormat="1" ht="12" customHeight="1">
      <c r="A14" s="215"/>
      <c r="B14" s="216"/>
      <c r="C14" s="217"/>
      <c r="D14" s="218" t="s">
        <v>16</v>
      </c>
      <c r="E14" s="229" t="s">
        <v>17</v>
      </c>
      <c r="F14" s="220"/>
      <c r="G14" s="221"/>
      <c r="H14" s="221"/>
      <c r="I14" s="221"/>
      <c r="J14" s="605"/>
      <c r="K14" s="777"/>
      <c r="L14" s="221"/>
      <c r="M14" s="222"/>
      <c r="N14" s="664"/>
      <c r="O14" s="665"/>
      <c r="BA14" s="10" t="s">
        <v>159</v>
      </c>
      <c r="BB14" s="11"/>
      <c r="BC14" s="12"/>
      <c r="BD14" s="8"/>
      <c r="BE14" s="13" t="e">
        <f>#REF!</f>
        <v>#REF!</v>
      </c>
      <c r="BF14" s="893" t="e">
        <f>J491</f>
        <v>#REF!</v>
      </c>
      <c r="BG14" s="893" t="e">
        <f>L491</f>
        <v>#REF!</v>
      </c>
      <c r="BH14" s="893" t="e">
        <f t="shared" si="0"/>
        <v>#REF!</v>
      </c>
    </row>
    <row r="15" spans="1:72" s="19" customFormat="1" ht="12" customHeight="1">
      <c r="A15" s="215"/>
      <c r="B15" s="216"/>
      <c r="C15" s="217"/>
      <c r="D15" s="218" t="s">
        <v>18</v>
      </c>
      <c r="E15" s="229" t="s">
        <v>19</v>
      </c>
      <c r="F15" s="220"/>
      <c r="G15" s="221"/>
      <c r="H15" s="221"/>
      <c r="I15" s="221"/>
      <c r="J15" s="605"/>
      <c r="K15" s="777"/>
      <c r="L15" s="221"/>
      <c r="M15" s="222"/>
      <c r="N15" s="664"/>
      <c r="O15" s="665"/>
      <c r="BA15" s="10" t="s">
        <v>256</v>
      </c>
      <c r="BB15" s="11"/>
      <c r="BC15" s="12"/>
      <c r="BD15" s="8"/>
      <c r="BE15" s="13" t="e">
        <f>#REF!</f>
        <v>#REF!</v>
      </c>
      <c r="BF15" s="893">
        <f>J511</f>
        <v>13584.375</v>
      </c>
      <c r="BG15" s="893">
        <f>L511</f>
        <v>54337.5</v>
      </c>
      <c r="BH15" s="893">
        <f t="shared" si="0"/>
        <v>67921.875</v>
      </c>
      <c r="BM15"/>
      <c r="BN15"/>
      <c r="BO15"/>
      <c r="BP15"/>
      <c r="BQ15"/>
      <c r="BR15"/>
      <c r="BS15"/>
      <c r="BT15"/>
    </row>
    <row r="16" spans="1:72" s="19" customFormat="1" ht="12" customHeight="1">
      <c r="A16" s="215"/>
      <c r="B16" s="216"/>
      <c r="C16" s="217"/>
      <c r="D16" s="218" t="s">
        <v>12</v>
      </c>
      <c r="E16" s="229" t="s">
        <v>20</v>
      </c>
      <c r="F16" s="220"/>
      <c r="G16" s="221"/>
      <c r="H16" s="221"/>
      <c r="I16" s="221"/>
      <c r="J16" s="605"/>
      <c r="K16" s="777"/>
      <c r="L16" s="221"/>
      <c r="M16" s="222"/>
      <c r="N16" s="664"/>
      <c r="O16" s="665"/>
      <c r="BA16" s="10" t="s">
        <v>233</v>
      </c>
      <c r="BB16" s="11"/>
      <c r="BC16" s="12"/>
      <c r="BD16" s="8"/>
      <c r="BE16" s="13" t="e">
        <f>#REF!</f>
        <v>#REF!</v>
      </c>
      <c r="BF16" s="893" t="e">
        <f>J611</f>
        <v>#REF!</v>
      </c>
      <c r="BG16" s="893" t="e">
        <f>L611</f>
        <v>#REF!</v>
      </c>
      <c r="BH16" s="893" t="e">
        <f t="shared" si="0"/>
        <v>#REF!</v>
      </c>
      <c r="BM16"/>
      <c r="BN16" s="905" t="e">
        <f>BG25</f>
        <v>#REF!</v>
      </c>
      <c r="BO16" t="s">
        <v>703</v>
      </c>
      <c r="BP16" t="s">
        <v>704</v>
      </c>
      <c r="BQ16" t="s">
        <v>705</v>
      </c>
      <c r="BR16" t="s">
        <v>706</v>
      </c>
      <c r="BS16"/>
      <c r="BT16"/>
    </row>
    <row r="17" spans="1:72" s="19" customFormat="1" ht="12" customHeight="1">
      <c r="A17" s="215"/>
      <c r="B17" s="216"/>
      <c r="C17" s="217"/>
      <c r="D17" s="218" t="s">
        <v>21</v>
      </c>
      <c r="E17" s="229" t="s">
        <v>22</v>
      </c>
      <c r="F17" s="220"/>
      <c r="G17" s="221"/>
      <c r="H17" s="221"/>
      <c r="I17" s="221"/>
      <c r="J17" s="605"/>
      <c r="K17" s="777"/>
      <c r="L17" s="221"/>
      <c r="M17" s="222"/>
      <c r="N17" s="664"/>
      <c r="O17" s="665"/>
      <c r="BA17" s="10" t="s">
        <v>390</v>
      </c>
      <c r="BB17" s="11"/>
      <c r="BC17" s="12"/>
      <c r="BD17" s="8"/>
      <c r="BE17" s="13" t="e">
        <f>#REF!</f>
        <v>#REF!</v>
      </c>
      <c r="BF17" s="893" t="e">
        <f>J671</f>
        <v>#REF!</v>
      </c>
      <c r="BG17" s="893" t="e">
        <f>L671</f>
        <v>#REF!</v>
      </c>
      <c r="BH17" s="893" t="e">
        <f t="shared" si="0"/>
        <v>#REF!</v>
      </c>
      <c r="BM17"/>
      <c r="BN17" s="907" t="e">
        <f>BN16-BO17-BP17-BQ17-BR17</f>
        <v>#REF!</v>
      </c>
      <c r="BO17" s="907" t="e">
        <f>BN16*0.05</f>
        <v>#REF!</v>
      </c>
      <c r="BP17" s="905">
        <f>(500+450+6000+500)*2*9</f>
        <v>134100</v>
      </c>
      <c r="BQ17" s="905">
        <f>9000*8.5</f>
        <v>76500</v>
      </c>
      <c r="BR17" s="905">
        <f>260*30*8.5</f>
        <v>66300</v>
      </c>
      <c r="BS17"/>
      <c r="BT17"/>
    </row>
    <row r="18" spans="1:72" s="19" customFormat="1" ht="12" customHeight="1">
      <c r="A18" s="215"/>
      <c r="B18" s="216"/>
      <c r="C18" s="217"/>
      <c r="D18" s="218" t="s">
        <v>23</v>
      </c>
      <c r="E18" s="229" t="s">
        <v>24</v>
      </c>
      <c r="F18" s="220"/>
      <c r="G18" s="221"/>
      <c r="H18" s="221"/>
      <c r="I18" s="221"/>
      <c r="J18" s="605"/>
      <c r="K18" s="777"/>
      <c r="L18" s="221"/>
      <c r="M18" s="222"/>
      <c r="N18" s="664"/>
      <c r="O18" s="665"/>
      <c r="BA18" s="10" t="s">
        <v>391</v>
      </c>
      <c r="BB18" s="11"/>
      <c r="BC18" s="12"/>
      <c r="BD18" s="8"/>
      <c r="BE18" s="13" t="e">
        <f>#REF!</f>
        <v>#REF!</v>
      </c>
      <c r="BF18" s="893" t="e">
        <f>J735</f>
        <v>#REF!</v>
      </c>
      <c r="BG18" s="893" t="e">
        <f>L735</f>
        <v>#REF!</v>
      </c>
      <c r="BH18" s="893" t="e">
        <f t="shared" si="0"/>
        <v>#REF!</v>
      </c>
      <c r="BM18"/>
      <c r="BN18"/>
      <c r="BO18"/>
      <c r="BP18"/>
      <c r="BQ18"/>
      <c r="BR18"/>
      <c r="BS18"/>
      <c r="BT18"/>
    </row>
    <row r="19" spans="1:72" s="19" customFormat="1" ht="12" customHeight="1">
      <c r="A19" s="215"/>
      <c r="B19" s="216"/>
      <c r="C19" s="217"/>
      <c r="D19" s="218" t="s">
        <v>25</v>
      </c>
      <c r="E19" s="229" t="s">
        <v>26</v>
      </c>
      <c r="F19" s="220"/>
      <c r="G19" s="221"/>
      <c r="H19" s="221"/>
      <c r="I19" s="221"/>
      <c r="J19" s="605"/>
      <c r="K19" s="777"/>
      <c r="L19" s="221"/>
      <c r="M19" s="222"/>
      <c r="N19" s="664"/>
      <c r="O19" s="665"/>
      <c r="BA19" s="10" t="s">
        <v>430</v>
      </c>
      <c r="BB19" s="11"/>
      <c r="BC19" s="12"/>
      <c r="BD19" s="8"/>
      <c r="BE19" s="13" t="e">
        <f>#REF!</f>
        <v>#REF!</v>
      </c>
      <c r="BF19" s="893">
        <f>J864</f>
        <v>954585</v>
      </c>
      <c r="BG19" s="893">
        <f>L864</f>
        <v>2583202</v>
      </c>
      <c r="BH19" s="893">
        <f t="shared" si="0"/>
        <v>3537787</v>
      </c>
      <c r="BM19" t="s">
        <v>721</v>
      </c>
      <c r="BN19" s="905" t="e">
        <f>BF25</f>
        <v>#REF!</v>
      </c>
      <c r="BO19" s="907" t="e">
        <f>BN19*1.1</f>
        <v>#REF!</v>
      </c>
      <c r="BP19"/>
      <c r="BQ19"/>
      <c r="BR19"/>
      <c r="BS19"/>
      <c r="BT19"/>
    </row>
    <row r="20" spans="1:72" s="19" customFormat="1" ht="12" customHeight="1">
      <c r="A20" s="215"/>
      <c r="B20" s="216"/>
      <c r="C20" s="217"/>
      <c r="D20" s="218" t="s">
        <v>27</v>
      </c>
      <c r="E20" s="229" t="s">
        <v>28</v>
      </c>
      <c r="F20" s="220"/>
      <c r="G20" s="221"/>
      <c r="H20" s="221"/>
      <c r="I20" s="221"/>
      <c r="J20" s="605"/>
      <c r="K20" s="777"/>
      <c r="L20" s="221"/>
      <c r="M20" s="222"/>
      <c r="N20" s="664"/>
      <c r="O20" s="665"/>
      <c r="BA20" s="10" t="s">
        <v>431</v>
      </c>
      <c r="BB20" s="11"/>
      <c r="BC20" s="12"/>
      <c r="BD20" s="8"/>
      <c r="BE20" s="13" t="e">
        <f>#REF!</f>
        <v>#REF!</v>
      </c>
      <c r="BF20" s="893">
        <f>J878</f>
        <v>187500</v>
      </c>
      <c r="BG20" s="893">
        <f>L878</f>
        <v>750000</v>
      </c>
      <c r="BH20" s="893">
        <f t="shared" si="0"/>
        <v>937500</v>
      </c>
      <c r="BM20" t="s">
        <v>722</v>
      </c>
      <c r="BN20" s="907" t="e">
        <f>BN19*25%</f>
        <v>#REF!</v>
      </c>
      <c r="BO20" s="907" t="e">
        <f>BO19*0.1</f>
        <v>#REF!</v>
      </c>
      <c r="BP20"/>
      <c r="BQ20"/>
      <c r="BR20"/>
      <c r="BS20"/>
      <c r="BT20"/>
    </row>
    <row r="21" spans="1:72" s="19" customFormat="1" ht="12" customHeight="1">
      <c r="A21" s="215"/>
      <c r="B21" s="216"/>
      <c r="C21" s="217"/>
      <c r="D21" s="218" t="s">
        <v>29</v>
      </c>
      <c r="E21" s="229" t="s">
        <v>30</v>
      </c>
      <c r="F21" s="220"/>
      <c r="G21" s="221"/>
      <c r="H21" s="221"/>
      <c r="I21" s="221"/>
      <c r="J21" s="605"/>
      <c r="K21" s="777"/>
      <c r="L21" s="221"/>
      <c r="M21" s="222"/>
      <c r="N21" s="664"/>
      <c r="O21" s="665"/>
      <c r="BA21" s="10" t="s">
        <v>432</v>
      </c>
      <c r="BB21" s="11"/>
      <c r="BC21" s="12"/>
      <c r="BD21" s="8"/>
      <c r="BE21" s="13" t="e">
        <f>#REF!</f>
        <v>#REF!</v>
      </c>
      <c r="BF21" s="893">
        <f>J889</f>
        <v>281250</v>
      </c>
      <c r="BG21" s="893">
        <f>L889</f>
        <v>1125000</v>
      </c>
      <c r="BH21" s="893">
        <f t="shared" si="0"/>
        <v>1406250</v>
      </c>
      <c r="BM21"/>
      <c r="BN21" s="907" t="e">
        <f>SUM(BN19:BN20)</f>
        <v>#REF!</v>
      </c>
      <c r="BO21" s="907" t="e">
        <f>SUM(BO19:BO20)</f>
        <v>#REF!</v>
      </c>
      <c r="BP21"/>
      <c r="BQ21"/>
      <c r="BR21"/>
      <c r="BS21"/>
      <c r="BT21"/>
    </row>
    <row r="22" spans="1:72" s="19" customFormat="1" ht="12" customHeight="1">
      <c r="A22" s="215"/>
      <c r="B22" s="216"/>
      <c r="C22" s="217"/>
      <c r="D22" s="218"/>
      <c r="E22" s="229"/>
      <c r="F22" s="220"/>
      <c r="G22" s="221"/>
      <c r="H22" s="221"/>
      <c r="I22" s="221"/>
      <c r="J22" s="605"/>
      <c r="K22" s="777"/>
      <c r="L22" s="221"/>
      <c r="M22" s="222"/>
      <c r="N22" s="664"/>
      <c r="O22" s="665"/>
      <c r="BA22" s="10" t="s">
        <v>433</v>
      </c>
      <c r="BB22" s="11"/>
      <c r="BC22" s="12"/>
      <c r="BD22" s="8"/>
      <c r="BE22" s="13" t="e">
        <f>#REF!</f>
        <v>#REF!</v>
      </c>
      <c r="BF22" s="893">
        <f>J938</f>
        <v>69880.040000000008</v>
      </c>
      <c r="BG22" s="893">
        <f>L938</f>
        <v>223300</v>
      </c>
      <c r="BH22" s="893">
        <f t="shared" si="0"/>
        <v>293180.04000000004</v>
      </c>
      <c r="BM22" t="s">
        <v>724</v>
      </c>
      <c r="BN22" s="907" t="e">
        <f>BN20*0.25</f>
        <v>#REF!</v>
      </c>
      <c r="BO22"/>
      <c r="BP22"/>
      <c r="BQ22"/>
      <c r="BR22"/>
      <c r="BS22"/>
      <c r="BT22"/>
    </row>
    <row r="23" spans="1:72" s="19" customFormat="1" ht="12" customHeight="1">
      <c r="A23" s="215"/>
      <c r="B23" s="216"/>
      <c r="C23" s="217"/>
      <c r="D23" s="218"/>
      <c r="E23" s="219"/>
      <c r="F23" s="220"/>
      <c r="G23" s="221"/>
      <c r="H23" s="221"/>
      <c r="I23" s="221"/>
      <c r="J23" s="605"/>
      <c r="K23" s="777"/>
      <c r="L23" s="221"/>
      <c r="M23" s="222"/>
      <c r="N23" s="664"/>
      <c r="O23" s="665"/>
      <c r="BA23" s="10" t="s">
        <v>434</v>
      </c>
      <c r="BB23" s="11"/>
      <c r="BC23" s="12"/>
      <c r="BD23" s="8"/>
      <c r="BE23" s="13" t="e">
        <f>#REF!</f>
        <v>#REF!</v>
      </c>
      <c r="BF23" s="893">
        <f>J952</f>
        <v>38150</v>
      </c>
      <c r="BG23" s="893">
        <f>L952</f>
        <v>127850</v>
      </c>
      <c r="BH23" s="893">
        <f>BF23+BG23</f>
        <v>166000</v>
      </c>
      <c r="BM23"/>
      <c r="BN23">
        <v>17207095</v>
      </c>
      <c r="BO23"/>
      <c r="BP23"/>
      <c r="BQ23"/>
      <c r="BR23"/>
      <c r="BS23"/>
      <c r="BT23"/>
    </row>
    <row r="24" spans="1:72" s="19" customFormat="1" ht="12" customHeight="1">
      <c r="A24" s="215" t="s">
        <v>31</v>
      </c>
      <c r="B24" s="230" t="s">
        <v>363</v>
      </c>
      <c r="C24" s="217"/>
      <c r="D24" s="218"/>
      <c r="E24" s="219"/>
      <c r="F24" s="220"/>
      <c r="G24" s="221"/>
      <c r="H24" s="221"/>
      <c r="I24" s="221"/>
      <c r="J24" s="605"/>
      <c r="K24" s="777"/>
      <c r="L24" s="221"/>
      <c r="M24" s="222"/>
      <c r="N24" s="664"/>
      <c r="O24" s="665"/>
      <c r="BA24" s="10" t="s">
        <v>320</v>
      </c>
      <c r="BB24" s="11"/>
      <c r="BC24" s="12"/>
      <c r="BD24" s="8"/>
      <c r="BE24" s="13" t="e">
        <f>#REF!</f>
        <v>#REF!</v>
      </c>
      <c r="BF24" s="894"/>
      <c r="BG24" s="894"/>
      <c r="BH24" s="894"/>
      <c r="BM24" s="912"/>
      <c r="BN24"/>
      <c r="BO24"/>
      <c r="BP24"/>
      <c r="BQ24"/>
      <c r="BR24"/>
      <c r="BS24"/>
      <c r="BT24"/>
    </row>
    <row r="25" spans="1:72" s="19" customFormat="1" ht="12" customHeight="1">
      <c r="A25" s="215"/>
      <c r="B25" s="230"/>
      <c r="C25" s="217"/>
      <c r="D25" s="218"/>
      <c r="E25" s="219"/>
      <c r="F25" s="220"/>
      <c r="G25" s="221"/>
      <c r="H25" s="221"/>
      <c r="I25" s="221"/>
      <c r="J25" s="605"/>
      <c r="K25" s="777"/>
      <c r="L25" s="221"/>
      <c r="M25" s="222"/>
      <c r="N25" s="664"/>
      <c r="O25" s="665"/>
      <c r="BA25" s="1449" t="s">
        <v>255</v>
      </c>
      <c r="BB25" s="1449"/>
      <c r="BC25" s="1449"/>
      <c r="BD25" s="14"/>
      <c r="BE25" s="15" t="e">
        <f>SUM(BE10:BE24)</f>
        <v>#REF!</v>
      </c>
      <c r="BF25" s="15" t="e">
        <f t="shared" ref="BF25:BH25" si="1">SUM(BF10:BF24)</f>
        <v>#REF!</v>
      </c>
      <c r="BG25" s="15" t="e">
        <f t="shared" si="1"/>
        <v>#REF!</v>
      </c>
      <c r="BH25" s="15" t="e">
        <f t="shared" si="1"/>
        <v>#REF!</v>
      </c>
      <c r="BM25"/>
      <c r="BN25"/>
      <c r="BO25"/>
      <c r="BP25"/>
      <c r="BQ25"/>
      <c r="BR25"/>
      <c r="BS25"/>
      <c r="BT25"/>
    </row>
    <row r="26" spans="1:72" s="19" customFormat="1" ht="12" customHeight="1" thickBot="1">
      <c r="A26" s="215"/>
      <c r="B26" s="216"/>
      <c r="C26" s="217"/>
      <c r="D26" s="218"/>
      <c r="E26" s="231" t="s">
        <v>364</v>
      </c>
      <c r="F26" s="220" t="s">
        <v>34</v>
      </c>
      <c r="G26" s="221">
        <v>1</v>
      </c>
      <c r="H26" s="221"/>
      <c r="I26" s="777">
        <f>N26*0.8</f>
        <v>340000</v>
      </c>
      <c r="J26" s="605">
        <f>I26*G26</f>
        <v>340000</v>
      </c>
      <c r="K26" s="777"/>
      <c r="L26" s="221"/>
      <c r="M26" s="222">
        <f>J26+L26</f>
        <v>340000</v>
      </c>
      <c r="N26" s="664">
        <v>425000</v>
      </c>
      <c r="O26" s="664">
        <f>N26*G26</f>
        <v>425000</v>
      </c>
      <c r="BA26" s="1450" t="s">
        <v>303</v>
      </c>
      <c r="BB26" s="1451"/>
      <c r="BC26" s="1451"/>
      <c r="BD26" s="8"/>
      <c r="BE26" s="129" t="e">
        <f>ROUNDUP(BE25*6%,2)</f>
        <v>#REF!</v>
      </c>
      <c r="BF26" s="129" t="e">
        <f t="shared" ref="BF26:BH26" si="2">ROUNDUP(BF25*6%,2)</f>
        <v>#REF!</v>
      </c>
      <c r="BG26" s="129" t="e">
        <f t="shared" si="2"/>
        <v>#REF!</v>
      </c>
      <c r="BH26" s="129" t="e">
        <f t="shared" si="2"/>
        <v>#REF!</v>
      </c>
      <c r="BM26" t="s">
        <v>723</v>
      </c>
      <c r="BN26">
        <f>7500*9</f>
        <v>67500</v>
      </c>
      <c r="BO26"/>
      <c r="BP26"/>
      <c r="BQ26"/>
      <c r="BR26"/>
      <c r="BS26"/>
      <c r="BT26"/>
    </row>
    <row r="27" spans="1:72" s="19" customFormat="1" ht="12" customHeight="1" thickBot="1">
      <c r="A27" s="215"/>
      <c r="B27" s="216"/>
      <c r="C27" s="217"/>
      <c r="D27" s="218"/>
      <c r="E27" s="231"/>
      <c r="F27" s="220"/>
      <c r="G27" s="221"/>
      <c r="H27" s="221"/>
      <c r="I27" s="221"/>
      <c r="J27" s="605"/>
      <c r="K27" s="777"/>
      <c r="L27" s="221"/>
      <c r="M27" s="222"/>
      <c r="N27" s="664"/>
      <c r="O27" s="666"/>
      <c r="BA27" s="1452" t="s">
        <v>304</v>
      </c>
      <c r="BB27" s="1453"/>
      <c r="BC27" s="1453"/>
      <c r="BD27" s="130"/>
      <c r="BE27" s="131" t="e">
        <f>SUM(BE25:BE26)</f>
        <v>#REF!</v>
      </c>
      <c r="BF27" s="131" t="e">
        <f t="shared" ref="BF27:BH27" si="3">SUM(BF25:BF26)</f>
        <v>#REF!</v>
      </c>
      <c r="BG27" s="131" t="e">
        <f t="shared" si="3"/>
        <v>#REF!</v>
      </c>
      <c r="BH27" s="131" t="e">
        <f t="shared" si="3"/>
        <v>#REF!</v>
      </c>
      <c r="BM27" t="s">
        <v>725</v>
      </c>
      <c r="BN27" s="907" t="e">
        <f>BN20*0.1</f>
        <v>#REF!</v>
      </c>
      <c r="BO27"/>
      <c r="BP27"/>
      <c r="BQ27"/>
      <c r="BR27"/>
      <c r="BS27"/>
      <c r="BT27"/>
    </row>
    <row r="28" spans="1:72" s="33" customFormat="1" ht="15">
      <c r="A28" s="215" t="s">
        <v>35</v>
      </c>
      <c r="B28" s="223" t="s">
        <v>32</v>
      </c>
      <c r="C28" s="224"/>
      <c r="D28" s="225"/>
      <c r="E28" s="226"/>
      <c r="F28" s="227"/>
      <c r="G28" s="221"/>
      <c r="H28" s="221"/>
      <c r="I28" s="221"/>
      <c r="J28" s="605"/>
      <c r="K28" s="777"/>
      <c r="L28" s="221"/>
      <c r="M28" s="222"/>
      <c r="N28" s="664"/>
      <c r="O28" s="665"/>
      <c r="BA28" s="1"/>
      <c r="BB28" s="1"/>
      <c r="BC28" s="1"/>
      <c r="BD28" s="1"/>
      <c r="BE28" s="1"/>
      <c r="BF28" s="891"/>
      <c r="BG28" s="891"/>
      <c r="BH28" s="891"/>
      <c r="BM28"/>
      <c r="BN28"/>
      <c r="BO28"/>
      <c r="BP28"/>
      <c r="BQ28"/>
      <c r="BR28"/>
      <c r="BS28"/>
      <c r="BT28"/>
    </row>
    <row r="29" spans="1:72" s="32" customFormat="1" ht="41.25" customHeight="1">
      <c r="A29" s="215"/>
      <c r="B29" s="216"/>
      <c r="C29" s="217"/>
      <c r="D29" s="218"/>
      <c r="E29" s="232" t="s">
        <v>33</v>
      </c>
      <c r="F29" s="220" t="s">
        <v>34</v>
      </c>
      <c r="G29" s="221">
        <v>1</v>
      </c>
      <c r="H29" s="221"/>
      <c r="I29" s="221">
        <f>N29*0.7</f>
        <v>503999.99999999994</v>
      </c>
      <c r="J29" s="605">
        <f>I29*G29</f>
        <v>503999.99999999994</v>
      </c>
      <c r="K29" s="777">
        <f>N29*0.2</f>
        <v>144000</v>
      </c>
      <c r="L29" s="221">
        <f>K29*G29</f>
        <v>144000</v>
      </c>
      <c r="M29" s="222">
        <f t="shared" ref="M29:M33" si="4">J29+L29</f>
        <v>648000</v>
      </c>
      <c r="N29" s="664">
        <v>720000</v>
      </c>
      <c r="O29" s="667">
        <f>G29*N29</f>
        <v>720000</v>
      </c>
      <c r="AY29" s="930"/>
      <c r="AZ29" s="930"/>
      <c r="BA29" s="1"/>
      <c r="BB29" s="1"/>
      <c r="BC29" s="1"/>
      <c r="BD29" s="1"/>
      <c r="BE29" s="1"/>
      <c r="BF29" s="891"/>
      <c r="BG29" s="891"/>
      <c r="BH29" s="896" t="e">
        <f>BE27-BH27</f>
        <v>#REF!</v>
      </c>
      <c r="BM29"/>
      <c r="BN29"/>
      <c r="BO29"/>
      <c r="BP29"/>
      <c r="BQ29"/>
      <c r="BR29"/>
      <c r="BS29"/>
      <c r="BT29"/>
    </row>
    <row r="30" spans="1:72" s="19" customFormat="1" ht="12" customHeight="1">
      <c r="A30" s="215"/>
      <c r="B30" s="216"/>
      <c r="C30" s="217"/>
      <c r="D30" s="218"/>
      <c r="E30" s="219"/>
      <c r="F30" s="220"/>
      <c r="G30" s="221"/>
      <c r="H30" s="221"/>
      <c r="I30" s="221"/>
      <c r="J30" s="605"/>
      <c r="K30" s="777"/>
      <c r="L30" s="221"/>
      <c r="M30" s="222"/>
      <c r="N30" s="664"/>
      <c r="O30" s="665"/>
      <c r="BA30" s="1"/>
      <c r="BB30" s="1"/>
      <c r="BC30" s="1"/>
      <c r="BD30" s="1"/>
      <c r="BE30" s="1"/>
      <c r="BF30" s="891"/>
      <c r="BG30" s="891"/>
      <c r="BH30" s="891"/>
      <c r="BM30"/>
      <c r="BN30"/>
      <c r="BO30"/>
      <c r="BP30"/>
      <c r="BQ30"/>
      <c r="BR30"/>
      <c r="BS30"/>
      <c r="BT30"/>
    </row>
    <row r="31" spans="1:72" s="19" customFormat="1" ht="12" customHeight="1">
      <c r="A31" s="215"/>
      <c r="B31" s="216"/>
      <c r="C31" s="217"/>
      <c r="D31" s="218"/>
      <c r="E31" s="219"/>
      <c r="F31" s="220"/>
      <c r="G31" s="221"/>
      <c r="H31" s="221"/>
      <c r="I31" s="221"/>
      <c r="J31" s="605"/>
      <c r="K31" s="777"/>
      <c r="L31" s="221"/>
      <c r="M31" s="222"/>
      <c r="N31" s="664"/>
      <c r="O31" s="665"/>
      <c r="BA31" s="1"/>
      <c r="BB31" s="1"/>
      <c r="BC31" s="1"/>
      <c r="BD31" s="1"/>
      <c r="BE31" s="1"/>
      <c r="BF31" s="891"/>
      <c r="BG31" s="891"/>
      <c r="BH31" s="897" t="e">
        <f>BH29/BE27</f>
        <v>#REF!</v>
      </c>
      <c r="BM31" t="s">
        <v>719</v>
      </c>
      <c r="BN31">
        <f>9*40000</f>
        <v>360000</v>
      </c>
      <c r="BO31"/>
      <c r="BP31"/>
      <c r="BQ31"/>
      <c r="BR31"/>
      <c r="BS31"/>
      <c r="BT31"/>
    </row>
    <row r="32" spans="1:72" s="33" customFormat="1" ht="12" customHeight="1">
      <c r="A32" s="215" t="s">
        <v>38</v>
      </c>
      <c r="B32" s="223" t="s">
        <v>36</v>
      </c>
      <c r="C32" s="224"/>
      <c r="D32" s="225"/>
      <c r="E32" s="226"/>
      <c r="F32" s="227"/>
      <c r="G32" s="221"/>
      <c r="H32" s="221"/>
      <c r="I32" s="221"/>
      <c r="J32" s="605"/>
      <c r="K32" s="777"/>
      <c r="L32" s="221"/>
      <c r="M32" s="222"/>
      <c r="N32" s="664"/>
      <c r="O32" s="665"/>
      <c r="BM32"/>
      <c r="BN32"/>
      <c r="BO32"/>
      <c r="BP32"/>
      <c r="BQ32"/>
      <c r="BR32"/>
      <c r="BS32"/>
      <c r="BT32"/>
    </row>
    <row r="33" spans="1:72" s="19" customFormat="1" ht="12" customHeight="1">
      <c r="A33" s="215"/>
      <c r="B33" s="216"/>
      <c r="C33" s="217"/>
      <c r="D33" s="218"/>
      <c r="E33" s="219" t="s">
        <v>37</v>
      </c>
      <c r="F33" s="220" t="s">
        <v>14</v>
      </c>
      <c r="G33" s="221">
        <v>1</v>
      </c>
      <c r="H33" s="221"/>
      <c r="I33" s="221">
        <f>K33*0.25</f>
        <v>1875</v>
      </c>
      <c r="J33" s="605">
        <f>G33*I33</f>
        <v>1875</v>
      </c>
      <c r="K33" s="777">
        <f>N33*0.75</f>
        <v>7500</v>
      </c>
      <c r="L33" s="221">
        <f>K33*G33</f>
        <v>7500</v>
      </c>
      <c r="M33" s="222">
        <f t="shared" si="4"/>
        <v>9375</v>
      </c>
      <c r="N33" s="664">
        <v>10000</v>
      </c>
      <c r="O33" s="668">
        <f>IF(G33="","",G33*N33)</f>
        <v>10000</v>
      </c>
      <c r="AY33" s="882">
        <f>M26+M29+M33+M37</f>
        <v>1337375</v>
      </c>
      <c r="BB33"/>
      <c r="BC33"/>
      <c r="BD33" s="928"/>
      <c r="BE33" s="928"/>
      <c r="BF33" s="921"/>
      <c r="BG33" s="921"/>
      <c r="BH33" s="921"/>
      <c r="BI33" s="921"/>
      <c r="BJ33" s="921"/>
      <c r="BK33" s="921"/>
      <c r="BL33" s="921"/>
      <c r="BM33" s="921"/>
      <c r="BN33"/>
      <c r="BO33"/>
      <c r="BP33"/>
      <c r="BQ33"/>
      <c r="BR33"/>
      <c r="BS33"/>
      <c r="BT33"/>
    </row>
    <row r="34" spans="1:72" s="19" customFormat="1" ht="12" customHeight="1">
      <c r="A34" s="215"/>
      <c r="B34" s="216"/>
      <c r="C34" s="217"/>
      <c r="D34" s="218"/>
      <c r="E34" s="219"/>
      <c r="F34" s="220"/>
      <c r="G34" s="221"/>
      <c r="H34" s="221"/>
      <c r="I34" s="221"/>
      <c r="J34" s="605"/>
      <c r="K34" s="777"/>
      <c r="L34" s="221"/>
      <c r="M34" s="222"/>
      <c r="N34" s="664"/>
      <c r="O34" s="1473" t="str">
        <f>IF(C1="","",C1*15)</f>
        <v/>
      </c>
      <c r="BB34" s="1454" t="e">
        <f>#REF!</f>
        <v>#REF!</v>
      </c>
      <c r="BC34" s="1455"/>
      <c r="BD34" s="1455"/>
      <c r="BE34" s="1455"/>
      <c r="BF34" s="1455"/>
      <c r="BG34" s="1455"/>
      <c r="BH34" s="1455"/>
      <c r="BI34" s="1455"/>
      <c r="BJ34" s="1455"/>
      <c r="BK34" s="1455"/>
      <c r="BL34" s="1455"/>
      <c r="BM34" s="1455"/>
      <c r="BN34"/>
      <c r="BO34"/>
      <c r="BP34"/>
      <c r="BQ34"/>
      <c r="BR34"/>
      <c r="BS34"/>
      <c r="BT34"/>
    </row>
    <row r="35" spans="1:72" s="19" customFormat="1" ht="12" customHeight="1">
      <c r="A35" s="215"/>
      <c r="B35" s="216"/>
      <c r="C35" s="217"/>
      <c r="D35" s="218"/>
      <c r="E35" s="219"/>
      <c r="F35" s="220"/>
      <c r="G35" s="221"/>
      <c r="H35" s="221"/>
      <c r="I35" s="221"/>
      <c r="J35" s="605"/>
      <c r="K35" s="777"/>
      <c r="L35" s="221"/>
      <c r="M35" s="222"/>
      <c r="N35" s="664"/>
      <c r="O35" s="1473"/>
      <c r="BB35"/>
      <c r="BC35"/>
      <c r="BD35" s="928"/>
      <c r="BE35"/>
      <c r="BF35" s="921"/>
      <c r="BG35" s="921"/>
      <c r="BH35" s="921"/>
      <c r="BI35" s="921"/>
      <c r="BJ35" s="921"/>
      <c r="BK35" s="921"/>
      <c r="BL35" s="921"/>
      <c r="BM35" s="921"/>
      <c r="BN35"/>
    </row>
    <row r="36" spans="1:72" s="33" customFormat="1" ht="12" customHeight="1">
      <c r="A36" s="215" t="s">
        <v>40</v>
      </c>
      <c r="B36" s="223" t="s">
        <v>362</v>
      </c>
      <c r="C36" s="224"/>
      <c r="D36" s="225"/>
      <c r="E36" s="226"/>
      <c r="F36" s="227"/>
      <c r="G36" s="221"/>
      <c r="H36" s="221"/>
      <c r="I36" s="221"/>
      <c r="J36" s="605"/>
      <c r="K36" s="777"/>
      <c r="L36" s="221"/>
      <c r="M36" s="222"/>
      <c r="N36" s="664"/>
      <c r="O36" s="665"/>
      <c r="BB36"/>
      <c r="BC36"/>
      <c r="BD36" s="899" t="s">
        <v>693</v>
      </c>
      <c r="BE36"/>
      <c r="BF36" s="921"/>
      <c r="BG36" s="921"/>
      <c r="BH36" s="921"/>
      <c r="BI36" s="921"/>
      <c r="BJ36" s="921"/>
      <c r="BK36" s="921"/>
      <c r="BL36" s="921"/>
      <c r="BM36" s="921"/>
      <c r="BN36"/>
    </row>
    <row r="37" spans="1:72" s="19" customFormat="1" ht="12" customHeight="1">
      <c r="A37" s="215"/>
      <c r="B37" s="216"/>
      <c r="C37" s="217"/>
      <c r="D37" s="218"/>
      <c r="E37" s="219" t="s">
        <v>39</v>
      </c>
      <c r="F37" s="220" t="s">
        <v>34</v>
      </c>
      <c r="G37" s="221">
        <v>1</v>
      </c>
      <c r="H37" s="221"/>
      <c r="I37" s="221">
        <f>N37*0.8</f>
        <v>340000</v>
      </c>
      <c r="J37" s="605">
        <f>I37*G37</f>
        <v>340000</v>
      </c>
      <c r="K37" s="777"/>
      <c r="L37" s="221"/>
      <c r="M37" s="222">
        <f>J37+L37</f>
        <v>340000</v>
      </c>
      <c r="N37" s="664">
        <v>425000</v>
      </c>
      <c r="O37" s="664">
        <f>N37*G37</f>
        <v>425000</v>
      </c>
      <c r="BB37" s="900"/>
      <c r="BC37" s="901" t="s">
        <v>694</v>
      </c>
      <c r="BD37" s="902">
        <f>BS41</f>
        <v>76500</v>
      </c>
      <c r="BE37"/>
      <c r="BF37" s="921"/>
      <c r="BG37" s="921"/>
      <c r="BH37" s="921"/>
      <c r="BI37" s="921"/>
      <c r="BJ37" s="921"/>
      <c r="BK37" s="921"/>
      <c r="BL37" s="921"/>
      <c r="BM37" s="921"/>
      <c r="BN37"/>
    </row>
    <row r="38" spans="1:72" s="19" customFormat="1" ht="12" customHeight="1">
      <c r="A38" s="215"/>
      <c r="B38" s="216"/>
      <c r="C38" s="217"/>
      <c r="D38" s="218"/>
      <c r="E38" s="219"/>
      <c r="F38" s="220"/>
      <c r="G38" s="221"/>
      <c r="H38" s="221"/>
      <c r="I38" s="221"/>
      <c r="J38" s="605"/>
      <c r="K38" s="777"/>
      <c r="L38" s="221"/>
      <c r="M38" s="222"/>
      <c r="N38" s="664"/>
      <c r="O38" s="668" t="str">
        <f>IF(G38="","",G38*N38)</f>
        <v/>
      </c>
      <c r="BB38" s="900"/>
      <c r="BC38" s="185" t="s">
        <v>695</v>
      </c>
      <c r="BD38" s="902">
        <f>BP50</f>
        <v>67500</v>
      </c>
      <c r="BE38"/>
      <c r="BF38" s="921"/>
      <c r="BG38" s="921"/>
      <c r="BH38" s="921"/>
      <c r="BI38" s="921"/>
      <c r="BJ38" s="921"/>
      <c r="BK38" s="921"/>
      <c r="BL38" s="921"/>
      <c r="BM38" s="921"/>
      <c r="BN38"/>
    </row>
    <row r="39" spans="1:72" s="19" customFormat="1" ht="12" customHeight="1">
      <c r="A39" s="215"/>
      <c r="B39" s="216"/>
      <c r="C39" s="217"/>
      <c r="D39" s="218"/>
      <c r="E39" s="219"/>
      <c r="F39" s="220"/>
      <c r="G39" s="221"/>
      <c r="H39" s="221"/>
      <c r="I39" s="221"/>
      <c r="J39" s="605"/>
      <c r="K39" s="777"/>
      <c r="L39" s="221"/>
      <c r="M39" s="222"/>
      <c r="N39" s="664"/>
      <c r="O39" s="668" t="str">
        <f>IF(G39="","",G39*N39)</f>
        <v/>
      </c>
      <c r="BB39" s="900"/>
      <c r="BC39" s="185" t="s">
        <v>720</v>
      </c>
      <c r="BD39" s="902" t="e">
        <f>BP46</f>
        <v>#REF!</v>
      </c>
      <c r="BE39"/>
      <c r="BF39" s="921"/>
      <c r="BG39" s="921"/>
      <c r="BH39" s="921"/>
      <c r="BI39" s="921"/>
      <c r="BJ39" s="921"/>
      <c r="BK39" s="921"/>
      <c r="BL39" s="921"/>
      <c r="BM39" s="921"/>
      <c r="BN39"/>
    </row>
    <row r="40" spans="1:72" s="33" customFormat="1" ht="12" customHeight="1">
      <c r="A40" s="215" t="s">
        <v>365</v>
      </c>
      <c r="B40" s="223" t="s">
        <v>41</v>
      </c>
      <c r="C40" s="224"/>
      <c r="D40" s="225"/>
      <c r="E40" s="226"/>
      <c r="F40" s="227"/>
      <c r="G40" s="221"/>
      <c r="H40" s="221"/>
      <c r="I40" s="221"/>
      <c r="J40" s="605"/>
      <c r="K40" s="777"/>
      <c r="L40" s="221"/>
      <c r="M40" s="222"/>
      <c r="N40" s="664"/>
      <c r="O40" s="668" t="str">
        <f>IF(G40="","",G40*N40)</f>
        <v/>
      </c>
      <c r="BB40" s="900"/>
      <c r="BC40" s="185" t="s">
        <v>696</v>
      </c>
      <c r="BD40" s="902" t="e">
        <f>BP51</f>
        <v>#REF!</v>
      </c>
      <c r="BE40"/>
      <c r="BF40" s="921"/>
      <c r="BG40" s="921"/>
      <c r="BH40" s="921"/>
      <c r="BI40" s="921"/>
      <c r="BJ40" s="921"/>
      <c r="BK40" s="921"/>
      <c r="BL40" s="921"/>
      <c r="BM40" s="921"/>
      <c r="BN40"/>
      <c r="BO40"/>
      <c r="BP40" s="905" t="e">
        <f>BG25</f>
        <v>#REF!</v>
      </c>
      <c r="BQ40" t="s">
        <v>703</v>
      </c>
      <c r="BR40" t="s">
        <v>704</v>
      </c>
      <c r="BS40" t="s">
        <v>705</v>
      </c>
      <c r="BT40" t="s">
        <v>706</v>
      </c>
    </row>
    <row r="41" spans="1:72" s="19" customFormat="1" ht="12" customHeight="1">
      <c r="A41" s="215"/>
      <c r="B41" s="216"/>
      <c r="C41" s="217"/>
      <c r="D41" s="218"/>
      <c r="E41" s="219" t="s">
        <v>42</v>
      </c>
      <c r="F41" s="220" t="s">
        <v>34</v>
      </c>
      <c r="G41" s="221">
        <v>1</v>
      </c>
      <c r="H41" s="221"/>
      <c r="I41" s="221"/>
      <c r="J41" s="605"/>
      <c r="K41" s="777"/>
      <c r="L41" s="221"/>
      <c r="M41" s="222"/>
      <c r="N41" s="664" t="s">
        <v>265</v>
      </c>
      <c r="O41" s="664" t="s">
        <v>265</v>
      </c>
      <c r="BB41" s="900"/>
      <c r="BC41" s="903" t="s">
        <v>697</v>
      </c>
      <c r="BD41" s="902">
        <f>BT41</f>
        <v>66300</v>
      </c>
      <c r="BE41"/>
      <c r="BF41" s="921"/>
      <c r="BG41" s="921"/>
      <c r="BH41" s="921"/>
      <c r="BI41" s="921"/>
      <c r="BJ41" s="921"/>
      <c r="BK41" s="921"/>
      <c r="BL41" s="921"/>
      <c r="BM41" s="921"/>
      <c r="BN41"/>
      <c r="BO41"/>
      <c r="BP41" s="907" t="e">
        <f>BP40-BQ41-BR41-BS41-BT41</f>
        <v>#REF!</v>
      </c>
      <c r="BQ41" s="907" t="e">
        <f>BP40*0.05</f>
        <v>#REF!</v>
      </c>
      <c r="BR41" s="905">
        <f>(500+450+6000+500)*2*9</f>
        <v>134100</v>
      </c>
      <c r="BS41" s="905">
        <f>9000*8.5</f>
        <v>76500</v>
      </c>
      <c r="BT41" s="905">
        <f>260*30*8.5</f>
        <v>66300</v>
      </c>
    </row>
    <row r="42" spans="1:72" s="19" customFormat="1" ht="12" customHeight="1">
      <c r="A42" s="550"/>
      <c r="B42" s="551"/>
      <c r="C42" s="552"/>
      <c r="D42" s="553"/>
      <c r="E42" s="554"/>
      <c r="F42" s="555"/>
      <c r="G42" s="556"/>
      <c r="H42" s="556"/>
      <c r="I42" s="556"/>
      <c r="J42" s="606"/>
      <c r="K42" s="778"/>
      <c r="L42" s="556"/>
      <c r="M42" s="557"/>
      <c r="N42" s="669"/>
      <c r="O42" s="669"/>
      <c r="BB42" s="900"/>
      <c r="BC42" s="185" t="s">
        <v>698</v>
      </c>
      <c r="BD42" s="902"/>
      <c r="BE42"/>
      <c r="BF42" s="921"/>
      <c r="BG42" s="921"/>
      <c r="BH42" s="921"/>
      <c r="BI42" s="921"/>
      <c r="BJ42" s="921"/>
      <c r="BK42" s="921"/>
      <c r="BL42" s="921"/>
      <c r="BM42" s="921"/>
      <c r="BN42"/>
      <c r="BO42"/>
      <c r="BP42"/>
      <c r="BQ42"/>
      <c r="BR42"/>
      <c r="BS42"/>
      <c r="BT42"/>
    </row>
    <row r="43" spans="1:72" s="19" customFormat="1" ht="12" customHeight="1">
      <c r="A43" s="550"/>
      <c r="B43" s="592" t="s">
        <v>606</v>
      </c>
      <c r="C43" s="593" t="s">
        <v>605</v>
      </c>
      <c r="E43" s="594"/>
      <c r="F43" s="555"/>
      <c r="G43" s="556"/>
      <c r="H43" s="556"/>
      <c r="I43" s="556"/>
      <c r="J43" s="606"/>
      <c r="K43" s="778"/>
      <c r="L43" s="556"/>
      <c r="M43" s="557"/>
      <c r="N43" s="669"/>
      <c r="O43" s="669"/>
      <c r="BB43" s="900"/>
      <c r="BC43" s="185" t="s">
        <v>699</v>
      </c>
      <c r="BD43" s="902"/>
      <c r="BE43"/>
      <c r="BF43" s="921"/>
      <c r="BG43" s="921"/>
      <c r="BH43" s="921"/>
      <c r="BI43" s="921"/>
      <c r="BJ43" s="921"/>
      <c r="BK43" s="921"/>
      <c r="BL43" s="921"/>
      <c r="BM43" s="921"/>
      <c r="BN43"/>
      <c r="BO43" t="s">
        <v>721</v>
      </c>
      <c r="BP43" s="905" t="e">
        <f>BF25</f>
        <v>#REF!</v>
      </c>
      <c r="BQ43" s="907" t="e">
        <f>BP43*1.1</f>
        <v>#REF!</v>
      </c>
      <c r="BR43"/>
      <c r="BS43"/>
      <c r="BT43"/>
    </row>
    <row r="44" spans="1:72" s="19" customFormat="1" ht="12" customHeight="1">
      <c r="A44" s="550"/>
      <c r="B44" s="551"/>
      <c r="C44" s="552"/>
      <c r="D44" s="553"/>
      <c r="E44" s="554"/>
      <c r="F44" s="555"/>
      <c r="G44" s="556"/>
      <c r="H44" s="556"/>
      <c r="I44" s="556"/>
      <c r="J44" s="606"/>
      <c r="K44" s="778"/>
      <c r="L44" s="556"/>
      <c r="M44" s="557"/>
      <c r="N44" s="669"/>
      <c r="O44" s="669"/>
      <c r="BB44" s="900"/>
      <c r="BC44" s="185" t="s">
        <v>700</v>
      </c>
      <c r="BD44" s="902">
        <f>BR41</f>
        <v>134100</v>
      </c>
      <c r="BE44"/>
      <c r="BF44" s="921"/>
      <c r="BG44" s="921"/>
      <c r="BH44" s="921"/>
      <c r="BI44" s="921"/>
      <c r="BJ44" s="921"/>
      <c r="BK44" s="921"/>
      <c r="BL44" s="921"/>
      <c r="BM44" s="921"/>
      <c r="BN44"/>
      <c r="BO44" t="s">
        <v>722</v>
      </c>
      <c r="BP44" s="907" t="e">
        <f>BP43*25%</f>
        <v>#REF!</v>
      </c>
      <c r="BQ44" s="907" t="e">
        <f>BQ43*0.1</f>
        <v>#REF!</v>
      </c>
      <c r="BR44"/>
      <c r="BS44"/>
      <c r="BT44"/>
    </row>
    <row r="45" spans="1:72" s="19" customFormat="1" ht="12" customHeight="1" thickBot="1">
      <c r="A45" s="234"/>
      <c r="B45" s="235"/>
      <c r="C45" s="236"/>
      <c r="D45" s="237"/>
      <c r="E45" s="238"/>
      <c r="F45" s="239"/>
      <c r="G45" s="240"/>
      <c r="H45" s="240"/>
      <c r="I45" s="240"/>
      <c r="J45" s="607"/>
      <c r="K45" s="779"/>
      <c r="L45" s="240"/>
      <c r="M45" s="241"/>
      <c r="N45" s="670"/>
      <c r="O45" s="671" t="str">
        <f>IF(G45="","",G45*N45)</f>
        <v/>
      </c>
      <c r="BB45" s="900"/>
      <c r="BC45" s="185" t="s">
        <v>701</v>
      </c>
      <c r="BD45" s="902">
        <f>BP55</f>
        <v>360000</v>
      </c>
      <c r="BE45"/>
      <c r="BF45" s="921"/>
      <c r="BG45" s="921"/>
      <c r="BH45" s="921"/>
      <c r="BI45" s="921"/>
      <c r="BJ45" s="921"/>
      <c r="BK45" s="921"/>
      <c r="BL45" s="921"/>
      <c r="BM45" s="921"/>
      <c r="BN45"/>
      <c r="BO45"/>
      <c r="BP45" s="907" t="e">
        <f>SUM(BP43:BP44)</f>
        <v>#REF!</v>
      </c>
      <c r="BQ45" s="907" t="e">
        <f>SUM(BQ43:BQ44)</f>
        <v>#REF!</v>
      </c>
      <c r="BR45"/>
      <c r="BS45"/>
      <c r="BT45"/>
    </row>
    <row r="46" spans="1:72" s="36" customFormat="1" ht="15.75" thickBot="1">
      <c r="A46" s="175"/>
      <c r="B46" s="174"/>
      <c r="C46" s="152"/>
      <c r="D46" s="161"/>
      <c r="E46" s="162" t="s">
        <v>43</v>
      </c>
      <c r="F46" s="34"/>
      <c r="G46" s="35"/>
      <c r="H46" s="35"/>
      <c r="I46" s="842"/>
      <c r="J46" s="672">
        <f t="shared" ref="J46:N46" si="5">SUM(J23:J45)</f>
        <v>1185875</v>
      </c>
      <c r="K46" s="780"/>
      <c r="L46" s="767">
        <f t="shared" si="5"/>
        <v>151500</v>
      </c>
      <c r="M46" s="884">
        <f>SUM(M26:M37)</f>
        <v>1337375</v>
      </c>
      <c r="N46" s="672">
        <f t="shared" si="5"/>
        <v>1580000</v>
      </c>
      <c r="O46" s="672">
        <f>SUM(O26:O37)</f>
        <v>1580000</v>
      </c>
      <c r="AY46" s="890"/>
      <c r="BB46" s="900"/>
      <c r="BC46"/>
      <c r="BD46" s="902"/>
      <c r="BE46"/>
      <c r="BF46" s="921"/>
      <c r="BG46" s="921"/>
      <c r="BH46" s="921"/>
      <c r="BI46" s="921"/>
      <c r="BJ46" s="921"/>
      <c r="BK46" s="921"/>
      <c r="BL46" s="921"/>
      <c r="BM46" s="921"/>
      <c r="BN46"/>
      <c r="BO46" t="s">
        <v>724</v>
      </c>
      <c r="BP46" s="907" t="e">
        <f>BP44*0.25</f>
        <v>#REF!</v>
      </c>
      <c r="BQ46"/>
      <c r="BR46"/>
      <c r="BS46"/>
      <c r="BT46"/>
    </row>
    <row r="47" spans="1:72" s="32" customFormat="1" ht="15">
      <c r="A47" s="37" t="s">
        <v>44</v>
      </c>
      <c r="B47" s="140"/>
      <c r="C47" s="153"/>
      <c r="D47" s="163"/>
      <c r="E47" s="164" t="s">
        <v>45</v>
      </c>
      <c r="F47" s="38"/>
      <c r="G47" s="39"/>
      <c r="H47" s="39"/>
      <c r="I47" s="843"/>
      <c r="J47" s="608"/>
      <c r="K47" s="781"/>
      <c r="L47" s="39"/>
      <c r="M47" s="40"/>
      <c r="N47" s="673"/>
      <c r="O47" s="674"/>
      <c r="BB47" s="900"/>
      <c r="BC47" s="185" t="s">
        <v>702</v>
      </c>
      <c r="BD47" s="902" t="e">
        <f>BQ41</f>
        <v>#REF!</v>
      </c>
      <c r="BE47"/>
      <c r="BF47" s="921"/>
      <c r="BG47" s="921"/>
      <c r="BH47" s="921"/>
      <c r="BI47" s="921"/>
      <c r="BJ47" s="921"/>
      <c r="BK47" s="921"/>
      <c r="BL47" s="921"/>
      <c r="BM47" s="921"/>
      <c r="BN47"/>
      <c r="BO47"/>
      <c r="BP47">
        <v>17207095</v>
      </c>
      <c r="BQ47"/>
      <c r="BR47"/>
      <c r="BS47"/>
      <c r="BT47"/>
    </row>
    <row r="48" spans="1:72" s="19" customFormat="1" ht="12" customHeight="1">
      <c r="A48" s="242"/>
      <c r="B48" s="243"/>
      <c r="C48" s="244"/>
      <c r="D48" s="245"/>
      <c r="E48" s="246"/>
      <c r="F48" s="247"/>
      <c r="G48" s="248"/>
      <c r="H48" s="248"/>
      <c r="I48" s="213"/>
      <c r="J48" s="609"/>
      <c r="K48" s="776"/>
      <c r="L48" s="248"/>
      <c r="M48" s="249"/>
      <c r="N48" s="662"/>
      <c r="O48" s="663"/>
      <c r="BB48" s="900"/>
      <c r="BC48" s="185"/>
      <c r="BD48" s="904"/>
      <c r="BE48"/>
      <c r="BF48" s="921"/>
      <c r="BG48" s="921"/>
      <c r="BH48" s="921"/>
      <c r="BI48" s="921"/>
      <c r="BJ48" s="921"/>
      <c r="BK48" s="921"/>
      <c r="BL48" s="921"/>
      <c r="BM48" s="921"/>
      <c r="BN48"/>
      <c r="BO48" s="912"/>
      <c r="BP48"/>
      <c r="BQ48"/>
      <c r="BR48"/>
      <c r="BS48"/>
      <c r="BT48"/>
    </row>
    <row r="49" spans="1:72" s="33" customFormat="1" ht="12" customHeight="1">
      <c r="A49" s="250" t="s">
        <v>46</v>
      </c>
      <c r="B49" s="251" t="s">
        <v>47</v>
      </c>
      <c r="C49" s="252"/>
      <c r="D49" s="253"/>
      <c r="E49" s="254"/>
      <c r="F49" s="255"/>
      <c r="G49" s="256"/>
      <c r="H49" s="256"/>
      <c r="I49" s="221"/>
      <c r="J49" s="610"/>
      <c r="K49" s="777"/>
      <c r="L49" s="256"/>
      <c r="M49" s="257"/>
      <c r="N49" s="664"/>
      <c r="O49" s="665"/>
      <c r="BB49" s="900"/>
      <c r="BC49" s="185"/>
      <c r="BD49" s="904"/>
      <c r="BE49"/>
      <c r="BF49" s="921"/>
      <c r="BG49" s="921"/>
      <c r="BH49" s="921"/>
      <c r="BI49" s="921"/>
      <c r="BJ49" s="921"/>
      <c r="BK49" s="921"/>
      <c r="BL49" s="921"/>
      <c r="BM49" s="921"/>
      <c r="BN49"/>
      <c r="BO49"/>
      <c r="BP49"/>
      <c r="BQ49"/>
      <c r="BR49"/>
      <c r="BS49"/>
      <c r="BT49"/>
    </row>
    <row r="50" spans="1:72" s="32" customFormat="1" ht="38.25">
      <c r="A50" s="258"/>
      <c r="B50" s="259"/>
      <c r="C50" s="260"/>
      <c r="D50" s="261" t="s">
        <v>48</v>
      </c>
      <c r="E50" s="262" t="s">
        <v>305</v>
      </c>
      <c r="F50" s="263"/>
      <c r="G50" s="256"/>
      <c r="H50" s="256"/>
      <c r="I50" s="221"/>
      <c r="J50" s="610"/>
      <c r="K50" s="777"/>
      <c r="L50" s="256"/>
      <c r="M50" s="257"/>
      <c r="N50" s="664"/>
      <c r="O50" s="665"/>
      <c r="BB50" s="900"/>
      <c r="BC50" s="185" t="s">
        <v>707</v>
      </c>
      <c r="BD50" s="906" t="e">
        <f>BP40</f>
        <v>#REF!</v>
      </c>
      <c r="BE50"/>
      <c r="BF50" s="921"/>
      <c r="BG50" s="921"/>
      <c r="BH50" s="921"/>
      <c r="BI50" s="921"/>
      <c r="BJ50" s="921"/>
      <c r="BK50" s="921"/>
      <c r="BL50" s="921"/>
      <c r="BM50" s="921"/>
      <c r="BN50"/>
      <c r="BO50" t="s">
        <v>723</v>
      </c>
      <c r="BP50">
        <f>7500*9</f>
        <v>67500</v>
      </c>
      <c r="BQ50"/>
      <c r="BR50"/>
      <c r="BS50"/>
      <c r="BT50"/>
    </row>
    <row r="51" spans="1:72" s="19" customFormat="1" ht="12" customHeight="1">
      <c r="A51" s="258"/>
      <c r="B51" s="259"/>
      <c r="C51" s="260"/>
      <c r="D51" s="264"/>
      <c r="E51" s="265"/>
      <c r="F51" s="263"/>
      <c r="G51" s="256"/>
      <c r="H51" s="256"/>
      <c r="I51" s="221"/>
      <c r="J51" s="610"/>
      <c r="K51" s="777"/>
      <c r="L51" s="256"/>
      <c r="M51" s="257"/>
      <c r="N51" s="664"/>
      <c r="O51" s="665"/>
      <c r="BB51" s="900"/>
      <c r="BC51" s="185"/>
      <c r="BD51" s="904"/>
      <c r="BE51"/>
      <c r="BF51" s="921"/>
      <c r="BG51" s="921"/>
      <c r="BH51" s="921"/>
      <c r="BI51" s="921"/>
      <c r="BJ51" s="921"/>
      <c r="BK51" s="921"/>
      <c r="BL51" s="921"/>
      <c r="BM51" s="921"/>
      <c r="BN51"/>
      <c r="BO51" t="s">
        <v>725</v>
      </c>
      <c r="BP51" s="907" t="e">
        <f>BP44*0.1</f>
        <v>#REF!</v>
      </c>
      <c r="BQ51"/>
      <c r="BR51"/>
      <c r="BS51"/>
      <c r="BT51"/>
    </row>
    <row r="52" spans="1:72" s="19" customFormat="1" ht="12" customHeight="1">
      <c r="A52" s="258"/>
      <c r="B52" s="259"/>
      <c r="C52" s="260"/>
      <c r="D52" s="264"/>
      <c r="E52" s="265"/>
      <c r="F52" s="263"/>
      <c r="G52" s="256"/>
      <c r="H52" s="256"/>
      <c r="I52" s="221"/>
      <c r="J52" s="610"/>
      <c r="K52" s="777"/>
      <c r="L52" s="256"/>
      <c r="M52" s="257"/>
      <c r="N52" s="664"/>
      <c r="O52" s="665"/>
      <c r="BB52" s="900"/>
      <c r="BC52" s="185" t="s">
        <v>708</v>
      </c>
      <c r="BD52" s="906" t="e">
        <f>BQ45</f>
        <v>#REF!</v>
      </c>
      <c r="BE52"/>
      <c r="BF52" s="921"/>
      <c r="BG52" s="921"/>
      <c r="BH52" s="921"/>
      <c r="BI52" s="921"/>
      <c r="BJ52" s="921"/>
      <c r="BK52" s="921"/>
      <c r="BL52" s="921"/>
      <c r="BM52" s="921"/>
      <c r="BN52"/>
      <c r="BO52"/>
      <c r="BP52"/>
      <c r="BQ52"/>
      <c r="BR52"/>
      <c r="BS52"/>
      <c r="BT52"/>
    </row>
    <row r="53" spans="1:72" s="33" customFormat="1" ht="12" customHeight="1">
      <c r="A53" s="250" t="s">
        <v>49</v>
      </c>
      <c r="B53" s="251" t="s">
        <v>50</v>
      </c>
      <c r="C53" s="252"/>
      <c r="D53" s="253"/>
      <c r="E53" s="254"/>
      <c r="F53" s="255"/>
      <c r="G53" s="256"/>
      <c r="H53" s="256"/>
      <c r="I53" s="221"/>
      <c r="J53" s="610"/>
      <c r="K53" s="777"/>
      <c r="L53" s="256"/>
      <c r="M53" s="257"/>
      <c r="N53" s="664"/>
      <c r="O53" s="665"/>
      <c r="BB53" s="900"/>
      <c r="BC53" s="185"/>
      <c r="BD53" s="908"/>
      <c r="BE53"/>
      <c r="BF53" s="921"/>
      <c r="BG53" s="921"/>
      <c r="BH53" s="921"/>
      <c r="BI53" s="921"/>
      <c r="BJ53" s="921"/>
      <c r="BK53" s="921"/>
      <c r="BL53" s="921"/>
      <c r="BM53" s="921"/>
      <c r="BN53"/>
      <c r="BO53"/>
      <c r="BP53"/>
      <c r="BQ53"/>
      <c r="BR53"/>
      <c r="BS53"/>
      <c r="BT53"/>
    </row>
    <row r="54" spans="1:72" s="41" customFormat="1" ht="25.5">
      <c r="A54" s="266" t="s">
        <v>51</v>
      </c>
      <c r="B54" s="259"/>
      <c r="C54" s="260"/>
      <c r="D54" s="264"/>
      <c r="E54" s="267" t="s">
        <v>52</v>
      </c>
      <c r="F54" s="263" t="s">
        <v>299</v>
      </c>
      <c r="G54" s="256">
        <v>480</v>
      </c>
      <c r="H54" s="256"/>
      <c r="I54" s="221">
        <v>50</v>
      </c>
      <c r="J54" s="610">
        <f>I54*G54</f>
        <v>24000</v>
      </c>
      <c r="K54" s="777">
        <v>25</v>
      </c>
      <c r="L54" s="256">
        <f>G54*K54</f>
        <v>12000</v>
      </c>
      <c r="M54" s="257">
        <f>L54+J54</f>
        <v>36000</v>
      </c>
      <c r="N54" s="664">
        <v>75</v>
      </c>
      <c r="O54" s="675">
        <f>N54*G54</f>
        <v>36000</v>
      </c>
      <c r="BB54" s="909"/>
      <c r="BC54" s="910" t="s">
        <v>323</v>
      </c>
      <c r="BD54" s="911" t="e">
        <f>SUM(BD37:BD53)</f>
        <v>#REF!</v>
      </c>
      <c r="BE54"/>
      <c r="BF54" s="921"/>
      <c r="BG54" s="921"/>
      <c r="BH54" s="921"/>
      <c r="BI54" s="921"/>
      <c r="BJ54" s="921"/>
      <c r="BK54" s="921"/>
      <c r="BL54" s="921"/>
      <c r="BM54" s="921"/>
      <c r="BN54" s="912"/>
      <c r="BO54"/>
      <c r="BP54"/>
      <c r="BQ54"/>
      <c r="BR54"/>
      <c r="BS54"/>
      <c r="BT54"/>
    </row>
    <row r="55" spans="1:72" s="19" customFormat="1" ht="12" customHeight="1">
      <c r="A55" s="258"/>
      <c r="B55" s="259"/>
      <c r="C55" s="260"/>
      <c r="D55" s="264"/>
      <c r="E55" s="265"/>
      <c r="F55" s="263"/>
      <c r="G55" s="256"/>
      <c r="H55" s="256"/>
      <c r="I55" s="221"/>
      <c r="J55" s="610"/>
      <c r="K55" s="777"/>
      <c r="L55" s="256"/>
      <c r="M55" s="257"/>
      <c r="N55" s="664"/>
      <c r="O55" s="668"/>
      <c r="BB55"/>
      <c r="BC55"/>
      <c r="BD55" s="928"/>
      <c r="BE55"/>
      <c r="BF55" s="921"/>
      <c r="BG55" s="921"/>
      <c r="BH55" s="921"/>
      <c r="BI55" s="921"/>
      <c r="BJ55" s="921"/>
      <c r="BK55" s="921"/>
      <c r="BL55" s="921"/>
      <c r="BM55" s="921"/>
      <c r="BN55"/>
      <c r="BO55" t="s">
        <v>719</v>
      </c>
      <c r="BP55">
        <f>9*40000</f>
        <v>360000</v>
      </c>
      <c r="BQ55"/>
      <c r="BR55"/>
      <c r="BS55"/>
      <c r="BT55"/>
    </row>
    <row r="56" spans="1:72" s="33" customFormat="1" ht="15.75" thickBot="1">
      <c r="A56" s="250" t="s">
        <v>367</v>
      </c>
      <c r="B56" s="251" t="s">
        <v>53</v>
      </c>
      <c r="C56" s="252"/>
      <c r="D56" s="253"/>
      <c r="E56" s="254"/>
      <c r="F56" s="255"/>
      <c r="G56" s="256"/>
      <c r="H56" s="256"/>
      <c r="I56" s="221"/>
      <c r="J56" s="610"/>
      <c r="K56" s="777"/>
      <c r="L56" s="256"/>
      <c r="M56" s="257"/>
      <c r="N56" s="664"/>
      <c r="O56" s="668"/>
      <c r="BB56"/>
      <c r="BC56" s="913" t="s">
        <v>709</v>
      </c>
      <c r="BD56" s="914" t="e">
        <f>BE25</f>
        <v>#REF!</v>
      </c>
      <c r="BE56"/>
      <c r="BF56" s="921"/>
      <c r="BG56" s="921"/>
      <c r="BH56" s="921"/>
      <c r="BI56" s="921"/>
      <c r="BJ56" s="921"/>
      <c r="BK56" s="921"/>
      <c r="BL56" s="921"/>
      <c r="BM56" s="921"/>
      <c r="BN56"/>
    </row>
    <row r="57" spans="1:72" s="42" customFormat="1" ht="52.5" customHeight="1">
      <c r="A57" s="258"/>
      <c r="B57" s="259"/>
      <c r="C57" s="260"/>
      <c r="D57" s="264"/>
      <c r="E57" s="267" t="s">
        <v>54</v>
      </c>
      <c r="F57" s="263"/>
      <c r="G57" s="256"/>
      <c r="H57" s="256"/>
      <c r="I57" s="221"/>
      <c r="J57" s="610"/>
      <c r="K57" s="777"/>
      <c r="L57" s="256"/>
      <c r="M57" s="257"/>
      <c r="N57" s="664"/>
      <c r="O57" s="668"/>
      <c r="Q57" s="43" t="s">
        <v>295</v>
      </c>
      <c r="R57" s="44"/>
      <c r="S57" s="43" t="s">
        <v>296</v>
      </c>
      <c r="T57" s="45"/>
      <c r="U57" s="45"/>
      <c r="V57" s="44"/>
      <c r="X57" s="42" t="s">
        <v>297</v>
      </c>
      <c r="AC57" s="182" t="s">
        <v>306</v>
      </c>
      <c r="BB57"/>
      <c r="BC57" s="913" t="s">
        <v>710</v>
      </c>
      <c r="BD57" s="914"/>
      <c r="BE57"/>
      <c r="BF57" s="921"/>
      <c r="BG57" s="921"/>
      <c r="BH57" s="921"/>
      <c r="BI57" s="921"/>
      <c r="BJ57" s="921"/>
      <c r="BK57" s="921"/>
      <c r="BL57" s="921"/>
      <c r="BM57" s="921"/>
      <c r="BN57"/>
    </row>
    <row r="58" spans="1:72" s="47" customFormat="1" ht="18" thickBot="1">
      <c r="A58" s="268" t="s">
        <v>368</v>
      </c>
      <c r="B58" s="259"/>
      <c r="C58" s="260"/>
      <c r="D58" s="264"/>
      <c r="E58" s="269" t="s">
        <v>154</v>
      </c>
      <c r="F58" s="270" t="s">
        <v>300</v>
      </c>
      <c r="G58" s="256" t="e">
        <f>#REF!</f>
        <v>#REF!</v>
      </c>
      <c r="H58" s="256"/>
      <c r="I58" s="221">
        <v>120</v>
      </c>
      <c r="J58" s="256" t="e">
        <f>I58*G58</f>
        <v>#REF!</v>
      </c>
      <c r="K58" s="221"/>
      <c r="L58" s="256"/>
      <c r="M58" s="222" t="e">
        <f t="shared" ref="M58" si="6">J58+L58</f>
        <v>#REF!</v>
      </c>
      <c r="N58" s="664">
        <v>120</v>
      </c>
      <c r="O58" s="668" t="e">
        <f>N58*G58</f>
        <v>#REF!</v>
      </c>
      <c r="P58" s="47">
        <v>1080</v>
      </c>
      <c r="Q58" s="48">
        <f>1080+200</f>
        <v>1280</v>
      </c>
      <c r="R58" s="49" t="e">
        <f>Q58*G58</f>
        <v>#REF!</v>
      </c>
      <c r="S58" s="48">
        <f>680+150</f>
        <v>830</v>
      </c>
      <c r="T58" s="50">
        <f>(1.164*2.037*0.873)</f>
        <v>2.0699423639999996</v>
      </c>
      <c r="U58" s="50" t="e">
        <f>G58/T58</f>
        <v>#REF!</v>
      </c>
      <c r="V58" s="49" t="e">
        <f>+R58</f>
        <v>#REF!</v>
      </c>
      <c r="X58" s="51">
        <f>14.04+12.425+4.92+14.05+9.11+27.08</f>
        <v>81.625</v>
      </c>
      <c r="Y58" s="47">
        <f>82*0.075*1*1</f>
        <v>6.1499999999999995</v>
      </c>
      <c r="Z58" s="47">
        <v>8000</v>
      </c>
      <c r="AA58" s="49">
        <f>Y58*Z58</f>
        <v>49199.999999999993</v>
      </c>
      <c r="AC58" s="47" t="e">
        <f>V58+AA58</f>
        <v>#REF!</v>
      </c>
      <c r="BB58"/>
      <c r="BC58" s="913" t="s">
        <v>711</v>
      </c>
      <c r="BD58" s="915" t="e">
        <f>(BD56+BD57)-BD54</f>
        <v>#REF!</v>
      </c>
      <c r="BE58"/>
      <c r="BF58" s="921"/>
      <c r="BG58" s="921"/>
      <c r="BH58" s="921"/>
      <c r="BI58" s="921"/>
      <c r="BJ58" s="921"/>
      <c r="BK58" s="921"/>
      <c r="BL58" s="921"/>
      <c r="BM58" s="921"/>
      <c r="BN58"/>
    </row>
    <row r="59" spans="1:72" s="19" customFormat="1" ht="12" customHeight="1">
      <c r="A59" s="258"/>
      <c r="B59" s="259"/>
      <c r="C59" s="260"/>
      <c r="D59" s="264"/>
      <c r="E59" s="265"/>
      <c r="F59" s="263"/>
      <c r="G59" s="256"/>
      <c r="H59" s="256"/>
      <c r="I59" s="221"/>
      <c r="J59" s="610"/>
      <c r="K59" s="777"/>
      <c r="L59" s="256"/>
      <c r="M59" s="257"/>
      <c r="N59" s="664"/>
      <c r="O59" s="668"/>
      <c r="P59" s="19">
        <f>P57*0.3048</f>
        <v>0</v>
      </c>
      <c r="BB59"/>
      <c r="BC59" s="913" t="s">
        <v>712</v>
      </c>
      <c r="BD59" s="923" t="e">
        <f>BD58/BD56</f>
        <v>#REF!</v>
      </c>
      <c r="BE59"/>
      <c r="BF59" s="921"/>
      <c r="BG59" s="921"/>
      <c r="BH59" s="921"/>
      <c r="BI59" s="921"/>
      <c r="BJ59" s="921"/>
      <c r="BK59" s="921"/>
      <c r="BL59" s="921"/>
      <c r="BM59" s="921"/>
      <c r="BN59"/>
    </row>
    <row r="60" spans="1:72" s="33" customFormat="1" ht="14.25" customHeight="1">
      <c r="A60" s="250" t="s">
        <v>369</v>
      </c>
      <c r="B60" s="251" t="s">
        <v>55</v>
      </c>
      <c r="C60" s="252"/>
      <c r="D60" s="253"/>
      <c r="E60" s="254"/>
      <c r="F60" s="255"/>
      <c r="G60" s="256"/>
      <c r="H60" s="256"/>
      <c r="I60" s="221"/>
      <c r="J60" s="610"/>
      <c r="K60" s="777"/>
      <c r="L60" s="256"/>
      <c r="M60" s="257"/>
      <c r="N60" s="664"/>
      <c r="O60" s="668"/>
      <c r="P60" s="19">
        <f>P59*0.3048</f>
        <v>0</v>
      </c>
      <c r="V60" s="104" t="e">
        <f>V58+R58</f>
        <v>#REF!</v>
      </c>
      <c r="BB60"/>
      <c r="BC60"/>
      <c r="BD60" s="928"/>
      <c r="BE60"/>
      <c r="BF60"/>
      <c r="BG60"/>
      <c r="BH60"/>
      <c r="BI60"/>
      <c r="BJ60"/>
      <c r="BK60"/>
      <c r="BL60"/>
      <c r="BM60"/>
      <c r="BN60"/>
    </row>
    <row r="61" spans="1:72" s="19" customFormat="1" ht="15">
      <c r="A61" s="258"/>
      <c r="B61" s="259"/>
      <c r="C61" s="260"/>
      <c r="D61" s="264"/>
      <c r="E61" s="267" t="s">
        <v>56</v>
      </c>
      <c r="F61" s="263"/>
      <c r="G61" s="256"/>
      <c r="H61" s="256"/>
      <c r="I61" s="221"/>
      <c r="J61" s="610"/>
      <c r="K61" s="777"/>
      <c r="L61" s="256"/>
      <c r="M61" s="257"/>
      <c r="N61" s="664"/>
      <c r="O61" s="668"/>
      <c r="P61" s="19" t="e">
        <f>#REF!*0.3048</f>
        <v>#REF!</v>
      </c>
      <c r="Q61" s="19" t="e">
        <f>G54*P61</f>
        <v>#REF!</v>
      </c>
      <c r="R61" s="19" t="e">
        <f>Q61*2</f>
        <v>#REF!</v>
      </c>
      <c r="V61" s="105" t="e">
        <f>V60/G58</f>
        <v>#REF!</v>
      </c>
      <c r="BB61" s="922" t="s">
        <v>713</v>
      </c>
      <c r="BC61" s="922" t="s">
        <v>638</v>
      </c>
      <c r="BD61" s="922"/>
      <c r="BE61" s="922"/>
      <c r="BF61" s="1446" t="s">
        <v>715</v>
      </c>
      <c r="BG61" s="1446"/>
      <c r="BH61"/>
      <c r="BI61"/>
      <c r="BJ61" s="1446" t="s">
        <v>716</v>
      </c>
      <c r="BK61" s="1446"/>
      <c r="BL61"/>
      <c r="BM61"/>
      <c r="BN61"/>
    </row>
    <row r="62" spans="1:72" s="32" customFormat="1" ht="12" customHeight="1">
      <c r="A62" s="268" t="s">
        <v>370</v>
      </c>
      <c r="B62" s="259"/>
      <c r="C62" s="260"/>
      <c r="D62" s="264"/>
      <c r="E62" s="271" t="s">
        <v>57</v>
      </c>
      <c r="F62" s="263" t="s">
        <v>299</v>
      </c>
      <c r="G62" s="256">
        <v>400</v>
      </c>
      <c r="H62" s="256"/>
      <c r="I62" s="221">
        <v>40</v>
      </c>
      <c r="J62" s="256">
        <f>I62*G62</f>
        <v>16000</v>
      </c>
      <c r="K62" s="221">
        <v>30</v>
      </c>
      <c r="L62" s="256">
        <f>K62*G62</f>
        <v>12000</v>
      </c>
      <c r="M62" s="222">
        <f t="shared" ref="M62" si="7">J62+L62</f>
        <v>28000</v>
      </c>
      <c r="N62" s="664">
        <v>80</v>
      </c>
      <c r="O62" s="668">
        <f>N62*G62</f>
        <v>32000</v>
      </c>
      <c r="R62" s="52" t="e">
        <f>G58*2.6</f>
        <v>#REF!</v>
      </c>
      <c r="V62" s="106" t="e">
        <f>V61*1.2</f>
        <v>#REF!</v>
      </c>
      <c r="BB62" s="922"/>
      <c r="BC62" s="922" t="s">
        <v>714</v>
      </c>
      <c r="BD62" s="922"/>
      <c r="BE62" s="922"/>
      <c r="BF62" s="1446" t="s">
        <v>717</v>
      </c>
      <c r="BG62" s="1446"/>
      <c r="BH62"/>
      <c r="BI62"/>
      <c r="BJ62" s="1446" t="s">
        <v>718</v>
      </c>
      <c r="BK62" s="1446"/>
      <c r="BL62"/>
      <c r="BM62"/>
      <c r="BN62"/>
    </row>
    <row r="63" spans="1:72" s="32" customFormat="1" ht="12" customHeight="1">
      <c r="A63" s="258"/>
      <c r="B63" s="259"/>
      <c r="C63" s="260"/>
      <c r="D63" s="264"/>
      <c r="E63" s="271"/>
      <c r="F63" s="263"/>
      <c r="G63" s="256"/>
      <c r="H63" s="256"/>
      <c r="I63" s="221"/>
      <c r="J63" s="610"/>
      <c r="K63" s="777"/>
      <c r="L63" s="256"/>
      <c r="M63" s="257"/>
      <c r="N63" s="664"/>
      <c r="O63" s="668"/>
      <c r="R63" s="32" t="e">
        <f>R62/1.2</f>
        <v>#REF!</v>
      </c>
      <c r="S63" s="32">
        <v>680</v>
      </c>
      <c r="T63" s="32" t="e">
        <f>R63*S63</f>
        <v>#REF!</v>
      </c>
      <c r="BB63"/>
      <c r="BC63"/>
      <c r="BD63" s="928"/>
      <c r="BE63" s="928"/>
      <c r="BF63"/>
      <c r="BG63"/>
      <c r="BH63"/>
      <c r="BI63"/>
      <c r="BJ63"/>
      <c r="BK63"/>
      <c r="BL63"/>
      <c r="BM63"/>
      <c r="BN63"/>
    </row>
    <row r="64" spans="1:72" s="19" customFormat="1" ht="12" customHeight="1">
      <c r="A64" s="258"/>
      <c r="B64" s="259"/>
      <c r="C64" s="260"/>
      <c r="D64" s="264"/>
      <c r="E64" s="269"/>
      <c r="F64" s="263"/>
      <c r="G64" s="256"/>
      <c r="H64" s="256"/>
      <c r="I64" s="221"/>
      <c r="J64" s="610"/>
      <c r="K64" s="777"/>
      <c r="L64" s="256"/>
      <c r="M64" s="257"/>
      <c r="N64" s="664"/>
      <c r="O64" s="668"/>
      <c r="BB64"/>
      <c r="BC64"/>
      <c r="BD64" s="928"/>
      <c r="BE64" s="928"/>
      <c r="BF64"/>
      <c r="BG64"/>
      <c r="BH64"/>
      <c r="BI64"/>
      <c r="BJ64"/>
      <c r="BK64"/>
      <c r="BL64"/>
      <c r="BM64"/>
      <c r="BN64"/>
    </row>
    <row r="65" spans="1:66" s="19" customFormat="1" ht="12" customHeight="1">
      <c r="A65" s="250" t="s">
        <v>58</v>
      </c>
      <c r="B65" s="251" t="s">
        <v>59</v>
      </c>
      <c r="C65" s="252"/>
      <c r="D65" s="253"/>
      <c r="E65" s="254"/>
      <c r="F65" s="263"/>
      <c r="G65" s="256"/>
      <c r="H65" s="256"/>
      <c r="I65" s="221"/>
      <c r="J65" s="610"/>
      <c r="K65" s="777"/>
      <c r="L65" s="256"/>
      <c r="M65" s="257"/>
      <c r="N65" s="664"/>
      <c r="O65" s="668"/>
      <c r="BB65"/>
      <c r="BC65"/>
      <c r="BD65" s="928"/>
      <c r="BE65" s="928"/>
      <c r="BF65"/>
      <c r="BG65"/>
      <c r="BH65"/>
      <c r="BI65"/>
      <c r="BJ65"/>
      <c r="BK65"/>
      <c r="BL65"/>
      <c r="BM65"/>
      <c r="BN65"/>
    </row>
    <row r="66" spans="1:66" s="19" customFormat="1" ht="15">
      <c r="A66" s="258"/>
      <c r="B66" s="259"/>
      <c r="C66" s="260"/>
      <c r="D66" s="264"/>
      <c r="E66" s="267" t="s">
        <v>60</v>
      </c>
      <c r="F66" s="263"/>
      <c r="G66" s="256"/>
      <c r="H66" s="256"/>
      <c r="I66" s="221"/>
      <c r="J66" s="610"/>
      <c r="K66" s="777"/>
      <c r="L66" s="256"/>
      <c r="M66" s="257"/>
      <c r="N66" s="664"/>
      <c r="O66" s="668"/>
    </row>
    <row r="67" spans="1:66" s="47" customFormat="1" ht="15">
      <c r="A67" s="268" t="s">
        <v>61</v>
      </c>
      <c r="B67" s="259"/>
      <c r="C67" s="260"/>
      <c r="D67" s="264"/>
      <c r="E67" s="269" t="s">
        <v>62</v>
      </c>
      <c r="F67" s="263"/>
      <c r="G67" s="256"/>
      <c r="H67" s="256"/>
      <c r="I67" s="221"/>
      <c r="J67" s="610"/>
      <c r="K67" s="777"/>
      <c r="L67" s="256"/>
      <c r="M67" s="257"/>
      <c r="N67" s="664"/>
      <c r="O67" s="668"/>
    </row>
    <row r="68" spans="1:66" s="47" customFormat="1" ht="16.5">
      <c r="A68" s="268"/>
      <c r="B68" s="259"/>
      <c r="C68" s="260"/>
      <c r="D68" s="264"/>
      <c r="E68" s="654" t="s">
        <v>642</v>
      </c>
      <c r="F68" s="929" t="s">
        <v>643</v>
      </c>
      <c r="G68" s="256" t="e">
        <f>#REF!</f>
        <v>#REF!</v>
      </c>
      <c r="H68" s="256"/>
      <c r="I68" s="221"/>
      <c r="J68" s="610"/>
      <c r="K68" s="777"/>
      <c r="L68" s="256"/>
      <c r="M68" s="257"/>
      <c r="N68" s="664">
        <v>45</v>
      </c>
      <c r="O68" s="668" t="e">
        <f>N68*G68</f>
        <v>#REF!</v>
      </c>
    </row>
    <row r="69" spans="1:66" s="47" customFormat="1" ht="15">
      <c r="A69" s="268"/>
      <c r="B69" s="259"/>
      <c r="C69" s="260"/>
      <c r="D69" s="264"/>
      <c r="E69" s="655" t="s">
        <v>644</v>
      </c>
      <c r="F69" s="929" t="s">
        <v>153</v>
      </c>
      <c r="G69" s="256" t="e">
        <f>ROUNDUP(G68/133.48,0)</f>
        <v>#REF!</v>
      </c>
      <c r="H69" s="256"/>
      <c r="I69" s="221">
        <v>90</v>
      </c>
      <c r="J69" s="256" t="e">
        <f>I69*G69</f>
        <v>#REF!</v>
      </c>
      <c r="K69" s="221">
        <v>2000</v>
      </c>
      <c r="L69" s="256" t="e">
        <f>K69*G69</f>
        <v>#REF!</v>
      </c>
      <c r="M69" s="222" t="e">
        <f t="shared" ref="M69" si="8">J69+L69</f>
        <v>#REF!</v>
      </c>
      <c r="N69" s="664"/>
      <c r="O69" s="668"/>
    </row>
    <row r="70" spans="1:66" s="47" customFormat="1" ht="16.5">
      <c r="A70" s="268"/>
      <c r="B70" s="259"/>
      <c r="C70" s="260"/>
      <c r="D70" s="264"/>
      <c r="E70" s="656" t="s">
        <v>645</v>
      </c>
      <c r="F70" s="929" t="s">
        <v>643</v>
      </c>
      <c r="G70" s="256" t="e">
        <f>G68</f>
        <v>#REF!</v>
      </c>
      <c r="H70" s="256"/>
      <c r="I70" s="221"/>
      <c r="J70" s="610"/>
      <c r="K70" s="777"/>
      <c r="L70" s="256"/>
      <c r="M70" s="257"/>
      <c r="N70" s="664"/>
      <c r="O70" s="668"/>
    </row>
    <row r="71" spans="1:66" s="47" customFormat="1" ht="15">
      <c r="A71" s="268"/>
      <c r="B71" s="259"/>
      <c r="C71" s="260"/>
      <c r="D71" s="264"/>
      <c r="E71" s="657" t="s">
        <v>646</v>
      </c>
      <c r="F71" s="929" t="s">
        <v>647</v>
      </c>
      <c r="G71" s="256" t="e">
        <f>ROUNDUP(G70*0.45/18,0)</f>
        <v>#REF!</v>
      </c>
      <c r="H71" s="256"/>
      <c r="I71" s="221">
        <v>90</v>
      </c>
      <c r="J71" s="256" t="e">
        <f>I71*G71</f>
        <v>#REF!</v>
      </c>
      <c r="K71" s="221">
        <v>450</v>
      </c>
      <c r="L71" s="256" t="e">
        <f>K71*G71</f>
        <v>#REF!</v>
      </c>
      <c r="M71" s="222" t="e">
        <f t="shared" ref="M71" si="9">J71+L71</f>
        <v>#REF!</v>
      </c>
      <c r="N71" s="664"/>
      <c r="O71" s="668"/>
    </row>
    <row r="72" spans="1:66" s="47" customFormat="1" ht="25.5">
      <c r="A72" s="268"/>
      <c r="B72" s="259"/>
      <c r="C72" s="260"/>
      <c r="D72" s="264"/>
      <c r="E72" s="656" t="s">
        <v>648</v>
      </c>
      <c r="F72" s="929" t="s">
        <v>643</v>
      </c>
      <c r="G72" s="256"/>
      <c r="H72" s="256"/>
      <c r="I72" s="221"/>
      <c r="J72" s="610"/>
      <c r="K72" s="777"/>
      <c r="L72" s="256"/>
      <c r="M72" s="257"/>
      <c r="N72" s="664"/>
      <c r="O72" s="668"/>
      <c r="AY72" s="51"/>
    </row>
    <row r="73" spans="1:66" s="19" customFormat="1" ht="15.75" customHeight="1">
      <c r="A73" s="258"/>
      <c r="B73" s="259"/>
      <c r="C73" s="260"/>
      <c r="D73" s="264"/>
      <c r="E73" s="265"/>
      <c r="F73" s="263"/>
      <c r="G73" s="256"/>
      <c r="H73" s="256"/>
      <c r="I73" s="221"/>
      <c r="J73" s="610"/>
      <c r="K73" s="777"/>
      <c r="L73" s="256"/>
      <c r="M73" s="257"/>
      <c r="N73" s="664"/>
      <c r="O73" s="668"/>
    </row>
    <row r="74" spans="1:66" s="19" customFormat="1" ht="12" customHeight="1">
      <c r="A74" s="250" t="s">
        <v>63</v>
      </c>
      <c r="B74" s="251" t="s">
        <v>64</v>
      </c>
      <c r="C74" s="252"/>
      <c r="D74" s="253"/>
      <c r="E74" s="254"/>
      <c r="F74" s="263"/>
      <c r="G74" s="256"/>
      <c r="H74" s="256"/>
      <c r="I74" s="221"/>
      <c r="J74" s="610"/>
      <c r="K74" s="777"/>
      <c r="L74" s="256"/>
      <c r="M74" s="257"/>
      <c r="N74" s="664"/>
      <c r="O74" s="668"/>
    </row>
    <row r="75" spans="1:66" s="19" customFormat="1" ht="15">
      <c r="A75" s="272" t="s">
        <v>65</v>
      </c>
      <c r="B75" s="259"/>
      <c r="C75" s="260"/>
      <c r="D75" s="264"/>
      <c r="E75" s="267" t="s">
        <v>66</v>
      </c>
      <c r="F75" s="263" t="s">
        <v>34</v>
      </c>
      <c r="G75" s="256">
        <v>1</v>
      </c>
      <c r="H75" s="256"/>
      <c r="I75" s="221">
        <v>12000</v>
      </c>
      <c r="J75" s="610">
        <f>I75*G75</f>
        <v>12000</v>
      </c>
      <c r="K75" s="777">
        <f>I75*25%</f>
        <v>3000</v>
      </c>
      <c r="L75" s="256">
        <f>G75*K75</f>
        <v>3000</v>
      </c>
      <c r="M75" s="257">
        <f t="shared" ref="M75" si="10">L75+J75</f>
        <v>15000</v>
      </c>
      <c r="N75" s="664">
        <v>25000</v>
      </c>
      <c r="O75" s="668">
        <f>N75*G75</f>
        <v>25000</v>
      </c>
    </row>
    <row r="76" spans="1:66" s="19" customFormat="1" ht="15">
      <c r="A76" s="541"/>
      <c r="B76" s="542"/>
      <c r="C76" s="543"/>
      <c r="D76" s="544"/>
      <c r="E76" s="545"/>
      <c r="F76" s="546"/>
      <c r="G76" s="547"/>
      <c r="H76" s="547"/>
      <c r="I76" s="556"/>
      <c r="J76" s="611"/>
      <c r="K76" s="778"/>
      <c r="L76" s="547"/>
      <c r="M76" s="548"/>
      <c r="N76" s="669"/>
      <c r="O76" s="676"/>
    </row>
    <row r="77" spans="1:66" s="54" customFormat="1">
      <c r="A77" s="177"/>
      <c r="B77" s="176"/>
      <c r="C77" s="151"/>
      <c r="D77" s="156"/>
      <c r="E77" s="160" t="s">
        <v>67</v>
      </c>
      <c r="F77" s="53"/>
      <c r="G77" s="30"/>
      <c r="H77" s="30"/>
      <c r="I77" s="841"/>
      <c r="J77" s="677" t="e">
        <f t="shared" ref="J77:N77" si="11">SUM(J54:J75)</f>
        <v>#REF!</v>
      </c>
      <c r="K77" s="782"/>
      <c r="L77" s="768" t="e">
        <f t="shared" si="11"/>
        <v>#REF!</v>
      </c>
      <c r="M77" s="881" t="e">
        <f t="shared" si="11"/>
        <v>#REF!</v>
      </c>
      <c r="N77" s="677">
        <f t="shared" si="11"/>
        <v>25320</v>
      </c>
      <c r="O77" s="677" t="e">
        <f>SUM(O54:O75)</f>
        <v>#REF!</v>
      </c>
    </row>
    <row r="78" spans="1:66" s="32" customFormat="1">
      <c r="A78" s="28" t="s">
        <v>68</v>
      </c>
      <c r="B78" s="141"/>
      <c r="C78" s="151"/>
      <c r="D78" s="156"/>
      <c r="E78" s="160" t="s">
        <v>69</v>
      </c>
      <c r="F78" s="53"/>
      <c r="G78" s="30"/>
      <c r="H78" s="30"/>
      <c r="I78" s="841"/>
      <c r="J78" s="603"/>
      <c r="K78" s="775"/>
      <c r="L78" s="30"/>
      <c r="M78" s="31"/>
      <c r="N78" s="660"/>
      <c r="O78" s="678"/>
    </row>
    <row r="79" spans="1:66" s="19" customFormat="1" ht="12" customHeight="1">
      <c r="A79" s="281"/>
      <c r="B79" s="243"/>
      <c r="C79" s="244"/>
      <c r="D79" s="245"/>
      <c r="E79" s="246"/>
      <c r="F79" s="247"/>
      <c r="G79" s="248"/>
      <c r="H79" s="248"/>
      <c r="I79" s="213"/>
      <c r="J79" s="609"/>
      <c r="K79" s="776"/>
      <c r="L79" s="248"/>
      <c r="M79" s="249"/>
      <c r="N79" s="662"/>
      <c r="O79" s="679" t="str">
        <f t="shared" ref="O79:O88" si="12">IF(G79="","",G79*N79)</f>
        <v/>
      </c>
    </row>
    <row r="80" spans="1:66" s="33" customFormat="1" ht="12" customHeight="1">
      <c r="A80" s="250" t="s">
        <v>70</v>
      </c>
      <c r="B80" s="251" t="s">
        <v>71</v>
      </c>
      <c r="C80" s="283"/>
      <c r="D80" s="253"/>
      <c r="E80" s="254"/>
      <c r="F80" s="255"/>
      <c r="G80" s="256"/>
      <c r="H80" s="256"/>
      <c r="I80" s="221"/>
      <c r="J80" s="610"/>
      <c r="K80" s="777"/>
      <c r="L80" s="256"/>
      <c r="M80" s="257"/>
      <c r="N80" s="664"/>
      <c r="O80" s="668" t="str">
        <f t="shared" si="12"/>
        <v/>
      </c>
    </row>
    <row r="81" spans="1:15" s="32" customFormat="1" ht="51">
      <c r="A81" s="250"/>
      <c r="B81" s="259"/>
      <c r="C81" s="260"/>
      <c r="D81" s="261" t="s">
        <v>48</v>
      </c>
      <c r="E81" s="267" t="s">
        <v>72</v>
      </c>
      <c r="F81" s="263"/>
      <c r="G81" s="256"/>
      <c r="H81" s="256"/>
      <c r="I81" s="221"/>
      <c r="J81" s="610"/>
      <c r="K81" s="777"/>
      <c r="L81" s="256"/>
      <c r="M81" s="257"/>
      <c r="N81" s="664"/>
      <c r="O81" s="668" t="str">
        <f t="shared" si="12"/>
        <v/>
      </c>
    </row>
    <row r="82" spans="1:15" s="47" customFormat="1" ht="25.5">
      <c r="A82" s="250"/>
      <c r="B82" s="259"/>
      <c r="C82" s="260"/>
      <c r="D82" s="261" t="s">
        <v>73</v>
      </c>
      <c r="E82" s="267" t="s">
        <v>74</v>
      </c>
      <c r="F82" s="263"/>
      <c r="G82" s="256"/>
      <c r="H82" s="256"/>
      <c r="I82" s="221"/>
      <c r="J82" s="610"/>
      <c r="K82" s="777"/>
      <c r="L82" s="256"/>
      <c r="M82" s="257"/>
      <c r="N82" s="664"/>
      <c r="O82" s="668" t="str">
        <f t="shared" si="12"/>
        <v/>
      </c>
    </row>
    <row r="83" spans="1:15" s="47" customFormat="1" ht="51">
      <c r="A83" s="250"/>
      <c r="B83" s="259"/>
      <c r="C83" s="260"/>
      <c r="D83" s="261" t="s">
        <v>75</v>
      </c>
      <c r="E83" s="267" t="s">
        <v>76</v>
      </c>
      <c r="F83" s="263"/>
      <c r="G83" s="256"/>
      <c r="H83" s="256"/>
      <c r="I83" s="221"/>
      <c r="J83" s="610"/>
      <c r="K83" s="777"/>
      <c r="L83" s="256"/>
      <c r="M83" s="257"/>
      <c r="N83" s="664"/>
      <c r="O83" s="668" t="str">
        <f t="shared" si="12"/>
        <v/>
      </c>
    </row>
    <row r="84" spans="1:15" s="47" customFormat="1" ht="38.25">
      <c r="A84" s="250"/>
      <c r="B84" s="259"/>
      <c r="C84" s="260"/>
      <c r="D84" s="261" t="s">
        <v>77</v>
      </c>
      <c r="E84" s="267" t="s">
        <v>78</v>
      </c>
      <c r="F84" s="263"/>
      <c r="G84" s="256"/>
      <c r="H84" s="256"/>
      <c r="I84" s="221"/>
      <c r="J84" s="610"/>
      <c r="K84" s="777"/>
      <c r="L84" s="256"/>
      <c r="M84" s="257"/>
      <c r="N84" s="664"/>
      <c r="O84" s="668" t="str">
        <f t="shared" si="12"/>
        <v/>
      </c>
    </row>
    <row r="85" spans="1:15" s="47" customFormat="1" ht="38.25">
      <c r="A85" s="250"/>
      <c r="B85" s="259"/>
      <c r="C85" s="260"/>
      <c r="D85" s="261" t="s">
        <v>79</v>
      </c>
      <c r="E85" s="267" t="s">
        <v>80</v>
      </c>
      <c r="F85" s="263"/>
      <c r="G85" s="256"/>
      <c r="H85" s="256"/>
      <c r="I85" s="221"/>
      <c r="J85" s="610"/>
      <c r="K85" s="777"/>
      <c r="L85" s="256"/>
      <c r="M85" s="257"/>
      <c r="N85" s="664"/>
      <c r="O85" s="668" t="str">
        <f t="shared" si="12"/>
        <v/>
      </c>
    </row>
    <row r="86" spans="1:15" s="47" customFormat="1" ht="15.75" customHeight="1">
      <c r="A86" s="250"/>
      <c r="B86" s="259"/>
      <c r="C86" s="260"/>
      <c r="D86" s="261" t="s">
        <v>81</v>
      </c>
      <c r="E86" s="265" t="s">
        <v>82</v>
      </c>
      <c r="F86" s="263"/>
      <c r="G86" s="256"/>
      <c r="H86" s="256"/>
      <c r="I86" s="221"/>
      <c r="J86" s="610"/>
      <c r="K86" s="777"/>
      <c r="L86" s="256"/>
      <c r="M86" s="257"/>
      <c r="N86" s="664"/>
      <c r="O86" s="668" t="str">
        <f t="shared" si="12"/>
        <v/>
      </c>
    </row>
    <row r="87" spans="1:15" s="47" customFormat="1" ht="25.5">
      <c r="A87" s="250"/>
      <c r="B87" s="259"/>
      <c r="C87" s="260"/>
      <c r="D87" s="261" t="s">
        <v>83</v>
      </c>
      <c r="E87" s="262" t="s">
        <v>307</v>
      </c>
      <c r="F87" s="263"/>
      <c r="G87" s="256"/>
      <c r="H87" s="256"/>
      <c r="I87" s="221"/>
      <c r="J87" s="610"/>
      <c r="K87" s="777"/>
      <c r="L87" s="256"/>
      <c r="M87" s="257"/>
      <c r="N87" s="664"/>
      <c r="O87" s="668" t="str">
        <f t="shared" si="12"/>
        <v/>
      </c>
    </row>
    <row r="88" spans="1:15" s="47" customFormat="1" ht="14.25" customHeight="1">
      <c r="A88" s="258"/>
      <c r="B88" s="259"/>
      <c r="C88" s="260"/>
      <c r="D88" s="261" t="s">
        <v>84</v>
      </c>
      <c r="E88" s="267" t="s">
        <v>85</v>
      </c>
      <c r="F88" s="263"/>
      <c r="G88" s="256"/>
      <c r="H88" s="256"/>
      <c r="I88" s="221"/>
      <c r="J88" s="610"/>
      <c r="K88" s="777"/>
      <c r="L88" s="256"/>
      <c r="M88" s="257"/>
      <c r="N88" s="664"/>
      <c r="O88" s="668" t="str">
        <f t="shared" si="12"/>
        <v/>
      </c>
    </row>
    <row r="89" spans="1:15" s="47" customFormat="1" ht="15">
      <c r="A89" s="258"/>
      <c r="B89" s="259"/>
      <c r="C89" s="260"/>
      <c r="D89" s="264"/>
      <c r="E89" s="265"/>
      <c r="F89" s="263"/>
      <c r="G89" s="256"/>
      <c r="H89" s="256"/>
      <c r="I89" s="221"/>
      <c r="J89" s="610"/>
      <c r="K89" s="777"/>
      <c r="L89" s="256"/>
      <c r="M89" s="257"/>
      <c r="N89" s="664"/>
      <c r="O89" s="668"/>
    </row>
    <row r="90" spans="1:15" s="47" customFormat="1" ht="12" customHeight="1">
      <c r="A90" s="258"/>
      <c r="B90" s="259"/>
      <c r="C90" s="260"/>
      <c r="D90" s="264"/>
      <c r="E90" s="265"/>
      <c r="F90" s="263"/>
      <c r="G90" s="256"/>
      <c r="H90" s="256"/>
      <c r="I90" s="221"/>
      <c r="J90" s="610"/>
      <c r="K90" s="777"/>
      <c r="L90" s="256"/>
      <c r="M90" s="257"/>
      <c r="N90" s="664"/>
      <c r="O90" s="668"/>
    </row>
    <row r="91" spans="1:15" s="47" customFormat="1" ht="12" customHeight="1">
      <c r="A91" s="258"/>
      <c r="B91" s="259"/>
      <c r="C91" s="260"/>
      <c r="D91" s="264"/>
      <c r="E91" s="265"/>
      <c r="F91" s="263"/>
      <c r="G91" s="256"/>
      <c r="H91" s="256"/>
      <c r="I91" s="221"/>
      <c r="J91" s="610"/>
      <c r="K91" s="777"/>
      <c r="L91" s="256"/>
      <c r="M91" s="257"/>
      <c r="N91" s="664"/>
      <c r="O91" s="668"/>
    </row>
    <row r="92" spans="1:15" s="57" customFormat="1" ht="12" customHeight="1">
      <c r="A92" s="250" t="s">
        <v>164</v>
      </c>
      <c r="B92" s="251" t="s">
        <v>86</v>
      </c>
      <c r="C92" s="252"/>
      <c r="D92" s="253"/>
      <c r="E92" s="254"/>
      <c r="F92" s="263"/>
      <c r="G92" s="256"/>
      <c r="H92" s="256"/>
      <c r="I92" s="221"/>
      <c r="J92" s="610"/>
      <c r="K92" s="777"/>
      <c r="L92" s="256"/>
      <c r="M92" s="257"/>
      <c r="N92" s="664"/>
      <c r="O92" s="668"/>
    </row>
    <row r="93" spans="1:15" s="47" customFormat="1" ht="12" customHeight="1">
      <c r="A93" s="258"/>
      <c r="B93" s="259"/>
      <c r="C93" s="260"/>
      <c r="D93" s="264"/>
      <c r="E93" s="265"/>
      <c r="F93" s="263"/>
      <c r="G93" s="256"/>
      <c r="H93" s="256"/>
      <c r="I93" s="221"/>
      <c r="J93" s="610"/>
      <c r="K93" s="777"/>
      <c r="L93" s="256"/>
      <c r="M93" s="257"/>
      <c r="N93" s="664"/>
      <c r="O93" s="668"/>
    </row>
    <row r="94" spans="1:15" s="47" customFormat="1" ht="12" customHeight="1">
      <c r="A94" s="258"/>
      <c r="B94" s="251" t="s">
        <v>402</v>
      </c>
      <c r="C94" s="252"/>
      <c r="D94" s="253"/>
      <c r="E94" s="254"/>
      <c r="F94" s="263"/>
      <c r="G94" s="256"/>
      <c r="H94" s="256"/>
      <c r="I94" s="221"/>
      <c r="J94" s="610"/>
      <c r="K94" s="777"/>
      <c r="L94" s="256"/>
      <c r="M94" s="257"/>
      <c r="N94" s="664"/>
      <c r="O94" s="668"/>
    </row>
    <row r="95" spans="1:15" s="47" customFormat="1" ht="12" customHeight="1">
      <c r="A95" s="258"/>
      <c r="B95" s="251"/>
      <c r="C95" s="252"/>
      <c r="D95" s="253"/>
      <c r="E95" s="254"/>
      <c r="F95" s="263"/>
      <c r="G95" s="256"/>
      <c r="H95" s="256"/>
      <c r="I95" s="221"/>
      <c r="J95" s="610"/>
      <c r="K95" s="777"/>
      <c r="L95" s="256"/>
      <c r="M95" s="257"/>
      <c r="N95" s="664"/>
      <c r="O95" s="668"/>
    </row>
    <row r="96" spans="1:15" s="47" customFormat="1" ht="15">
      <c r="A96" s="258"/>
      <c r="B96" s="259"/>
      <c r="C96" s="284" t="s">
        <v>401</v>
      </c>
      <c r="D96" s="264"/>
      <c r="E96" s="265"/>
      <c r="F96" s="263"/>
      <c r="G96" s="256"/>
      <c r="H96" s="256"/>
      <c r="I96" s="221"/>
      <c r="J96" s="610"/>
      <c r="K96" s="777"/>
      <c r="L96" s="256"/>
      <c r="M96" s="257"/>
      <c r="N96" s="664"/>
      <c r="O96" s="668"/>
    </row>
    <row r="97" spans="1:15" s="47" customFormat="1" ht="17.25">
      <c r="A97" s="258" t="s">
        <v>165</v>
      </c>
      <c r="B97" s="259"/>
      <c r="C97" s="260"/>
      <c r="D97" s="264"/>
      <c r="E97" s="286" t="s">
        <v>400</v>
      </c>
      <c r="F97" s="263" t="s">
        <v>300</v>
      </c>
      <c r="G97" s="256" t="e">
        <f>#REF!</f>
        <v>#REF!</v>
      </c>
      <c r="H97" s="256"/>
      <c r="I97" s="221">
        <f>140*10.75</f>
        <v>1505</v>
      </c>
      <c r="J97" s="256" t="e">
        <f>I97*G97</f>
        <v>#REF!</v>
      </c>
      <c r="K97" s="221"/>
      <c r="L97" s="256"/>
      <c r="M97" s="222" t="e">
        <f>J97+SUM(L98:L107)</f>
        <v>#REF!</v>
      </c>
      <c r="N97" s="664">
        <v>9500</v>
      </c>
      <c r="O97" s="668" t="e">
        <f>N97*G97</f>
        <v>#REF!</v>
      </c>
    </row>
    <row r="98" spans="1:15" s="47" customFormat="1" ht="15">
      <c r="A98" s="258"/>
      <c r="B98" s="259"/>
      <c r="C98" s="260"/>
      <c r="D98" s="264"/>
      <c r="E98" s="744" t="s">
        <v>649</v>
      </c>
      <c r="F98" s="745" t="s">
        <v>650</v>
      </c>
      <c r="G98" s="256" t="e">
        <f>ROUNDUP(G97*7.5,0)</f>
        <v>#REF!</v>
      </c>
      <c r="H98" s="256"/>
      <c r="I98" s="221"/>
      <c r="J98" s="256"/>
      <c r="K98" s="221">
        <v>105</v>
      </c>
      <c r="L98" s="256" t="e">
        <f t="shared" ref="L98:L107" si="13">K98*G98</f>
        <v>#REF!</v>
      </c>
      <c r="M98" s="222"/>
      <c r="N98" s="664"/>
      <c r="O98" s="668"/>
    </row>
    <row r="99" spans="1:15" s="47" customFormat="1" ht="15">
      <c r="A99" s="258"/>
      <c r="B99" s="259"/>
      <c r="C99" s="260"/>
      <c r="D99" s="264"/>
      <c r="E99" s="744" t="s">
        <v>651</v>
      </c>
      <c r="F99" s="745" t="s">
        <v>650</v>
      </c>
      <c r="G99" s="256" t="e">
        <f>G98*2</f>
        <v>#REF!</v>
      </c>
      <c r="H99" s="256"/>
      <c r="I99" s="221"/>
      <c r="J99" s="256"/>
      <c r="K99" s="221">
        <v>40</v>
      </c>
      <c r="L99" s="256" t="e">
        <f t="shared" si="13"/>
        <v>#REF!</v>
      </c>
      <c r="M99" s="222"/>
      <c r="N99" s="664"/>
      <c r="O99" s="668"/>
    </row>
    <row r="100" spans="1:15" s="47" customFormat="1" ht="15">
      <c r="A100" s="258"/>
      <c r="B100" s="259"/>
      <c r="C100" s="260"/>
      <c r="D100" s="264"/>
      <c r="E100" s="744" t="s">
        <v>652</v>
      </c>
      <c r="F100" s="745" t="s">
        <v>650</v>
      </c>
      <c r="G100" s="256" t="e">
        <f>G98*4</f>
        <v>#REF!</v>
      </c>
      <c r="H100" s="256"/>
      <c r="I100" s="221"/>
      <c r="J100" s="256"/>
      <c r="K100" s="221">
        <v>45</v>
      </c>
      <c r="L100" s="256" t="e">
        <f t="shared" si="13"/>
        <v>#REF!</v>
      </c>
      <c r="M100" s="222"/>
      <c r="N100" s="664"/>
      <c r="O100" s="668"/>
    </row>
    <row r="101" spans="1:15" s="47" customFormat="1" ht="15">
      <c r="A101" s="258"/>
      <c r="B101" s="259"/>
      <c r="C101" s="260"/>
      <c r="D101" s="264"/>
      <c r="E101" s="744" t="s">
        <v>653</v>
      </c>
      <c r="F101" s="745" t="s">
        <v>654</v>
      </c>
      <c r="G101" s="256" t="e">
        <f>G98*0.02</f>
        <v>#REF!</v>
      </c>
      <c r="H101" s="256"/>
      <c r="I101" s="221"/>
      <c r="J101" s="256"/>
      <c r="K101" s="221">
        <v>120</v>
      </c>
      <c r="L101" s="256" t="e">
        <f t="shared" si="13"/>
        <v>#REF!</v>
      </c>
      <c r="M101" s="222"/>
      <c r="N101" s="664"/>
      <c r="O101" s="668"/>
    </row>
    <row r="102" spans="1:15" s="47" customFormat="1" ht="15">
      <c r="A102" s="258"/>
      <c r="B102" s="259"/>
      <c r="C102" s="260"/>
      <c r="D102" s="264"/>
      <c r="E102" s="746" t="s">
        <v>655</v>
      </c>
      <c r="F102" s="745" t="s">
        <v>636</v>
      </c>
      <c r="G102" s="256" t="e">
        <f>ROUNDUP(G97*0.6,0)</f>
        <v>#REF!</v>
      </c>
      <c r="H102" s="256"/>
      <c r="I102" s="221"/>
      <c r="J102" s="256"/>
      <c r="K102" s="221">
        <v>41</v>
      </c>
      <c r="L102" s="256" t="e">
        <f t="shared" si="13"/>
        <v>#REF!</v>
      </c>
      <c r="M102" s="222"/>
      <c r="N102" s="664"/>
      <c r="O102" s="668"/>
    </row>
    <row r="103" spans="1:15" s="47" customFormat="1" ht="15">
      <c r="A103" s="258"/>
      <c r="B103" s="259"/>
      <c r="C103" s="260"/>
      <c r="D103" s="264"/>
      <c r="E103" s="746" t="s">
        <v>656</v>
      </c>
      <c r="F103" s="745" t="s">
        <v>12</v>
      </c>
      <c r="G103" s="256" t="e">
        <f>#REF!+#REF!+#REF!</f>
        <v>#REF!</v>
      </c>
      <c r="H103" s="256"/>
      <c r="I103" s="221"/>
      <c r="J103" s="256"/>
      <c r="K103" s="221">
        <v>110</v>
      </c>
      <c r="L103" s="256" t="e">
        <f t="shared" si="13"/>
        <v>#REF!</v>
      </c>
      <c r="M103" s="222"/>
      <c r="N103" s="664"/>
      <c r="O103" s="668"/>
    </row>
    <row r="104" spans="1:15" s="47" customFormat="1" ht="15">
      <c r="A104" s="258"/>
      <c r="B104" s="259"/>
      <c r="C104" s="260"/>
      <c r="D104" s="264"/>
      <c r="E104" s="746" t="s">
        <v>657</v>
      </c>
      <c r="F104" s="745" t="s">
        <v>153</v>
      </c>
      <c r="G104" s="256" t="e">
        <f>#REF!+#REF!+#REF!</f>
        <v>#REF!</v>
      </c>
      <c r="H104" s="256"/>
      <c r="I104" s="221"/>
      <c r="J104" s="256"/>
      <c r="K104" s="221">
        <v>350</v>
      </c>
      <c r="L104" s="256" t="e">
        <f t="shared" si="13"/>
        <v>#REF!</v>
      </c>
      <c r="M104" s="222"/>
      <c r="N104" s="664"/>
      <c r="O104" s="668"/>
    </row>
    <row r="105" spans="1:15" s="47" customFormat="1" ht="15">
      <c r="A105" s="258"/>
      <c r="B105" s="259"/>
      <c r="C105" s="260"/>
      <c r="D105" s="264"/>
      <c r="E105" s="746" t="s">
        <v>658</v>
      </c>
      <c r="F105" s="745" t="s">
        <v>659</v>
      </c>
      <c r="G105" s="256" t="e">
        <f>G104*0.3</f>
        <v>#REF!</v>
      </c>
      <c r="H105" s="256" t="e">
        <f>G97+G110+G125+G151+G168+G182+G197+G212+G224+G236</f>
        <v>#REF!</v>
      </c>
      <c r="I105" s="221"/>
      <c r="J105" s="256"/>
      <c r="K105" s="221">
        <v>15</v>
      </c>
      <c r="L105" s="256" t="e">
        <f t="shared" si="13"/>
        <v>#REF!</v>
      </c>
      <c r="M105" s="222"/>
      <c r="N105" s="664"/>
      <c r="O105" s="668"/>
    </row>
    <row r="106" spans="1:15" s="47" customFormat="1" ht="15">
      <c r="A106" s="258"/>
      <c r="B106" s="259"/>
      <c r="C106" s="260"/>
      <c r="D106" s="264"/>
      <c r="E106" s="746" t="s">
        <v>660</v>
      </c>
      <c r="F106" s="745" t="s">
        <v>636</v>
      </c>
      <c r="G106" s="256" t="e">
        <f>G104*0.6</f>
        <v>#REF!</v>
      </c>
      <c r="H106" s="256"/>
      <c r="I106" s="221"/>
      <c r="J106" s="256"/>
      <c r="K106" s="221">
        <v>35</v>
      </c>
      <c r="L106" s="256" t="e">
        <f t="shared" si="13"/>
        <v>#REF!</v>
      </c>
      <c r="M106" s="222"/>
      <c r="N106" s="664"/>
      <c r="O106" s="668"/>
    </row>
    <row r="107" spans="1:15" s="47" customFormat="1" ht="15">
      <c r="A107" s="258"/>
      <c r="B107" s="259"/>
      <c r="C107" s="260"/>
      <c r="D107" s="264"/>
      <c r="E107" s="746" t="s">
        <v>691</v>
      </c>
      <c r="F107" s="745" t="s">
        <v>153</v>
      </c>
      <c r="G107" s="256" t="e">
        <f>#REF!+#REF!+#REF!</f>
        <v>#REF!</v>
      </c>
      <c r="H107" s="256" t="e">
        <f>H105/4</f>
        <v>#REF!</v>
      </c>
      <c r="I107" s="221"/>
      <c r="J107" s="256"/>
      <c r="K107" s="221">
        <v>110</v>
      </c>
      <c r="L107" s="256" t="e">
        <f t="shared" si="13"/>
        <v>#REF!</v>
      </c>
      <c r="M107" s="222"/>
      <c r="N107" s="664"/>
      <c r="O107" s="668"/>
    </row>
    <row r="108" spans="1:15" s="47" customFormat="1" ht="15">
      <c r="A108" s="258"/>
      <c r="B108" s="259"/>
      <c r="C108" s="260"/>
      <c r="D108" s="264"/>
      <c r="E108" s="746"/>
      <c r="F108" s="745"/>
      <c r="G108" s="256"/>
      <c r="H108" s="256"/>
      <c r="I108" s="221"/>
      <c r="J108" s="256"/>
      <c r="K108" s="221"/>
      <c r="L108" s="256"/>
      <c r="M108" s="222"/>
      <c r="N108" s="664"/>
      <c r="O108" s="668"/>
    </row>
    <row r="109" spans="1:15" s="47" customFormat="1" ht="15">
      <c r="A109" s="258"/>
      <c r="B109" s="259"/>
      <c r="C109" s="260"/>
      <c r="D109" s="264"/>
      <c r="E109" s="285"/>
      <c r="F109" s="270"/>
      <c r="G109" s="256"/>
      <c r="H109" s="256"/>
      <c r="I109" s="221"/>
      <c r="J109" s="610"/>
      <c r="K109" s="777"/>
      <c r="L109" s="256"/>
      <c r="M109" s="257"/>
      <c r="N109" s="664"/>
      <c r="O109" s="668"/>
    </row>
    <row r="110" spans="1:15" s="47" customFormat="1" ht="17.25">
      <c r="A110" s="258" t="s">
        <v>166</v>
      </c>
      <c r="B110" s="259"/>
      <c r="C110" s="260"/>
      <c r="D110" s="264"/>
      <c r="E110" s="286" t="s">
        <v>397</v>
      </c>
      <c r="F110" s="263" t="s">
        <v>300</v>
      </c>
      <c r="G110" s="256" t="e">
        <f>#REF!</f>
        <v>#REF!</v>
      </c>
      <c r="H110" s="256"/>
      <c r="I110" s="221">
        <f>140*10.75</f>
        <v>1505</v>
      </c>
      <c r="J110" s="256" t="e">
        <f>I110*G110</f>
        <v>#REF!</v>
      </c>
      <c r="K110" s="221"/>
      <c r="L110" s="256"/>
      <c r="M110" s="222" t="e">
        <f>J110+SUM(L111:L121)</f>
        <v>#REF!</v>
      </c>
      <c r="N110" s="664">
        <v>9500</v>
      </c>
      <c r="O110" s="668" t="e">
        <f>N110*G110</f>
        <v>#REF!</v>
      </c>
    </row>
    <row r="111" spans="1:15" s="47" customFormat="1" ht="15">
      <c r="A111" s="258"/>
      <c r="B111" s="259"/>
      <c r="C111" s="260"/>
      <c r="D111" s="264"/>
      <c r="E111" s="744" t="s">
        <v>649</v>
      </c>
      <c r="F111" s="745" t="s">
        <v>650</v>
      </c>
      <c r="G111" s="256" t="e">
        <f>ROUNDUP(G110*7.5,0)</f>
        <v>#REF!</v>
      </c>
      <c r="H111" s="256"/>
      <c r="I111" s="221"/>
      <c r="J111" s="256"/>
      <c r="K111" s="221">
        <v>105</v>
      </c>
      <c r="L111" s="256" t="e">
        <f t="shared" ref="L111:L121" si="14">K111*G111</f>
        <v>#REF!</v>
      </c>
      <c r="M111" s="222"/>
      <c r="N111" s="664"/>
      <c r="O111" s="668"/>
    </row>
    <row r="112" spans="1:15" s="47" customFormat="1" ht="15">
      <c r="A112" s="258"/>
      <c r="B112" s="259"/>
      <c r="C112" s="260"/>
      <c r="D112" s="264"/>
      <c r="E112" s="744" t="s">
        <v>651</v>
      </c>
      <c r="F112" s="745" t="s">
        <v>650</v>
      </c>
      <c r="G112" s="256" t="e">
        <f>G111*2</f>
        <v>#REF!</v>
      </c>
      <c r="H112" s="256"/>
      <c r="I112" s="221"/>
      <c r="J112" s="256"/>
      <c r="K112" s="221">
        <v>40</v>
      </c>
      <c r="L112" s="256" t="e">
        <f t="shared" si="14"/>
        <v>#REF!</v>
      </c>
      <c r="M112" s="222"/>
      <c r="N112" s="664"/>
      <c r="O112" s="668"/>
    </row>
    <row r="113" spans="1:15" s="47" customFormat="1" ht="15">
      <c r="A113" s="258"/>
      <c r="B113" s="259"/>
      <c r="C113" s="260"/>
      <c r="D113" s="264"/>
      <c r="E113" s="744" t="s">
        <v>652</v>
      </c>
      <c r="F113" s="745" t="s">
        <v>650</v>
      </c>
      <c r="G113" s="256" t="e">
        <f>G111*4</f>
        <v>#REF!</v>
      </c>
      <c r="H113" s="256"/>
      <c r="I113" s="221"/>
      <c r="J113" s="256"/>
      <c r="K113" s="221">
        <v>45</v>
      </c>
      <c r="L113" s="256" t="e">
        <f t="shared" si="14"/>
        <v>#REF!</v>
      </c>
      <c r="M113" s="222"/>
      <c r="N113" s="664"/>
      <c r="O113" s="668"/>
    </row>
    <row r="114" spans="1:15" s="47" customFormat="1" ht="15">
      <c r="A114" s="258"/>
      <c r="B114" s="259"/>
      <c r="C114" s="260"/>
      <c r="D114" s="264"/>
      <c r="E114" s="744" t="s">
        <v>653</v>
      </c>
      <c r="F114" s="745" t="s">
        <v>654</v>
      </c>
      <c r="G114" s="256" t="e">
        <f>G111*0.02</f>
        <v>#REF!</v>
      </c>
      <c r="H114" s="256"/>
      <c r="I114" s="221"/>
      <c r="J114" s="256"/>
      <c r="K114" s="221">
        <v>120</v>
      </c>
      <c r="L114" s="256" t="e">
        <f t="shared" si="14"/>
        <v>#REF!</v>
      </c>
      <c r="M114" s="222"/>
      <c r="N114" s="664"/>
      <c r="O114" s="668"/>
    </row>
    <row r="115" spans="1:15" s="47" customFormat="1" ht="15">
      <c r="A115" s="258"/>
      <c r="B115" s="259"/>
      <c r="C115" s="260"/>
      <c r="D115" s="264"/>
      <c r="E115" s="746" t="s">
        <v>655</v>
      </c>
      <c r="F115" s="745" t="s">
        <v>636</v>
      </c>
      <c r="G115" s="256" t="e">
        <f>ROUNDUP(G110*0.6,0)</f>
        <v>#REF!</v>
      </c>
      <c r="H115" s="256"/>
      <c r="I115" s="221"/>
      <c r="J115" s="256"/>
      <c r="K115" s="221">
        <v>41</v>
      </c>
      <c r="L115" s="256" t="e">
        <f t="shared" si="14"/>
        <v>#REF!</v>
      </c>
      <c r="M115" s="222"/>
      <c r="N115" s="664"/>
      <c r="O115" s="668"/>
    </row>
    <row r="116" spans="1:15" s="47" customFormat="1" ht="15">
      <c r="A116" s="258"/>
      <c r="B116" s="259"/>
      <c r="C116" s="260"/>
      <c r="D116" s="264"/>
      <c r="E116" s="746" t="s">
        <v>656</v>
      </c>
      <c r="F116" s="745" t="s">
        <v>12</v>
      </c>
      <c r="G116" s="256" t="e">
        <f>#REF!+#REF!</f>
        <v>#REF!</v>
      </c>
      <c r="H116" s="256"/>
      <c r="I116" s="221"/>
      <c r="J116" s="256"/>
      <c r="K116" s="221">
        <v>110</v>
      </c>
      <c r="L116" s="256" t="e">
        <f t="shared" si="14"/>
        <v>#REF!</v>
      </c>
      <c r="M116" s="222"/>
      <c r="N116" s="664"/>
      <c r="O116" s="668"/>
    </row>
    <row r="117" spans="1:15" s="47" customFormat="1" ht="15">
      <c r="A117" s="258"/>
      <c r="B117" s="259"/>
      <c r="C117" s="260"/>
      <c r="D117" s="264"/>
      <c r="E117" s="746" t="s">
        <v>657</v>
      </c>
      <c r="F117" s="745" t="s">
        <v>153</v>
      </c>
      <c r="G117" s="256" t="e">
        <f>#REF!+#REF!</f>
        <v>#REF!</v>
      </c>
      <c r="H117" s="256"/>
      <c r="I117" s="221"/>
      <c r="J117" s="256"/>
      <c r="K117" s="221">
        <v>350</v>
      </c>
      <c r="L117" s="256" t="e">
        <f t="shared" si="14"/>
        <v>#REF!</v>
      </c>
      <c r="M117" s="222"/>
      <c r="N117" s="664"/>
      <c r="O117" s="668"/>
    </row>
    <row r="118" spans="1:15" s="47" customFormat="1" ht="15">
      <c r="A118" s="258"/>
      <c r="B118" s="259"/>
      <c r="C118" s="260"/>
      <c r="D118" s="264"/>
      <c r="E118" s="746" t="s">
        <v>658</v>
      </c>
      <c r="F118" s="745" t="s">
        <v>659</v>
      </c>
      <c r="G118" s="256" t="e">
        <f>G117*0.3</f>
        <v>#REF!</v>
      </c>
      <c r="H118" s="256"/>
      <c r="I118" s="221"/>
      <c r="J118" s="256"/>
      <c r="K118" s="221">
        <v>15</v>
      </c>
      <c r="L118" s="256" t="e">
        <f t="shared" si="14"/>
        <v>#REF!</v>
      </c>
      <c r="M118" s="222"/>
      <c r="N118" s="664"/>
      <c r="O118" s="668"/>
    </row>
    <row r="119" spans="1:15" s="47" customFormat="1" ht="15">
      <c r="A119" s="258"/>
      <c r="B119" s="259"/>
      <c r="C119" s="260"/>
      <c r="D119" s="264"/>
      <c r="E119" s="746" t="s">
        <v>660</v>
      </c>
      <c r="F119" s="745" t="s">
        <v>636</v>
      </c>
      <c r="G119" s="256" t="e">
        <f>G117*0.6</f>
        <v>#REF!</v>
      </c>
      <c r="H119" s="256"/>
      <c r="I119" s="221"/>
      <c r="J119" s="256"/>
      <c r="K119" s="221">
        <v>35</v>
      </c>
      <c r="L119" s="256" t="e">
        <f t="shared" si="14"/>
        <v>#REF!</v>
      </c>
      <c r="M119" s="222"/>
      <c r="N119" s="664"/>
      <c r="O119" s="668"/>
    </row>
    <row r="120" spans="1:15" s="47" customFormat="1" ht="15">
      <c r="A120" s="258"/>
      <c r="B120" s="259"/>
      <c r="C120" s="260"/>
      <c r="D120" s="264"/>
      <c r="E120" s="746" t="s">
        <v>691</v>
      </c>
      <c r="F120" s="745" t="s">
        <v>153</v>
      </c>
      <c r="G120" s="256" t="e">
        <f>#REF!+#REF!</f>
        <v>#REF!</v>
      </c>
      <c r="H120" s="256"/>
      <c r="I120" s="221"/>
      <c r="J120" s="256"/>
      <c r="K120" s="221">
        <v>110</v>
      </c>
      <c r="L120" s="256" t="e">
        <f t="shared" si="14"/>
        <v>#REF!</v>
      </c>
      <c r="M120" s="222"/>
      <c r="N120" s="664"/>
      <c r="O120" s="668"/>
    </row>
    <row r="121" spans="1:15" s="47" customFormat="1" ht="15">
      <c r="A121" s="258"/>
      <c r="B121" s="259"/>
      <c r="C121" s="260"/>
      <c r="D121" s="264"/>
      <c r="E121" s="746" t="s">
        <v>661</v>
      </c>
      <c r="F121" s="745" t="s">
        <v>153</v>
      </c>
      <c r="G121" s="256" t="e">
        <f>#REF!+#REF!</f>
        <v>#REF!</v>
      </c>
      <c r="H121" s="256"/>
      <c r="I121" s="221"/>
      <c r="J121" s="256"/>
      <c r="K121" s="221">
        <v>67</v>
      </c>
      <c r="L121" s="256" t="e">
        <f t="shared" si="14"/>
        <v>#REF!</v>
      </c>
      <c r="M121" s="222"/>
      <c r="N121" s="664"/>
      <c r="O121" s="668"/>
    </row>
    <row r="122" spans="1:15" s="47" customFormat="1" ht="12" customHeight="1">
      <c r="A122" s="258"/>
      <c r="B122" s="259"/>
      <c r="C122" s="260"/>
      <c r="D122" s="264"/>
      <c r="E122" s="269"/>
      <c r="F122" s="263"/>
      <c r="G122" s="256"/>
      <c r="H122" s="256"/>
      <c r="I122" s="221"/>
      <c r="J122" s="610"/>
      <c r="K122" s="777"/>
      <c r="L122" s="256"/>
      <c r="M122" s="885"/>
      <c r="N122" s="664"/>
      <c r="O122" s="668" t="str">
        <f>IF(G122="","",G122*N122)</f>
        <v/>
      </c>
    </row>
    <row r="123" spans="1:15" s="47" customFormat="1" ht="12" customHeight="1">
      <c r="A123" s="258"/>
      <c r="B123" s="259"/>
      <c r="C123" s="260"/>
      <c r="D123" s="264"/>
      <c r="E123" s="269"/>
      <c r="F123" s="263"/>
      <c r="G123" s="256"/>
      <c r="H123" s="256"/>
      <c r="I123" s="221"/>
      <c r="J123" s="610"/>
      <c r="K123" s="777"/>
      <c r="L123" s="256"/>
      <c r="M123" s="257"/>
      <c r="N123" s="664"/>
      <c r="O123" s="668"/>
    </row>
    <row r="124" spans="1:15" s="47" customFormat="1" ht="15">
      <c r="A124" s="258"/>
      <c r="B124" s="259"/>
      <c r="C124" s="260"/>
      <c r="D124" s="253" t="s">
        <v>90</v>
      </c>
      <c r="E124" s="286"/>
      <c r="F124" s="263"/>
      <c r="G124" s="256"/>
      <c r="H124" s="256"/>
      <c r="I124" s="221"/>
      <c r="J124" s="610"/>
      <c r="K124" s="777"/>
      <c r="L124" s="256"/>
      <c r="M124" s="257"/>
      <c r="N124" s="664"/>
      <c r="O124" s="668"/>
    </row>
    <row r="125" spans="1:15" s="41" customFormat="1" ht="17.25">
      <c r="A125" s="258" t="s">
        <v>487</v>
      </c>
      <c r="B125" s="259"/>
      <c r="C125" s="264"/>
      <c r="D125" s="264"/>
      <c r="E125" s="287" t="s">
        <v>607</v>
      </c>
      <c r="F125" s="263" t="s">
        <v>300</v>
      </c>
      <c r="G125" s="256" t="e">
        <f>#REF!+#REF!+#REF!</f>
        <v>#REF!</v>
      </c>
      <c r="H125" s="256"/>
      <c r="I125" s="221">
        <f>140*10.75</f>
        <v>1505</v>
      </c>
      <c r="J125" s="256" t="e">
        <f>I125*G125</f>
        <v>#REF!</v>
      </c>
      <c r="K125" s="221"/>
      <c r="L125" s="256"/>
      <c r="M125" s="222" t="e">
        <f>J125+SUM(L126:L136)</f>
        <v>#REF!</v>
      </c>
      <c r="N125" s="664">
        <v>9500</v>
      </c>
      <c r="O125" s="668" t="e">
        <f>N125*G125</f>
        <v>#REF!</v>
      </c>
    </row>
    <row r="126" spans="1:15" s="41" customFormat="1" ht="15">
      <c r="A126" s="258"/>
      <c r="B126" s="259"/>
      <c r="C126" s="264"/>
      <c r="D126" s="264"/>
      <c r="E126" s="744" t="s">
        <v>649</v>
      </c>
      <c r="F126" s="745" t="s">
        <v>650</v>
      </c>
      <c r="G126" s="256" t="e">
        <f>ROUNDUP(G125*7.5,0)</f>
        <v>#REF!</v>
      </c>
      <c r="H126" s="256"/>
      <c r="I126" s="221"/>
      <c r="J126" s="256"/>
      <c r="K126" s="221">
        <v>105</v>
      </c>
      <c r="L126" s="256" t="e">
        <f t="shared" ref="L126:L136" si="15">K126*G126</f>
        <v>#REF!</v>
      </c>
      <c r="M126" s="222"/>
      <c r="N126" s="664"/>
      <c r="O126" s="668"/>
    </row>
    <row r="127" spans="1:15" s="41" customFormat="1" ht="15">
      <c r="A127" s="258"/>
      <c r="B127" s="259"/>
      <c r="C127" s="264"/>
      <c r="D127" s="264"/>
      <c r="E127" s="744" t="s">
        <v>651</v>
      </c>
      <c r="F127" s="745" t="s">
        <v>650</v>
      </c>
      <c r="G127" s="256" t="e">
        <f>G126*2</f>
        <v>#REF!</v>
      </c>
      <c r="H127" s="256"/>
      <c r="I127" s="221"/>
      <c r="J127" s="256"/>
      <c r="K127" s="221">
        <v>40</v>
      </c>
      <c r="L127" s="256" t="e">
        <f t="shared" si="15"/>
        <v>#REF!</v>
      </c>
      <c r="M127" s="222"/>
      <c r="N127" s="664"/>
      <c r="O127" s="668"/>
    </row>
    <row r="128" spans="1:15" s="41" customFormat="1" ht="15">
      <c r="A128" s="258"/>
      <c r="B128" s="259"/>
      <c r="C128" s="264"/>
      <c r="D128" s="264"/>
      <c r="E128" s="744" t="s">
        <v>652</v>
      </c>
      <c r="F128" s="745" t="s">
        <v>650</v>
      </c>
      <c r="G128" s="256" t="e">
        <f>G126*4</f>
        <v>#REF!</v>
      </c>
      <c r="H128" s="256"/>
      <c r="I128" s="221"/>
      <c r="J128" s="256"/>
      <c r="K128" s="221">
        <v>45</v>
      </c>
      <c r="L128" s="256" t="e">
        <f t="shared" si="15"/>
        <v>#REF!</v>
      </c>
      <c r="M128" s="222"/>
      <c r="N128" s="664"/>
      <c r="O128" s="668"/>
    </row>
    <row r="129" spans="1:15" s="41" customFormat="1" ht="15">
      <c r="A129" s="258"/>
      <c r="B129" s="259"/>
      <c r="C129" s="264"/>
      <c r="D129" s="264"/>
      <c r="E129" s="744" t="s">
        <v>653</v>
      </c>
      <c r="F129" s="745" t="s">
        <v>654</v>
      </c>
      <c r="G129" s="256" t="e">
        <f>G126*0.02</f>
        <v>#REF!</v>
      </c>
      <c r="H129" s="256"/>
      <c r="I129" s="221"/>
      <c r="J129" s="256"/>
      <c r="K129" s="221">
        <v>120</v>
      </c>
      <c r="L129" s="256" t="e">
        <f t="shared" si="15"/>
        <v>#REF!</v>
      </c>
      <c r="M129" s="222"/>
      <c r="N129" s="664"/>
      <c r="O129" s="668"/>
    </row>
    <row r="130" spans="1:15" s="41" customFormat="1" ht="15">
      <c r="A130" s="258"/>
      <c r="B130" s="259"/>
      <c r="C130" s="264"/>
      <c r="D130" s="264"/>
      <c r="E130" s="746" t="s">
        <v>655</v>
      </c>
      <c r="F130" s="745" t="s">
        <v>636</v>
      </c>
      <c r="G130" s="256" t="e">
        <f>ROUNDUP(G125*0.6,0)</f>
        <v>#REF!</v>
      </c>
      <c r="H130" s="256"/>
      <c r="I130" s="221"/>
      <c r="J130" s="256"/>
      <c r="K130" s="221">
        <v>41</v>
      </c>
      <c r="L130" s="256" t="e">
        <f t="shared" si="15"/>
        <v>#REF!</v>
      </c>
      <c r="M130" s="222"/>
      <c r="N130" s="664"/>
      <c r="O130" s="668"/>
    </row>
    <row r="131" spans="1:15" s="41" customFormat="1" ht="15">
      <c r="A131" s="258"/>
      <c r="B131" s="259"/>
      <c r="C131" s="264"/>
      <c r="D131" s="264"/>
      <c r="E131" s="746" t="s">
        <v>656</v>
      </c>
      <c r="F131" s="745" t="s">
        <v>12</v>
      </c>
      <c r="G131" s="256" t="e">
        <f>#REF!+#REF!+#REF!</f>
        <v>#REF!</v>
      </c>
      <c r="H131" s="256"/>
      <c r="I131" s="221"/>
      <c r="J131" s="256"/>
      <c r="K131" s="221">
        <v>110</v>
      </c>
      <c r="L131" s="256" t="e">
        <f t="shared" si="15"/>
        <v>#REF!</v>
      </c>
      <c r="M131" s="222"/>
      <c r="N131" s="664"/>
      <c r="O131" s="668"/>
    </row>
    <row r="132" spans="1:15" s="41" customFormat="1" ht="15">
      <c r="A132" s="258"/>
      <c r="B132" s="259"/>
      <c r="C132" s="264"/>
      <c r="D132" s="264"/>
      <c r="E132" s="746" t="s">
        <v>657</v>
      </c>
      <c r="F132" s="745" t="s">
        <v>153</v>
      </c>
      <c r="G132" s="256" t="e">
        <f>#REF!+#REF!+#REF!</f>
        <v>#REF!</v>
      </c>
      <c r="H132" s="256"/>
      <c r="I132" s="221"/>
      <c r="J132" s="256"/>
      <c r="K132" s="221">
        <v>350</v>
      </c>
      <c r="L132" s="256" t="e">
        <f t="shared" si="15"/>
        <v>#REF!</v>
      </c>
      <c r="M132" s="222"/>
      <c r="N132" s="664"/>
      <c r="O132" s="668"/>
    </row>
    <row r="133" spans="1:15" s="41" customFormat="1" ht="15">
      <c r="A133" s="258"/>
      <c r="B133" s="259"/>
      <c r="C133" s="264"/>
      <c r="D133" s="264"/>
      <c r="E133" s="746" t="s">
        <v>658</v>
      </c>
      <c r="F133" s="745" t="s">
        <v>659</v>
      </c>
      <c r="G133" s="256" t="e">
        <f>G132*0.3</f>
        <v>#REF!</v>
      </c>
      <c r="H133" s="256"/>
      <c r="I133" s="221"/>
      <c r="J133" s="256"/>
      <c r="K133" s="221">
        <v>15</v>
      </c>
      <c r="L133" s="256" t="e">
        <f t="shared" si="15"/>
        <v>#REF!</v>
      </c>
      <c r="M133" s="222"/>
      <c r="N133" s="664"/>
      <c r="O133" s="668"/>
    </row>
    <row r="134" spans="1:15" s="41" customFormat="1" ht="15">
      <c r="A134" s="258"/>
      <c r="B134" s="259"/>
      <c r="C134" s="264"/>
      <c r="D134" s="264"/>
      <c r="E134" s="746" t="s">
        <v>660</v>
      </c>
      <c r="F134" s="745" t="s">
        <v>636</v>
      </c>
      <c r="G134" s="256" t="e">
        <f>G132*0.6</f>
        <v>#REF!</v>
      </c>
      <c r="H134" s="256"/>
      <c r="I134" s="221"/>
      <c r="J134" s="256"/>
      <c r="K134" s="221">
        <v>35</v>
      </c>
      <c r="L134" s="256" t="e">
        <f t="shared" si="15"/>
        <v>#REF!</v>
      </c>
      <c r="M134" s="222"/>
      <c r="N134" s="664"/>
      <c r="O134" s="668"/>
    </row>
    <row r="135" spans="1:15" s="41" customFormat="1" ht="15">
      <c r="A135" s="258"/>
      <c r="B135" s="259"/>
      <c r="C135" s="264"/>
      <c r="D135" s="264"/>
      <c r="E135" s="746" t="s">
        <v>691</v>
      </c>
      <c r="F135" s="745" t="s">
        <v>153</v>
      </c>
      <c r="G135" s="256" t="e">
        <f>#REF!+#REF!+#REF!</f>
        <v>#REF!</v>
      </c>
      <c r="H135" s="256"/>
      <c r="I135" s="221"/>
      <c r="J135" s="256"/>
      <c r="K135" s="221">
        <v>110</v>
      </c>
      <c r="L135" s="256" t="e">
        <f t="shared" si="15"/>
        <v>#REF!</v>
      </c>
      <c r="M135" s="222"/>
      <c r="N135" s="664"/>
      <c r="O135" s="668"/>
    </row>
    <row r="136" spans="1:15" s="47" customFormat="1" ht="15">
      <c r="A136" s="258"/>
      <c r="B136" s="259"/>
      <c r="C136" s="260"/>
      <c r="D136" s="264"/>
      <c r="E136" s="746" t="s">
        <v>661</v>
      </c>
      <c r="F136" s="745" t="s">
        <v>153</v>
      </c>
      <c r="G136" s="256" t="e">
        <f>#REF!+#REF!+#REF!</f>
        <v>#REF!</v>
      </c>
      <c r="H136" s="256"/>
      <c r="I136" s="221"/>
      <c r="J136" s="256"/>
      <c r="K136" s="221">
        <v>67</v>
      </c>
      <c r="L136" s="256" t="e">
        <f t="shared" si="15"/>
        <v>#REF!</v>
      </c>
      <c r="M136" s="222"/>
      <c r="N136" s="664"/>
      <c r="O136" s="668"/>
    </row>
    <row r="137" spans="1:15" s="47" customFormat="1" ht="12" customHeight="1">
      <c r="A137" s="258"/>
      <c r="B137" s="259"/>
      <c r="C137" s="284" t="s">
        <v>88</v>
      </c>
      <c r="D137" s="253"/>
      <c r="E137" s="286"/>
      <c r="F137" s="263"/>
      <c r="G137" s="256"/>
      <c r="H137" s="256"/>
      <c r="I137" s="221"/>
      <c r="J137" s="610"/>
      <c r="K137" s="777"/>
      <c r="L137" s="256"/>
      <c r="M137" s="257"/>
      <c r="N137" s="664"/>
      <c r="O137" s="668"/>
    </row>
    <row r="138" spans="1:15" s="47" customFormat="1" ht="12" customHeight="1">
      <c r="A138" s="258" t="s">
        <v>488</v>
      </c>
      <c r="B138" s="259"/>
      <c r="C138" s="260"/>
      <c r="D138" s="264">
        <v>100</v>
      </c>
      <c r="E138" s="269" t="s">
        <v>89</v>
      </c>
      <c r="F138" s="263" t="s">
        <v>300</v>
      </c>
      <c r="G138" s="256" t="e">
        <f>ROUNDUP(#REF!,0)*0.1</f>
        <v>#REF!</v>
      </c>
      <c r="H138" s="256"/>
      <c r="I138" s="221">
        <v>350</v>
      </c>
      <c r="J138" s="256" t="e">
        <f>I138*G138</f>
        <v>#REF!</v>
      </c>
      <c r="K138" s="221"/>
      <c r="L138" s="256"/>
      <c r="M138" s="222" t="e">
        <f>J138+SUM(L139:L141)</f>
        <v>#REF!</v>
      </c>
      <c r="N138" s="664">
        <v>9500</v>
      </c>
      <c r="O138" s="668" t="e">
        <f>N138*G138</f>
        <v>#REF!</v>
      </c>
    </row>
    <row r="139" spans="1:15" s="47" customFormat="1" ht="12" customHeight="1">
      <c r="A139" s="258"/>
      <c r="B139" s="259"/>
      <c r="C139" s="260"/>
      <c r="D139" s="264"/>
      <c r="E139" s="285" t="s">
        <v>649</v>
      </c>
      <c r="F139" s="270" t="s">
        <v>650</v>
      </c>
      <c r="G139" s="256" t="e">
        <f>ROUNDUP(G138*7.5,0)</f>
        <v>#REF!</v>
      </c>
      <c r="H139" s="256"/>
      <c r="I139" s="221"/>
      <c r="J139" s="256"/>
      <c r="K139" s="221">
        <f>105</f>
        <v>105</v>
      </c>
      <c r="L139" s="256" t="e">
        <f>K139*G139</f>
        <v>#REF!</v>
      </c>
      <c r="M139" s="222"/>
      <c r="N139" s="664"/>
      <c r="O139" s="668"/>
    </row>
    <row r="140" spans="1:15" s="47" customFormat="1" ht="12" customHeight="1">
      <c r="A140" s="258"/>
      <c r="B140" s="259"/>
      <c r="C140" s="260"/>
      <c r="D140" s="264"/>
      <c r="E140" s="285" t="s">
        <v>651</v>
      </c>
      <c r="F140" s="270" t="s">
        <v>650</v>
      </c>
      <c r="G140" s="256" t="e">
        <f>G139*2</f>
        <v>#REF!</v>
      </c>
      <c r="H140" s="256"/>
      <c r="I140" s="221"/>
      <c r="J140" s="256"/>
      <c r="K140" s="221">
        <v>40</v>
      </c>
      <c r="L140" s="256" t="e">
        <f t="shared" ref="L140:L141" si="16">K140*G140</f>
        <v>#REF!</v>
      </c>
      <c r="M140" s="222"/>
      <c r="N140" s="664"/>
      <c r="O140" s="668"/>
    </row>
    <row r="141" spans="1:15" s="47" customFormat="1" ht="12" customHeight="1">
      <c r="A141" s="258"/>
      <c r="B141" s="259"/>
      <c r="C141" s="260"/>
      <c r="D141" s="264"/>
      <c r="E141" s="285" t="s">
        <v>674</v>
      </c>
      <c r="F141" s="270" t="s">
        <v>650</v>
      </c>
      <c r="G141" s="256" t="e">
        <f>G139*3</f>
        <v>#REF!</v>
      </c>
      <c r="H141" s="256"/>
      <c r="I141" s="221"/>
      <c r="J141" s="256"/>
      <c r="K141" s="221">
        <v>45</v>
      </c>
      <c r="L141" s="256" t="e">
        <f t="shared" si="16"/>
        <v>#REF!</v>
      </c>
      <c r="M141" s="222"/>
      <c r="N141" s="664"/>
      <c r="O141" s="668"/>
    </row>
    <row r="142" spans="1:15" s="47" customFormat="1" ht="12" customHeight="1">
      <c r="A142" s="258"/>
      <c r="B142" s="259"/>
      <c r="C142" s="260"/>
      <c r="D142" s="264"/>
      <c r="E142" s="285"/>
      <c r="F142" s="270"/>
      <c r="G142" s="256"/>
      <c r="H142" s="256"/>
      <c r="I142" s="221"/>
      <c r="J142" s="256"/>
      <c r="K142" s="221"/>
      <c r="L142" s="256"/>
      <c r="M142" s="222"/>
      <c r="N142" s="664"/>
      <c r="O142" s="668"/>
    </row>
    <row r="143" spans="1:15" s="47" customFormat="1" ht="12" customHeight="1">
      <c r="A143" s="258"/>
      <c r="B143" s="259"/>
      <c r="C143" s="260"/>
      <c r="D143" s="264"/>
      <c r="E143" s="269"/>
      <c r="F143" s="263"/>
      <c r="G143" s="256"/>
      <c r="H143" s="256"/>
      <c r="I143" s="221"/>
      <c r="J143" s="610"/>
      <c r="K143" s="777"/>
      <c r="L143" s="256"/>
      <c r="M143" s="257"/>
      <c r="N143" s="664"/>
      <c r="O143" s="668"/>
    </row>
    <row r="144" spans="1:15" s="47" customFormat="1" ht="12" customHeight="1">
      <c r="A144" s="258" t="s">
        <v>489</v>
      </c>
      <c r="B144" s="259"/>
      <c r="C144" s="260"/>
      <c r="D144" s="292" t="s">
        <v>684</v>
      </c>
      <c r="E144" s="269" t="s">
        <v>89</v>
      </c>
      <c r="F144" s="263" t="s">
        <v>300</v>
      </c>
      <c r="G144" s="256" t="e">
        <f>#REF!</f>
        <v>#REF!</v>
      </c>
      <c r="H144" s="256"/>
      <c r="I144" s="221">
        <v>350</v>
      </c>
      <c r="J144" s="256" t="e">
        <f>I144*G144</f>
        <v>#REF!</v>
      </c>
      <c r="K144" s="221"/>
      <c r="L144" s="256"/>
      <c r="M144" s="222" t="e">
        <f>J144+SUM(L145:L147)</f>
        <v>#REF!</v>
      </c>
      <c r="N144" s="664">
        <v>9500</v>
      </c>
      <c r="O144" s="668" t="e">
        <f>N144*G144</f>
        <v>#REF!</v>
      </c>
    </row>
    <row r="145" spans="1:15" s="47" customFormat="1" ht="12" customHeight="1">
      <c r="A145" s="258"/>
      <c r="B145" s="259"/>
      <c r="C145" s="260"/>
      <c r="D145" s="264"/>
      <c r="E145" s="285" t="s">
        <v>649</v>
      </c>
      <c r="F145" s="270" t="s">
        <v>650</v>
      </c>
      <c r="G145" s="256" t="e">
        <f>G144*7.5</f>
        <v>#REF!</v>
      </c>
      <c r="H145" s="256"/>
      <c r="I145" s="221"/>
      <c r="J145" s="256"/>
      <c r="K145" s="221">
        <f>105</f>
        <v>105</v>
      </c>
      <c r="L145" s="256" t="e">
        <f>K145*G145</f>
        <v>#REF!</v>
      </c>
      <c r="M145" s="222"/>
      <c r="N145" s="664"/>
      <c r="O145" s="668"/>
    </row>
    <row r="146" spans="1:15" s="47" customFormat="1" ht="12" customHeight="1">
      <c r="A146" s="258"/>
      <c r="B146" s="259"/>
      <c r="C146" s="260"/>
      <c r="D146" s="264"/>
      <c r="E146" s="285" t="s">
        <v>651</v>
      </c>
      <c r="F146" s="270" t="s">
        <v>650</v>
      </c>
      <c r="G146" s="256" t="e">
        <f>G145*2</f>
        <v>#REF!</v>
      </c>
      <c r="H146" s="256"/>
      <c r="I146" s="221"/>
      <c r="J146" s="256"/>
      <c r="K146" s="221">
        <v>40</v>
      </c>
      <c r="L146" s="256" t="e">
        <f t="shared" ref="L146:L147" si="17">K146*G146</f>
        <v>#REF!</v>
      </c>
      <c r="M146" s="222"/>
      <c r="N146" s="664"/>
      <c r="O146" s="668"/>
    </row>
    <row r="147" spans="1:15" s="47" customFormat="1" ht="12" customHeight="1">
      <c r="A147" s="258"/>
      <c r="B147" s="259"/>
      <c r="C147" s="260"/>
      <c r="D147" s="264"/>
      <c r="E147" s="285" t="s">
        <v>674</v>
      </c>
      <c r="F147" s="270" t="s">
        <v>650</v>
      </c>
      <c r="G147" s="256" t="e">
        <f>G145*4</f>
        <v>#REF!</v>
      </c>
      <c r="H147" s="256"/>
      <c r="I147" s="221"/>
      <c r="J147" s="256"/>
      <c r="K147" s="221">
        <v>45</v>
      </c>
      <c r="L147" s="256" t="e">
        <f t="shared" si="17"/>
        <v>#REF!</v>
      </c>
      <c r="M147" s="222"/>
      <c r="N147" s="664"/>
      <c r="O147" s="668"/>
    </row>
    <row r="148" spans="1:15" s="47" customFormat="1" ht="12" customHeight="1">
      <c r="A148" s="258"/>
      <c r="B148" s="259"/>
      <c r="C148" s="260"/>
      <c r="D148" s="264"/>
      <c r="E148" s="285"/>
      <c r="F148" s="270"/>
      <c r="G148" s="256"/>
      <c r="H148" s="256"/>
      <c r="I148" s="221"/>
      <c r="J148" s="256"/>
      <c r="K148" s="221"/>
      <c r="L148" s="256"/>
      <c r="M148" s="222"/>
      <c r="N148" s="664"/>
      <c r="O148" s="668"/>
    </row>
    <row r="149" spans="1:15" s="47" customFormat="1" ht="15">
      <c r="A149" s="258"/>
      <c r="B149" s="259"/>
      <c r="C149" s="260"/>
      <c r="D149" s="264"/>
      <c r="E149" s="269"/>
      <c r="F149" s="263"/>
      <c r="G149" s="256"/>
      <c r="H149" s="256"/>
      <c r="I149" s="221"/>
      <c r="J149" s="610"/>
      <c r="K149" s="777"/>
      <c r="L149" s="256"/>
      <c r="M149" s="257"/>
      <c r="N149" s="664"/>
      <c r="O149" s="668"/>
    </row>
    <row r="150" spans="1:15" s="58" customFormat="1" ht="12" customHeight="1">
      <c r="A150" s="288"/>
      <c r="B150" s="216"/>
      <c r="C150" s="289" t="s">
        <v>685</v>
      </c>
      <c r="D150" s="218"/>
      <c r="E150" s="290"/>
      <c r="F150" s="220"/>
      <c r="G150" s="221"/>
      <c r="H150" s="221"/>
      <c r="I150" s="221"/>
      <c r="J150" s="605"/>
      <c r="K150" s="777"/>
      <c r="L150" s="221"/>
      <c r="M150" s="222"/>
      <c r="N150" s="664"/>
      <c r="O150" s="668"/>
    </row>
    <row r="151" spans="1:15" s="58" customFormat="1" ht="12" customHeight="1">
      <c r="A151" s="258" t="s">
        <v>167</v>
      </c>
      <c r="B151" s="216"/>
      <c r="C151" s="289"/>
      <c r="D151" s="754">
        <v>150</v>
      </c>
      <c r="E151" s="291" t="s">
        <v>399</v>
      </c>
      <c r="F151" s="263" t="s">
        <v>300</v>
      </c>
      <c r="G151" s="221" t="e">
        <f>#REF!+#REF!</f>
        <v>#REF!</v>
      </c>
      <c r="H151" s="221"/>
      <c r="I151" s="221">
        <f>140*10.75</f>
        <v>1505</v>
      </c>
      <c r="J151" s="256" t="e">
        <f>I151*G151</f>
        <v>#REF!</v>
      </c>
      <c r="K151" s="221"/>
      <c r="L151" s="256"/>
      <c r="M151" s="222" t="e">
        <f>J151+SUM(L152:L161)</f>
        <v>#REF!</v>
      </c>
      <c r="N151" s="664">
        <v>9500</v>
      </c>
      <c r="O151" s="668" t="e">
        <f>N151*G151</f>
        <v>#REF!</v>
      </c>
    </row>
    <row r="152" spans="1:15" s="58" customFormat="1" ht="12" customHeight="1">
      <c r="A152" s="258"/>
      <c r="B152" s="216"/>
      <c r="C152" s="289"/>
      <c r="D152" s="218"/>
      <c r="E152" s="744" t="s">
        <v>649</v>
      </c>
      <c r="F152" s="745" t="s">
        <v>650</v>
      </c>
      <c r="G152" s="256" t="e">
        <f>ROUNDUP(G151*7.5,0)</f>
        <v>#REF!</v>
      </c>
      <c r="H152" s="256"/>
      <c r="I152" s="221"/>
      <c r="J152" s="256"/>
      <c r="K152" s="221">
        <v>105</v>
      </c>
      <c r="L152" s="256" t="e">
        <f t="shared" ref="L152:L161" si="18">K152*G152</f>
        <v>#REF!</v>
      </c>
      <c r="M152" s="222"/>
      <c r="N152" s="664"/>
      <c r="O152" s="668"/>
    </row>
    <row r="153" spans="1:15" s="58" customFormat="1" ht="12" customHeight="1">
      <c r="A153" s="258"/>
      <c r="B153" s="216"/>
      <c r="C153" s="289"/>
      <c r="D153" s="218"/>
      <c r="E153" s="744" t="s">
        <v>651</v>
      </c>
      <c r="F153" s="745" t="s">
        <v>650</v>
      </c>
      <c r="G153" s="256" t="e">
        <f>G152*2</f>
        <v>#REF!</v>
      </c>
      <c r="H153" s="256"/>
      <c r="I153" s="221"/>
      <c r="J153" s="256"/>
      <c r="K153" s="221">
        <v>40</v>
      </c>
      <c r="L153" s="256" t="e">
        <f t="shared" si="18"/>
        <v>#REF!</v>
      </c>
      <c r="M153" s="222"/>
      <c r="N153" s="664"/>
      <c r="O153" s="668"/>
    </row>
    <row r="154" spans="1:15" s="58" customFormat="1" ht="12" customHeight="1">
      <c r="A154" s="258"/>
      <c r="B154" s="216"/>
      <c r="C154" s="289"/>
      <c r="D154" s="218"/>
      <c r="E154" s="744" t="s">
        <v>652</v>
      </c>
      <c r="F154" s="745" t="s">
        <v>650</v>
      </c>
      <c r="G154" s="256" t="e">
        <f>G152*4</f>
        <v>#REF!</v>
      </c>
      <c r="H154" s="256"/>
      <c r="I154" s="221"/>
      <c r="J154" s="256"/>
      <c r="K154" s="221">
        <v>45</v>
      </c>
      <c r="L154" s="256" t="e">
        <f t="shared" si="18"/>
        <v>#REF!</v>
      </c>
      <c r="M154" s="222"/>
      <c r="N154" s="664"/>
      <c r="O154" s="668"/>
    </row>
    <row r="155" spans="1:15" s="58" customFormat="1" ht="12" customHeight="1">
      <c r="A155" s="258"/>
      <c r="B155" s="216"/>
      <c r="C155" s="289"/>
      <c r="D155" s="218"/>
      <c r="E155" s="744" t="s">
        <v>653</v>
      </c>
      <c r="F155" s="745" t="s">
        <v>654</v>
      </c>
      <c r="G155" s="256" t="e">
        <f>G152*0.02</f>
        <v>#REF!</v>
      </c>
      <c r="H155" s="256"/>
      <c r="I155" s="221"/>
      <c r="J155" s="256"/>
      <c r="K155" s="221">
        <v>120</v>
      </c>
      <c r="L155" s="256" t="e">
        <f t="shared" si="18"/>
        <v>#REF!</v>
      </c>
      <c r="M155" s="222"/>
      <c r="N155" s="664"/>
      <c r="O155" s="668"/>
    </row>
    <row r="156" spans="1:15" s="58" customFormat="1" ht="12" customHeight="1">
      <c r="A156" s="258"/>
      <c r="B156" s="216"/>
      <c r="C156" s="289"/>
      <c r="D156" s="218"/>
      <c r="E156" s="746" t="s">
        <v>655</v>
      </c>
      <c r="F156" s="745" t="s">
        <v>636</v>
      </c>
      <c r="G156" s="256" t="e">
        <f>ROUNDUP(G151*0.6,0)</f>
        <v>#REF!</v>
      </c>
      <c r="H156" s="256"/>
      <c r="I156" s="221"/>
      <c r="J156" s="256"/>
      <c r="K156" s="221">
        <v>41</v>
      </c>
      <c r="L156" s="256" t="e">
        <f t="shared" si="18"/>
        <v>#REF!</v>
      </c>
      <c r="M156" s="222"/>
      <c r="N156" s="664"/>
      <c r="O156" s="668"/>
    </row>
    <row r="157" spans="1:15" s="58" customFormat="1" ht="12" customHeight="1">
      <c r="A157" s="258"/>
      <c r="B157" s="216"/>
      <c r="C157" s="289"/>
      <c r="D157" s="218"/>
      <c r="E157" s="746" t="s">
        <v>656</v>
      </c>
      <c r="F157" s="745" t="s">
        <v>12</v>
      </c>
      <c r="G157" s="256" t="e">
        <f>#REF!+#REF!</f>
        <v>#REF!</v>
      </c>
      <c r="H157" s="256"/>
      <c r="I157" s="221"/>
      <c r="J157" s="256"/>
      <c r="K157" s="221">
        <v>110</v>
      </c>
      <c r="L157" s="256" t="e">
        <f t="shared" si="18"/>
        <v>#REF!</v>
      </c>
      <c r="M157" s="222"/>
      <c r="N157" s="664"/>
      <c r="O157" s="668"/>
    </row>
    <row r="158" spans="1:15" s="58" customFormat="1" ht="12" customHeight="1">
      <c r="A158" s="258"/>
      <c r="B158" s="216"/>
      <c r="C158" s="289"/>
      <c r="D158" s="218"/>
      <c r="E158" s="746" t="s">
        <v>657</v>
      </c>
      <c r="F158" s="745" t="s">
        <v>153</v>
      </c>
      <c r="G158" s="256" t="e">
        <f>#REF!+#REF!</f>
        <v>#REF!</v>
      </c>
      <c r="H158" s="256"/>
      <c r="I158" s="221"/>
      <c r="J158" s="256"/>
      <c r="K158" s="221">
        <v>350</v>
      </c>
      <c r="L158" s="256" t="e">
        <f t="shared" si="18"/>
        <v>#REF!</v>
      </c>
      <c r="M158" s="222"/>
      <c r="N158" s="664"/>
      <c r="O158" s="668"/>
    </row>
    <row r="159" spans="1:15" s="58" customFormat="1" ht="12" customHeight="1">
      <c r="A159" s="258"/>
      <c r="B159" s="216"/>
      <c r="C159" s="289"/>
      <c r="D159" s="218"/>
      <c r="E159" s="746" t="s">
        <v>658</v>
      </c>
      <c r="F159" s="745" t="s">
        <v>659</v>
      </c>
      <c r="G159" s="256" t="e">
        <f>G158*0.3</f>
        <v>#REF!</v>
      </c>
      <c r="H159" s="256"/>
      <c r="I159" s="221"/>
      <c r="J159" s="256"/>
      <c r="K159" s="221">
        <v>15</v>
      </c>
      <c r="L159" s="256" t="e">
        <f t="shared" si="18"/>
        <v>#REF!</v>
      </c>
      <c r="M159" s="222"/>
      <c r="N159" s="664"/>
      <c r="O159" s="668"/>
    </row>
    <row r="160" spans="1:15" s="58" customFormat="1" ht="12" customHeight="1">
      <c r="A160" s="258"/>
      <c r="B160" s="216"/>
      <c r="C160" s="289"/>
      <c r="D160" s="218"/>
      <c r="E160" s="746" t="s">
        <v>660</v>
      </c>
      <c r="F160" s="745" t="s">
        <v>636</v>
      </c>
      <c r="G160" s="256" t="e">
        <f>G158*0.6</f>
        <v>#REF!</v>
      </c>
      <c r="H160" s="256"/>
      <c r="I160" s="221"/>
      <c r="J160" s="256"/>
      <c r="K160" s="221">
        <v>35</v>
      </c>
      <c r="L160" s="256" t="e">
        <f t="shared" si="18"/>
        <v>#REF!</v>
      </c>
      <c r="M160" s="222"/>
      <c r="N160" s="664"/>
      <c r="O160" s="668"/>
    </row>
    <row r="161" spans="1:15" s="58" customFormat="1" ht="12" customHeight="1">
      <c r="A161" s="258"/>
      <c r="B161" s="216"/>
      <c r="C161" s="289"/>
      <c r="D161" s="218"/>
      <c r="E161" s="746" t="s">
        <v>691</v>
      </c>
      <c r="F161" s="745" t="s">
        <v>153</v>
      </c>
      <c r="G161" s="256" t="e">
        <f>#REF!+#REF!</f>
        <v>#REF!</v>
      </c>
      <c r="H161" s="256"/>
      <c r="I161" s="221"/>
      <c r="J161" s="256"/>
      <c r="K161" s="221">
        <v>110</v>
      </c>
      <c r="L161" s="256" t="e">
        <f t="shared" si="18"/>
        <v>#REF!</v>
      </c>
      <c r="M161" s="222"/>
      <c r="N161" s="664"/>
      <c r="O161" s="668"/>
    </row>
    <row r="162" spans="1:15" s="58" customFormat="1" ht="12" customHeight="1">
      <c r="A162" s="258"/>
      <c r="B162" s="216"/>
      <c r="C162" s="289"/>
      <c r="D162" s="218"/>
      <c r="E162" s="285"/>
      <c r="F162" s="270"/>
      <c r="G162" s="221"/>
      <c r="H162" s="221"/>
      <c r="I162" s="221"/>
      <c r="J162" s="256"/>
      <c r="K162" s="221"/>
      <c r="L162" s="256"/>
      <c r="M162" s="222"/>
      <c r="N162" s="664"/>
      <c r="O162" s="668"/>
    </row>
    <row r="163" spans="1:15" s="58" customFormat="1" ht="12" customHeight="1">
      <c r="A163" s="258"/>
      <c r="B163" s="216"/>
      <c r="C163" s="289"/>
      <c r="D163" s="218"/>
      <c r="E163" s="291"/>
      <c r="F163" s="263"/>
      <c r="G163" s="221"/>
      <c r="H163" s="221"/>
      <c r="I163" s="221"/>
      <c r="J163" s="605"/>
      <c r="K163" s="777"/>
      <c r="L163" s="221"/>
      <c r="M163" s="222"/>
      <c r="N163" s="664"/>
      <c r="O163" s="668"/>
    </row>
    <row r="164" spans="1:15" s="47" customFormat="1" ht="12" customHeight="1">
      <c r="A164" s="258"/>
      <c r="B164" s="259"/>
      <c r="C164" s="260"/>
      <c r="D164" s="264"/>
      <c r="E164" s="269"/>
      <c r="F164" s="263"/>
      <c r="G164" s="256"/>
      <c r="H164" s="256"/>
      <c r="I164" s="221"/>
      <c r="J164" s="610"/>
      <c r="K164" s="777"/>
      <c r="L164" s="256"/>
      <c r="M164" s="257"/>
      <c r="N164" s="664"/>
      <c r="O164" s="668"/>
    </row>
    <row r="165" spans="1:15" s="47" customFormat="1" ht="12" customHeight="1">
      <c r="A165" s="250" t="s">
        <v>490</v>
      </c>
      <c r="B165" s="251" t="s">
        <v>403</v>
      </c>
      <c r="C165" s="252"/>
      <c r="D165" s="253"/>
      <c r="E165" s="254"/>
      <c r="F165" s="263"/>
      <c r="G165" s="256"/>
      <c r="H165" s="256"/>
      <c r="I165" s="221"/>
      <c r="J165" s="610"/>
      <c r="K165" s="777"/>
      <c r="L165" s="256"/>
      <c r="M165" s="257"/>
      <c r="N165" s="664"/>
      <c r="O165" s="668"/>
    </row>
    <row r="166" spans="1:15" s="47" customFormat="1" ht="12" customHeight="1">
      <c r="A166" s="250"/>
      <c r="B166" s="251"/>
      <c r="C166" s="252"/>
      <c r="D166" s="253"/>
      <c r="E166" s="254"/>
      <c r="F166" s="263"/>
      <c r="G166" s="256"/>
      <c r="H166" s="256"/>
      <c r="I166" s="221"/>
      <c r="J166" s="610"/>
      <c r="K166" s="777"/>
      <c r="L166" s="256"/>
      <c r="M166" s="257"/>
      <c r="N166" s="664"/>
      <c r="O166" s="668"/>
    </row>
    <row r="167" spans="1:15" s="47" customFormat="1" ht="15">
      <c r="A167" s="258"/>
      <c r="B167" s="259"/>
      <c r="C167" s="260"/>
      <c r="D167" s="253" t="s">
        <v>90</v>
      </c>
      <c r="E167" s="286"/>
      <c r="F167" s="263"/>
      <c r="G167" s="256"/>
      <c r="H167" s="256"/>
      <c r="I167" s="221"/>
      <c r="J167" s="610"/>
      <c r="K167" s="777"/>
      <c r="L167" s="256"/>
      <c r="M167" s="257"/>
      <c r="N167" s="664"/>
      <c r="O167" s="668"/>
    </row>
    <row r="168" spans="1:15" s="41" customFormat="1" ht="17.25">
      <c r="A168" s="258" t="s">
        <v>218</v>
      </c>
      <c r="B168" s="259"/>
      <c r="C168" s="264"/>
      <c r="D168" s="264"/>
      <c r="E168" s="287" t="s">
        <v>607</v>
      </c>
      <c r="F168" s="263" t="s">
        <v>300</v>
      </c>
      <c r="G168" s="256" t="e">
        <f>#REF!+#REF!+#REF!</f>
        <v>#REF!</v>
      </c>
      <c r="H168" s="256"/>
      <c r="I168" s="221">
        <f>140*10.75</f>
        <v>1505</v>
      </c>
      <c r="J168" s="256" t="e">
        <f>I168*G168</f>
        <v>#REF!</v>
      </c>
      <c r="K168" s="221"/>
      <c r="L168" s="256"/>
      <c r="M168" s="222" t="e">
        <f>J168+SUM(L169:L179)</f>
        <v>#REF!</v>
      </c>
      <c r="N168" s="664">
        <v>9500</v>
      </c>
      <c r="O168" s="668" t="e">
        <f>N168*G168</f>
        <v>#REF!</v>
      </c>
    </row>
    <row r="169" spans="1:15" s="41" customFormat="1" ht="15">
      <c r="A169" s="258"/>
      <c r="B169" s="259"/>
      <c r="C169" s="264"/>
      <c r="D169" s="264"/>
      <c r="E169" s="744" t="s">
        <v>649</v>
      </c>
      <c r="F169" s="745" t="s">
        <v>650</v>
      </c>
      <c r="G169" s="256" t="e">
        <f>ROUNDUP(G168*7.5,0)</f>
        <v>#REF!</v>
      </c>
      <c r="H169" s="256"/>
      <c r="I169" s="221"/>
      <c r="J169" s="256"/>
      <c r="K169" s="221">
        <v>105</v>
      </c>
      <c r="L169" s="256" t="e">
        <f t="shared" ref="L169:L179" si="19">K169*G169</f>
        <v>#REF!</v>
      </c>
      <c r="M169" s="222"/>
      <c r="N169" s="664"/>
      <c r="O169" s="668"/>
    </row>
    <row r="170" spans="1:15" s="41" customFormat="1" ht="15">
      <c r="A170" s="258"/>
      <c r="B170" s="259"/>
      <c r="C170" s="264"/>
      <c r="D170" s="264"/>
      <c r="E170" s="744" t="s">
        <v>651</v>
      </c>
      <c r="F170" s="745" t="s">
        <v>650</v>
      </c>
      <c r="G170" s="256" t="e">
        <f>G169*2</f>
        <v>#REF!</v>
      </c>
      <c r="H170" s="256"/>
      <c r="I170" s="221"/>
      <c r="J170" s="256"/>
      <c r="K170" s="221">
        <v>40</v>
      </c>
      <c r="L170" s="256" t="e">
        <f t="shared" si="19"/>
        <v>#REF!</v>
      </c>
      <c r="M170" s="222"/>
      <c r="N170" s="664"/>
      <c r="O170" s="668"/>
    </row>
    <row r="171" spans="1:15" s="41" customFormat="1" ht="15">
      <c r="A171" s="258"/>
      <c r="B171" s="259"/>
      <c r="C171" s="264"/>
      <c r="D171" s="264"/>
      <c r="E171" s="744" t="s">
        <v>652</v>
      </c>
      <c r="F171" s="745" t="s">
        <v>650</v>
      </c>
      <c r="G171" s="256" t="e">
        <f>G169*4</f>
        <v>#REF!</v>
      </c>
      <c r="H171" s="256"/>
      <c r="I171" s="221"/>
      <c r="J171" s="256"/>
      <c r="K171" s="221">
        <v>45</v>
      </c>
      <c r="L171" s="256" t="e">
        <f t="shared" si="19"/>
        <v>#REF!</v>
      </c>
      <c r="M171" s="222"/>
      <c r="N171" s="664"/>
      <c r="O171" s="668"/>
    </row>
    <row r="172" spans="1:15" s="41" customFormat="1" ht="15">
      <c r="A172" s="258"/>
      <c r="B172" s="259"/>
      <c r="C172" s="264"/>
      <c r="D172" s="264"/>
      <c r="E172" s="744" t="s">
        <v>653</v>
      </c>
      <c r="F172" s="745" t="s">
        <v>654</v>
      </c>
      <c r="G172" s="256" t="e">
        <f>G169*0.02</f>
        <v>#REF!</v>
      </c>
      <c r="H172" s="256"/>
      <c r="I172" s="221"/>
      <c r="J172" s="256"/>
      <c r="K172" s="221">
        <v>120</v>
      </c>
      <c r="L172" s="256" t="e">
        <f t="shared" si="19"/>
        <v>#REF!</v>
      </c>
      <c r="M172" s="222"/>
      <c r="N172" s="664"/>
      <c r="O172" s="668"/>
    </row>
    <row r="173" spans="1:15" s="41" customFormat="1" ht="15">
      <c r="A173" s="258"/>
      <c r="B173" s="259"/>
      <c r="C173" s="264"/>
      <c r="D173" s="264"/>
      <c r="E173" s="746" t="s">
        <v>655</v>
      </c>
      <c r="F173" s="745" t="s">
        <v>636</v>
      </c>
      <c r="G173" s="256" t="e">
        <f>ROUNDUP(G168*0.6,0)</f>
        <v>#REF!</v>
      </c>
      <c r="H173" s="256"/>
      <c r="I173" s="221"/>
      <c r="J173" s="256"/>
      <c r="K173" s="221">
        <v>41</v>
      </c>
      <c r="L173" s="256" t="e">
        <f t="shared" si="19"/>
        <v>#REF!</v>
      </c>
      <c r="M173" s="222"/>
      <c r="N173" s="664"/>
      <c r="O173" s="668"/>
    </row>
    <row r="174" spans="1:15" s="41" customFormat="1" ht="15">
      <c r="A174" s="258"/>
      <c r="B174" s="259"/>
      <c r="C174" s="264"/>
      <c r="D174" s="264"/>
      <c r="E174" s="746" t="s">
        <v>656</v>
      </c>
      <c r="F174" s="745" t="s">
        <v>12</v>
      </c>
      <c r="G174" s="256" t="e">
        <f>#REF!+#REF!+#REF!</f>
        <v>#REF!</v>
      </c>
      <c r="H174" s="256"/>
      <c r="I174" s="221"/>
      <c r="J174" s="256"/>
      <c r="K174" s="221">
        <v>110</v>
      </c>
      <c r="L174" s="256" t="e">
        <f t="shared" si="19"/>
        <v>#REF!</v>
      </c>
      <c r="M174" s="222"/>
      <c r="N174" s="664"/>
      <c r="O174" s="668"/>
    </row>
    <row r="175" spans="1:15" s="41" customFormat="1" ht="15">
      <c r="A175" s="258"/>
      <c r="B175" s="259"/>
      <c r="C175" s="264"/>
      <c r="D175" s="264"/>
      <c r="E175" s="746" t="s">
        <v>657</v>
      </c>
      <c r="F175" s="745" t="s">
        <v>153</v>
      </c>
      <c r="G175" s="256" t="e">
        <f>#REF!+#REF!+#REF!</f>
        <v>#REF!</v>
      </c>
      <c r="H175" s="256"/>
      <c r="I175" s="221"/>
      <c r="J175" s="256"/>
      <c r="K175" s="221">
        <v>350</v>
      </c>
      <c r="L175" s="256" t="e">
        <f t="shared" si="19"/>
        <v>#REF!</v>
      </c>
      <c r="M175" s="222"/>
      <c r="N175" s="664"/>
      <c r="O175" s="668"/>
    </row>
    <row r="176" spans="1:15" s="47" customFormat="1" ht="12" customHeight="1">
      <c r="A176" s="258"/>
      <c r="B176" s="259"/>
      <c r="C176" s="264"/>
      <c r="D176" s="292"/>
      <c r="E176" s="746" t="s">
        <v>658</v>
      </c>
      <c r="F176" s="745" t="s">
        <v>659</v>
      </c>
      <c r="G176" s="256" t="e">
        <f>G175*0.3</f>
        <v>#REF!</v>
      </c>
      <c r="H176" s="256"/>
      <c r="I176" s="221"/>
      <c r="J176" s="256"/>
      <c r="K176" s="221">
        <v>15</v>
      </c>
      <c r="L176" s="256" t="e">
        <f t="shared" si="19"/>
        <v>#REF!</v>
      </c>
      <c r="M176" s="222"/>
      <c r="N176" s="664"/>
      <c r="O176" s="668"/>
    </row>
    <row r="177" spans="1:15" s="47" customFormat="1" ht="12" customHeight="1">
      <c r="A177" s="258"/>
      <c r="B177" s="259"/>
      <c r="C177" s="264"/>
      <c r="D177" s="292"/>
      <c r="E177" s="746" t="s">
        <v>660</v>
      </c>
      <c r="F177" s="745" t="s">
        <v>636</v>
      </c>
      <c r="G177" s="256" t="e">
        <f>G175*0.6</f>
        <v>#REF!</v>
      </c>
      <c r="H177" s="256"/>
      <c r="I177" s="221"/>
      <c r="J177" s="256"/>
      <c r="K177" s="221">
        <v>35</v>
      </c>
      <c r="L177" s="256" t="e">
        <f t="shared" si="19"/>
        <v>#REF!</v>
      </c>
      <c r="M177" s="222"/>
      <c r="N177" s="664"/>
      <c r="O177" s="668"/>
    </row>
    <row r="178" spans="1:15" s="47" customFormat="1" ht="12" customHeight="1">
      <c r="A178" s="258"/>
      <c r="B178" s="259"/>
      <c r="C178" s="264"/>
      <c r="D178" s="292"/>
      <c r="E178" s="746" t="s">
        <v>691</v>
      </c>
      <c r="F178" s="745" t="s">
        <v>153</v>
      </c>
      <c r="G178" s="256" t="e">
        <f>#REF!+#REF!+#REF!</f>
        <v>#REF!</v>
      </c>
      <c r="H178" s="256"/>
      <c r="I178" s="221"/>
      <c r="J178" s="256"/>
      <c r="K178" s="221">
        <v>110</v>
      </c>
      <c r="L178" s="256" t="e">
        <f t="shared" si="19"/>
        <v>#REF!</v>
      </c>
      <c r="M178" s="222"/>
      <c r="N178" s="664"/>
      <c r="O178" s="668"/>
    </row>
    <row r="179" spans="1:15" s="47" customFormat="1" ht="12" customHeight="1">
      <c r="A179" s="258"/>
      <c r="B179" s="259"/>
      <c r="C179" s="264"/>
      <c r="D179" s="292"/>
      <c r="E179" s="746" t="s">
        <v>661</v>
      </c>
      <c r="F179" s="745" t="s">
        <v>153</v>
      </c>
      <c r="G179" s="256" t="e">
        <f>#REF!+#REF!+#REF!</f>
        <v>#REF!</v>
      </c>
      <c r="H179" s="256"/>
      <c r="I179" s="221"/>
      <c r="J179" s="256"/>
      <c r="K179" s="221">
        <v>67</v>
      </c>
      <c r="L179" s="256" t="e">
        <f t="shared" si="19"/>
        <v>#REF!</v>
      </c>
      <c r="M179" s="222"/>
      <c r="N179" s="664"/>
      <c r="O179" s="668"/>
    </row>
    <row r="180" spans="1:15" s="47" customFormat="1" ht="12" customHeight="1">
      <c r="A180" s="250"/>
      <c r="B180" s="251"/>
      <c r="C180" s="252"/>
      <c r="D180" s="253"/>
      <c r="E180" s="254"/>
      <c r="F180" s="263"/>
      <c r="G180" s="256"/>
      <c r="H180" s="256"/>
      <c r="I180" s="221"/>
      <c r="J180" s="610"/>
      <c r="K180" s="777"/>
      <c r="L180" s="256"/>
      <c r="M180" s="257"/>
      <c r="N180" s="664"/>
      <c r="O180" s="668"/>
    </row>
    <row r="181" spans="1:15" s="47" customFormat="1" ht="12" customHeight="1">
      <c r="A181" s="258"/>
      <c r="B181" s="259"/>
      <c r="C181" s="284" t="s">
        <v>95</v>
      </c>
      <c r="D181" s="253"/>
      <c r="E181" s="286"/>
      <c r="F181" s="263"/>
      <c r="G181" s="256"/>
      <c r="H181" s="256"/>
      <c r="I181" s="221"/>
      <c r="J181" s="610"/>
      <c r="K181" s="777"/>
      <c r="L181" s="256"/>
      <c r="M181" s="257"/>
      <c r="N181" s="664"/>
      <c r="O181" s="668"/>
    </row>
    <row r="182" spans="1:15" s="47" customFormat="1" ht="12" customHeight="1">
      <c r="A182" s="258" t="s">
        <v>491</v>
      </c>
      <c r="B182" s="259"/>
      <c r="C182" s="260"/>
      <c r="D182" s="264">
        <v>150</v>
      </c>
      <c r="E182" s="269" t="s">
        <v>96</v>
      </c>
      <c r="F182" s="263" t="s">
        <v>300</v>
      </c>
      <c r="G182" s="256" t="e">
        <f>#REF!</f>
        <v>#REF!</v>
      </c>
      <c r="H182" s="256"/>
      <c r="I182" s="221">
        <f>140*10.75</f>
        <v>1505</v>
      </c>
      <c r="J182" s="256" t="e">
        <f>I182*G182</f>
        <v>#REF!</v>
      </c>
      <c r="K182" s="221"/>
      <c r="L182" s="256"/>
      <c r="M182" s="222" t="e">
        <f>J182+SUM(L183:L192)</f>
        <v>#REF!</v>
      </c>
      <c r="N182" s="664">
        <v>9500</v>
      </c>
      <c r="O182" s="668" t="e">
        <f>N182*G182</f>
        <v>#REF!</v>
      </c>
    </row>
    <row r="183" spans="1:15" s="47" customFormat="1" ht="12" customHeight="1">
      <c r="A183" s="258"/>
      <c r="B183" s="259"/>
      <c r="C183" s="260"/>
      <c r="D183" s="264"/>
      <c r="E183" s="744" t="s">
        <v>649</v>
      </c>
      <c r="F183" s="745" t="s">
        <v>650</v>
      </c>
      <c r="G183" s="256" t="e">
        <f>ROUNDUP(G182*7.5,0)</f>
        <v>#REF!</v>
      </c>
      <c r="H183" s="256"/>
      <c r="I183" s="221"/>
      <c r="J183" s="256"/>
      <c r="K183" s="221">
        <v>105</v>
      </c>
      <c r="L183" s="256" t="e">
        <f t="shared" ref="L183:L192" si="20">K183*G183</f>
        <v>#REF!</v>
      </c>
      <c r="M183" s="222"/>
      <c r="N183" s="664"/>
      <c r="O183" s="668"/>
    </row>
    <row r="184" spans="1:15" s="47" customFormat="1" ht="12" customHeight="1">
      <c r="A184" s="258"/>
      <c r="B184" s="259"/>
      <c r="C184" s="260"/>
      <c r="D184" s="264"/>
      <c r="E184" s="744" t="s">
        <v>651</v>
      </c>
      <c r="F184" s="745" t="s">
        <v>650</v>
      </c>
      <c r="G184" s="256" t="e">
        <f>G183*2</f>
        <v>#REF!</v>
      </c>
      <c r="H184" s="256"/>
      <c r="I184" s="221"/>
      <c r="J184" s="256"/>
      <c r="K184" s="221">
        <v>40</v>
      </c>
      <c r="L184" s="256" t="e">
        <f t="shared" si="20"/>
        <v>#REF!</v>
      </c>
      <c r="M184" s="222"/>
      <c r="N184" s="664"/>
      <c r="O184" s="668"/>
    </row>
    <row r="185" spans="1:15" s="47" customFormat="1" ht="12" customHeight="1">
      <c r="A185" s="258"/>
      <c r="B185" s="259"/>
      <c r="C185" s="260"/>
      <c r="D185" s="264"/>
      <c r="E185" s="744" t="s">
        <v>652</v>
      </c>
      <c r="F185" s="745" t="s">
        <v>650</v>
      </c>
      <c r="G185" s="256" t="e">
        <f>G183*4</f>
        <v>#REF!</v>
      </c>
      <c r="H185" s="256"/>
      <c r="I185" s="221"/>
      <c r="J185" s="256"/>
      <c r="K185" s="221">
        <v>45</v>
      </c>
      <c r="L185" s="256" t="e">
        <f t="shared" si="20"/>
        <v>#REF!</v>
      </c>
      <c r="M185" s="222"/>
      <c r="N185" s="664"/>
      <c r="O185" s="668"/>
    </row>
    <row r="186" spans="1:15" s="47" customFormat="1" ht="12" customHeight="1">
      <c r="A186" s="258"/>
      <c r="B186" s="259"/>
      <c r="C186" s="260"/>
      <c r="D186" s="264"/>
      <c r="E186" s="744" t="s">
        <v>653</v>
      </c>
      <c r="F186" s="745" t="s">
        <v>654</v>
      </c>
      <c r="G186" s="256" t="e">
        <f>G183*0.02</f>
        <v>#REF!</v>
      </c>
      <c r="H186" s="256"/>
      <c r="I186" s="221"/>
      <c r="J186" s="256"/>
      <c r="K186" s="221">
        <v>120</v>
      </c>
      <c r="L186" s="256" t="e">
        <f t="shared" si="20"/>
        <v>#REF!</v>
      </c>
      <c r="M186" s="222"/>
      <c r="N186" s="664"/>
      <c r="O186" s="668"/>
    </row>
    <row r="187" spans="1:15" s="47" customFormat="1" ht="12" customHeight="1">
      <c r="A187" s="258"/>
      <c r="B187" s="259"/>
      <c r="C187" s="260"/>
      <c r="D187" s="264"/>
      <c r="E187" s="746" t="s">
        <v>655</v>
      </c>
      <c r="F187" s="745" t="s">
        <v>636</v>
      </c>
      <c r="G187" s="256" t="e">
        <f>ROUNDUP(G182*0.6,0)</f>
        <v>#REF!</v>
      </c>
      <c r="H187" s="256"/>
      <c r="I187" s="221"/>
      <c r="J187" s="256"/>
      <c r="K187" s="221">
        <v>41</v>
      </c>
      <c r="L187" s="256" t="e">
        <f t="shared" si="20"/>
        <v>#REF!</v>
      </c>
      <c r="M187" s="222"/>
      <c r="N187" s="664"/>
      <c r="O187" s="668"/>
    </row>
    <row r="188" spans="1:15" s="47" customFormat="1" ht="12" customHeight="1">
      <c r="A188" s="258"/>
      <c r="B188" s="259"/>
      <c r="C188" s="260"/>
      <c r="D188" s="264"/>
      <c r="E188" s="746" t="s">
        <v>656</v>
      </c>
      <c r="F188" s="745" t="s">
        <v>12</v>
      </c>
      <c r="G188" s="256" t="e">
        <f>#REF!</f>
        <v>#REF!</v>
      </c>
      <c r="H188" s="256"/>
      <c r="I188" s="221"/>
      <c r="J188" s="256"/>
      <c r="K188" s="221">
        <v>110</v>
      </c>
      <c r="L188" s="256" t="e">
        <f t="shared" si="20"/>
        <v>#REF!</v>
      </c>
      <c r="M188" s="222"/>
      <c r="N188" s="664"/>
      <c r="O188" s="668"/>
    </row>
    <row r="189" spans="1:15" s="47" customFormat="1" ht="12" customHeight="1">
      <c r="A189" s="258"/>
      <c r="B189" s="259"/>
      <c r="C189" s="260"/>
      <c r="D189" s="264"/>
      <c r="E189" s="746" t="s">
        <v>657</v>
      </c>
      <c r="F189" s="745" t="s">
        <v>153</v>
      </c>
      <c r="G189" s="256" t="e">
        <f>#REF!</f>
        <v>#REF!</v>
      </c>
      <c r="H189" s="256"/>
      <c r="I189" s="221"/>
      <c r="J189" s="256"/>
      <c r="K189" s="221">
        <v>350</v>
      </c>
      <c r="L189" s="256" t="e">
        <f t="shared" si="20"/>
        <v>#REF!</v>
      </c>
      <c r="M189" s="222"/>
      <c r="N189" s="664"/>
      <c r="O189" s="668"/>
    </row>
    <row r="190" spans="1:15" s="47" customFormat="1" ht="12" customHeight="1">
      <c r="A190" s="258"/>
      <c r="B190" s="259"/>
      <c r="C190" s="260"/>
      <c r="D190" s="264"/>
      <c r="E190" s="746" t="s">
        <v>658</v>
      </c>
      <c r="F190" s="745" t="s">
        <v>659</v>
      </c>
      <c r="G190" s="256" t="e">
        <f>G189*0.3</f>
        <v>#REF!</v>
      </c>
      <c r="H190" s="256"/>
      <c r="I190" s="221"/>
      <c r="J190" s="256"/>
      <c r="K190" s="221">
        <v>15</v>
      </c>
      <c r="L190" s="256" t="e">
        <f t="shared" si="20"/>
        <v>#REF!</v>
      </c>
      <c r="M190" s="222"/>
      <c r="N190" s="664"/>
      <c r="O190" s="668"/>
    </row>
    <row r="191" spans="1:15" s="47" customFormat="1" ht="12" customHeight="1">
      <c r="A191" s="258"/>
      <c r="B191" s="259"/>
      <c r="C191" s="260"/>
      <c r="D191" s="264"/>
      <c r="E191" s="746" t="s">
        <v>660</v>
      </c>
      <c r="F191" s="745" t="s">
        <v>636</v>
      </c>
      <c r="G191" s="256" t="e">
        <f>G189*0.6</f>
        <v>#REF!</v>
      </c>
      <c r="H191" s="256"/>
      <c r="I191" s="221"/>
      <c r="J191" s="256"/>
      <c r="K191" s="221">
        <v>35</v>
      </c>
      <c r="L191" s="256" t="e">
        <f t="shared" si="20"/>
        <v>#REF!</v>
      </c>
      <c r="M191" s="222"/>
      <c r="N191" s="664"/>
      <c r="O191" s="668"/>
    </row>
    <row r="192" spans="1:15" s="47" customFormat="1" ht="12" customHeight="1">
      <c r="A192" s="258"/>
      <c r="B192" s="259"/>
      <c r="C192" s="260"/>
      <c r="D192" s="264"/>
      <c r="E192" s="746" t="s">
        <v>691</v>
      </c>
      <c r="F192" s="745" t="s">
        <v>153</v>
      </c>
      <c r="G192" s="256" t="e">
        <f>#REF!</f>
        <v>#REF!</v>
      </c>
      <c r="H192" s="256"/>
      <c r="I192" s="221"/>
      <c r="J192" s="256"/>
      <c r="K192" s="221">
        <v>110</v>
      </c>
      <c r="L192" s="256" t="e">
        <f t="shared" si="20"/>
        <v>#REF!</v>
      </c>
      <c r="M192" s="222"/>
      <c r="N192" s="664"/>
      <c r="O192" s="668"/>
    </row>
    <row r="193" spans="1:15" s="47" customFormat="1" ht="12" customHeight="1">
      <c r="A193" s="258"/>
      <c r="B193" s="259"/>
      <c r="C193" s="260"/>
      <c r="D193" s="264"/>
      <c r="E193" s="746"/>
      <c r="F193" s="745"/>
      <c r="G193" s="256"/>
      <c r="H193" s="256"/>
      <c r="I193" s="221"/>
      <c r="J193" s="256"/>
      <c r="K193" s="221"/>
      <c r="L193" s="256"/>
      <c r="M193" s="222"/>
      <c r="N193" s="664"/>
      <c r="O193" s="668"/>
    </row>
    <row r="194" spans="1:15" s="47" customFormat="1" ht="12" customHeight="1">
      <c r="A194" s="258"/>
      <c r="B194" s="259"/>
      <c r="C194" s="260"/>
      <c r="D194" s="264"/>
      <c r="E194" s="285"/>
      <c r="F194" s="270"/>
      <c r="G194" s="256"/>
      <c r="H194" s="256"/>
      <c r="I194" s="221"/>
      <c r="J194" s="610"/>
      <c r="K194" s="777"/>
      <c r="L194" s="256"/>
      <c r="M194" s="257"/>
      <c r="N194" s="664"/>
      <c r="O194" s="668"/>
    </row>
    <row r="195" spans="1:15" s="47" customFormat="1" ht="12" customHeight="1">
      <c r="A195" s="258"/>
      <c r="B195" s="259"/>
      <c r="C195" s="260"/>
      <c r="D195" s="264"/>
      <c r="E195" s="269"/>
      <c r="F195" s="263"/>
      <c r="G195" s="256"/>
      <c r="H195" s="256"/>
      <c r="I195" s="221"/>
      <c r="J195" s="610"/>
      <c r="K195" s="777"/>
      <c r="L195" s="256"/>
      <c r="M195" s="257"/>
      <c r="N195" s="664"/>
      <c r="O195" s="668"/>
    </row>
    <row r="196" spans="1:15" s="47" customFormat="1" ht="12" customHeight="1">
      <c r="A196" s="258"/>
      <c r="B196" s="259"/>
      <c r="C196" s="284" t="s">
        <v>92</v>
      </c>
      <c r="D196" s="264"/>
      <c r="E196" s="286"/>
      <c r="F196" s="263"/>
      <c r="G196" s="256"/>
      <c r="H196" s="256"/>
      <c r="I196" s="221"/>
      <c r="J196" s="610"/>
      <c r="K196" s="777"/>
      <c r="L196" s="256"/>
      <c r="M196" s="257"/>
      <c r="N196" s="664"/>
      <c r="O196" s="668"/>
    </row>
    <row r="197" spans="1:15" s="47" customFormat="1" ht="17.25">
      <c r="A197" s="258" t="s">
        <v>492</v>
      </c>
      <c r="B197" s="259"/>
      <c r="C197" s="260"/>
      <c r="D197" s="264"/>
      <c r="E197" s="269" t="s">
        <v>155</v>
      </c>
      <c r="F197" s="263" t="s">
        <v>300</v>
      </c>
      <c r="G197" s="256" t="e">
        <f>#REF!</f>
        <v>#REF!</v>
      </c>
      <c r="H197" s="256"/>
      <c r="I197" s="221">
        <f>140*10.75</f>
        <v>1505</v>
      </c>
      <c r="J197" s="256" t="e">
        <f>I197*G197</f>
        <v>#REF!</v>
      </c>
      <c r="K197" s="221"/>
      <c r="L197" s="256"/>
      <c r="M197" s="222" t="e">
        <f>J197+SUM(L198:L207)</f>
        <v>#REF!</v>
      </c>
      <c r="N197" s="664">
        <v>9500</v>
      </c>
      <c r="O197" s="668" t="e">
        <f>N197*G197</f>
        <v>#REF!</v>
      </c>
    </row>
    <row r="198" spans="1:15" s="47" customFormat="1" ht="15">
      <c r="A198" s="258"/>
      <c r="B198" s="259"/>
      <c r="C198" s="260"/>
      <c r="D198" s="264"/>
      <c r="E198" s="285" t="s">
        <v>649</v>
      </c>
      <c r="F198" s="270" t="s">
        <v>650</v>
      </c>
      <c r="G198" s="256" t="e">
        <f>ROUNDUP(G197*7.5,0)</f>
        <v>#REF!</v>
      </c>
      <c r="H198" s="256"/>
      <c r="I198" s="221"/>
      <c r="J198" s="256"/>
      <c r="K198" s="221">
        <v>105</v>
      </c>
      <c r="L198" s="256" t="e">
        <f t="shared" ref="L198:L207" si="21">K198*G198</f>
        <v>#REF!</v>
      </c>
      <c r="M198" s="222"/>
      <c r="N198" s="664"/>
      <c r="O198" s="668"/>
    </row>
    <row r="199" spans="1:15" s="47" customFormat="1" ht="15">
      <c r="A199" s="258"/>
      <c r="B199" s="259"/>
      <c r="C199" s="260"/>
      <c r="D199" s="264"/>
      <c r="E199" s="285" t="s">
        <v>651</v>
      </c>
      <c r="F199" s="270" t="s">
        <v>650</v>
      </c>
      <c r="G199" s="256">
        <v>64</v>
      </c>
      <c r="H199" s="256"/>
      <c r="I199" s="221"/>
      <c r="J199" s="256"/>
      <c r="K199" s="221">
        <v>40</v>
      </c>
      <c r="L199" s="256">
        <f t="shared" si="21"/>
        <v>2560</v>
      </c>
      <c r="M199" s="222"/>
      <c r="N199" s="664"/>
      <c r="O199" s="668"/>
    </row>
    <row r="200" spans="1:15" s="47" customFormat="1" ht="15">
      <c r="A200" s="258"/>
      <c r="B200" s="259"/>
      <c r="C200" s="260"/>
      <c r="D200" s="264"/>
      <c r="E200" s="285" t="s">
        <v>674</v>
      </c>
      <c r="F200" s="270" t="s">
        <v>650</v>
      </c>
      <c r="G200" s="256">
        <v>96</v>
      </c>
      <c r="H200" s="256"/>
      <c r="I200" s="221"/>
      <c r="J200" s="256"/>
      <c r="K200" s="221">
        <v>45</v>
      </c>
      <c r="L200" s="256">
        <f t="shared" si="21"/>
        <v>4320</v>
      </c>
      <c r="M200" s="222"/>
      <c r="N200" s="664"/>
      <c r="O200" s="668"/>
    </row>
    <row r="201" spans="1:15" s="47" customFormat="1" ht="15">
      <c r="A201" s="258"/>
      <c r="B201" s="259"/>
      <c r="C201" s="260"/>
      <c r="D201" s="264"/>
      <c r="E201" s="744" t="s">
        <v>653</v>
      </c>
      <c r="F201" s="745" t="s">
        <v>654</v>
      </c>
      <c r="G201" s="256" t="e">
        <f>G198*0.02</f>
        <v>#REF!</v>
      </c>
      <c r="H201" s="256"/>
      <c r="I201" s="221"/>
      <c r="J201" s="256"/>
      <c r="K201" s="221">
        <v>120</v>
      </c>
      <c r="L201" s="256" t="e">
        <f t="shared" si="21"/>
        <v>#REF!</v>
      </c>
      <c r="M201" s="222"/>
      <c r="N201" s="664"/>
      <c r="O201" s="668"/>
    </row>
    <row r="202" spans="1:15" s="47" customFormat="1" ht="15">
      <c r="A202" s="258"/>
      <c r="B202" s="259"/>
      <c r="C202" s="260"/>
      <c r="D202" s="264"/>
      <c r="E202" s="746" t="s">
        <v>655</v>
      </c>
      <c r="F202" s="745" t="s">
        <v>636</v>
      </c>
      <c r="G202" s="256" t="e">
        <f>ROUNDUP(G197*0.6,0)</f>
        <v>#REF!</v>
      </c>
      <c r="H202" s="256"/>
      <c r="I202" s="221"/>
      <c r="J202" s="256"/>
      <c r="K202" s="221">
        <v>41</v>
      </c>
      <c r="L202" s="256" t="e">
        <f t="shared" si="21"/>
        <v>#REF!</v>
      </c>
      <c r="M202" s="222"/>
      <c r="N202" s="664"/>
      <c r="O202" s="668"/>
    </row>
    <row r="203" spans="1:15" s="47" customFormat="1" ht="15">
      <c r="A203" s="258"/>
      <c r="B203" s="259"/>
      <c r="C203" s="260"/>
      <c r="D203" s="264"/>
      <c r="E203" s="746" t="s">
        <v>656</v>
      </c>
      <c r="F203" s="745" t="s">
        <v>12</v>
      </c>
      <c r="G203" s="256" t="e">
        <f>#REF!+#REF!</f>
        <v>#REF!</v>
      </c>
      <c r="H203" s="256"/>
      <c r="I203" s="221"/>
      <c r="J203" s="256"/>
      <c r="K203" s="221">
        <v>110</v>
      </c>
      <c r="L203" s="256" t="e">
        <f t="shared" si="21"/>
        <v>#REF!</v>
      </c>
      <c r="M203" s="222"/>
      <c r="N203" s="664"/>
      <c r="O203" s="668"/>
    </row>
    <row r="204" spans="1:15" s="47" customFormat="1" ht="15">
      <c r="A204" s="258"/>
      <c r="B204" s="259"/>
      <c r="C204" s="260"/>
      <c r="D204" s="264"/>
      <c r="E204" s="746" t="s">
        <v>657</v>
      </c>
      <c r="F204" s="745" t="s">
        <v>153</v>
      </c>
      <c r="G204" s="256" t="e">
        <f>#REF!+#REF!</f>
        <v>#REF!</v>
      </c>
      <c r="H204" s="256"/>
      <c r="I204" s="221"/>
      <c r="J204" s="256"/>
      <c r="K204" s="221">
        <v>350</v>
      </c>
      <c r="L204" s="256" t="e">
        <f t="shared" si="21"/>
        <v>#REF!</v>
      </c>
      <c r="M204" s="222"/>
      <c r="N204" s="664"/>
      <c r="O204" s="668"/>
    </row>
    <row r="205" spans="1:15" s="47" customFormat="1" ht="15">
      <c r="A205" s="258"/>
      <c r="B205" s="259"/>
      <c r="C205" s="260"/>
      <c r="D205" s="264"/>
      <c r="E205" s="746" t="s">
        <v>658</v>
      </c>
      <c r="F205" s="745" t="s">
        <v>659</v>
      </c>
      <c r="G205" s="256" t="e">
        <f>G204*0.3</f>
        <v>#REF!</v>
      </c>
      <c r="H205" s="256"/>
      <c r="I205" s="221"/>
      <c r="J205" s="256"/>
      <c r="K205" s="221">
        <v>15</v>
      </c>
      <c r="L205" s="256" t="e">
        <f t="shared" si="21"/>
        <v>#REF!</v>
      </c>
      <c r="M205" s="222"/>
      <c r="N205" s="664"/>
      <c r="O205" s="668"/>
    </row>
    <row r="206" spans="1:15" s="47" customFormat="1" ht="15">
      <c r="A206" s="258"/>
      <c r="B206" s="259"/>
      <c r="C206" s="260"/>
      <c r="D206" s="264"/>
      <c r="E206" s="746" t="s">
        <v>660</v>
      </c>
      <c r="F206" s="745" t="s">
        <v>636</v>
      </c>
      <c r="G206" s="256" t="e">
        <f>G204*0.6</f>
        <v>#REF!</v>
      </c>
      <c r="H206" s="256"/>
      <c r="I206" s="221"/>
      <c r="J206" s="256"/>
      <c r="K206" s="221">
        <v>35</v>
      </c>
      <c r="L206" s="256" t="e">
        <f t="shared" si="21"/>
        <v>#REF!</v>
      </c>
      <c r="M206" s="222"/>
      <c r="N206" s="664"/>
      <c r="O206" s="668"/>
    </row>
    <row r="207" spans="1:15" s="47" customFormat="1" ht="15">
      <c r="A207" s="258"/>
      <c r="B207" s="259"/>
      <c r="C207" s="260"/>
      <c r="D207" s="264"/>
      <c r="E207" s="746" t="s">
        <v>691</v>
      </c>
      <c r="F207" s="745" t="s">
        <v>153</v>
      </c>
      <c r="G207" s="256" t="e">
        <f>#REF!</f>
        <v>#REF!</v>
      </c>
      <c r="H207" s="256"/>
      <c r="I207" s="221"/>
      <c r="J207" s="256"/>
      <c r="K207" s="221">
        <v>110</v>
      </c>
      <c r="L207" s="256" t="e">
        <f t="shared" si="21"/>
        <v>#REF!</v>
      </c>
      <c r="M207" s="222"/>
      <c r="N207" s="664"/>
      <c r="O207" s="668"/>
    </row>
    <row r="208" spans="1:15" s="47" customFormat="1" ht="15">
      <c r="A208" s="258"/>
      <c r="B208" s="259"/>
      <c r="C208" s="260"/>
      <c r="D208" s="264"/>
      <c r="E208" s="285"/>
      <c r="F208" s="270"/>
      <c r="G208" s="256"/>
      <c r="H208" s="256"/>
      <c r="I208" s="221"/>
      <c r="J208" s="256"/>
      <c r="K208" s="221"/>
      <c r="L208" s="256"/>
      <c r="M208" s="222"/>
      <c r="N208" s="664"/>
      <c r="O208" s="668"/>
    </row>
    <row r="209" spans="1:15" s="47" customFormat="1" ht="12" customHeight="1">
      <c r="A209" s="258"/>
      <c r="B209" s="259"/>
      <c r="C209" s="260"/>
      <c r="D209" s="264"/>
      <c r="E209" s="269"/>
      <c r="F209" s="263"/>
      <c r="G209" s="256"/>
      <c r="H209" s="256"/>
      <c r="I209" s="221"/>
      <c r="J209" s="610"/>
      <c r="K209" s="777"/>
      <c r="L209" s="256"/>
      <c r="M209" s="257"/>
      <c r="N209" s="664"/>
      <c r="O209" s="668"/>
    </row>
    <row r="210" spans="1:15" s="47" customFormat="1" ht="12" customHeight="1">
      <c r="A210" s="258"/>
      <c r="B210" s="259"/>
      <c r="C210" s="284" t="s">
        <v>97</v>
      </c>
      <c r="D210" s="264"/>
      <c r="E210" s="286"/>
      <c r="F210" s="263"/>
      <c r="G210" s="256"/>
      <c r="H210" s="256"/>
      <c r="I210" s="221"/>
      <c r="J210" s="610"/>
      <c r="K210" s="777"/>
      <c r="L210" s="256"/>
      <c r="M210" s="257"/>
      <c r="N210" s="664"/>
      <c r="O210" s="668"/>
    </row>
    <row r="211" spans="1:15" s="41" customFormat="1" ht="15">
      <c r="A211" s="258"/>
      <c r="B211" s="259"/>
      <c r="C211" s="264"/>
      <c r="D211" s="260">
        <v>150</v>
      </c>
      <c r="E211" s="285" t="s">
        <v>687</v>
      </c>
      <c r="F211" s="263"/>
      <c r="G211" s="256"/>
      <c r="H211" s="256"/>
      <c r="I211" s="221"/>
      <c r="J211" s="610"/>
      <c r="K211" s="777"/>
      <c r="L211" s="256"/>
      <c r="M211" s="257"/>
      <c r="N211" s="664"/>
      <c r="O211" s="668"/>
    </row>
    <row r="212" spans="1:15" s="41" customFormat="1" ht="17.25">
      <c r="A212" s="258" t="s">
        <v>493</v>
      </c>
      <c r="B212" s="259"/>
      <c r="C212" s="264"/>
      <c r="D212" s="260"/>
      <c r="E212" s="285" t="s">
        <v>406</v>
      </c>
      <c r="F212" s="263" t="s">
        <v>300</v>
      </c>
      <c r="G212" s="256" t="e">
        <f>#REF!</f>
        <v>#REF!</v>
      </c>
      <c r="H212" s="256"/>
      <c r="I212" s="221">
        <f>140*10.75</f>
        <v>1505</v>
      </c>
      <c r="J212" s="256" t="e">
        <f>I212*G212</f>
        <v>#REF!</v>
      </c>
      <c r="K212" s="221"/>
      <c r="L212" s="256"/>
      <c r="M212" s="222" t="e">
        <f>J212+SUM(L213:L222)</f>
        <v>#REF!</v>
      </c>
      <c r="N212" s="664">
        <v>9500</v>
      </c>
      <c r="O212" s="668" t="e">
        <f>N212*G212</f>
        <v>#REF!</v>
      </c>
    </row>
    <row r="213" spans="1:15" s="41" customFormat="1" ht="15">
      <c r="A213" s="258"/>
      <c r="B213" s="259"/>
      <c r="C213" s="264"/>
      <c r="D213" s="260"/>
      <c r="E213" s="285" t="s">
        <v>649</v>
      </c>
      <c r="F213" s="270" t="s">
        <v>650</v>
      </c>
      <c r="G213" s="256" t="e">
        <f>ROUNDUP(G212*7.5,0)</f>
        <v>#REF!</v>
      </c>
      <c r="H213" s="256"/>
      <c r="I213" s="221"/>
      <c r="J213" s="256"/>
      <c r="K213" s="221">
        <v>105</v>
      </c>
      <c r="L213" s="256" t="e">
        <f t="shared" ref="L213:L222" si="22">K213*G213</f>
        <v>#REF!</v>
      </c>
      <c r="M213" s="222"/>
      <c r="N213" s="664"/>
      <c r="O213" s="668"/>
    </row>
    <row r="214" spans="1:15" s="41" customFormat="1" ht="15">
      <c r="A214" s="258"/>
      <c r="B214" s="259"/>
      <c r="C214" s="264"/>
      <c r="D214" s="260"/>
      <c r="E214" s="285" t="s">
        <v>651</v>
      </c>
      <c r="F214" s="270" t="s">
        <v>650</v>
      </c>
      <c r="G214" s="256">
        <v>112</v>
      </c>
      <c r="H214" s="256"/>
      <c r="I214" s="221"/>
      <c r="J214" s="256"/>
      <c r="K214" s="221">
        <v>40</v>
      </c>
      <c r="L214" s="256">
        <f t="shared" si="22"/>
        <v>4480</v>
      </c>
      <c r="M214" s="222"/>
      <c r="N214" s="664"/>
      <c r="O214" s="668"/>
    </row>
    <row r="215" spans="1:15" s="41" customFormat="1" ht="15">
      <c r="A215" s="258"/>
      <c r="B215" s="259"/>
      <c r="C215" s="264"/>
      <c r="D215" s="260"/>
      <c r="E215" s="285" t="s">
        <v>674</v>
      </c>
      <c r="F215" s="270" t="s">
        <v>650</v>
      </c>
      <c r="G215" s="256">
        <v>168</v>
      </c>
      <c r="H215" s="256"/>
      <c r="I215" s="221"/>
      <c r="J215" s="256"/>
      <c r="K215" s="221">
        <v>45</v>
      </c>
      <c r="L215" s="256">
        <f t="shared" si="22"/>
        <v>7560</v>
      </c>
      <c r="M215" s="222"/>
      <c r="N215" s="664"/>
      <c r="O215" s="668"/>
    </row>
    <row r="216" spans="1:15" s="41" customFormat="1" ht="15">
      <c r="A216" s="258"/>
      <c r="B216" s="259"/>
      <c r="C216" s="264"/>
      <c r="D216" s="260"/>
      <c r="E216" s="744" t="s">
        <v>653</v>
      </c>
      <c r="F216" s="745" t="s">
        <v>654</v>
      </c>
      <c r="G216" s="256" t="e">
        <f>G213*0.02</f>
        <v>#REF!</v>
      </c>
      <c r="H216" s="256"/>
      <c r="I216" s="221"/>
      <c r="J216" s="256"/>
      <c r="K216" s="221">
        <v>120</v>
      </c>
      <c r="L216" s="256" t="e">
        <f t="shared" si="22"/>
        <v>#REF!</v>
      </c>
      <c r="M216" s="222"/>
      <c r="N216" s="664"/>
      <c r="O216" s="668"/>
    </row>
    <row r="217" spans="1:15" s="41" customFormat="1" ht="15">
      <c r="A217" s="258"/>
      <c r="B217" s="259"/>
      <c r="C217" s="264"/>
      <c r="D217" s="260"/>
      <c r="E217" s="746" t="s">
        <v>655</v>
      </c>
      <c r="F217" s="745" t="s">
        <v>636</v>
      </c>
      <c r="G217" s="256" t="e">
        <f>ROUNDUP(G212*0.6,0)</f>
        <v>#REF!</v>
      </c>
      <c r="H217" s="256"/>
      <c r="I217" s="221"/>
      <c r="J217" s="256"/>
      <c r="K217" s="221">
        <v>41</v>
      </c>
      <c r="L217" s="256" t="e">
        <f t="shared" si="22"/>
        <v>#REF!</v>
      </c>
      <c r="M217" s="222"/>
      <c r="N217" s="664"/>
      <c r="O217" s="668"/>
    </row>
    <row r="218" spans="1:15" s="41" customFormat="1" ht="15">
      <c r="A218" s="258"/>
      <c r="B218" s="259"/>
      <c r="C218" s="264"/>
      <c r="D218" s="260"/>
      <c r="E218" s="746" t="s">
        <v>656</v>
      </c>
      <c r="F218" s="745" t="s">
        <v>12</v>
      </c>
      <c r="G218" s="256" t="e">
        <f>#REF!</f>
        <v>#REF!</v>
      </c>
      <c r="H218" s="256"/>
      <c r="I218" s="221"/>
      <c r="J218" s="256"/>
      <c r="K218" s="221">
        <v>110</v>
      </c>
      <c r="L218" s="256" t="e">
        <f t="shared" si="22"/>
        <v>#REF!</v>
      </c>
      <c r="M218" s="222"/>
      <c r="N218" s="664"/>
      <c r="O218" s="668"/>
    </row>
    <row r="219" spans="1:15" s="41" customFormat="1" ht="15">
      <c r="A219" s="258"/>
      <c r="B219" s="259"/>
      <c r="C219" s="264"/>
      <c r="D219" s="260"/>
      <c r="E219" s="746" t="s">
        <v>657</v>
      </c>
      <c r="F219" s="745" t="s">
        <v>153</v>
      </c>
      <c r="G219" s="256" t="e">
        <f>#REF!</f>
        <v>#REF!</v>
      </c>
      <c r="H219" s="256"/>
      <c r="I219" s="221"/>
      <c r="J219" s="256"/>
      <c r="K219" s="221">
        <v>350</v>
      </c>
      <c r="L219" s="256" t="e">
        <f t="shared" si="22"/>
        <v>#REF!</v>
      </c>
      <c r="M219" s="222"/>
      <c r="N219" s="664"/>
      <c r="O219" s="668"/>
    </row>
    <row r="220" spans="1:15" s="41" customFormat="1" ht="15">
      <c r="A220" s="258"/>
      <c r="B220" s="259"/>
      <c r="C220" s="264"/>
      <c r="D220" s="260"/>
      <c r="E220" s="746" t="s">
        <v>658</v>
      </c>
      <c r="F220" s="745" t="s">
        <v>659</v>
      </c>
      <c r="G220" s="256" t="e">
        <f>G219*0.3</f>
        <v>#REF!</v>
      </c>
      <c r="H220" s="256"/>
      <c r="I220" s="221"/>
      <c r="J220" s="256"/>
      <c r="K220" s="221">
        <v>15</v>
      </c>
      <c r="L220" s="256" t="e">
        <f t="shared" si="22"/>
        <v>#REF!</v>
      </c>
      <c r="M220" s="222"/>
      <c r="N220" s="664"/>
      <c r="O220" s="668"/>
    </row>
    <row r="221" spans="1:15" s="41" customFormat="1" ht="15">
      <c r="A221" s="258"/>
      <c r="B221" s="259"/>
      <c r="C221" s="264"/>
      <c r="D221" s="260"/>
      <c r="E221" s="746" t="s">
        <v>660</v>
      </c>
      <c r="F221" s="745" t="s">
        <v>636</v>
      </c>
      <c r="G221" s="256" t="e">
        <f>G219*0.6</f>
        <v>#REF!</v>
      </c>
      <c r="H221" s="256"/>
      <c r="I221" s="221"/>
      <c r="J221" s="256"/>
      <c r="K221" s="221">
        <v>35</v>
      </c>
      <c r="L221" s="256" t="e">
        <f t="shared" si="22"/>
        <v>#REF!</v>
      </c>
      <c r="M221" s="222"/>
      <c r="N221" s="664"/>
      <c r="O221" s="668"/>
    </row>
    <row r="222" spans="1:15" s="41" customFormat="1" ht="15">
      <c r="A222" s="258"/>
      <c r="B222" s="259"/>
      <c r="C222" s="264"/>
      <c r="D222" s="260"/>
      <c r="E222" s="746" t="s">
        <v>691</v>
      </c>
      <c r="F222" s="745" t="s">
        <v>153</v>
      </c>
      <c r="G222" s="256" t="e">
        <f>#REF!</f>
        <v>#REF!</v>
      </c>
      <c r="H222" s="256"/>
      <c r="I222" s="221"/>
      <c r="J222" s="256"/>
      <c r="K222" s="221">
        <v>110</v>
      </c>
      <c r="L222" s="256" t="e">
        <f t="shared" si="22"/>
        <v>#REF!</v>
      </c>
      <c r="M222" s="222"/>
      <c r="N222" s="664"/>
      <c r="O222" s="668"/>
    </row>
    <row r="223" spans="1:15" s="41" customFormat="1" ht="15">
      <c r="A223" s="258"/>
      <c r="B223" s="259"/>
      <c r="C223" s="264"/>
      <c r="D223" s="260"/>
      <c r="E223" s="285"/>
      <c r="F223" s="263"/>
      <c r="G223" s="256"/>
      <c r="H223" s="256"/>
      <c r="I223" s="221"/>
      <c r="J223" s="256"/>
      <c r="K223" s="221"/>
      <c r="L223" s="256"/>
      <c r="M223" s="222"/>
      <c r="N223" s="664"/>
      <c r="O223" s="668"/>
    </row>
    <row r="224" spans="1:15" s="41" customFormat="1" ht="17.25">
      <c r="A224" s="258" t="s">
        <v>494</v>
      </c>
      <c r="B224" s="259"/>
      <c r="C224" s="264"/>
      <c r="D224" s="260">
        <v>150</v>
      </c>
      <c r="E224" s="285" t="s">
        <v>686</v>
      </c>
      <c r="F224" s="263" t="s">
        <v>300</v>
      </c>
      <c r="G224" s="256" t="e">
        <f>#REF!+#REF!</f>
        <v>#REF!</v>
      </c>
      <c r="H224" s="256"/>
      <c r="I224" s="221">
        <f>140*10.75</f>
        <v>1505</v>
      </c>
      <c r="J224" s="256" t="e">
        <f>I224*G224</f>
        <v>#REF!</v>
      </c>
      <c r="K224" s="221"/>
      <c r="L224" s="256"/>
      <c r="M224" s="222" t="e">
        <f>J224+SUM(L225:L234)</f>
        <v>#REF!</v>
      </c>
      <c r="N224" s="664">
        <v>9500</v>
      </c>
      <c r="O224" s="668" t="e">
        <f>N224*G224</f>
        <v>#REF!</v>
      </c>
    </row>
    <row r="225" spans="1:15" s="41" customFormat="1" ht="15">
      <c r="A225" s="258"/>
      <c r="B225" s="259"/>
      <c r="C225" s="264"/>
      <c r="D225" s="260"/>
      <c r="E225" s="285" t="s">
        <v>649</v>
      </c>
      <c r="F225" s="270" t="s">
        <v>650</v>
      </c>
      <c r="G225" s="256" t="e">
        <f>ROUNDUP(G224*7.5,0)</f>
        <v>#REF!</v>
      </c>
      <c r="H225" s="256"/>
      <c r="I225" s="221"/>
      <c r="J225" s="256"/>
      <c r="K225" s="221">
        <v>105</v>
      </c>
      <c r="L225" s="256" t="e">
        <f t="shared" ref="L225:L234" si="23">K225*G225</f>
        <v>#REF!</v>
      </c>
      <c r="M225" s="222"/>
      <c r="N225" s="664"/>
      <c r="O225" s="668"/>
    </row>
    <row r="226" spans="1:15" s="41" customFormat="1" ht="15">
      <c r="A226" s="258"/>
      <c r="B226" s="259"/>
      <c r="C226" s="264"/>
      <c r="D226" s="260"/>
      <c r="E226" s="285" t="s">
        <v>651</v>
      </c>
      <c r="F226" s="270" t="s">
        <v>650</v>
      </c>
      <c r="G226" s="256">
        <v>112</v>
      </c>
      <c r="H226" s="256"/>
      <c r="I226" s="221"/>
      <c r="J226" s="256"/>
      <c r="K226" s="221">
        <v>40</v>
      </c>
      <c r="L226" s="256">
        <f t="shared" si="23"/>
        <v>4480</v>
      </c>
      <c r="M226" s="222"/>
      <c r="N226" s="664"/>
      <c r="O226" s="668"/>
    </row>
    <row r="227" spans="1:15" s="41" customFormat="1" ht="15">
      <c r="A227" s="258"/>
      <c r="B227" s="259"/>
      <c r="C227" s="264"/>
      <c r="D227" s="260"/>
      <c r="E227" s="285" t="s">
        <v>674</v>
      </c>
      <c r="F227" s="270" t="s">
        <v>650</v>
      </c>
      <c r="G227" s="256">
        <v>168</v>
      </c>
      <c r="H227" s="256"/>
      <c r="I227" s="221"/>
      <c r="J227" s="256"/>
      <c r="K227" s="221">
        <v>45</v>
      </c>
      <c r="L227" s="256">
        <f t="shared" si="23"/>
        <v>7560</v>
      </c>
      <c r="M227" s="222"/>
      <c r="N227" s="664"/>
      <c r="O227" s="668"/>
    </row>
    <row r="228" spans="1:15" s="41" customFormat="1" ht="15">
      <c r="A228" s="258"/>
      <c r="B228" s="259"/>
      <c r="C228" s="264"/>
      <c r="D228" s="260"/>
      <c r="E228" s="744" t="s">
        <v>653</v>
      </c>
      <c r="F228" s="745" t="s">
        <v>654</v>
      </c>
      <c r="G228" s="256" t="e">
        <f>G225*0.02</f>
        <v>#REF!</v>
      </c>
      <c r="H228" s="256"/>
      <c r="I228" s="221"/>
      <c r="J228" s="256"/>
      <c r="K228" s="221">
        <v>120</v>
      </c>
      <c r="L228" s="256" t="e">
        <f t="shared" si="23"/>
        <v>#REF!</v>
      </c>
      <c r="M228" s="222"/>
      <c r="N228" s="664"/>
      <c r="O228" s="668"/>
    </row>
    <row r="229" spans="1:15" s="41" customFormat="1" ht="15">
      <c r="A229" s="258"/>
      <c r="B229" s="259"/>
      <c r="C229" s="264"/>
      <c r="D229" s="260"/>
      <c r="E229" s="746" t="s">
        <v>655</v>
      </c>
      <c r="F229" s="745" t="s">
        <v>636</v>
      </c>
      <c r="G229" s="256" t="e">
        <f>ROUNDUP(G224*0.6,0)</f>
        <v>#REF!</v>
      </c>
      <c r="H229" s="256"/>
      <c r="I229" s="221"/>
      <c r="J229" s="256"/>
      <c r="K229" s="221">
        <v>41</v>
      </c>
      <c r="L229" s="256" t="e">
        <f t="shared" si="23"/>
        <v>#REF!</v>
      </c>
      <c r="M229" s="222"/>
      <c r="N229" s="664"/>
      <c r="O229" s="668"/>
    </row>
    <row r="230" spans="1:15" s="41" customFormat="1" ht="15">
      <c r="A230" s="258"/>
      <c r="B230" s="259"/>
      <c r="C230" s="264"/>
      <c r="D230" s="260"/>
      <c r="E230" s="746" t="s">
        <v>656</v>
      </c>
      <c r="F230" s="745" t="s">
        <v>12</v>
      </c>
      <c r="G230" s="256" t="e">
        <f>#REF!+#REF!</f>
        <v>#REF!</v>
      </c>
      <c r="H230" s="256"/>
      <c r="I230" s="221"/>
      <c r="J230" s="256"/>
      <c r="K230" s="221">
        <v>110</v>
      </c>
      <c r="L230" s="256" t="e">
        <f t="shared" si="23"/>
        <v>#REF!</v>
      </c>
      <c r="M230" s="222"/>
      <c r="N230" s="664"/>
      <c r="O230" s="668"/>
    </row>
    <row r="231" spans="1:15" s="41" customFormat="1" ht="15">
      <c r="A231" s="258"/>
      <c r="B231" s="259"/>
      <c r="C231" s="264"/>
      <c r="D231" s="260"/>
      <c r="E231" s="746" t="s">
        <v>657</v>
      </c>
      <c r="F231" s="745" t="s">
        <v>153</v>
      </c>
      <c r="G231" s="256" t="e">
        <f>#REF!+#REF!</f>
        <v>#REF!</v>
      </c>
      <c r="H231" s="256"/>
      <c r="I231" s="221"/>
      <c r="J231" s="256"/>
      <c r="K231" s="221">
        <v>350</v>
      </c>
      <c r="L231" s="256" t="e">
        <f t="shared" si="23"/>
        <v>#REF!</v>
      </c>
      <c r="M231" s="222"/>
      <c r="N231" s="664"/>
      <c r="O231" s="668"/>
    </row>
    <row r="232" spans="1:15" s="41" customFormat="1" ht="15">
      <c r="A232" s="258"/>
      <c r="B232" s="259"/>
      <c r="C232" s="264"/>
      <c r="D232" s="260"/>
      <c r="E232" s="746" t="s">
        <v>658</v>
      </c>
      <c r="F232" s="745" t="s">
        <v>659</v>
      </c>
      <c r="G232" s="256" t="e">
        <f>G231*0.3</f>
        <v>#REF!</v>
      </c>
      <c r="H232" s="256"/>
      <c r="I232" s="221"/>
      <c r="J232" s="256"/>
      <c r="K232" s="221">
        <v>15</v>
      </c>
      <c r="L232" s="256" t="e">
        <f t="shared" si="23"/>
        <v>#REF!</v>
      </c>
      <c r="M232" s="222"/>
      <c r="N232" s="664"/>
      <c r="O232" s="668"/>
    </row>
    <row r="233" spans="1:15" s="41" customFormat="1" ht="15">
      <c r="A233" s="258"/>
      <c r="B233" s="259"/>
      <c r="C233" s="264"/>
      <c r="D233" s="260"/>
      <c r="E233" s="746" t="s">
        <v>660</v>
      </c>
      <c r="F233" s="745" t="s">
        <v>636</v>
      </c>
      <c r="G233" s="256" t="e">
        <f>G231*0.6</f>
        <v>#REF!</v>
      </c>
      <c r="H233" s="256"/>
      <c r="I233" s="221"/>
      <c r="J233" s="256"/>
      <c r="K233" s="221">
        <v>35</v>
      </c>
      <c r="L233" s="256" t="e">
        <f t="shared" si="23"/>
        <v>#REF!</v>
      </c>
      <c r="M233" s="222"/>
      <c r="N233" s="664"/>
      <c r="O233" s="668"/>
    </row>
    <row r="234" spans="1:15" s="41" customFormat="1" ht="15">
      <c r="A234" s="258"/>
      <c r="B234" s="259"/>
      <c r="C234" s="264"/>
      <c r="D234" s="260"/>
      <c r="E234" s="746" t="s">
        <v>691</v>
      </c>
      <c r="F234" s="745" t="s">
        <v>153</v>
      </c>
      <c r="G234" s="256" t="e">
        <f>#REF!+#REF!</f>
        <v>#REF!</v>
      </c>
      <c r="H234" s="256"/>
      <c r="I234" s="221"/>
      <c r="J234" s="256"/>
      <c r="K234" s="221">
        <v>110</v>
      </c>
      <c r="L234" s="256" t="e">
        <f t="shared" si="23"/>
        <v>#REF!</v>
      </c>
      <c r="M234" s="222"/>
      <c r="N234" s="664"/>
      <c r="O234" s="668"/>
    </row>
    <row r="235" spans="1:15" s="41" customFormat="1" ht="15">
      <c r="A235" s="258"/>
      <c r="B235" s="259"/>
      <c r="C235" s="284" t="s">
        <v>94</v>
      </c>
      <c r="D235" s="264"/>
      <c r="E235" s="286"/>
      <c r="F235" s="263"/>
      <c r="G235" s="256"/>
      <c r="H235" s="256"/>
      <c r="I235" s="221"/>
      <c r="J235" s="610"/>
      <c r="K235" s="777"/>
      <c r="L235" s="256"/>
      <c r="M235" s="257"/>
      <c r="N235" s="664"/>
      <c r="O235" s="668"/>
    </row>
    <row r="236" spans="1:15" s="41" customFormat="1" ht="17.25">
      <c r="A236" s="258"/>
      <c r="B236" s="295"/>
      <c r="C236" s="260"/>
      <c r="D236" s="260"/>
      <c r="E236" s="293" t="s">
        <v>608</v>
      </c>
      <c r="F236" s="263" t="s">
        <v>300</v>
      </c>
      <c r="G236" s="256" t="e">
        <f>#REF!</f>
        <v>#REF!</v>
      </c>
      <c r="H236" s="256"/>
      <c r="I236" s="221">
        <f>140*10.75</f>
        <v>1505</v>
      </c>
      <c r="J236" s="256" t="e">
        <f>I236*G236</f>
        <v>#REF!</v>
      </c>
      <c r="K236" s="221"/>
      <c r="L236" s="256"/>
      <c r="M236" s="222" t="e">
        <f>J236+SUM(L237:L247)</f>
        <v>#REF!</v>
      </c>
      <c r="N236" s="664"/>
      <c r="O236" s="668"/>
    </row>
    <row r="237" spans="1:15" s="41" customFormat="1" ht="15">
      <c r="A237" s="258"/>
      <c r="B237" s="295"/>
      <c r="C237" s="260"/>
      <c r="D237" s="260"/>
      <c r="E237" s="285" t="s">
        <v>649</v>
      </c>
      <c r="F237" s="270" t="s">
        <v>650</v>
      </c>
      <c r="G237" s="256" t="e">
        <f>ROUNDUP(G236*7.5,0)</f>
        <v>#REF!</v>
      </c>
      <c r="H237" s="256"/>
      <c r="I237" s="221"/>
      <c r="J237" s="256"/>
      <c r="K237" s="221">
        <v>105</v>
      </c>
      <c r="L237" s="256" t="e">
        <f t="shared" ref="L237:L247" si="24">K237*G237</f>
        <v>#REF!</v>
      </c>
      <c r="M237" s="222"/>
      <c r="N237" s="664"/>
      <c r="O237" s="668"/>
    </row>
    <row r="238" spans="1:15" s="41" customFormat="1" ht="15">
      <c r="A238" s="258"/>
      <c r="B238" s="295"/>
      <c r="C238" s="260"/>
      <c r="D238" s="260"/>
      <c r="E238" s="285" t="s">
        <v>651</v>
      </c>
      <c r="F238" s="270" t="s">
        <v>650</v>
      </c>
      <c r="G238" s="256">
        <v>112</v>
      </c>
      <c r="H238" s="256"/>
      <c r="I238" s="221"/>
      <c r="J238" s="256"/>
      <c r="K238" s="221">
        <v>40</v>
      </c>
      <c r="L238" s="256">
        <f t="shared" si="24"/>
        <v>4480</v>
      </c>
      <c r="M238" s="222"/>
      <c r="N238" s="664"/>
      <c r="O238" s="668"/>
    </row>
    <row r="239" spans="1:15" s="41" customFormat="1" ht="15">
      <c r="A239" s="258"/>
      <c r="B239" s="295"/>
      <c r="C239" s="260"/>
      <c r="D239" s="260"/>
      <c r="E239" s="285" t="s">
        <v>674</v>
      </c>
      <c r="F239" s="270" t="s">
        <v>650</v>
      </c>
      <c r="G239" s="256">
        <v>168</v>
      </c>
      <c r="H239" s="256"/>
      <c r="I239" s="221"/>
      <c r="J239" s="256"/>
      <c r="K239" s="221">
        <v>45</v>
      </c>
      <c r="L239" s="256">
        <f t="shared" si="24"/>
        <v>7560</v>
      </c>
      <c r="M239" s="222"/>
      <c r="N239" s="664"/>
      <c r="O239" s="668"/>
    </row>
    <row r="240" spans="1:15" s="41" customFormat="1" ht="15">
      <c r="A240" s="258"/>
      <c r="B240" s="295"/>
      <c r="C240" s="260"/>
      <c r="D240" s="260"/>
      <c r="E240" s="744" t="s">
        <v>653</v>
      </c>
      <c r="F240" s="745" t="s">
        <v>654</v>
      </c>
      <c r="G240" s="256" t="e">
        <f>G237*0.02</f>
        <v>#REF!</v>
      </c>
      <c r="H240" s="256"/>
      <c r="I240" s="221"/>
      <c r="J240" s="256"/>
      <c r="K240" s="221">
        <v>120</v>
      </c>
      <c r="L240" s="256" t="e">
        <f t="shared" si="24"/>
        <v>#REF!</v>
      </c>
      <c r="M240" s="222"/>
      <c r="N240" s="664"/>
      <c r="O240" s="668"/>
    </row>
    <row r="241" spans="1:15" s="41" customFormat="1" ht="15">
      <c r="A241" s="258"/>
      <c r="B241" s="295"/>
      <c r="C241" s="260"/>
      <c r="D241" s="260"/>
      <c r="E241" s="746" t="s">
        <v>655</v>
      </c>
      <c r="F241" s="745" t="s">
        <v>636</v>
      </c>
      <c r="G241" s="256" t="e">
        <f>ROUNDUP(G236*0.6,0)</f>
        <v>#REF!</v>
      </c>
      <c r="H241" s="256"/>
      <c r="I241" s="221"/>
      <c r="J241" s="256"/>
      <c r="K241" s="221">
        <v>41</v>
      </c>
      <c r="L241" s="256" t="e">
        <f t="shared" si="24"/>
        <v>#REF!</v>
      </c>
      <c r="M241" s="222"/>
      <c r="N241" s="664"/>
      <c r="O241" s="668"/>
    </row>
    <row r="242" spans="1:15" s="41" customFormat="1" ht="15">
      <c r="A242" s="258"/>
      <c r="B242" s="295"/>
      <c r="C242" s="260"/>
      <c r="D242" s="260"/>
      <c r="E242" s="746" t="s">
        <v>656</v>
      </c>
      <c r="F242" s="745" t="s">
        <v>12</v>
      </c>
      <c r="G242" s="256" t="e">
        <f>ROUNDUP(#REF!+#REF!+#REF!,0)</f>
        <v>#REF!</v>
      </c>
      <c r="H242" s="256"/>
      <c r="I242" s="221"/>
      <c r="J242" s="256"/>
      <c r="K242" s="221">
        <v>110</v>
      </c>
      <c r="L242" s="256" t="e">
        <f t="shared" si="24"/>
        <v>#REF!</v>
      </c>
      <c r="M242" s="222"/>
      <c r="N242" s="664"/>
      <c r="O242" s="668"/>
    </row>
    <row r="243" spans="1:15" s="41" customFormat="1" ht="15">
      <c r="A243" s="258"/>
      <c r="B243" s="295"/>
      <c r="C243" s="260"/>
      <c r="D243" s="260"/>
      <c r="E243" s="746" t="s">
        <v>657</v>
      </c>
      <c r="F243" s="745" t="s">
        <v>153</v>
      </c>
      <c r="G243" s="256" t="e">
        <f>#REF!+#REF!+#REF!</f>
        <v>#REF!</v>
      </c>
      <c r="H243" s="256"/>
      <c r="I243" s="221"/>
      <c r="J243" s="256"/>
      <c r="K243" s="221">
        <v>350</v>
      </c>
      <c r="L243" s="256" t="e">
        <f t="shared" si="24"/>
        <v>#REF!</v>
      </c>
      <c r="M243" s="222"/>
      <c r="N243" s="664"/>
      <c r="O243" s="668"/>
    </row>
    <row r="244" spans="1:15" s="41" customFormat="1" ht="15">
      <c r="A244" s="258"/>
      <c r="B244" s="295"/>
      <c r="C244" s="260"/>
      <c r="D244" s="260"/>
      <c r="E244" s="746" t="s">
        <v>658</v>
      </c>
      <c r="F244" s="745" t="s">
        <v>659</v>
      </c>
      <c r="G244" s="256" t="e">
        <f>G243*0.3</f>
        <v>#REF!</v>
      </c>
      <c r="H244" s="256"/>
      <c r="I244" s="221"/>
      <c r="J244" s="256"/>
      <c r="K244" s="221">
        <v>15</v>
      </c>
      <c r="L244" s="256" t="e">
        <f t="shared" si="24"/>
        <v>#REF!</v>
      </c>
      <c r="M244" s="222"/>
      <c r="N244" s="664"/>
      <c r="O244" s="668"/>
    </row>
    <row r="245" spans="1:15" s="41" customFormat="1" ht="15">
      <c r="A245" s="258"/>
      <c r="B245" s="295"/>
      <c r="C245" s="260"/>
      <c r="D245" s="260"/>
      <c r="E245" s="746" t="s">
        <v>660</v>
      </c>
      <c r="F245" s="745" t="s">
        <v>636</v>
      </c>
      <c r="G245" s="256" t="e">
        <f>G243*0.6</f>
        <v>#REF!</v>
      </c>
      <c r="H245" s="256"/>
      <c r="I245" s="221"/>
      <c r="J245" s="256"/>
      <c r="K245" s="221">
        <v>35</v>
      </c>
      <c r="L245" s="256" t="e">
        <f t="shared" si="24"/>
        <v>#REF!</v>
      </c>
      <c r="M245" s="222"/>
      <c r="N245" s="664"/>
      <c r="O245" s="668"/>
    </row>
    <row r="246" spans="1:15" s="41" customFormat="1" ht="15">
      <c r="A246" s="258"/>
      <c r="B246" s="295"/>
      <c r="C246" s="260"/>
      <c r="D246" s="260"/>
      <c r="E246" s="746" t="s">
        <v>691</v>
      </c>
      <c r="F246" s="745" t="s">
        <v>153</v>
      </c>
      <c r="G246" s="256" t="e">
        <f>#REF!+#REF!+#REF!</f>
        <v>#REF!</v>
      </c>
      <c r="H246" s="256"/>
      <c r="I246" s="221"/>
      <c r="J246" s="256"/>
      <c r="K246" s="221">
        <v>110</v>
      </c>
      <c r="L246" s="256" t="e">
        <f t="shared" si="24"/>
        <v>#REF!</v>
      </c>
      <c r="M246" s="222"/>
      <c r="N246" s="664"/>
      <c r="O246" s="668"/>
    </row>
    <row r="247" spans="1:15" s="41" customFormat="1" ht="15">
      <c r="A247" s="258"/>
      <c r="B247" s="259"/>
      <c r="C247" s="264"/>
      <c r="D247" s="260"/>
      <c r="E247" s="746" t="s">
        <v>661</v>
      </c>
      <c r="F247" s="745" t="s">
        <v>153</v>
      </c>
      <c r="G247" s="256" t="e">
        <f>#REF!+#REF!+#REF!</f>
        <v>#REF!</v>
      </c>
      <c r="H247" s="256"/>
      <c r="I247" s="221"/>
      <c r="J247" s="256"/>
      <c r="K247" s="221">
        <v>67</v>
      </c>
      <c r="L247" s="256" t="e">
        <f t="shared" si="24"/>
        <v>#REF!</v>
      </c>
      <c r="M247" s="222"/>
      <c r="N247" s="664"/>
      <c r="O247" s="668"/>
    </row>
    <row r="248" spans="1:15" s="41" customFormat="1" ht="15">
      <c r="A248" s="258"/>
      <c r="B248" s="259"/>
      <c r="C248" s="264"/>
      <c r="D248" s="260"/>
      <c r="E248" s="757"/>
      <c r="F248" s="745"/>
      <c r="G248" s="256"/>
      <c r="H248" s="256"/>
      <c r="I248" s="221"/>
      <c r="J248" s="610"/>
      <c r="K248" s="777"/>
      <c r="L248" s="256"/>
      <c r="M248" s="257"/>
      <c r="N248" s="664"/>
      <c r="O248" s="668"/>
    </row>
    <row r="249" spans="1:15" s="41" customFormat="1" ht="15">
      <c r="A249" s="258"/>
      <c r="B249" s="259"/>
      <c r="C249" s="264"/>
      <c r="D249" s="260"/>
      <c r="E249" s="285"/>
      <c r="F249" s="270"/>
      <c r="G249" s="256"/>
      <c r="H249" s="256"/>
      <c r="I249" s="221"/>
      <c r="J249" s="610"/>
      <c r="K249" s="777"/>
      <c r="L249" s="256"/>
      <c r="M249" s="257"/>
      <c r="N249" s="664"/>
      <c r="O249" s="668"/>
    </row>
    <row r="250" spans="1:15" s="41" customFormat="1" ht="15">
      <c r="A250" s="258"/>
      <c r="B250" s="259"/>
      <c r="C250" s="264"/>
      <c r="D250" s="260"/>
      <c r="E250" s="285"/>
      <c r="F250" s="270"/>
      <c r="G250" s="256"/>
      <c r="H250" s="256"/>
      <c r="I250" s="221"/>
      <c r="J250" s="610"/>
      <c r="K250" s="777"/>
      <c r="L250" s="256"/>
      <c r="M250" s="257"/>
      <c r="N250" s="664"/>
      <c r="O250" s="668"/>
    </row>
    <row r="251" spans="1:15" s="47" customFormat="1" ht="12" customHeight="1">
      <c r="A251" s="258"/>
      <c r="B251" s="259"/>
      <c r="C251" s="260"/>
      <c r="D251" s="260"/>
      <c r="E251" s="285"/>
      <c r="F251" s="263"/>
      <c r="G251" s="256"/>
      <c r="H251" s="256"/>
      <c r="I251" s="221"/>
      <c r="J251" s="610"/>
      <c r="K251" s="777"/>
      <c r="L251" s="256"/>
      <c r="M251" s="257"/>
      <c r="N251" s="664"/>
      <c r="O251" s="668"/>
    </row>
    <row r="252" spans="1:15" s="47" customFormat="1" ht="12" customHeight="1">
      <c r="A252" s="250" t="s">
        <v>219</v>
      </c>
      <c r="B252" s="251" t="s">
        <v>404</v>
      </c>
      <c r="C252" s="252"/>
      <c r="D252" s="253"/>
      <c r="E252" s="254"/>
      <c r="F252" s="263"/>
      <c r="G252" s="256"/>
      <c r="H252" s="256"/>
      <c r="I252" s="221"/>
      <c r="J252" s="610"/>
      <c r="K252" s="777"/>
      <c r="L252" s="256"/>
      <c r="M252" s="257"/>
      <c r="N252" s="664"/>
      <c r="O252" s="668"/>
    </row>
    <row r="253" spans="1:15" s="47" customFormat="1" ht="12" customHeight="1">
      <c r="A253" s="250"/>
      <c r="B253" s="251"/>
      <c r="C253" s="252"/>
      <c r="D253" s="253"/>
      <c r="E253" s="254"/>
      <c r="F253" s="263"/>
      <c r="G253" s="256"/>
      <c r="H253" s="256"/>
      <c r="I253" s="221"/>
      <c r="J253" s="610"/>
      <c r="K253" s="777"/>
      <c r="L253" s="256"/>
      <c r="M253" s="257"/>
      <c r="N253" s="664"/>
      <c r="O253" s="668"/>
    </row>
    <row r="254" spans="1:15" s="47" customFormat="1" ht="12" customHeight="1">
      <c r="A254" s="258"/>
      <c r="B254" s="259"/>
      <c r="C254" s="284" t="s">
        <v>94</v>
      </c>
      <c r="D254" s="264"/>
      <c r="E254" s="286"/>
      <c r="F254" s="263"/>
      <c r="G254" s="256"/>
      <c r="H254" s="256"/>
      <c r="I254" s="221"/>
      <c r="J254" s="610"/>
      <c r="K254" s="777"/>
      <c r="L254" s="256"/>
      <c r="M254" s="257"/>
      <c r="N254" s="664"/>
      <c r="O254" s="668"/>
    </row>
    <row r="255" spans="1:15" s="47" customFormat="1" ht="17.25">
      <c r="A255" s="258" t="s">
        <v>91</v>
      </c>
      <c r="B255" s="295"/>
      <c r="C255" s="260"/>
      <c r="D255" s="260"/>
      <c r="E255" s="293" t="s">
        <v>608</v>
      </c>
      <c r="F255" s="263" t="s">
        <v>300</v>
      </c>
      <c r="G255" s="256" t="e">
        <f>#REF!</f>
        <v>#REF!</v>
      </c>
      <c r="H255" s="256"/>
      <c r="I255" s="221">
        <f>140*10.75</f>
        <v>1505</v>
      </c>
      <c r="J255" s="256" t="e">
        <f>I255*G255</f>
        <v>#REF!</v>
      </c>
      <c r="K255" s="221"/>
      <c r="L255" s="256"/>
      <c r="M255" s="222" t="e">
        <f>J255+SUM(L256:L266)</f>
        <v>#REF!</v>
      </c>
      <c r="N255" s="664">
        <v>10000</v>
      </c>
      <c r="O255" s="668" t="e">
        <f>N255*G255</f>
        <v>#REF!</v>
      </c>
    </row>
    <row r="256" spans="1:15" s="47" customFormat="1" ht="15">
      <c r="A256" s="258"/>
      <c r="B256" s="295"/>
      <c r="C256" s="260"/>
      <c r="D256" s="260"/>
      <c r="E256" s="285" t="s">
        <v>649</v>
      </c>
      <c r="F256" s="270" t="s">
        <v>650</v>
      </c>
      <c r="G256" s="256" t="e">
        <f>ROUNDUP(G255*7.5,0)</f>
        <v>#REF!</v>
      </c>
      <c r="H256" s="256"/>
      <c r="I256" s="221"/>
      <c r="J256" s="256"/>
      <c r="K256" s="221">
        <v>105</v>
      </c>
      <c r="L256" s="256" t="e">
        <f t="shared" ref="L256:L266" si="25">K256*G256</f>
        <v>#REF!</v>
      </c>
      <c r="M256" s="222"/>
      <c r="N256" s="664"/>
      <c r="O256" s="668"/>
    </row>
    <row r="257" spans="1:15" s="47" customFormat="1" ht="15">
      <c r="A257" s="258"/>
      <c r="B257" s="295"/>
      <c r="C257" s="260"/>
      <c r="D257" s="260"/>
      <c r="E257" s="285" t="s">
        <v>651</v>
      </c>
      <c r="F257" s="270" t="s">
        <v>650</v>
      </c>
      <c r="G257" s="256">
        <v>112</v>
      </c>
      <c r="H257" s="256"/>
      <c r="I257" s="221"/>
      <c r="J257" s="256"/>
      <c r="K257" s="221">
        <v>40</v>
      </c>
      <c r="L257" s="256">
        <f t="shared" si="25"/>
        <v>4480</v>
      </c>
      <c r="M257" s="222"/>
      <c r="N257" s="664"/>
      <c r="O257" s="668"/>
    </row>
    <row r="258" spans="1:15" s="47" customFormat="1" ht="15">
      <c r="A258" s="258"/>
      <c r="B258" s="295"/>
      <c r="C258" s="260"/>
      <c r="D258" s="260"/>
      <c r="E258" s="285" t="s">
        <v>674</v>
      </c>
      <c r="F258" s="270" t="s">
        <v>650</v>
      </c>
      <c r="G258" s="256">
        <v>168</v>
      </c>
      <c r="H258" s="256"/>
      <c r="I258" s="221"/>
      <c r="J258" s="256"/>
      <c r="K258" s="221">
        <v>45</v>
      </c>
      <c r="L258" s="256">
        <f t="shared" si="25"/>
        <v>7560</v>
      </c>
      <c r="M258" s="222"/>
      <c r="N258" s="664"/>
      <c r="O258" s="668"/>
    </row>
    <row r="259" spans="1:15" s="47" customFormat="1" ht="15">
      <c r="A259" s="258"/>
      <c r="B259" s="295"/>
      <c r="C259" s="260"/>
      <c r="D259" s="260"/>
      <c r="E259" s="744" t="s">
        <v>653</v>
      </c>
      <c r="F259" s="745" t="s">
        <v>654</v>
      </c>
      <c r="G259" s="256" t="e">
        <f>G256*0.02</f>
        <v>#REF!</v>
      </c>
      <c r="H259" s="256"/>
      <c r="I259" s="221"/>
      <c r="J259" s="256"/>
      <c r="K259" s="221">
        <v>120</v>
      </c>
      <c r="L259" s="256" t="e">
        <f t="shared" si="25"/>
        <v>#REF!</v>
      </c>
      <c r="M259" s="222"/>
      <c r="N259" s="664"/>
      <c r="O259" s="668"/>
    </row>
    <row r="260" spans="1:15" s="47" customFormat="1" ht="15">
      <c r="A260" s="258"/>
      <c r="B260" s="295"/>
      <c r="C260" s="260"/>
      <c r="D260" s="260"/>
      <c r="E260" s="746" t="s">
        <v>655</v>
      </c>
      <c r="F260" s="745" t="s">
        <v>636</v>
      </c>
      <c r="G260" s="256" t="e">
        <f>ROUNDUP(G255*0.6,0)</f>
        <v>#REF!</v>
      </c>
      <c r="H260" s="256"/>
      <c r="I260" s="221"/>
      <c r="J260" s="256"/>
      <c r="K260" s="221">
        <v>41</v>
      </c>
      <c r="L260" s="256" t="e">
        <f t="shared" si="25"/>
        <v>#REF!</v>
      </c>
      <c r="M260" s="222"/>
      <c r="N260" s="664"/>
      <c r="O260" s="668"/>
    </row>
    <row r="261" spans="1:15" s="47" customFormat="1" ht="15">
      <c r="A261" s="258"/>
      <c r="B261" s="295"/>
      <c r="C261" s="260"/>
      <c r="D261" s="260"/>
      <c r="E261" s="746" t="s">
        <v>656</v>
      </c>
      <c r="F261" s="745" t="s">
        <v>12</v>
      </c>
      <c r="G261" s="256" t="e">
        <f>ROUNDUP(#REF!+#REF!+#REF!,0)</f>
        <v>#REF!</v>
      </c>
      <c r="H261" s="256"/>
      <c r="I261" s="221"/>
      <c r="J261" s="256"/>
      <c r="K261" s="221">
        <v>110</v>
      </c>
      <c r="L261" s="256" t="e">
        <f t="shared" si="25"/>
        <v>#REF!</v>
      </c>
      <c r="M261" s="222"/>
      <c r="N261" s="664"/>
      <c r="O261" s="668"/>
    </row>
    <row r="262" spans="1:15" s="47" customFormat="1" ht="15">
      <c r="A262" s="258"/>
      <c r="B262" s="295"/>
      <c r="C262" s="260"/>
      <c r="D262" s="260"/>
      <c r="E262" s="746" t="s">
        <v>657</v>
      </c>
      <c r="F262" s="745" t="s">
        <v>153</v>
      </c>
      <c r="G262" s="256" t="e">
        <f>#REF!+#REF!+#REF!</f>
        <v>#REF!</v>
      </c>
      <c r="H262" s="256"/>
      <c r="I262" s="221"/>
      <c r="J262" s="256"/>
      <c r="K262" s="221">
        <v>350</v>
      </c>
      <c r="L262" s="256" t="e">
        <f t="shared" si="25"/>
        <v>#REF!</v>
      </c>
      <c r="M262" s="222"/>
      <c r="N262" s="664"/>
      <c r="O262" s="668"/>
    </row>
    <row r="263" spans="1:15" s="47" customFormat="1" ht="15">
      <c r="A263" s="258"/>
      <c r="B263" s="295"/>
      <c r="C263" s="260"/>
      <c r="D263" s="260"/>
      <c r="E263" s="746" t="s">
        <v>658</v>
      </c>
      <c r="F263" s="745" t="s">
        <v>659</v>
      </c>
      <c r="G263" s="256" t="e">
        <f>G262*0.3</f>
        <v>#REF!</v>
      </c>
      <c r="H263" s="256"/>
      <c r="I263" s="221"/>
      <c r="J263" s="256"/>
      <c r="K263" s="221">
        <v>15</v>
      </c>
      <c r="L263" s="256" t="e">
        <f t="shared" si="25"/>
        <v>#REF!</v>
      </c>
      <c r="M263" s="222"/>
      <c r="N263" s="664"/>
      <c r="O263" s="668"/>
    </row>
    <row r="264" spans="1:15" s="47" customFormat="1" ht="15">
      <c r="A264" s="258"/>
      <c r="B264" s="295"/>
      <c r="C264" s="260"/>
      <c r="D264" s="260"/>
      <c r="E264" s="746" t="s">
        <v>660</v>
      </c>
      <c r="F264" s="745" t="s">
        <v>636</v>
      </c>
      <c r="G264" s="256" t="e">
        <f>G262*0.6</f>
        <v>#REF!</v>
      </c>
      <c r="H264" s="256" t="e">
        <f>G255+G275+G288+G303+G320+G333+G349+G356+G369+G382+G369</f>
        <v>#REF!</v>
      </c>
      <c r="I264" s="221"/>
      <c r="J264" s="256"/>
      <c r="K264" s="221">
        <v>35</v>
      </c>
      <c r="L264" s="256" t="e">
        <f t="shared" si="25"/>
        <v>#REF!</v>
      </c>
      <c r="M264" s="222"/>
      <c r="N264" s="664"/>
      <c r="O264" s="668"/>
    </row>
    <row r="265" spans="1:15" s="47" customFormat="1" ht="15">
      <c r="A265" s="258"/>
      <c r="B265" s="295"/>
      <c r="C265" s="260"/>
      <c r="D265" s="260"/>
      <c r="E265" s="746" t="s">
        <v>691</v>
      </c>
      <c r="F265" s="745" t="s">
        <v>153</v>
      </c>
      <c r="G265" s="256" t="e">
        <f>#REF!+#REF!+#REF!</f>
        <v>#REF!</v>
      </c>
      <c r="H265" s="256"/>
      <c r="I265" s="221"/>
      <c r="J265" s="256"/>
      <c r="K265" s="221">
        <v>110</v>
      </c>
      <c r="L265" s="256" t="e">
        <f t="shared" si="25"/>
        <v>#REF!</v>
      </c>
      <c r="M265" s="222"/>
      <c r="N265" s="664"/>
      <c r="O265" s="668"/>
    </row>
    <row r="266" spans="1:15" s="47" customFormat="1" ht="15">
      <c r="A266" s="258"/>
      <c r="B266" s="295"/>
      <c r="C266" s="260"/>
      <c r="D266" s="260"/>
      <c r="E266" s="746" t="s">
        <v>691</v>
      </c>
      <c r="F266" s="745" t="s">
        <v>153</v>
      </c>
      <c r="G266" s="256" t="e">
        <f>#REF!+#REF!+#REF!</f>
        <v>#REF!</v>
      </c>
      <c r="H266" s="256" t="e">
        <f>H264/4</f>
        <v>#REF!</v>
      </c>
      <c r="I266" s="221"/>
      <c r="J266" s="256"/>
      <c r="K266" s="221">
        <v>67</v>
      </c>
      <c r="L266" s="256" t="e">
        <f t="shared" si="25"/>
        <v>#REF!</v>
      </c>
      <c r="M266" s="222"/>
      <c r="N266" s="664"/>
      <c r="O266" s="668"/>
    </row>
    <row r="267" spans="1:15" s="47" customFormat="1" ht="15">
      <c r="A267" s="258"/>
      <c r="B267" s="295"/>
      <c r="C267" s="260"/>
      <c r="D267" s="260"/>
      <c r="E267" s="285"/>
      <c r="F267" s="270"/>
      <c r="G267" s="256"/>
      <c r="H267" s="256"/>
      <c r="I267" s="221"/>
      <c r="J267" s="610"/>
      <c r="K267" s="777"/>
      <c r="L267" s="256"/>
      <c r="M267" s="257"/>
      <c r="N267" s="664"/>
      <c r="O267" s="668"/>
    </row>
    <row r="268" spans="1:15" s="47" customFormat="1" ht="15">
      <c r="A268" s="258"/>
      <c r="B268" s="295"/>
      <c r="C268" s="260"/>
      <c r="D268" s="260"/>
      <c r="E268" s="285"/>
      <c r="F268" s="270"/>
      <c r="G268" s="256"/>
      <c r="H268" s="256"/>
      <c r="I268" s="221"/>
      <c r="J268" s="610"/>
      <c r="K268" s="777"/>
      <c r="L268" s="256"/>
      <c r="M268" s="257"/>
      <c r="N268" s="664"/>
      <c r="O268" s="668"/>
    </row>
    <row r="269" spans="1:15" s="47" customFormat="1" ht="12" customHeight="1">
      <c r="A269" s="250"/>
      <c r="B269" s="251"/>
      <c r="C269" s="252"/>
      <c r="D269" s="253"/>
      <c r="E269" s="254"/>
      <c r="F269" s="263"/>
      <c r="G269" s="256"/>
      <c r="H269" s="256"/>
      <c r="I269" s="221"/>
      <c r="J269" s="610"/>
      <c r="K269" s="777"/>
      <c r="L269" s="256"/>
      <c r="M269" s="257"/>
      <c r="N269" s="664"/>
      <c r="O269" s="668"/>
    </row>
    <row r="270" spans="1:15" s="47" customFormat="1" ht="12" customHeight="1">
      <c r="A270" s="177"/>
      <c r="B270" s="176"/>
      <c r="C270" s="151"/>
      <c r="D270" s="156"/>
      <c r="E270" s="160" t="s">
        <v>485</v>
      </c>
      <c r="F270" s="53"/>
      <c r="G270" s="30"/>
      <c r="H270" s="30"/>
      <c r="I270" s="841"/>
      <c r="J270" s="677" t="e">
        <f t="shared" ref="J270:N270" si="26">SUM(J90:J255)</f>
        <v>#REF!</v>
      </c>
      <c r="K270" s="782"/>
      <c r="L270" s="768" t="e">
        <f t="shared" si="26"/>
        <v>#REF!</v>
      </c>
      <c r="M270" s="881" t="e">
        <f t="shared" si="26"/>
        <v>#REF!</v>
      </c>
      <c r="N270" s="677">
        <f t="shared" si="26"/>
        <v>114500</v>
      </c>
      <c r="O270" s="677" t="e">
        <f>SUM(O90:O255)</f>
        <v>#REF!</v>
      </c>
    </row>
    <row r="271" spans="1:15" s="47" customFormat="1" ht="12" customHeight="1">
      <c r="A271" s="28"/>
      <c r="B271" s="141"/>
      <c r="C271" s="151"/>
      <c r="D271" s="156"/>
      <c r="E271" s="160" t="s">
        <v>486</v>
      </c>
      <c r="F271" s="53"/>
      <c r="G271" s="30"/>
      <c r="H271" s="30"/>
      <c r="I271" s="841"/>
      <c r="J271" s="680" t="e">
        <f t="shared" ref="J271:N271" si="27">J270</f>
        <v>#REF!</v>
      </c>
      <c r="K271" s="812"/>
      <c r="L271" s="771" t="e">
        <f t="shared" si="27"/>
        <v>#REF!</v>
      </c>
      <c r="M271" s="881" t="e">
        <f t="shared" si="27"/>
        <v>#REF!</v>
      </c>
      <c r="N271" s="680">
        <f t="shared" si="27"/>
        <v>114500</v>
      </c>
      <c r="O271" s="680" t="e">
        <f>O270</f>
        <v>#REF!</v>
      </c>
    </row>
    <row r="272" spans="1:15" s="47" customFormat="1" ht="12" customHeight="1">
      <c r="A272" s="250"/>
      <c r="B272" s="251"/>
      <c r="C272" s="252"/>
      <c r="D272" s="253"/>
      <c r="E272" s="254"/>
      <c r="F272" s="263"/>
      <c r="G272" s="256"/>
      <c r="H272" s="256"/>
      <c r="I272" s="221"/>
      <c r="J272" s="610"/>
      <c r="K272" s="777"/>
      <c r="L272" s="256"/>
      <c r="M272" s="257"/>
      <c r="N272" s="664"/>
      <c r="O272" s="668"/>
    </row>
    <row r="273" spans="1:15" s="47" customFormat="1" ht="12" customHeight="1">
      <c r="A273" s="250"/>
      <c r="B273" s="251"/>
      <c r="C273" s="252"/>
      <c r="D273" s="253"/>
      <c r="E273" s="254"/>
      <c r="F273" s="263"/>
      <c r="G273" s="256"/>
      <c r="H273" s="256"/>
      <c r="I273" s="221"/>
      <c r="J273" s="610"/>
      <c r="K273" s="777"/>
      <c r="L273" s="256"/>
      <c r="M273" s="257"/>
      <c r="N273" s="664"/>
      <c r="O273" s="668"/>
    </row>
    <row r="274" spans="1:15" s="47" customFormat="1" ht="12" customHeight="1">
      <c r="A274" s="258"/>
      <c r="B274" s="259"/>
      <c r="C274" s="284" t="s">
        <v>95</v>
      </c>
      <c r="D274" s="253"/>
      <c r="E274" s="286"/>
      <c r="F274" s="263"/>
      <c r="G274" s="256"/>
      <c r="H274" s="256"/>
      <c r="I274" s="221"/>
      <c r="J274" s="610"/>
      <c r="K274" s="777"/>
      <c r="L274" s="256"/>
      <c r="M274" s="257"/>
      <c r="N274" s="664"/>
      <c r="O274" s="668"/>
    </row>
    <row r="275" spans="1:15" s="47" customFormat="1" ht="12" customHeight="1">
      <c r="A275" s="258" t="s">
        <v>495</v>
      </c>
      <c r="B275" s="259"/>
      <c r="C275" s="260"/>
      <c r="D275" s="264">
        <v>150</v>
      </c>
      <c r="E275" s="269" t="s">
        <v>96</v>
      </c>
      <c r="F275" s="263" t="s">
        <v>300</v>
      </c>
      <c r="G275" s="256" t="e">
        <f>#REF!</f>
        <v>#REF!</v>
      </c>
      <c r="H275" s="256"/>
      <c r="I275" s="221">
        <f>140*10.75</f>
        <v>1505</v>
      </c>
      <c r="J275" s="256" t="e">
        <f>I275*G275</f>
        <v>#REF!</v>
      </c>
      <c r="K275" s="221"/>
      <c r="L275" s="256"/>
      <c r="M275" s="222" t="e">
        <f>J275+SUM(L276:L285)</f>
        <v>#REF!</v>
      </c>
      <c r="N275" s="664">
        <v>10000</v>
      </c>
      <c r="O275" s="668" t="e">
        <f>N275*G275</f>
        <v>#REF!</v>
      </c>
    </row>
    <row r="276" spans="1:15" s="47" customFormat="1" ht="12" customHeight="1">
      <c r="A276" s="258"/>
      <c r="B276" s="259"/>
      <c r="C276" s="260"/>
      <c r="D276" s="264"/>
      <c r="E276" s="744" t="s">
        <v>649</v>
      </c>
      <c r="F276" s="745" t="s">
        <v>650</v>
      </c>
      <c r="G276" s="256" t="e">
        <f>ROUNDUP(G275*7.5,0)</f>
        <v>#REF!</v>
      </c>
      <c r="H276" s="256"/>
      <c r="I276" s="221"/>
      <c r="J276" s="256"/>
      <c r="K276" s="221">
        <v>105</v>
      </c>
      <c r="L276" s="256" t="e">
        <f t="shared" ref="L276:L285" si="28">K276*G276</f>
        <v>#REF!</v>
      </c>
      <c r="M276" s="222"/>
      <c r="N276" s="664"/>
      <c r="O276" s="668"/>
    </row>
    <row r="277" spans="1:15" s="47" customFormat="1" ht="12" customHeight="1">
      <c r="A277" s="258"/>
      <c r="B277" s="259"/>
      <c r="C277" s="260"/>
      <c r="D277" s="264"/>
      <c r="E277" s="744" t="s">
        <v>651</v>
      </c>
      <c r="F277" s="745" t="s">
        <v>650</v>
      </c>
      <c r="G277" s="256" t="e">
        <f>G276*2</f>
        <v>#REF!</v>
      </c>
      <c r="H277" s="256"/>
      <c r="I277" s="221"/>
      <c r="J277" s="256"/>
      <c r="K277" s="221">
        <v>40</v>
      </c>
      <c r="L277" s="256" t="e">
        <f t="shared" si="28"/>
        <v>#REF!</v>
      </c>
      <c r="M277" s="222"/>
      <c r="N277" s="664"/>
      <c r="O277" s="668"/>
    </row>
    <row r="278" spans="1:15" s="47" customFormat="1" ht="12" customHeight="1">
      <c r="A278" s="258"/>
      <c r="B278" s="259"/>
      <c r="C278" s="260"/>
      <c r="D278" s="264"/>
      <c r="E278" s="744" t="s">
        <v>652</v>
      </c>
      <c r="F278" s="745" t="s">
        <v>650</v>
      </c>
      <c r="G278" s="256" t="e">
        <f>G276*4</f>
        <v>#REF!</v>
      </c>
      <c r="H278" s="256"/>
      <c r="I278" s="221"/>
      <c r="J278" s="256"/>
      <c r="K278" s="221">
        <v>45</v>
      </c>
      <c r="L278" s="256" t="e">
        <f t="shared" si="28"/>
        <v>#REF!</v>
      </c>
      <c r="M278" s="222"/>
      <c r="N278" s="664"/>
      <c r="O278" s="668"/>
    </row>
    <row r="279" spans="1:15" s="47" customFormat="1" ht="12" customHeight="1">
      <c r="A279" s="258"/>
      <c r="B279" s="259"/>
      <c r="C279" s="260"/>
      <c r="D279" s="264"/>
      <c r="E279" s="744" t="s">
        <v>653</v>
      </c>
      <c r="F279" s="745" t="s">
        <v>654</v>
      </c>
      <c r="G279" s="256" t="e">
        <f>G276*0.02</f>
        <v>#REF!</v>
      </c>
      <c r="H279" s="256"/>
      <c r="I279" s="221"/>
      <c r="J279" s="256"/>
      <c r="K279" s="221">
        <v>120</v>
      </c>
      <c r="L279" s="256" t="e">
        <f t="shared" si="28"/>
        <v>#REF!</v>
      </c>
      <c r="M279" s="222"/>
      <c r="N279" s="664"/>
      <c r="O279" s="668"/>
    </row>
    <row r="280" spans="1:15" s="47" customFormat="1" ht="12" customHeight="1">
      <c r="A280" s="258"/>
      <c r="B280" s="259"/>
      <c r="C280" s="260"/>
      <c r="D280" s="264"/>
      <c r="E280" s="746" t="s">
        <v>655</v>
      </c>
      <c r="F280" s="745" t="s">
        <v>636</v>
      </c>
      <c r="G280" s="256" t="e">
        <f>ROUNDUP(G275*0.6,0)</f>
        <v>#REF!</v>
      </c>
      <c r="H280" s="256"/>
      <c r="I280" s="221"/>
      <c r="J280" s="256"/>
      <c r="K280" s="221">
        <v>41</v>
      </c>
      <c r="L280" s="256" t="e">
        <f t="shared" si="28"/>
        <v>#REF!</v>
      </c>
      <c r="M280" s="222"/>
      <c r="N280" s="664"/>
      <c r="O280" s="668"/>
    </row>
    <row r="281" spans="1:15" s="47" customFormat="1" ht="12" customHeight="1">
      <c r="A281" s="258"/>
      <c r="B281" s="259"/>
      <c r="C281" s="260"/>
      <c r="D281" s="264"/>
      <c r="E281" s="746" t="s">
        <v>656</v>
      </c>
      <c r="F281" s="745" t="s">
        <v>12</v>
      </c>
      <c r="G281" s="256" t="e">
        <f>ROUNDUP(#REF!,0)</f>
        <v>#REF!</v>
      </c>
      <c r="H281" s="256"/>
      <c r="I281" s="221"/>
      <c r="J281" s="256"/>
      <c r="K281" s="221">
        <v>110</v>
      </c>
      <c r="L281" s="256" t="e">
        <f t="shared" si="28"/>
        <v>#REF!</v>
      </c>
      <c r="M281" s="222"/>
      <c r="N281" s="664"/>
      <c r="O281" s="668"/>
    </row>
    <row r="282" spans="1:15" s="47" customFormat="1" ht="12" customHeight="1">
      <c r="A282" s="258"/>
      <c r="B282" s="259"/>
      <c r="C282" s="260"/>
      <c r="D282" s="264"/>
      <c r="E282" s="746" t="s">
        <v>657</v>
      </c>
      <c r="F282" s="745" t="s">
        <v>153</v>
      </c>
      <c r="G282" s="256" t="e">
        <f>#REF!</f>
        <v>#REF!</v>
      </c>
      <c r="H282" s="256"/>
      <c r="I282" s="221"/>
      <c r="J282" s="256"/>
      <c r="K282" s="221">
        <v>350</v>
      </c>
      <c r="L282" s="256" t="e">
        <f t="shared" si="28"/>
        <v>#REF!</v>
      </c>
      <c r="M282" s="222"/>
      <c r="N282" s="664"/>
      <c r="O282" s="668"/>
    </row>
    <row r="283" spans="1:15" s="47" customFormat="1" ht="12" customHeight="1">
      <c r="A283" s="258"/>
      <c r="B283" s="259"/>
      <c r="C283" s="260"/>
      <c r="D283" s="264"/>
      <c r="E283" s="746" t="s">
        <v>658</v>
      </c>
      <c r="F283" s="745" t="s">
        <v>659</v>
      </c>
      <c r="G283" s="256" t="e">
        <f>G282*0.3</f>
        <v>#REF!</v>
      </c>
      <c r="H283" s="256"/>
      <c r="I283" s="221"/>
      <c r="J283" s="256"/>
      <c r="K283" s="221">
        <v>15</v>
      </c>
      <c r="L283" s="256" t="e">
        <f t="shared" si="28"/>
        <v>#REF!</v>
      </c>
      <c r="M283" s="222"/>
      <c r="N283" s="664"/>
      <c r="O283" s="668"/>
    </row>
    <row r="284" spans="1:15" s="47" customFormat="1" ht="12" customHeight="1">
      <c r="A284" s="258"/>
      <c r="B284" s="259"/>
      <c r="C284" s="260"/>
      <c r="D284" s="264"/>
      <c r="E284" s="746" t="s">
        <v>660</v>
      </c>
      <c r="F284" s="745" t="s">
        <v>636</v>
      </c>
      <c r="G284" s="256" t="e">
        <f>G282*0.6</f>
        <v>#REF!</v>
      </c>
      <c r="H284" s="256"/>
      <c r="I284" s="221"/>
      <c r="J284" s="256"/>
      <c r="K284" s="221">
        <v>35</v>
      </c>
      <c r="L284" s="256" t="e">
        <f t="shared" si="28"/>
        <v>#REF!</v>
      </c>
      <c r="M284" s="222"/>
      <c r="N284" s="664"/>
      <c r="O284" s="668"/>
    </row>
    <row r="285" spans="1:15" s="47" customFormat="1" ht="12" customHeight="1">
      <c r="A285" s="258"/>
      <c r="B285" s="259"/>
      <c r="C285" s="260"/>
      <c r="D285" s="264"/>
      <c r="E285" s="746" t="s">
        <v>691</v>
      </c>
      <c r="F285" s="745" t="s">
        <v>153</v>
      </c>
      <c r="G285" s="256" t="e">
        <f>#REF!</f>
        <v>#REF!</v>
      </c>
      <c r="H285" s="256"/>
      <c r="I285" s="221"/>
      <c r="J285" s="256"/>
      <c r="K285" s="221">
        <v>110</v>
      </c>
      <c r="L285" s="256" t="e">
        <f t="shared" si="28"/>
        <v>#REF!</v>
      </c>
      <c r="M285" s="222"/>
      <c r="N285" s="664"/>
      <c r="O285" s="668"/>
    </row>
    <row r="286" spans="1:15" s="47" customFormat="1" ht="12" customHeight="1">
      <c r="A286" s="258"/>
      <c r="B286" s="259"/>
      <c r="C286" s="260"/>
      <c r="D286" s="264"/>
      <c r="E286" s="269"/>
      <c r="F286" s="263"/>
      <c r="G286" s="256"/>
      <c r="H286" s="256"/>
      <c r="I286" s="221"/>
      <c r="J286" s="610"/>
      <c r="K286" s="777"/>
      <c r="L286" s="256"/>
      <c r="M286" s="257"/>
      <c r="N286" s="664"/>
      <c r="O286" s="668"/>
    </row>
    <row r="287" spans="1:15" s="47" customFormat="1" ht="12" customHeight="1">
      <c r="A287" s="258"/>
      <c r="B287" s="259"/>
      <c r="C287" s="284" t="s">
        <v>92</v>
      </c>
      <c r="D287" s="264"/>
      <c r="E287" s="286"/>
      <c r="F287" s="263"/>
      <c r="G287" s="256"/>
      <c r="H287" s="256"/>
      <c r="I287" s="221"/>
      <c r="J287" s="610"/>
      <c r="K287" s="777"/>
      <c r="L287" s="256"/>
      <c r="M287" s="257"/>
      <c r="N287" s="664"/>
      <c r="O287" s="668"/>
    </row>
    <row r="288" spans="1:15" s="47" customFormat="1" ht="17.25">
      <c r="A288" s="258" t="s">
        <v>496</v>
      </c>
      <c r="B288" s="259"/>
      <c r="C288" s="260"/>
      <c r="D288" s="264"/>
      <c r="E288" s="269" t="s">
        <v>155</v>
      </c>
      <c r="F288" s="263" t="s">
        <v>300</v>
      </c>
      <c r="G288" s="256" t="e">
        <f>#REF!</f>
        <v>#REF!</v>
      </c>
      <c r="H288" s="256"/>
      <c r="I288" s="221">
        <f>140*10.75</f>
        <v>1505</v>
      </c>
      <c r="J288" s="256" t="e">
        <f>I288*G288</f>
        <v>#REF!</v>
      </c>
      <c r="K288" s="221"/>
      <c r="L288" s="256"/>
      <c r="M288" s="222" t="e">
        <f>J288+SUM(L289:L298)</f>
        <v>#REF!</v>
      </c>
      <c r="N288" s="664">
        <v>10000</v>
      </c>
      <c r="O288" s="668" t="e">
        <f>N288*G288</f>
        <v>#REF!</v>
      </c>
    </row>
    <row r="289" spans="1:15" s="47" customFormat="1" ht="15">
      <c r="A289" s="258"/>
      <c r="B289" s="259"/>
      <c r="C289" s="260"/>
      <c r="D289" s="264"/>
      <c r="E289" s="744" t="s">
        <v>649</v>
      </c>
      <c r="F289" s="745" t="s">
        <v>650</v>
      </c>
      <c r="G289" s="256" t="e">
        <f>ROUNDUP(G288*7.5,0)</f>
        <v>#REF!</v>
      </c>
      <c r="H289" s="256"/>
      <c r="I289" s="221"/>
      <c r="J289" s="256"/>
      <c r="K289" s="221">
        <v>105</v>
      </c>
      <c r="L289" s="256" t="e">
        <f t="shared" ref="L289:L298" si="29">K289*G289</f>
        <v>#REF!</v>
      </c>
      <c r="M289" s="222"/>
      <c r="N289" s="664"/>
      <c r="O289" s="668"/>
    </row>
    <row r="290" spans="1:15" s="47" customFormat="1" ht="15">
      <c r="A290" s="258"/>
      <c r="B290" s="259"/>
      <c r="C290" s="260"/>
      <c r="D290" s="264"/>
      <c r="E290" s="744" t="s">
        <v>651</v>
      </c>
      <c r="F290" s="745" t="s">
        <v>650</v>
      </c>
      <c r="G290" s="256" t="e">
        <f>G289*2</f>
        <v>#REF!</v>
      </c>
      <c r="H290" s="256"/>
      <c r="I290" s="221"/>
      <c r="J290" s="256"/>
      <c r="K290" s="221">
        <v>40</v>
      </c>
      <c r="L290" s="256" t="e">
        <f t="shared" si="29"/>
        <v>#REF!</v>
      </c>
      <c r="M290" s="222"/>
      <c r="N290" s="664"/>
      <c r="O290" s="668"/>
    </row>
    <row r="291" spans="1:15" s="47" customFormat="1" ht="15">
      <c r="A291" s="258"/>
      <c r="B291" s="259"/>
      <c r="C291" s="260"/>
      <c r="D291" s="264"/>
      <c r="E291" s="744" t="s">
        <v>652</v>
      </c>
      <c r="F291" s="745" t="s">
        <v>650</v>
      </c>
      <c r="G291" s="256" t="e">
        <f>G289*4</f>
        <v>#REF!</v>
      </c>
      <c r="H291" s="256"/>
      <c r="I291" s="221"/>
      <c r="J291" s="256"/>
      <c r="K291" s="221">
        <v>45</v>
      </c>
      <c r="L291" s="256" t="e">
        <f t="shared" si="29"/>
        <v>#REF!</v>
      </c>
      <c r="M291" s="222"/>
      <c r="N291" s="664"/>
      <c r="O291" s="668"/>
    </row>
    <row r="292" spans="1:15" s="47" customFormat="1" ht="15">
      <c r="A292" s="258"/>
      <c r="B292" s="259"/>
      <c r="C292" s="260"/>
      <c r="D292" s="264"/>
      <c r="E292" s="744" t="s">
        <v>653</v>
      </c>
      <c r="F292" s="745" t="s">
        <v>654</v>
      </c>
      <c r="G292" s="256" t="e">
        <f>G289*0.02</f>
        <v>#REF!</v>
      </c>
      <c r="H292" s="256"/>
      <c r="I292" s="221"/>
      <c r="J292" s="256"/>
      <c r="K292" s="221">
        <v>120</v>
      </c>
      <c r="L292" s="256" t="e">
        <f t="shared" si="29"/>
        <v>#REF!</v>
      </c>
      <c r="M292" s="222"/>
      <c r="N292" s="664"/>
      <c r="O292" s="668"/>
    </row>
    <row r="293" spans="1:15" s="47" customFormat="1" ht="15">
      <c r="A293" s="258"/>
      <c r="B293" s="259"/>
      <c r="C293" s="260"/>
      <c r="D293" s="264"/>
      <c r="E293" s="746" t="s">
        <v>655</v>
      </c>
      <c r="F293" s="745" t="s">
        <v>636</v>
      </c>
      <c r="G293" s="256" t="e">
        <f>ROUNDUP(G288*0.6,0)</f>
        <v>#REF!</v>
      </c>
      <c r="H293" s="256"/>
      <c r="I293" s="221"/>
      <c r="J293" s="256"/>
      <c r="K293" s="221">
        <v>41</v>
      </c>
      <c r="L293" s="256" t="e">
        <f t="shared" si="29"/>
        <v>#REF!</v>
      </c>
      <c r="M293" s="222"/>
      <c r="N293" s="664"/>
      <c r="O293" s="668"/>
    </row>
    <row r="294" spans="1:15" s="47" customFormat="1" ht="15">
      <c r="A294" s="258"/>
      <c r="B294" s="259"/>
      <c r="C294" s="260"/>
      <c r="D294" s="264"/>
      <c r="E294" s="746" t="s">
        <v>656</v>
      </c>
      <c r="F294" s="745" t="s">
        <v>12</v>
      </c>
      <c r="G294" s="256" t="e">
        <f>ROUNDUP(#REF!+#REF!,0)</f>
        <v>#REF!</v>
      </c>
      <c r="H294" s="256"/>
      <c r="I294" s="221"/>
      <c r="J294" s="256"/>
      <c r="K294" s="221">
        <v>110</v>
      </c>
      <c r="L294" s="256" t="e">
        <f t="shared" si="29"/>
        <v>#REF!</v>
      </c>
      <c r="M294" s="222"/>
      <c r="N294" s="664"/>
      <c r="O294" s="668"/>
    </row>
    <row r="295" spans="1:15" s="47" customFormat="1" ht="15">
      <c r="A295" s="258"/>
      <c r="B295" s="259"/>
      <c r="C295" s="260"/>
      <c r="D295" s="264"/>
      <c r="E295" s="746" t="s">
        <v>657</v>
      </c>
      <c r="F295" s="745" t="s">
        <v>153</v>
      </c>
      <c r="G295" s="256" t="e">
        <f>#REF!+#REF!</f>
        <v>#REF!</v>
      </c>
      <c r="H295" s="256"/>
      <c r="I295" s="221"/>
      <c r="J295" s="256"/>
      <c r="K295" s="221">
        <v>350</v>
      </c>
      <c r="L295" s="256" t="e">
        <f t="shared" si="29"/>
        <v>#REF!</v>
      </c>
      <c r="M295" s="222"/>
      <c r="N295" s="664"/>
      <c r="O295" s="668"/>
    </row>
    <row r="296" spans="1:15" s="47" customFormat="1" ht="15">
      <c r="A296" s="258"/>
      <c r="B296" s="259"/>
      <c r="C296" s="260"/>
      <c r="D296" s="264"/>
      <c r="E296" s="746" t="s">
        <v>658</v>
      </c>
      <c r="F296" s="745" t="s">
        <v>659</v>
      </c>
      <c r="G296" s="256" t="e">
        <f>G295*0.3</f>
        <v>#REF!</v>
      </c>
      <c r="H296" s="256"/>
      <c r="I296" s="221"/>
      <c r="J296" s="256"/>
      <c r="K296" s="221">
        <v>15</v>
      </c>
      <c r="L296" s="256" t="e">
        <f t="shared" si="29"/>
        <v>#REF!</v>
      </c>
      <c r="M296" s="222"/>
      <c r="N296" s="664"/>
      <c r="O296" s="668"/>
    </row>
    <row r="297" spans="1:15" s="47" customFormat="1" ht="15">
      <c r="A297" s="258"/>
      <c r="B297" s="259"/>
      <c r="C297" s="260"/>
      <c r="D297" s="264"/>
      <c r="E297" s="746" t="s">
        <v>660</v>
      </c>
      <c r="F297" s="745" t="s">
        <v>636</v>
      </c>
      <c r="G297" s="256" t="e">
        <f>G295*0.6</f>
        <v>#REF!</v>
      </c>
      <c r="H297" s="256"/>
      <c r="I297" s="221"/>
      <c r="J297" s="256"/>
      <c r="K297" s="221">
        <v>35</v>
      </c>
      <c r="L297" s="256" t="e">
        <f t="shared" si="29"/>
        <v>#REF!</v>
      </c>
      <c r="M297" s="222"/>
      <c r="N297" s="664"/>
      <c r="O297" s="668"/>
    </row>
    <row r="298" spans="1:15" s="47" customFormat="1" ht="15">
      <c r="A298" s="258"/>
      <c r="B298" s="259"/>
      <c r="C298" s="260"/>
      <c r="D298" s="264"/>
      <c r="E298" s="746" t="s">
        <v>691</v>
      </c>
      <c r="F298" s="745" t="s">
        <v>153</v>
      </c>
      <c r="G298" s="256" t="e">
        <f>#REF!</f>
        <v>#REF!</v>
      </c>
      <c r="H298" s="256"/>
      <c r="I298" s="221"/>
      <c r="J298" s="256"/>
      <c r="K298" s="221">
        <v>110</v>
      </c>
      <c r="L298" s="256" t="e">
        <f t="shared" si="29"/>
        <v>#REF!</v>
      </c>
      <c r="M298" s="222"/>
      <c r="N298" s="664"/>
      <c r="O298" s="668"/>
    </row>
    <row r="299" spans="1:15" s="47" customFormat="1" ht="15">
      <c r="A299" s="258"/>
      <c r="B299" s="259"/>
      <c r="C299" s="260"/>
      <c r="D299" s="264"/>
      <c r="E299" s="285"/>
      <c r="F299" s="270"/>
      <c r="G299" s="256"/>
      <c r="H299" s="256"/>
      <c r="I299" s="221"/>
      <c r="J299" s="256"/>
      <c r="K299" s="221"/>
      <c r="L299" s="256"/>
      <c r="M299" s="222"/>
      <c r="N299" s="664"/>
      <c r="O299" s="668"/>
    </row>
    <row r="300" spans="1:15" s="47" customFormat="1" ht="15">
      <c r="A300" s="258"/>
      <c r="B300" s="259"/>
      <c r="C300" s="260"/>
      <c r="D300" s="264"/>
      <c r="E300" s="285"/>
      <c r="F300" s="270"/>
      <c r="G300" s="256"/>
      <c r="H300" s="256"/>
      <c r="I300" s="221"/>
      <c r="J300" s="610"/>
      <c r="K300" s="777"/>
      <c r="L300" s="256"/>
      <c r="M300" s="257"/>
      <c r="N300" s="664"/>
      <c r="O300" s="668"/>
    </row>
    <row r="301" spans="1:15" s="47" customFormat="1" ht="12" customHeight="1">
      <c r="A301" s="258"/>
      <c r="B301" s="259"/>
      <c r="C301" s="260"/>
      <c r="D301" s="264"/>
      <c r="E301" s="269"/>
      <c r="F301" s="263"/>
      <c r="G301" s="256"/>
      <c r="H301" s="256"/>
      <c r="I301" s="221"/>
      <c r="J301" s="610"/>
      <c r="K301" s="777"/>
      <c r="L301" s="256"/>
      <c r="M301" s="257"/>
      <c r="N301" s="664"/>
      <c r="O301" s="668"/>
    </row>
    <row r="302" spans="1:15" s="47" customFormat="1" ht="15">
      <c r="A302" s="258"/>
      <c r="B302" s="259"/>
      <c r="C302" s="260"/>
      <c r="D302" s="253" t="s">
        <v>90</v>
      </c>
      <c r="E302" s="286"/>
      <c r="F302" s="263"/>
      <c r="G302" s="256"/>
      <c r="H302" s="256"/>
      <c r="I302" s="221"/>
      <c r="J302" s="610"/>
      <c r="K302" s="777"/>
      <c r="L302" s="256"/>
      <c r="M302" s="257"/>
      <c r="N302" s="664"/>
      <c r="O302" s="668"/>
    </row>
    <row r="303" spans="1:15" s="41" customFormat="1" ht="17.25">
      <c r="A303" s="258" t="s">
        <v>497</v>
      </c>
      <c r="B303" s="259"/>
      <c r="C303" s="264"/>
      <c r="D303" s="264"/>
      <c r="E303" s="287" t="s">
        <v>607</v>
      </c>
      <c r="F303" s="263" t="s">
        <v>300</v>
      </c>
      <c r="G303" s="256" t="e">
        <f>#REF!+#REF!+#REF!</f>
        <v>#REF!</v>
      </c>
      <c r="H303" s="256"/>
      <c r="I303" s="221">
        <f>140*10.75</f>
        <v>1505</v>
      </c>
      <c r="J303" s="256" t="e">
        <f>I303*G303</f>
        <v>#REF!</v>
      </c>
      <c r="K303" s="221"/>
      <c r="L303" s="256"/>
      <c r="M303" s="222" t="e">
        <f>J303+SUM(L304:L314)</f>
        <v>#REF!</v>
      </c>
      <c r="N303" s="664">
        <v>10000</v>
      </c>
      <c r="O303" s="668" t="e">
        <f>N303*G303</f>
        <v>#REF!</v>
      </c>
    </row>
    <row r="304" spans="1:15" s="41" customFormat="1" ht="15">
      <c r="A304" s="258"/>
      <c r="B304" s="259"/>
      <c r="C304" s="264"/>
      <c r="D304" s="264"/>
      <c r="E304" s="744" t="s">
        <v>649</v>
      </c>
      <c r="F304" s="745" t="s">
        <v>650</v>
      </c>
      <c r="G304" s="256" t="e">
        <f>ROUNDUP(G303*7.5,0)</f>
        <v>#REF!</v>
      </c>
      <c r="H304" s="256"/>
      <c r="I304" s="221"/>
      <c r="J304" s="256"/>
      <c r="K304" s="221">
        <v>105</v>
      </c>
      <c r="L304" s="256" t="e">
        <f t="shared" ref="L304:L314" si="30">K304*G304</f>
        <v>#REF!</v>
      </c>
      <c r="M304" s="222"/>
      <c r="N304" s="664"/>
      <c r="O304" s="668"/>
    </row>
    <row r="305" spans="1:15" s="41" customFormat="1" ht="15">
      <c r="A305" s="258"/>
      <c r="B305" s="259"/>
      <c r="C305" s="264"/>
      <c r="D305" s="264"/>
      <c r="E305" s="744" t="s">
        <v>651</v>
      </c>
      <c r="F305" s="745" t="s">
        <v>650</v>
      </c>
      <c r="G305" s="256" t="e">
        <f>G304*2</f>
        <v>#REF!</v>
      </c>
      <c r="H305" s="256"/>
      <c r="I305" s="221"/>
      <c r="J305" s="256"/>
      <c r="K305" s="221">
        <v>40</v>
      </c>
      <c r="L305" s="256" t="e">
        <f t="shared" si="30"/>
        <v>#REF!</v>
      </c>
      <c r="M305" s="222"/>
      <c r="N305" s="664"/>
      <c r="O305" s="668"/>
    </row>
    <row r="306" spans="1:15" s="41" customFormat="1" ht="15">
      <c r="A306" s="258"/>
      <c r="B306" s="259"/>
      <c r="C306" s="264"/>
      <c r="D306" s="264"/>
      <c r="E306" s="744" t="s">
        <v>652</v>
      </c>
      <c r="F306" s="745" t="s">
        <v>650</v>
      </c>
      <c r="G306" s="256" t="e">
        <f>G304*4</f>
        <v>#REF!</v>
      </c>
      <c r="H306" s="256"/>
      <c r="I306" s="221"/>
      <c r="J306" s="256"/>
      <c r="K306" s="221">
        <v>45</v>
      </c>
      <c r="L306" s="256" t="e">
        <f t="shared" si="30"/>
        <v>#REF!</v>
      </c>
      <c r="M306" s="222"/>
      <c r="N306" s="664"/>
      <c r="O306" s="668"/>
    </row>
    <row r="307" spans="1:15" s="41" customFormat="1" ht="15">
      <c r="A307" s="258"/>
      <c r="B307" s="259"/>
      <c r="C307" s="264"/>
      <c r="D307" s="264"/>
      <c r="E307" s="744" t="s">
        <v>653</v>
      </c>
      <c r="F307" s="745" t="s">
        <v>654</v>
      </c>
      <c r="G307" s="256" t="e">
        <f>G304*0.02</f>
        <v>#REF!</v>
      </c>
      <c r="H307" s="256"/>
      <c r="I307" s="221"/>
      <c r="J307" s="256"/>
      <c r="K307" s="221">
        <v>120</v>
      </c>
      <c r="L307" s="256" t="e">
        <f t="shared" si="30"/>
        <v>#REF!</v>
      </c>
      <c r="M307" s="222"/>
      <c r="N307" s="664"/>
      <c r="O307" s="668"/>
    </row>
    <row r="308" spans="1:15" s="41" customFormat="1" ht="15">
      <c r="A308" s="258"/>
      <c r="B308" s="259"/>
      <c r="C308" s="264"/>
      <c r="D308" s="264"/>
      <c r="E308" s="746" t="s">
        <v>655</v>
      </c>
      <c r="F308" s="745" t="s">
        <v>636</v>
      </c>
      <c r="G308" s="256" t="e">
        <f>ROUNDUP(G303*0.6,0)</f>
        <v>#REF!</v>
      </c>
      <c r="H308" s="256"/>
      <c r="I308" s="221"/>
      <c r="J308" s="256"/>
      <c r="K308" s="221">
        <v>41</v>
      </c>
      <c r="L308" s="256" t="e">
        <f t="shared" si="30"/>
        <v>#REF!</v>
      </c>
      <c r="M308" s="222"/>
      <c r="N308" s="664"/>
      <c r="O308" s="668"/>
    </row>
    <row r="309" spans="1:15" s="41" customFormat="1" ht="15">
      <c r="A309" s="258"/>
      <c r="B309" s="259"/>
      <c r="C309" s="264"/>
      <c r="D309" s="264"/>
      <c r="E309" s="746" t="s">
        <v>656</v>
      </c>
      <c r="F309" s="745" t="s">
        <v>12</v>
      </c>
      <c r="G309" s="256" t="e">
        <f>#REF!+#REF!+#REF!</f>
        <v>#REF!</v>
      </c>
      <c r="H309" s="256"/>
      <c r="I309" s="221"/>
      <c r="J309" s="256"/>
      <c r="K309" s="221">
        <v>110</v>
      </c>
      <c r="L309" s="256" t="e">
        <f t="shared" si="30"/>
        <v>#REF!</v>
      </c>
      <c r="M309" s="222"/>
      <c r="N309" s="664"/>
      <c r="O309" s="668"/>
    </row>
    <row r="310" spans="1:15" s="41" customFormat="1" ht="15">
      <c r="A310" s="258"/>
      <c r="B310" s="259"/>
      <c r="C310" s="264"/>
      <c r="D310" s="264"/>
      <c r="E310" s="746" t="s">
        <v>657</v>
      </c>
      <c r="F310" s="745" t="s">
        <v>153</v>
      </c>
      <c r="G310" s="256" t="e">
        <f>#REF!+#REF!+#REF!</f>
        <v>#REF!</v>
      </c>
      <c r="H310" s="256"/>
      <c r="I310" s="221"/>
      <c r="J310" s="256"/>
      <c r="K310" s="221">
        <v>350</v>
      </c>
      <c r="L310" s="256" t="e">
        <f t="shared" si="30"/>
        <v>#REF!</v>
      </c>
      <c r="M310" s="222"/>
      <c r="N310" s="664"/>
      <c r="O310" s="668"/>
    </row>
    <row r="311" spans="1:15" s="41" customFormat="1" ht="15">
      <c r="A311" s="258"/>
      <c r="B311" s="259"/>
      <c r="C311" s="264"/>
      <c r="D311" s="264"/>
      <c r="E311" s="746" t="s">
        <v>658</v>
      </c>
      <c r="F311" s="745" t="s">
        <v>659</v>
      </c>
      <c r="G311" s="256" t="e">
        <f>G310*0.3</f>
        <v>#REF!</v>
      </c>
      <c r="H311" s="256"/>
      <c r="I311" s="221"/>
      <c r="J311" s="256"/>
      <c r="K311" s="221">
        <v>15</v>
      </c>
      <c r="L311" s="256" t="e">
        <f t="shared" si="30"/>
        <v>#REF!</v>
      </c>
      <c r="M311" s="222"/>
      <c r="N311" s="664"/>
      <c r="O311" s="668"/>
    </row>
    <row r="312" spans="1:15" s="41" customFormat="1" ht="15">
      <c r="A312" s="258"/>
      <c r="B312" s="259"/>
      <c r="C312" s="264"/>
      <c r="D312" s="264"/>
      <c r="E312" s="746" t="s">
        <v>660</v>
      </c>
      <c r="F312" s="745" t="s">
        <v>636</v>
      </c>
      <c r="G312" s="256" t="e">
        <f>G310*0.6</f>
        <v>#REF!</v>
      </c>
      <c r="H312" s="256"/>
      <c r="I312" s="221"/>
      <c r="J312" s="256"/>
      <c r="K312" s="221">
        <v>35</v>
      </c>
      <c r="L312" s="256" t="e">
        <f t="shared" si="30"/>
        <v>#REF!</v>
      </c>
      <c r="M312" s="222"/>
      <c r="N312" s="664"/>
      <c r="O312" s="668"/>
    </row>
    <row r="313" spans="1:15" s="41" customFormat="1" ht="15">
      <c r="A313" s="258"/>
      <c r="B313" s="259"/>
      <c r="C313" s="264"/>
      <c r="D313" s="264"/>
      <c r="E313" s="746" t="s">
        <v>691</v>
      </c>
      <c r="F313" s="745" t="s">
        <v>153</v>
      </c>
      <c r="G313" s="256" t="e">
        <f>#REF!+#REF!+#REF!</f>
        <v>#REF!</v>
      </c>
      <c r="H313" s="256"/>
      <c r="I313" s="221"/>
      <c r="J313" s="256"/>
      <c r="K313" s="221">
        <v>110</v>
      </c>
      <c r="L313" s="256" t="e">
        <f t="shared" si="30"/>
        <v>#REF!</v>
      </c>
      <c r="M313" s="222"/>
      <c r="N313" s="664"/>
      <c r="O313" s="668"/>
    </row>
    <row r="314" spans="1:15" s="41" customFormat="1" ht="15">
      <c r="A314" s="258"/>
      <c r="B314" s="259"/>
      <c r="C314" s="264"/>
      <c r="D314" s="264"/>
      <c r="E314" s="746" t="s">
        <v>661</v>
      </c>
      <c r="F314" s="745" t="s">
        <v>153</v>
      </c>
      <c r="G314" s="256" t="e">
        <f>#REF!+#REF!+#REF!</f>
        <v>#REF!</v>
      </c>
      <c r="H314" s="256"/>
      <c r="I314" s="221"/>
      <c r="J314" s="256"/>
      <c r="K314" s="221">
        <v>67</v>
      </c>
      <c r="L314" s="256" t="e">
        <f t="shared" si="30"/>
        <v>#REF!</v>
      </c>
      <c r="M314" s="222"/>
      <c r="N314" s="664"/>
      <c r="O314" s="668"/>
    </row>
    <row r="315" spans="1:15" s="41" customFormat="1" ht="15">
      <c r="A315" s="258"/>
      <c r="B315" s="259"/>
      <c r="C315" s="264"/>
      <c r="D315" s="264"/>
      <c r="E315" s="285"/>
      <c r="F315" s="270"/>
      <c r="G315" s="256"/>
      <c r="H315" s="256"/>
      <c r="I315" s="221"/>
      <c r="J315" s="610"/>
      <c r="K315" s="777"/>
      <c r="L315" s="256"/>
      <c r="M315" s="257"/>
      <c r="N315" s="664"/>
      <c r="O315" s="668"/>
    </row>
    <row r="316" spans="1:15" s="41" customFormat="1" ht="15">
      <c r="A316" s="258"/>
      <c r="B316" s="259"/>
      <c r="C316" s="264"/>
      <c r="D316" s="264"/>
      <c r="E316" s="285"/>
      <c r="F316" s="270"/>
      <c r="G316" s="256"/>
      <c r="H316" s="256"/>
      <c r="I316" s="221"/>
      <c r="J316" s="610"/>
      <c r="K316" s="777"/>
      <c r="L316" s="256"/>
      <c r="M316" s="257"/>
      <c r="N316" s="664"/>
      <c r="O316" s="668"/>
    </row>
    <row r="317" spans="1:15" s="47" customFormat="1" ht="15">
      <c r="A317" s="258"/>
      <c r="B317" s="259"/>
      <c r="C317" s="260"/>
      <c r="D317" s="264"/>
      <c r="E317" s="269"/>
      <c r="F317" s="263"/>
      <c r="G317" s="256"/>
      <c r="H317" s="256"/>
      <c r="I317" s="221"/>
      <c r="J317" s="610"/>
      <c r="K317" s="777"/>
      <c r="L317" s="256"/>
      <c r="M317" s="257"/>
      <c r="N317" s="664"/>
      <c r="O317" s="668"/>
    </row>
    <row r="318" spans="1:15" s="47" customFormat="1" ht="12" customHeight="1">
      <c r="A318" s="258"/>
      <c r="B318" s="259"/>
      <c r="C318" s="284" t="s">
        <v>97</v>
      </c>
      <c r="D318" s="264"/>
      <c r="E318" s="286"/>
      <c r="F318" s="263"/>
      <c r="G318" s="256"/>
      <c r="H318" s="256"/>
      <c r="I318" s="221"/>
      <c r="J318" s="610"/>
      <c r="K318" s="777"/>
      <c r="L318" s="256"/>
      <c r="M318" s="257"/>
      <c r="N318" s="664"/>
      <c r="O318" s="668"/>
    </row>
    <row r="319" spans="1:15" s="41" customFormat="1" ht="15">
      <c r="A319" s="258"/>
      <c r="B319" s="259"/>
      <c r="C319" s="264"/>
      <c r="D319" s="260">
        <v>150</v>
      </c>
      <c r="E319" s="285" t="s">
        <v>689</v>
      </c>
      <c r="F319" s="263"/>
      <c r="G319" s="256"/>
      <c r="H319" s="256"/>
      <c r="I319" s="221"/>
      <c r="J319" s="610"/>
      <c r="K319" s="777"/>
      <c r="L319" s="256"/>
      <c r="M319" s="257"/>
      <c r="N319" s="664"/>
      <c r="O319" s="668"/>
    </row>
    <row r="320" spans="1:15" s="41" customFormat="1" ht="17.25">
      <c r="A320" s="258" t="s">
        <v>498</v>
      </c>
      <c r="B320" s="259"/>
      <c r="C320" s="264"/>
      <c r="D320" s="260"/>
      <c r="E320" s="285" t="s">
        <v>406</v>
      </c>
      <c r="F320" s="263" t="s">
        <v>300</v>
      </c>
      <c r="G320" s="256" t="e">
        <f>#REF!+#REF!+#REF!</f>
        <v>#REF!</v>
      </c>
      <c r="H320" s="256"/>
      <c r="I320" s="221">
        <f>140*10.75</f>
        <v>1505</v>
      </c>
      <c r="J320" s="256" t="e">
        <f>I320*G320</f>
        <v>#REF!</v>
      </c>
      <c r="K320" s="221"/>
      <c r="L320" s="256"/>
      <c r="M320" s="222" t="e">
        <f>J320+SUM(L321:L331)</f>
        <v>#REF!</v>
      </c>
      <c r="N320" s="664">
        <v>10000</v>
      </c>
      <c r="O320" s="668" t="e">
        <f>N320*G320</f>
        <v>#REF!</v>
      </c>
    </row>
    <row r="321" spans="1:15" s="41" customFormat="1" ht="15">
      <c r="A321" s="258"/>
      <c r="B321" s="259"/>
      <c r="C321" s="264"/>
      <c r="D321" s="260"/>
      <c r="E321" s="285" t="s">
        <v>649</v>
      </c>
      <c r="F321" s="270" t="s">
        <v>650</v>
      </c>
      <c r="G321" s="256" t="e">
        <f>ROUNDUP(G320*7.5,0)</f>
        <v>#REF!</v>
      </c>
      <c r="H321" s="256"/>
      <c r="I321" s="221"/>
      <c r="J321" s="256"/>
      <c r="K321" s="221">
        <v>105</v>
      </c>
      <c r="L321" s="256" t="e">
        <f t="shared" ref="L321:L330" si="31">K321*G321</f>
        <v>#REF!</v>
      </c>
      <c r="M321" s="222"/>
      <c r="N321" s="664"/>
      <c r="O321" s="668"/>
    </row>
    <row r="322" spans="1:15" s="41" customFormat="1" ht="15">
      <c r="A322" s="258"/>
      <c r="B322" s="259"/>
      <c r="C322" s="264"/>
      <c r="D322" s="260"/>
      <c r="E322" s="285" t="s">
        <v>651</v>
      </c>
      <c r="F322" s="270" t="s">
        <v>650</v>
      </c>
      <c r="G322" s="256">
        <v>112</v>
      </c>
      <c r="H322" s="256"/>
      <c r="I322" s="221"/>
      <c r="J322" s="256"/>
      <c r="K322" s="221">
        <v>40</v>
      </c>
      <c r="L322" s="256">
        <f t="shared" si="31"/>
        <v>4480</v>
      </c>
      <c r="M322" s="222"/>
      <c r="N322" s="664"/>
      <c r="O322" s="668"/>
    </row>
    <row r="323" spans="1:15" s="41" customFormat="1" ht="15">
      <c r="A323" s="258"/>
      <c r="B323" s="259"/>
      <c r="C323" s="264"/>
      <c r="D323" s="260"/>
      <c r="E323" s="285" t="s">
        <v>674</v>
      </c>
      <c r="F323" s="270" t="s">
        <v>650</v>
      </c>
      <c r="G323" s="256">
        <v>168</v>
      </c>
      <c r="H323" s="256"/>
      <c r="I323" s="221"/>
      <c r="J323" s="256"/>
      <c r="K323" s="221">
        <v>45</v>
      </c>
      <c r="L323" s="256">
        <f t="shared" si="31"/>
        <v>7560</v>
      </c>
      <c r="M323" s="222"/>
      <c r="N323" s="664"/>
      <c r="O323" s="668"/>
    </row>
    <row r="324" spans="1:15" s="41" customFormat="1" ht="15">
      <c r="A324" s="258"/>
      <c r="B324" s="259"/>
      <c r="C324" s="264"/>
      <c r="D324" s="260"/>
      <c r="E324" s="744" t="s">
        <v>653</v>
      </c>
      <c r="F324" s="745" t="s">
        <v>654</v>
      </c>
      <c r="G324" s="256" t="e">
        <f>G321*0.02</f>
        <v>#REF!</v>
      </c>
      <c r="H324" s="256"/>
      <c r="I324" s="221"/>
      <c r="J324" s="256"/>
      <c r="K324" s="221">
        <v>120</v>
      </c>
      <c r="L324" s="256" t="e">
        <f t="shared" si="31"/>
        <v>#REF!</v>
      </c>
      <c r="M324" s="222"/>
      <c r="N324" s="664"/>
      <c r="O324" s="668"/>
    </row>
    <row r="325" spans="1:15" s="41" customFormat="1" ht="15">
      <c r="A325" s="258"/>
      <c r="B325" s="259"/>
      <c r="C325" s="264"/>
      <c r="D325" s="260"/>
      <c r="E325" s="746" t="s">
        <v>655</v>
      </c>
      <c r="F325" s="745" t="s">
        <v>636</v>
      </c>
      <c r="G325" s="256" t="e">
        <f>ROUNDUP(G320*0.6,0)</f>
        <v>#REF!</v>
      </c>
      <c r="H325" s="256"/>
      <c r="I325" s="221"/>
      <c r="J325" s="256"/>
      <c r="K325" s="221">
        <v>41</v>
      </c>
      <c r="L325" s="256" t="e">
        <f t="shared" si="31"/>
        <v>#REF!</v>
      </c>
      <c r="M325" s="222"/>
      <c r="N325" s="664"/>
      <c r="O325" s="668"/>
    </row>
    <row r="326" spans="1:15" s="41" customFormat="1" ht="15">
      <c r="A326" s="258"/>
      <c r="B326" s="259"/>
      <c r="C326" s="264"/>
      <c r="D326" s="260"/>
      <c r="E326" s="746" t="s">
        <v>656</v>
      </c>
      <c r="F326" s="745" t="s">
        <v>12</v>
      </c>
      <c r="G326" s="256" t="e">
        <f>#REF!</f>
        <v>#REF!</v>
      </c>
      <c r="H326" s="256"/>
      <c r="I326" s="221"/>
      <c r="J326" s="256"/>
      <c r="K326" s="221">
        <v>110</v>
      </c>
      <c r="L326" s="256" t="e">
        <f t="shared" si="31"/>
        <v>#REF!</v>
      </c>
      <c r="M326" s="222"/>
      <c r="N326" s="664"/>
      <c r="O326" s="668"/>
    </row>
    <row r="327" spans="1:15" s="41" customFormat="1" ht="15">
      <c r="A327" s="258"/>
      <c r="B327" s="259"/>
      <c r="C327" s="264"/>
      <c r="D327" s="260"/>
      <c r="E327" s="746" t="s">
        <v>657</v>
      </c>
      <c r="F327" s="745" t="s">
        <v>153</v>
      </c>
      <c r="G327" s="256" t="e">
        <f>#REF!</f>
        <v>#REF!</v>
      </c>
      <c r="H327" s="256"/>
      <c r="I327" s="221"/>
      <c r="J327" s="256"/>
      <c r="K327" s="221">
        <v>350</v>
      </c>
      <c r="L327" s="256" t="e">
        <f t="shared" si="31"/>
        <v>#REF!</v>
      </c>
      <c r="M327" s="222"/>
      <c r="N327" s="664"/>
      <c r="O327" s="668"/>
    </row>
    <row r="328" spans="1:15" s="41" customFormat="1" ht="15">
      <c r="A328" s="258"/>
      <c r="B328" s="259"/>
      <c r="C328" s="264"/>
      <c r="D328" s="260"/>
      <c r="E328" s="746" t="s">
        <v>658</v>
      </c>
      <c r="F328" s="745" t="s">
        <v>659</v>
      </c>
      <c r="G328" s="256" t="e">
        <f>G327*0.3</f>
        <v>#REF!</v>
      </c>
      <c r="H328" s="256"/>
      <c r="I328" s="221"/>
      <c r="J328" s="256"/>
      <c r="K328" s="221">
        <v>15</v>
      </c>
      <c r="L328" s="256" t="e">
        <f t="shared" si="31"/>
        <v>#REF!</v>
      </c>
      <c r="M328" s="222"/>
      <c r="N328" s="664"/>
      <c r="O328" s="668"/>
    </row>
    <row r="329" spans="1:15" s="41" customFormat="1" ht="15">
      <c r="A329" s="258"/>
      <c r="B329" s="259"/>
      <c r="C329" s="264"/>
      <c r="D329" s="260"/>
      <c r="E329" s="746" t="s">
        <v>660</v>
      </c>
      <c r="F329" s="745" t="s">
        <v>636</v>
      </c>
      <c r="G329" s="256" t="e">
        <f>G327*0.6</f>
        <v>#REF!</v>
      </c>
      <c r="H329" s="256"/>
      <c r="I329" s="221"/>
      <c r="J329" s="256"/>
      <c r="K329" s="221">
        <v>35</v>
      </c>
      <c r="L329" s="256" t="e">
        <f t="shared" si="31"/>
        <v>#REF!</v>
      </c>
      <c r="M329" s="222"/>
      <c r="N329" s="664"/>
      <c r="O329" s="668"/>
    </row>
    <row r="330" spans="1:15" s="41" customFormat="1" ht="15">
      <c r="A330" s="258"/>
      <c r="B330" s="259"/>
      <c r="C330" s="264"/>
      <c r="D330" s="260"/>
      <c r="E330" s="746" t="s">
        <v>691</v>
      </c>
      <c r="F330" s="745" t="s">
        <v>153</v>
      </c>
      <c r="G330" s="256" t="e">
        <f>#REF!</f>
        <v>#REF!</v>
      </c>
      <c r="H330" s="256"/>
      <c r="I330" s="221"/>
      <c r="J330" s="256"/>
      <c r="K330" s="221">
        <v>110</v>
      </c>
      <c r="L330" s="256" t="e">
        <f t="shared" si="31"/>
        <v>#REF!</v>
      </c>
      <c r="M330" s="222"/>
      <c r="N330" s="664"/>
      <c r="O330" s="668"/>
    </row>
    <row r="331" spans="1:15" s="41" customFormat="1" ht="15">
      <c r="A331" s="258"/>
      <c r="B331" s="259"/>
      <c r="C331" s="264"/>
      <c r="D331" s="260"/>
      <c r="E331" s="285"/>
      <c r="F331" s="270"/>
      <c r="G331" s="256"/>
      <c r="H331" s="256"/>
      <c r="I331" s="221"/>
      <c r="J331" s="256"/>
      <c r="K331" s="221"/>
      <c r="L331" s="256"/>
      <c r="M331" s="222"/>
      <c r="N331" s="664"/>
      <c r="O331" s="668"/>
    </row>
    <row r="332" spans="1:15" s="41" customFormat="1" ht="15">
      <c r="A332" s="258"/>
      <c r="B332" s="259"/>
      <c r="C332" s="264"/>
      <c r="D332" s="260"/>
      <c r="E332" s="285"/>
      <c r="F332" s="263"/>
      <c r="G332" s="256"/>
      <c r="H332" s="256"/>
      <c r="I332" s="221"/>
      <c r="J332" s="610"/>
      <c r="K332" s="777"/>
      <c r="L332" s="256"/>
      <c r="M332" s="257"/>
      <c r="N332" s="664"/>
      <c r="O332" s="668"/>
    </row>
    <row r="333" spans="1:15" s="41" customFormat="1" ht="17.25">
      <c r="A333" s="258" t="s">
        <v>499</v>
      </c>
      <c r="B333" s="259"/>
      <c r="C333" s="264"/>
      <c r="D333" s="260">
        <v>150</v>
      </c>
      <c r="E333" s="285" t="s">
        <v>688</v>
      </c>
      <c r="F333" s="263" t="s">
        <v>300</v>
      </c>
      <c r="G333" s="256" t="e">
        <f>#REF!+#REF!</f>
        <v>#REF!</v>
      </c>
      <c r="H333" s="256"/>
      <c r="I333" s="221">
        <f>140*10.75</f>
        <v>1505</v>
      </c>
      <c r="J333" s="256" t="e">
        <f>I333*G333</f>
        <v>#REF!</v>
      </c>
      <c r="K333" s="221"/>
      <c r="L333" s="256"/>
      <c r="M333" s="222" t="e">
        <f>J333+SUM(L334:L344)</f>
        <v>#REF!</v>
      </c>
      <c r="N333" s="664">
        <v>10000</v>
      </c>
      <c r="O333" s="668" t="e">
        <f>N333*G333</f>
        <v>#REF!</v>
      </c>
    </row>
    <row r="334" spans="1:15" s="41" customFormat="1" ht="15">
      <c r="A334" s="258"/>
      <c r="B334" s="259"/>
      <c r="C334" s="264"/>
      <c r="D334" s="260"/>
      <c r="E334" s="285" t="s">
        <v>649</v>
      </c>
      <c r="F334" s="270" t="s">
        <v>650</v>
      </c>
      <c r="G334" s="256" t="e">
        <f>ROUNDUP(G333*7.5,0)</f>
        <v>#REF!</v>
      </c>
      <c r="H334" s="256"/>
      <c r="I334" s="221"/>
      <c r="J334" s="256"/>
      <c r="K334" s="221">
        <v>105</v>
      </c>
      <c r="L334" s="256" t="e">
        <f t="shared" ref="L334:L343" si="32">K334*G334</f>
        <v>#REF!</v>
      </c>
      <c r="M334" s="222"/>
      <c r="N334" s="664"/>
      <c r="O334" s="668"/>
    </row>
    <row r="335" spans="1:15" s="41" customFormat="1" ht="15">
      <c r="A335" s="258"/>
      <c r="B335" s="259"/>
      <c r="C335" s="264"/>
      <c r="D335" s="260"/>
      <c r="E335" s="285" t="s">
        <v>651</v>
      </c>
      <c r="F335" s="270" t="s">
        <v>650</v>
      </c>
      <c r="G335" s="256">
        <v>112</v>
      </c>
      <c r="H335" s="256"/>
      <c r="I335" s="221"/>
      <c r="J335" s="256"/>
      <c r="K335" s="221">
        <v>40</v>
      </c>
      <c r="L335" s="256">
        <f t="shared" si="32"/>
        <v>4480</v>
      </c>
      <c r="M335" s="222"/>
      <c r="N335" s="664"/>
      <c r="O335" s="668"/>
    </row>
    <row r="336" spans="1:15" s="41" customFormat="1" ht="15">
      <c r="A336" s="258"/>
      <c r="B336" s="259"/>
      <c r="C336" s="264"/>
      <c r="D336" s="260"/>
      <c r="E336" s="285" t="s">
        <v>674</v>
      </c>
      <c r="F336" s="270" t="s">
        <v>650</v>
      </c>
      <c r="G336" s="256">
        <v>168</v>
      </c>
      <c r="H336" s="256"/>
      <c r="I336" s="221"/>
      <c r="J336" s="256"/>
      <c r="K336" s="221">
        <v>45</v>
      </c>
      <c r="L336" s="256">
        <f t="shared" si="32"/>
        <v>7560</v>
      </c>
      <c r="M336" s="222"/>
      <c r="N336" s="664"/>
      <c r="O336" s="668"/>
    </row>
    <row r="337" spans="1:15" s="41" customFormat="1" ht="15">
      <c r="A337" s="258"/>
      <c r="B337" s="259"/>
      <c r="C337" s="264"/>
      <c r="D337" s="260"/>
      <c r="E337" s="744" t="s">
        <v>653</v>
      </c>
      <c r="F337" s="745" t="s">
        <v>654</v>
      </c>
      <c r="G337" s="256" t="e">
        <f>G334*0.02</f>
        <v>#REF!</v>
      </c>
      <c r="H337" s="256"/>
      <c r="I337" s="221"/>
      <c r="J337" s="256"/>
      <c r="K337" s="221">
        <v>120</v>
      </c>
      <c r="L337" s="256" t="e">
        <f t="shared" si="32"/>
        <v>#REF!</v>
      </c>
      <c r="M337" s="222"/>
      <c r="N337" s="664"/>
      <c r="O337" s="668"/>
    </row>
    <row r="338" spans="1:15" s="41" customFormat="1" ht="15">
      <c r="A338" s="258"/>
      <c r="B338" s="259"/>
      <c r="C338" s="264"/>
      <c r="D338" s="260"/>
      <c r="E338" s="746" t="s">
        <v>655</v>
      </c>
      <c r="F338" s="745" t="s">
        <v>636</v>
      </c>
      <c r="G338" s="256" t="e">
        <f>ROUNDUP(G333*0.6,0)</f>
        <v>#REF!</v>
      </c>
      <c r="H338" s="256"/>
      <c r="I338" s="221"/>
      <c r="J338" s="256"/>
      <c r="K338" s="221">
        <v>41</v>
      </c>
      <c r="L338" s="256" t="e">
        <f t="shared" si="32"/>
        <v>#REF!</v>
      </c>
      <c r="M338" s="222"/>
      <c r="N338" s="664"/>
      <c r="O338" s="668"/>
    </row>
    <row r="339" spans="1:15" s="41" customFormat="1" ht="15">
      <c r="A339" s="258"/>
      <c r="B339" s="259"/>
      <c r="C339" s="264"/>
      <c r="D339" s="260"/>
      <c r="E339" s="746" t="s">
        <v>656</v>
      </c>
      <c r="F339" s="745" t="s">
        <v>12</v>
      </c>
      <c r="G339" s="256" t="e">
        <f>#REF!+#REF!</f>
        <v>#REF!</v>
      </c>
      <c r="H339" s="256"/>
      <c r="I339" s="221"/>
      <c r="J339" s="256"/>
      <c r="K339" s="221">
        <v>110</v>
      </c>
      <c r="L339" s="256" t="e">
        <f t="shared" si="32"/>
        <v>#REF!</v>
      </c>
      <c r="M339" s="222"/>
      <c r="N339" s="664"/>
      <c r="O339" s="668"/>
    </row>
    <row r="340" spans="1:15" s="41" customFormat="1" ht="15">
      <c r="A340" s="258"/>
      <c r="B340" s="259"/>
      <c r="C340" s="264"/>
      <c r="D340" s="260"/>
      <c r="E340" s="746" t="s">
        <v>657</v>
      </c>
      <c r="F340" s="745" t="s">
        <v>153</v>
      </c>
      <c r="G340" s="256" t="e">
        <f>#REF!+#REF!</f>
        <v>#REF!</v>
      </c>
      <c r="H340" s="256"/>
      <c r="I340" s="221"/>
      <c r="J340" s="256"/>
      <c r="K340" s="221">
        <v>350</v>
      </c>
      <c r="L340" s="256" t="e">
        <f t="shared" si="32"/>
        <v>#REF!</v>
      </c>
      <c r="M340" s="222"/>
      <c r="N340" s="664"/>
      <c r="O340" s="668"/>
    </row>
    <row r="341" spans="1:15" s="41" customFormat="1" ht="15">
      <c r="A341" s="258"/>
      <c r="B341" s="259"/>
      <c r="C341" s="264"/>
      <c r="D341" s="260"/>
      <c r="E341" s="746" t="s">
        <v>658</v>
      </c>
      <c r="F341" s="745" t="s">
        <v>659</v>
      </c>
      <c r="G341" s="256" t="e">
        <f>G340*0.3</f>
        <v>#REF!</v>
      </c>
      <c r="H341" s="256"/>
      <c r="I341" s="221"/>
      <c r="J341" s="256"/>
      <c r="K341" s="221">
        <v>15</v>
      </c>
      <c r="L341" s="256" t="e">
        <f t="shared" si="32"/>
        <v>#REF!</v>
      </c>
      <c r="M341" s="222"/>
      <c r="N341" s="664"/>
      <c r="O341" s="668"/>
    </row>
    <row r="342" spans="1:15" s="41" customFormat="1" ht="15">
      <c r="A342" s="258"/>
      <c r="B342" s="259"/>
      <c r="C342" s="264"/>
      <c r="D342" s="260"/>
      <c r="E342" s="746" t="s">
        <v>660</v>
      </c>
      <c r="F342" s="745" t="s">
        <v>636</v>
      </c>
      <c r="G342" s="256" t="e">
        <f>G340*0.6</f>
        <v>#REF!</v>
      </c>
      <c r="H342" s="256"/>
      <c r="I342" s="221"/>
      <c r="J342" s="256"/>
      <c r="K342" s="221">
        <v>35</v>
      </c>
      <c r="L342" s="256" t="e">
        <f t="shared" si="32"/>
        <v>#REF!</v>
      </c>
      <c r="M342" s="222"/>
      <c r="N342" s="664"/>
      <c r="O342" s="668"/>
    </row>
    <row r="343" spans="1:15" s="41" customFormat="1" ht="15">
      <c r="A343" s="258"/>
      <c r="B343" s="259"/>
      <c r="C343" s="264"/>
      <c r="D343" s="260"/>
      <c r="E343" s="746" t="s">
        <v>691</v>
      </c>
      <c r="F343" s="745" t="s">
        <v>153</v>
      </c>
      <c r="G343" s="256" t="e">
        <f>#REF!+#REF!</f>
        <v>#REF!</v>
      </c>
      <c r="H343" s="256"/>
      <c r="I343" s="221"/>
      <c r="J343" s="256"/>
      <c r="K343" s="221">
        <v>110</v>
      </c>
      <c r="L343" s="256" t="e">
        <f t="shared" si="32"/>
        <v>#REF!</v>
      </c>
      <c r="M343" s="222"/>
      <c r="N343" s="664"/>
      <c r="O343" s="668"/>
    </row>
    <row r="344" spans="1:15" s="41" customFormat="1" ht="15">
      <c r="A344" s="258"/>
      <c r="B344" s="259"/>
      <c r="C344" s="264"/>
      <c r="D344" s="260"/>
      <c r="E344" s="285"/>
      <c r="F344" s="270"/>
      <c r="G344" s="256"/>
      <c r="H344" s="256"/>
      <c r="I344" s="221"/>
      <c r="J344" s="256"/>
      <c r="K344" s="221"/>
      <c r="L344" s="256"/>
      <c r="M344" s="222"/>
      <c r="N344" s="664"/>
      <c r="O344" s="668"/>
    </row>
    <row r="345" spans="1:15" s="47" customFormat="1" ht="12" customHeight="1">
      <c r="A345" s="258"/>
      <c r="B345" s="259"/>
      <c r="C345" s="260"/>
      <c r="D345" s="264"/>
      <c r="E345" s="269"/>
      <c r="F345" s="263"/>
      <c r="G345" s="256"/>
      <c r="H345" s="256"/>
      <c r="I345" s="221"/>
      <c r="J345" s="610"/>
      <c r="K345" s="777"/>
      <c r="L345" s="256"/>
      <c r="M345" s="257"/>
      <c r="N345" s="664"/>
      <c r="O345" s="668"/>
    </row>
    <row r="346" spans="1:15" s="47" customFormat="1" ht="12" customHeight="1">
      <c r="A346" s="250" t="s">
        <v>500</v>
      </c>
      <c r="B346" s="251" t="s">
        <v>405</v>
      </c>
      <c r="C346" s="252"/>
      <c r="D346" s="253"/>
      <c r="E346" s="254"/>
      <c r="F346" s="263"/>
      <c r="G346" s="256"/>
      <c r="H346" s="256"/>
      <c r="I346" s="221"/>
      <c r="J346" s="610"/>
      <c r="K346" s="777"/>
      <c r="L346" s="256"/>
      <c r="M346" s="257"/>
      <c r="N346" s="664"/>
      <c r="O346" s="668"/>
    </row>
    <row r="347" spans="1:15" s="47" customFormat="1" ht="12" customHeight="1">
      <c r="A347" s="250"/>
      <c r="B347" s="251"/>
      <c r="C347" s="252"/>
      <c r="D347" s="253"/>
      <c r="E347" s="254"/>
      <c r="F347" s="263"/>
      <c r="G347" s="256"/>
      <c r="H347" s="256"/>
      <c r="I347" s="221"/>
      <c r="J347" s="610"/>
      <c r="K347" s="777"/>
      <c r="L347" s="256"/>
      <c r="M347" s="257"/>
      <c r="N347" s="664"/>
      <c r="O347" s="668"/>
    </row>
    <row r="348" spans="1:15" s="47" customFormat="1" ht="12" customHeight="1">
      <c r="A348" s="258"/>
      <c r="B348" s="259"/>
      <c r="C348" s="284" t="s">
        <v>94</v>
      </c>
      <c r="D348" s="264"/>
      <c r="E348" s="286"/>
      <c r="F348" s="263"/>
      <c r="G348" s="256"/>
      <c r="H348" s="256"/>
      <c r="I348" s="221"/>
      <c r="J348" s="610"/>
      <c r="K348" s="777"/>
      <c r="L348" s="256"/>
      <c r="M348" s="257"/>
      <c r="N348" s="664"/>
      <c r="O348" s="668"/>
    </row>
    <row r="349" spans="1:15" s="47" customFormat="1" ht="17.25">
      <c r="A349" s="268" t="s">
        <v>501</v>
      </c>
      <c r="B349" s="295">
        <v>100</v>
      </c>
      <c r="C349" s="260" t="s">
        <v>87</v>
      </c>
      <c r="D349" s="260">
        <v>150</v>
      </c>
      <c r="E349" s="285" t="s">
        <v>407</v>
      </c>
      <c r="F349" s="263" t="s">
        <v>300</v>
      </c>
      <c r="G349" s="256" t="e">
        <f>#REF!</f>
        <v>#REF!</v>
      </c>
      <c r="H349" s="256"/>
      <c r="I349" s="221">
        <f>140*10.75</f>
        <v>1505</v>
      </c>
      <c r="J349" s="256" t="e">
        <f>I349*G349</f>
        <v>#REF!</v>
      </c>
      <c r="K349" s="221"/>
      <c r="L349" s="256"/>
      <c r="M349" s="222" t="e">
        <f>J349+SUM(L350:L352)</f>
        <v>#REF!</v>
      </c>
      <c r="N349" s="664">
        <f>N255*1.1</f>
        <v>11000</v>
      </c>
      <c r="O349" s="668" t="e">
        <f>N349*G349</f>
        <v>#REF!</v>
      </c>
    </row>
    <row r="350" spans="1:15" s="47" customFormat="1" ht="15">
      <c r="A350" s="268"/>
      <c r="B350" s="295"/>
      <c r="C350" s="260"/>
      <c r="D350" s="260"/>
      <c r="E350" s="285" t="s">
        <v>649</v>
      </c>
      <c r="F350" s="270" t="s">
        <v>650</v>
      </c>
      <c r="G350" s="256">
        <v>16</v>
      </c>
      <c r="H350" s="256"/>
      <c r="I350" s="221"/>
      <c r="J350" s="256"/>
      <c r="K350" s="221">
        <v>105</v>
      </c>
      <c r="L350" s="256">
        <f t="shared" ref="L350:L352" si="33">K350*G350</f>
        <v>1680</v>
      </c>
      <c r="M350" s="222"/>
      <c r="N350" s="664"/>
      <c r="O350" s="668"/>
    </row>
    <row r="351" spans="1:15" s="47" customFormat="1" ht="15">
      <c r="A351" s="268"/>
      <c r="B351" s="295"/>
      <c r="C351" s="260"/>
      <c r="D351" s="260"/>
      <c r="E351" s="285" t="s">
        <v>651</v>
      </c>
      <c r="F351" s="270" t="s">
        <v>650</v>
      </c>
      <c r="G351" s="256">
        <v>32</v>
      </c>
      <c r="H351" s="256"/>
      <c r="I351" s="221"/>
      <c r="J351" s="256"/>
      <c r="K351" s="221">
        <v>40</v>
      </c>
      <c r="L351" s="256">
        <f t="shared" si="33"/>
        <v>1280</v>
      </c>
      <c r="M351" s="222"/>
      <c r="N351" s="664"/>
      <c r="O351" s="668"/>
    </row>
    <row r="352" spans="1:15" s="47" customFormat="1" ht="15">
      <c r="A352" s="268"/>
      <c r="B352" s="295"/>
      <c r="C352" s="260"/>
      <c r="D352" s="260"/>
      <c r="E352" s="285" t="s">
        <v>674</v>
      </c>
      <c r="F352" s="270" t="s">
        <v>650</v>
      </c>
      <c r="G352" s="256">
        <v>48</v>
      </c>
      <c r="H352" s="256"/>
      <c r="I352" s="221"/>
      <c r="J352" s="256"/>
      <c r="K352" s="221">
        <v>45</v>
      </c>
      <c r="L352" s="256">
        <f t="shared" si="33"/>
        <v>2160</v>
      </c>
      <c r="M352" s="222"/>
      <c r="N352" s="664"/>
      <c r="O352" s="668"/>
    </row>
    <row r="353" spans="1:15" s="47" customFormat="1" ht="15">
      <c r="A353" s="268"/>
      <c r="B353" s="295"/>
      <c r="C353" s="260"/>
      <c r="D353" s="260"/>
      <c r="E353" s="285"/>
      <c r="F353" s="270"/>
      <c r="G353" s="256"/>
      <c r="H353" s="256"/>
      <c r="I353" s="221"/>
      <c r="J353" s="610"/>
      <c r="K353" s="777"/>
      <c r="L353" s="256"/>
      <c r="M353" s="257"/>
      <c r="N353" s="664"/>
      <c r="O353" s="668"/>
    </row>
    <row r="354" spans="1:15" s="47" customFormat="1" ht="12" customHeight="1">
      <c r="A354" s="258"/>
      <c r="B354" s="753"/>
      <c r="C354" s="284" t="s">
        <v>683</v>
      </c>
      <c r="D354" s="264"/>
      <c r="E354" s="286"/>
      <c r="F354" s="263"/>
      <c r="G354" s="256"/>
      <c r="H354" s="256"/>
      <c r="I354" s="221"/>
      <c r="J354" s="610"/>
      <c r="K354" s="777"/>
      <c r="L354" s="256"/>
      <c r="M354" s="257"/>
      <c r="N354" s="664"/>
      <c r="O354" s="668"/>
    </row>
    <row r="355" spans="1:15" s="41" customFormat="1" ht="15">
      <c r="A355" s="294"/>
      <c r="B355" s="259"/>
      <c r="C355" s="264"/>
      <c r="D355" s="260">
        <v>150</v>
      </c>
      <c r="E355" s="285" t="s">
        <v>325</v>
      </c>
      <c r="F355" s="263"/>
      <c r="G355" s="256"/>
      <c r="H355" s="256"/>
      <c r="I355" s="221"/>
      <c r="J355" s="610"/>
      <c r="K355" s="777"/>
      <c r="L355" s="256"/>
      <c r="M355" s="257"/>
      <c r="N355" s="664"/>
      <c r="O355" s="668"/>
    </row>
    <row r="356" spans="1:15" s="41" customFormat="1" ht="17.25">
      <c r="A356" s="268" t="s">
        <v>502</v>
      </c>
      <c r="B356" s="259"/>
      <c r="C356" s="264"/>
      <c r="D356" s="260"/>
      <c r="E356" s="285" t="s">
        <v>408</v>
      </c>
      <c r="F356" s="263" t="s">
        <v>300</v>
      </c>
      <c r="G356" s="256" t="e">
        <f>#REF!</f>
        <v>#REF!</v>
      </c>
      <c r="H356" s="256"/>
      <c r="I356" s="221">
        <f>140*10.75</f>
        <v>1505</v>
      </c>
      <c r="J356" s="256" t="e">
        <f>I356*G356</f>
        <v>#REF!</v>
      </c>
      <c r="K356" s="221"/>
      <c r="L356" s="256"/>
      <c r="M356" s="222" t="e">
        <f>J356+SUM(L357:L367)</f>
        <v>#REF!</v>
      </c>
      <c r="N356" s="664">
        <f>N320*1.1</f>
        <v>11000</v>
      </c>
      <c r="O356" s="668" t="e">
        <f>N356*G356</f>
        <v>#REF!</v>
      </c>
    </row>
    <row r="357" spans="1:15" s="41" customFormat="1" ht="15">
      <c r="A357" s="268"/>
      <c r="B357" s="259"/>
      <c r="C357" s="264"/>
      <c r="D357" s="260"/>
      <c r="E357" s="285" t="s">
        <v>649</v>
      </c>
      <c r="F357" s="270" t="s">
        <v>650</v>
      </c>
      <c r="G357" s="256" t="e">
        <f>ROUNDUP(G356*7.5,0)</f>
        <v>#REF!</v>
      </c>
      <c r="H357" s="256"/>
      <c r="I357" s="221"/>
      <c r="J357" s="256"/>
      <c r="K357" s="221">
        <v>105</v>
      </c>
      <c r="L357" s="256" t="e">
        <f t="shared" ref="L357:L366" si="34">K357*G357</f>
        <v>#REF!</v>
      </c>
      <c r="M357" s="222"/>
      <c r="N357" s="664"/>
      <c r="O357" s="668"/>
    </row>
    <row r="358" spans="1:15" s="41" customFormat="1" ht="15">
      <c r="A358" s="268"/>
      <c r="B358" s="259"/>
      <c r="C358" s="264"/>
      <c r="D358" s="260"/>
      <c r="E358" s="285" t="s">
        <v>651</v>
      </c>
      <c r="F358" s="270" t="s">
        <v>650</v>
      </c>
      <c r="G358" s="256">
        <v>112</v>
      </c>
      <c r="H358" s="256"/>
      <c r="I358" s="221"/>
      <c r="J358" s="256"/>
      <c r="K358" s="221">
        <v>40</v>
      </c>
      <c r="L358" s="256">
        <f t="shared" si="34"/>
        <v>4480</v>
      </c>
      <c r="M358" s="222"/>
      <c r="N358" s="664"/>
      <c r="O358" s="668"/>
    </row>
    <row r="359" spans="1:15" s="41" customFormat="1" ht="15">
      <c r="A359" s="268"/>
      <c r="B359" s="259"/>
      <c r="C359" s="264"/>
      <c r="D359" s="260"/>
      <c r="E359" s="285" t="s">
        <v>674</v>
      </c>
      <c r="F359" s="270" t="s">
        <v>650</v>
      </c>
      <c r="G359" s="256">
        <v>168</v>
      </c>
      <c r="H359" s="256"/>
      <c r="I359" s="221"/>
      <c r="J359" s="256"/>
      <c r="K359" s="221">
        <v>45</v>
      </c>
      <c r="L359" s="256">
        <f t="shared" si="34"/>
        <v>7560</v>
      </c>
      <c r="M359" s="222"/>
      <c r="N359" s="664"/>
      <c r="O359" s="668"/>
    </row>
    <row r="360" spans="1:15" s="41" customFormat="1" ht="15">
      <c r="A360" s="268"/>
      <c r="B360" s="259"/>
      <c r="C360" s="264"/>
      <c r="D360" s="260"/>
      <c r="E360" s="744" t="s">
        <v>653</v>
      </c>
      <c r="F360" s="745" t="s">
        <v>654</v>
      </c>
      <c r="G360" s="256" t="e">
        <f>G357*0.02</f>
        <v>#REF!</v>
      </c>
      <c r="H360" s="256"/>
      <c r="I360" s="221"/>
      <c r="J360" s="256"/>
      <c r="K360" s="221">
        <v>120</v>
      </c>
      <c r="L360" s="256" t="e">
        <f t="shared" si="34"/>
        <v>#REF!</v>
      </c>
      <c r="M360" s="222"/>
      <c r="N360" s="664"/>
      <c r="O360" s="668"/>
    </row>
    <row r="361" spans="1:15" s="41" customFormat="1" ht="15">
      <c r="A361" s="268"/>
      <c r="B361" s="259"/>
      <c r="C361" s="264"/>
      <c r="D361" s="260"/>
      <c r="E361" s="746" t="s">
        <v>655</v>
      </c>
      <c r="F361" s="745" t="s">
        <v>636</v>
      </c>
      <c r="G361" s="256" t="e">
        <f>ROUNDUP(G356*0.6,0)</f>
        <v>#REF!</v>
      </c>
      <c r="H361" s="256"/>
      <c r="I361" s="221"/>
      <c r="J361" s="256"/>
      <c r="K361" s="221">
        <v>41</v>
      </c>
      <c r="L361" s="256" t="e">
        <f t="shared" si="34"/>
        <v>#REF!</v>
      </c>
      <c r="M361" s="222"/>
      <c r="N361" s="664"/>
      <c r="O361" s="668"/>
    </row>
    <row r="362" spans="1:15" s="41" customFormat="1" ht="15">
      <c r="A362" s="268"/>
      <c r="B362" s="259"/>
      <c r="C362" s="264"/>
      <c r="D362" s="260"/>
      <c r="E362" s="746" t="s">
        <v>656</v>
      </c>
      <c r="F362" s="745" t="s">
        <v>12</v>
      </c>
      <c r="G362" s="256" t="e">
        <f>ROUNDUP(#REF!,0)</f>
        <v>#REF!</v>
      </c>
      <c r="H362" s="256"/>
      <c r="I362" s="221"/>
      <c r="J362" s="256"/>
      <c r="K362" s="221">
        <v>110</v>
      </c>
      <c r="L362" s="256" t="e">
        <f t="shared" si="34"/>
        <v>#REF!</v>
      </c>
      <c r="M362" s="222"/>
      <c r="N362" s="664"/>
      <c r="O362" s="668"/>
    </row>
    <row r="363" spans="1:15" s="41" customFormat="1" ht="15">
      <c r="A363" s="294"/>
      <c r="B363" s="259"/>
      <c r="C363" s="264"/>
      <c r="D363" s="260"/>
      <c r="E363" s="746" t="s">
        <v>657</v>
      </c>
      <c r="F363" s="745" t="s">
        <v>153</v>
      </c>
      <c r="G363" s="256" t="e">
        <f>#REF!</f>
        <v>#REF!</v>
      </c>
      <c r="H363" s="256"/>
      <c r="I363" s="221"/>
      <c r="J363" s="256"/>
      <c r="K363" s="221">
        <v>350</v>
      </c>
      <c r="L363" s="256" t="e">
        <f t="shared" si="34"/>
        <v>#REF!</v>
      </c>
      <c r="M363" s="222"/>
      <c r="N363" s="664"/>
      <c r="O363" s="668"/>
    </row>
    <row r="364" spans="1:15" s="41" customFormat="1" ht="15" hidden="1">
      <c r="A364" s="294"/>
      <c r="B364" s="259"/>
      <c r="C364" s="264"/>
      <c r="D364" s="260"/>
      <c r="E364" s="746" t="s">
        <v>658</v>
      </c>
      <c r="F364" s="745" t="s">
        <v>659</v>
      </c>
      <c r="G364" s="256" t="e">
        <f>G363*0.3</f>
        <v>#REF!</v>
      </c>
      <c r="H364" s="256"/>
      <c r="I364" s="221"/>
      <c r="J364" s="256"/>
      <c r="K364" s="221">
        <v>15</v>
      </c>
      <c r="L364" s="256" t="e">
        <f t="shared" si="34"/>
        <v>#REF!</v>
      </c>
      <c r="M364" s="222"/>
      <c r="N364" s="664"/>
      <c r="O364" s="668"/>
    </row>
    <row r="365" spans="1:15" s="19" customFormat="1" ht="12" hidden="1" customHeight="1">
      <c r="A365" s="258"/>
      <c r="B365" s="259"/>
      <c r="C365" s="260"/>
      <c r="D365" s="264"/>
      <c r="E365" s="746" t="s">
        <v>660</v>
      </c>
      <c r="F365" s="745" t="s">
        <v>636</v>
      </c>
      <c r="G365" s="256" t="e">
        <f>G363*0.6</f>
        <v>#REF!</v>
      </c>
      <c r="H365" s="256"/>
      <c r="I365" s="221"/>
      <c r="J365" s="256"/>
      <c r="K365" s="221">
        <v>35</v>
      </c>
      <c r="L365" s="256" t="e">
        <f t="shared" si="34"/>
        <v>#REF!</v>
      </c>
      <c r="M365" s="222"/>
      <c r="N365" s="664"/>
      <c r="O365" s="668"/>
    </row>
    <row r="366" spans="1:15" s="19" customFormat="1" ht="12" customHeight="1">
      <c r="A366" s="755"/>
      <c r="B366" s="542"/>
      <c r="C366" s="543"/>
      <c r="D366" s="544"/>
      <c r="E366" s="746" t="s">
        <v>691</v>
      </c>
      <c r="F366" s="745" t="s">
        <v>153</v>
      </c>
      <c r="G366" s="256" t="e">
        <f>#REF!</f>
        <v>#REF!</v>
      </c>
      <c r="H366" s="256"/>
      <c r="I366" s="221"/>
      <c r="J366" s="256"/>
      <c r="K366" s="221">
        <v>110</v>
      </c>
      <c r="L366" s="256" t="e">
        <f t="shared" si="34"/>
        <v>#REF!</v>
      </c>
      <c r="M366" s="222"/>
      <c r="N366" s="669"/>
      <c r="O366" s="676"/>
    </row>
    <row r="367" spans="1:15" s="19" customFormat="1" ht="12" customHeight="1">
      <c r="A367" s="755"/>
      <c r="B367" s="542"/>
      <c r="C367" s="543"/>
      <c r="D367" s="544"/>
      <c r="E367" s="756"/>
      <c r="F367" s="546"/>
      <c r="G367" s="547"/>
      <c r="H367" s="547"/>
      <c r="I367" s="221"/>
      <c r="J367" s="256"/>
      <c r="K367" s="221"/>
      <c r="L367" s="256"/>
      <c r="M367" s="222"/>
      <c r="N367" s="669"/>
      <c r="O367" s="676"/>
    </row>
    <row r="368" spans="1:15" s="19" customFormat="1" ht="12" customHeight="1">
      <c r="A368" s="755"/>
      <c r="B368" s="542"/>
      <c r="C368" s="284" t="s">
        <v>692</v>
      </c>
      <c r="D368" s="253"/>
      <c r="E368" s="286"/>
      <c r="F368" s="263"/>
      <c r="G368" s="256"/>
      <c r="H368" s="547"/>
      <c r="I368" s="556"/>
      <c r="J368" s="611"/>
      <c r="K368" s="778"/>
      <c r="L368" s="547"/>
      <c r="M368" s="548"/>
      <c r="N368" s="669"/>
      <c r="O368" s="676"/>
    </row>
    <row r="369" spans="1:15" s="19" customFormat="1" ht="12" customHeight="1">
      <c r="A369" s="755"/>
      <c r="B369" s="542"/>
      <c r="C369" s="260"/>
      <c r="D369" s="218">
        <v>150</v>
      </c>
      <c r="E369" s="229" t="s">
        <v>96</v>
      </c>
      <c r="F369" s="220" t="s">
        <v>300</v>
      </c>
      <c r="G369" s="221" t="e">
        <f>#REF!</f>
        <v>#REF!</v>
      </c>
      <c r="H369" s="221"/>
      <c r="I369" s="221">
        <f>140*10.75</f>
        <v>1505</v>
      </c>
      <c r="J369" s="256" t="e">
        <f>I369*G369</f>
        <v>#REF!</v>
      </c>
      <c r="K369" s="221"/>
      <c r="L369" s="256"/>
      <c r="M369" s="222" t="e">
        <f>J369+SUM(L370:L380)</f>
        <v>#REF!</v>
      </c>
      <c r="N369" s="669"/>
      <c r="O369" s="676"/>
    </row>
    <row r="370" spans="1:15" s="19" customFormat="1" ht="12" customHeight="1">
      <c r="A370" s="755"/>
      <c r="B370" s="542"/>
      <c r="C370" s="260"/>
      <c r="D370" s="218"/>
      <c r="E370" s="285" t="s">
        <v>649</v>
      </c>
      <c r="F370" s="270" t="s">
        <v>650</v>
      </c>
      <c r="G370" s="256" t="e">
        <f>ROUNDUP(G369*7.5,0)</f>
        <v>#REF!</v>
      </c>
      <c r="H370" s="256"/>
      <c r="I370" s="221"/>
      <c r="J370" s="256"/>
      <c r="K370" s="221">
        <v>105</v>
      </c>
      <c r="L370" s="256" t="e">
        <f t="shared" ref="L370:L379" si="35">K370*G370</f>
        <v>#REF!</v>
      </c>
      <c r="M370" s="222"/>
      <c r="N370" s="669"/>
      <c r="O370" s="676"/>
    </row>
    <row r="371" spans="1:15" s="19" customFormat="1" ht="12" customHeight="1">
      <c r="A371" s="755"/>
      <c r="B371" s="542"/>
      <c r="C371" s="260"/>
      <c r="D371" s="218"/>
      <c r="E371" s="285" t="s">
        <v>651</v>
      </c>
      <c r="F371" s="270" t="s">
        <v>650</v>
      </c>
      <c r="G371" s="256">
        <v>112</v>
      </c>
      <c r="H371" s="256"/>
      <c r="I371" s="221"/>
      <c r="J371" s="256"/>
      <c r="K371" s="221">
        <v>40</v>
      </c>
      <c r="L371" s="256">
        <f t="shared" si="35"/>
        <v>4480</v>
      </c>
      <c r="M371" s="222"/>
      <c r="N371" s="669"/>
      <c r="O371" s="676"/>
    </row>
    <row r="372" spans="1:15" s="19" customFormat="1" ht="12" customHeight="1">
      <c r="A372" s="755"/>
      <c r="B372" s="542"/>
      <c r="C372" s="260"/>
      <c r="D372" s="218"/>
      <c r="E372" s="285" t="s">
        <v>674</v>
      </c>
      <c r="F372" s="270" t="s">
        <v>650</v>
      </c>
      <c r="G372" s="256">
        <v>168</v>
      </c>
      <c r="H372" s="256"/>
      <c r="I372" s="221"/>
      <c r="J372" s="256"/>
      <c r="K372" s="221">
        <v>45</v>
      </c>
      <c r="L372" s="256">
        <f t="shared" si="35"/>
        <v>7560</v>
      </c>
      <c r="M372" s="222"/>
      <c r="N372" s="669"/>
      <c r="O372" s="676"/>
    </row>
    <row r="373" spans="1:15" s="19" customFormat="1" ht="12" customHeight="1">
      <c r="A373" s="755"/>
      <c r="B373" s="542"/>
      <c r="C373" s="260"/>
      <c r="D373" s="218"/>
      <c r="E373" s="744" t="s">
        <v>653</v>
      </c>
      <c r="F373" s="745" t="s">
        <v>654</v>
      </c>
      <c r="G373" s="256" t="e">
        <f>G370*0.02</f>
        <v>#REF!</v>
      </c>
      <c r="H373" s="256"/>
      <c r="I373" s="221"/>
      <c r="J373" s="256"/>
      <c r="K373" s="221">
        <v>120</v>
      </c>
      <c r="L373" s="256" t="e">
        <f t="shared" si="35"/>
        <v>#REF!</v>
      </c>
      <c r="M373" s="222"/>
      <c r="N373" s="669"/>
      <c r="O373" s="676"/>
    </row>
    <row r="374" spans="1:15" s="19" customFormat="1" ht="12" customHeight="1">
      <c r="A374" s="755"/>
      <c r="B374" s="542"/>
      <c r="C374" s="260"/>
      <c r="D374" s="218"/>
      <c r="E374" s="746" t="s">
        <v>655</v>
      </c>
      <c r="F374" s="745" t="s">
        <v>636</v>
      </c>
      <c r="G374" s="256" t="e">
        <f>ROUNDUP(G369*0.6,0)</f>
        <v>#REF!</v>
      </c>
      <c r="H374" s="256"/>
      <c r="I374" s="221"/>
      <c r="J374" s="256"/>
      <c r="K374" s="221">
        <v>41</v>
      </c>
      <c r="L374" s="256" t="e">
        <f t="shared" si="35"/>
        <v>#REF!</v>
      </c>
      <c r="M374" s="222"/>
      <c r="N374" s="669"/>
      <c r="O374" s="676"/>
    </row>
    <row r="375" spans="1:15" s="19" customFormat="1" ht="12" customHeight="1">
      <c r="A375" s="755"/>
      <c r="B375" s="542"/>
      <c r="C375" s="260"/>
      <c r="D375" s="218"/>
      <c r="E375" s="746" t="s">
        <v>656</v>
      </c>
      <c r="F375" s="745" t="s">
        <v>12</v>
      </c>
      <c r="G375" s="256" t="e">
        <f>ROUNDUP(#REF!,0)</f>
        <v>#REF!</v>
      </c>
      <c r="H375" s="256"/>
      <c r="I375" s="221"/>
      <c r="J375" s="256"/>
      <c r="K375" s="221">
        <v>110</v>
      </c>
      <c r="L375" s="256" t="e">
        <f t="shared" si="35"/>
        <v>#REF!</v>
      </c>
      <c r="M375" s="222"/>
      <c r="N375" s="669"/>
      <c r="O375" s="676"/>
    </row>
    <row r="376" spans="1:15" s="19" customFormat="1" ht="12" customHeight="1">
      <c r="A376" s="755"/>
      <c r="B376" s="542"/>
      <c r="C376" s="260"/>
      <c r="D376" s="218"/>
      <c r="E376" s="746" t="s">
        <v>657</v>
      </c>
      <c r="F376" s="745" t="s">
        <v>153</v>
      </c>
      <c r="G376" s="256" t="e">
        <f>#REF!</f>
        <v>#REF!</v>
      </c>
      <c r="H376" s="256"/>
      <c r="I376" s="221"/>
      <c r="J376" s="256"/>
      <c r="K376" s="221">
        <v>350</v>
      </c>
      <c r="L376" s="256" t="e">
        <f t="shared" si="35"/>
        <v>#REF!</v>
      </c>
      <c r="M376" s="222"/>
      <c r="N376" s="669"/>
      <c r="O376" s="676"/>
    </row>
    <row r="377" spans="1:15" s="19" customFormat="1" ht="12" customHeight="1">
      <c r="A377" s="755"/>
      <c r="B377" s="542"/>
      <c r="C377" s="543"/>
      <c r="D377" s="544"/>
      <c r="E377" s="746" t="s">
        <v>658</v>
      </c>
      <c r="F377" s="745" t="s">
        <v>659</v>
      </c>
      <c r="G377" s="256" t="e">
        <f>G376*0.3</f>
        <v>#REF!</v>
      </c>
      <c r="H377" s="256"/>
      <c r="I377" s="221"/>
      <c r="J377" s="256"/>
      <c r="K377" s="221">
        <v>15</v>
      </c>
      <c r="L377" s="256" t="e">
        <f t="shared" si="35"/>
        <v>#REF!</v>
      </c>
      <c r="M377" s="222"/>
      <c r="N377" s="669"/>
      <c r="O377" s="676"/>
    </row>
    <row r="378" spans="1:15" s="19" customFormat="1" ht="12" customHeight="1">
      <c r="A378" s="755"/>
      <c r="B378" s="542"/>
      <c r="C378" s="543"/>
      <c r="D378" s="544"/>
      <c r="E378" s="746" t="s">
        <v>660</v>
      </c>
      <c r="F378" s="745" t="s">
        <v>636</v>
      </c>
      <c r="G378" s="256" t="e">
        <f>G376*0.6</f>
        <v>#REF!</v>
      </c>
      <c r="H378" s="256"/>
      <c r="I378" s="221"/>
      <c r="J378" s="256"/>
      <c r="K378" s="221">
        <v>35</v>
      </c>
      <c r="L378" s="256" t="e">
        <f t="shared" si="35"/>
        <v>#REF!</v>
      </c>
      <c r="M378" s="222"/>
      <c r="N378" s="669"/>
      <c r="O378" s="676"/>
    </row>
    <row r="379" spans="1:15" s="19" customFormat="1" ht="12" customHeight="1">
      <c r="A379" s="755"/>
      <c r="B379" s="542"/>
      <c r="C379" s="543"/>
      <c r="D379" s="544"/>
      <c r="E379" s="746" t="s">
        <v>691</v>
      </c>
      <c r="F379" s="745" t="s">
        <v>153</v>
      </c>
      <c r="G379" s="256" t="e">
        <f>#REF!</f>
        <v>#REF!</v>
      </c>
      <c r="H379" s="256"/>
      <c r="I379" s="221"/>
      <c r="J379" s="256"/>
      <c r="K379" s="221">
        <v>110</v>
      </c>
      <c r="L379" s="256" t="e">
        <f t="shared" si="35"/>
        <v>#REF!</v>
      </c>
      <c r="M379" s="222"/>
      <c r="N379" s="669"/>
      <c r="O379" s="676"/>
    </row>
    <row r="380" spans="1:15" s="19" customFormat="1" ht="12" customHeight="1">
      <c r="A380" s="755"/>
      <c r="B380" s="542"/>
      <c r="C380" s="543"/>
      <c r="D380" s="544"/>
      <c r="E380" s="758"/>
      <c r="F380" s="759"/>
      <c r="G380" s="547"/>
      <c r="H380" s="547"/>
      <c r="I380" s="221"/>
      <c r="J380" s="256"/>
      <c r="K380" s="221"/>
      <c r="L380" s="256"/>
      <c r="M380" s="222"/>
      <c r="N380" s="669"/>
      <c r="O380" s="676"/>
    </row>
    <row r="381" spans="1:15" s="19" customFormat="1" ht="12" customHeight="1">
      <c r="A381" s="755"/>
      <c r="B381" s="542"/>
      <c r="C381" s="284" t="s">
        <v>690</v>
      </c>
      <c r="D381" s="253"/>
      <c r="E381" s="286"/>
      <c r="F381" s="263"/>
      <c r="G381" s="256"/>
      <c r="H381" s="547"/>
      <c r="I381" s="556"/>
      <c r="J381" s="611"/>
      <c r="K381" s="778"/>
      <c r="L381" s="547"/>
      <c r="M381" s="548"/>
      <c r="N381" s="669"/>
      <c r="O381" s="676"/>
    </row>
    <row r="382" spans="1:15" s="19" customFormat="1" ht="12" customHeight="1">
      <c r="A382" s="755"/>
      <c r="B382" s="542"/>
      <c r="C382" s="260"/>
      <c r="D382" s="218">
        <v>150</v>
      </c>
      <c r="E382" s="229" t="s">
        <v>96</v>
      </c>
      <c r="F382" s="220" t="s">
        <v>300</v>
      </c>
      <c r="G382" s="221" t="e">
        <f>#REF!</f>
        <v>#REF!</v>
      </c>
      <c r="H382" s="221"/>
      <c r="I382" s="221">
        <f>140*10.75</f>
        <v>1505</v>
      </c>
      <c r="J382" s="256" t="e">
        <f>I382*G382</f>
        <v>#REF!</v>
      </c>
      <c r="K382" s="221"/>
      <c r="L382" s="256"/>
      <c r="M382" s="222" t="e">
        <f>J382+SUM(L383:L393)</f>
        <v>#REF!</v>
      </c>
      <c r="N382" s="669"/>
      <c r="O382" s="676"/>
    </row>
    <row r="383" spans="1:15" s="19" customFormat="1" ht="12" customHeight="1">
      <c r="A383" s="755"/>
      <c r="B383" s="542"/>
      <c r="C383" s="260"/>
      <c r="D383" s="218"/>
      <c r="E383" s="285" t="s">
        <v>649</v>
      </c>
      <c r="F383" s="270" t="s">
        <v>650</v>
      </c>
      <c r="G383" s="256" t="e">
        <f>ROUNDUP(G382*7.5,0)</f>
        <v>#REF!</v>
      </c>
      <c r="H383" s="256"/>
      <c r="I383" s="221"/>
      <c r="J383" s="256"/>
      <c r="K383" s="221">
        <v>105</v>
      </c>
      <c r="L383" s="256" t="e">
        <f t="shared" ref="L383:L392" si="36">K383*G383</f>
        <v>#REF!</v>
      </c>
      <c r="M383" s="222"/>
      <c r="N383" s="669"/>
      <c r="O383" s="676"/>
    </row>
    <row r="384" spans="1:15" s="19" customFormat="1" ht="12" customHeight="1">
      <c r="A384" s="755"/>
      <c r="B384" s="542"/>
      <c r="C384" s="260"/>
      <c r="D384" s="218"/>
      <c r="E384" s="285" t="s">
        <v>651</v>
      </c>
      <c r="F384" s="270" t="s">
        <v>650</v>
      </c>
      <c r="G384" s="256">
        <v>112</v>
      </c>
      <c r="H384" s="256"/>
      <c r="I384" s="221"/>
      <c r="J384" s="256"/>
      <c r="K384" s="221">
        <v>40</v>
      </c>
      <c r="L384" s="256">
        <f t="shared" si="36"/>
        <v>4480</v>
      </c>
      <c r="M384" s="222"/>
      <c r="N384" s="669"/>
      <c r="O384" s="676"/>
    </row>
    <row r="385" spans="1:52" s="19" customFormat="1" ht="12" customHeight="1">
      <c r="A385" s="755"/>
      <c r="B385" s="542"/>
      <c r="C385" s="260"/>
      <c r="D385" s="218"/>
      <c r="E385" s="285" t="s">
        <v>674</v>
      </c>
      <c r="F385" s="270" t="s">
        <v>650</v>
      </c>
      <c r="G385" s="256">
        <v>168</v>
      </c>
      <c r="H385" s="256"/>
      <c r="I385" s="221"/>
      <c r="J385" s="256"/>
      <c r="K385" s="221">
        <v>45</v>
      </c>
      <c r="L385" s="256">
        <f t="shared" si="36"/>
        <v>7560</v>
      </c>
      <c r="M385" s="222"/>
      <c r="N385" s="669"/>
      <c r="O385" s="676"/>
    </row>
    <row r="386" spans="1:52" s="19" customFormat="1" ht="12" customHeight="1">
      <c r="A386" s="755"/>
      <c r="B386" s="542"/>
      <c r="C386" s="260"/>
      <c r="D386" s="218"/>
      <c r="E386" s="744" t="s">
        <v>653</v>
      </c>
      <c r="F386" s="745" t="s">
        <v>654</v>
      </c>
      <c r="G386" s="256" t="e">
        <f>G383*0.02</f>
        <v>#REF!</v>
      </c>
      <c r="H386" s="256"/>
      <c r="I386" s="221"/>
      <c r="J386" s="256"/>
      <c r="K386" s="221">
        <v>120</v>
      </c>
      <c r="L386" s="256" t="e">
        <f t="shared" si="36"/>
        <v>#REF!</v>
      </c>
      <c r="M386" s="222"/>
      <c r="N386" s="669"/>
      <c r="O386" s="676"/>
    </row>
    <row r="387" spans="1:52" s="19" customFormat="1" ht="12" customHeight="1">
      <c r="A387" s="755"/>
      <c r="B387" s="542"/>
      <c r="C387" s="260"/>
      <c r="D387" s="218"/>
      <c r="E387" s="746" t="s">
        <v>655</v>
      </c>
      <c r="F387" s="745" t="s">
        <v>636</v>
      </c>
      <c r="G387" s="256" t="e">
        <f>ROUNDUP(G382*0.6,0)</f>
        <v>#REF!</v>
      </c>
      <c r="H387" s="256"/>
      <c r="I387" s="221"/>
      <c r="J387" s="256"/>
      <c r="K387" s="221">
        <v>41</v>
      </c>
      <c r="L387" s="256" t="e">
        <f t="shared" si="36"/>
        <v>#REF!</v>
      </c>
      <c r="M387" s="222"/>
      <c r="N387" s="669"/>
      <c r="O387" s="676"/>
    </row>
    <row r="388" spans="1:52" s="19" customFormat="1" ht="12" customHeight="1">
      <c r="A388" s="755"/>
      <c r="B388" s="542"/>
      <c r="C388" s="260"/>
      <c r="D388" s="218"/>
      <c r="E388" s="746" t="s">
        <v>656</v>
      </c>
      <c r="F388" s="745" t="s">
        <v>12</v>
      </c>
      <c r="G388" s="256" t="e">
        <f>#REF!</f>
        <v>#REF!</v>
      </c>
      <c r="H388" s="256"/>
      <c r="I388" s="221"/>
      <c r="J388" s="256"/>
      <c r="K388" s="221">
        <v>110</v>
      </c>
      <c r="L388" s="256" t="e">
        <f t="shared" si="36"/>
        <v>#REF!</v>
      </c>
      <c r="M388" s="222"/>
      <c r="N388" s="669"/>
      <c r="O388" s="676"/>
    </row>
    <row r="389" spans="1:52" s="19" customFormat="1" ht="12" customHeight="1">
      <c r="A389" s="755"/>
      <c r="B389" s="542"/>
      <c r="C389" s="260"/>
      <c r="D389" s="218"/>
      <c r="E389" s="746" t="s">
        <v>657</v>
      </c>
      <c r="F389" s="745" t="s">
        <v>153</v>
      </c>
      <c r="G389" s="256" t="e">
        <f>#REF!</f>
        <v>#REF!</v>
      </c>
      <c r="H389" s="256"/>
      <c r="I389" s="221"/>
      <c r="J389" s="256"/>
      <c r="K389" s="221">
        <v>350</v>
      </c>
      <c r="L389" s="256" t="e">
        <f t="shared" si="36"/>
        <v>#REF!</v>
      </c>
      <c r="M389" s="222"/>
      <c r="N389" s="669"/>
      <c r="O389" s="676"/>
    </row>
    <row r="390" spans="1:52" s="19" customFormat="1" ht="12" customHeight="1">
      <c r="A390" s="755"/>
      <c r="B390" s="542"/>
      <c r="C390" s="543"/>
      <c r="D390" s="544"/>
      <c r="E390" s="746" t="s">
        <v>658</v>
      </c>
      <c r="F390" s="745" t="s">
        <v>659</v>
      </c>
      <c r="G390" s="256" t="e">
        <f>G389*0.3</f>
        <v>#REF!</v>
      </c>
      <c r="H390" s="256"/>
      <c r="I390" s="221"/>
      <c r="J390" s="256"/>
      <c r="K390" s="221">
        <v>15</v>
      </c>
      <c r="L390" s="256" t="e">
        <f t="shared" si="36"/>
        <v>#REF!</v>
      </c>
      <c r="M390" s="222"/>
      <c r="N390" s="669"/>
      <c r="O390" s="676"/>
    </row>
    <row r="391" spans="1:52" s="19" customFormat="1" ht="12" customHeight="1">
      <c r="A391" s="755"/>
      <c r="B391" s="542"/>
      <c r="C391" s="543"/>
      <c r="D391" s="544"/>
      <c r="E391" s="746" t="s">
        <v>660</v>
      </c>
      <c r="F391" s="745" t="s">
        <v>636</v>
      </c>
      <c r="G391" s="256" t="e">
        <f>G389*0.6</f>
        <v>#REF!</v>
      </c>
      <c r="H391" s="256"/>
      <c r="I391" s="221"/>
      <c r="J391" s="256"/>
      <c r="K391" s="221">
        <v>35</v>
      </c>
      <c r="L391" s="256" t="e">
        <f t="shared" si="36"/>
        <v>#REF!</v>
      </c>
      <c r="M391" s="222"/>
      <c r="N391" s="669"/>
      <c r="O391" s="676"/>
    </row>
    <row r="392" spans="1:52" s="19" customFormat="1" ht="12" customHeight="1">
      <c r="A392" s="755"/>
      <c r="B392" s="542"/>
      <c r="C392" s="543"/>
      <c r="D392" s="544"/>
      <c r="E392" s="746" t="s">
        <v>691</v>
      </c>
      <c r="F392" s="745" t="s">
        <v>153</v>
      </c>
      <c r="G392" s="256" t="e">
        <f>#REF!</f>
        <v>#REF!</v>
      </c>
      <c r="H392" s="256"/>
      <c r="I392" s="221"/>
      <c r="J392" s="256"/>
      <c r="K392" s="221">
        <v>110</v>
      </c>
      <c r="L392" s="256" t="e">
        <f t="shared" si="36"/>
        <v>#REF!</v>
      </c>
      <c r="M392" s="222"/>
      <c r="N392" s="669"/>
      <c r="O392" s="676"/>
    </row>
    <row r="393" spans="1:52" s="19" customFormat="1" ht="12" customHeight="1">
      <c r="A393" s="755"/>
      <c r="B393" s="542"/>
      <c r="C393" s="543"/>
      <c r="D393" s="544"/>
      <c r="E393" s="758"/>
      <c r="F393" s="759"/>
      <c r="G393" s="547"/>
      <c r="H393" s="547"/>
      <c r="I393" s="221"/>
      <c r="J393" s="256"/>
      <c r="K393" s="221"/>
      <c r="L393" s="256"/>
      <c r="M393" s="222"/>
      <c r="N393" s="669"/>
      <c r="O393" s="676"/>
    </row>
    <row r="394" spans="1:52" s="19" customFormat="1" ht="12" customHeight="1">
      <c r="A394" s="755"/>
      <c r="B394" s="542"/>
      <c r="C394" s="543"/>
      <c r="D394" s="544"/>
      <c r="E394" s="758"/>
      <c r="F394" s="759"/>
      <c r="G394" s="547"/>
      <c r="H394" s="547"/>
      <c r="I394" s="556"/>
      <c r="J394" s="611"/>
      <c r="K394" s="778"/>
      <c r="L394" s="547"/>
      <c r="M394" s="548"/>
      <c r="N394" s="669"/>
      <c r="O394" s="676"/>
    </row>
    <row r="395" spans="1:52" s="19" customFormat="1" ht="12" customHeight="1">
      <c r="A395" s="755"/>
      <c r="B395" s="542"/>
      <c r="C395" s="543"/>
      <c r="D395" s="544"/>
      <c r="E395" s="758"/>
      <c r="F395" s="759"/>
      <c r="G395" s="547"/>
      <c r="H395" s="547"/>
      <c r="I395" s="556"/>
      <c r="J395" s="611"/>
      <c r="K395" s="778"/>
      <c r="L395" s="547"/>
      <c r="M395" s="548"/>
      <c r="N395" s="669"/>
      <c r="O395" s="676"/>
    </row>
    <row r="396" spans="1:52" s="59" customFormat="1" ht="15">
      <c r="A396" s="296"/>
      <c r="B396" s="274"/>
      <c r="C396" s="276"/>
      <c r="D396" s="276"/>
      <c r="E396" s="297"/>
      <c r="F396" s="277"/>
      <c r="G396" s="278"/>
      <c r="H396" s="278"/>
      <c r="I396" s="844"/>
      <c r="J396" s="612"/>
      <c r="K396" s="783"/>
      <c r="L396" s="278"/>
      <c r="M396" s="279"/>
      <c r="N396" s="681"/>
      <c r="O396" s="682"/>
    </row>
    <row r="397" spans="1:52" s="64" customFormat="1">
      <c r="A397" s="144"/>
      <c r="B397" s="166"/>
      <c r="C397" s="154"/>
      <c r="D397" s="166"/>
      <c r="E397" s="167" t="s">
        <v>100</v>
      </c>
      <c r="F397" s="61"/>
      <c r="G397" s="61"/>
      <c r="H397" s="61"/>
      <c r="I397" s="845"/>
      <c r="J397" s="677" t="e">
        <f t="shared" ref="J397:N397" si="37">SUM(J271:J396)</f>
        <v>#REF!</v>
      </c>
      <c r="K397" s="782"/>
      <c r="L397" s="768" t="e">
        <f t="shared" si="37"/>
        <v>#REF!</v>
      </c>
      <c r="M397" s="881" t="e">
        <f t="shared" si="37"/>
        <v>#REF!</v>
      </c>
      <c r="N397" s="677">
        <f t="shared" si="37"/>
        <v>186500</v>
      </c>
      <c r="O397" s="677" t="e">
        <f>SUM(O271:O396)</f>
        <v>#REF!</v>
      </c>
      <c r="P397" s="62" t="e">
        <f>SUM(G97:G396)</f>
        <v>#REF!</v>
      </c>
      <c r="Q397" s="63" t="e">
        <f>P397/10</f>
        <v>#REF!</v>
      </c>
      <c r="R397" s="64">
        <f>6*120</f>
        <v>720</v>
      </c>
      <c r="S397" s="63" t="e">
        <f>ROUNDUP(Q397*R397,0)</f>
        <v>#REF!</v>
      </c>
      <c r="AZ397" s="63" t="e">
        <f>O397*1.1</f>
        <v>#REF!</v>
      </c>
    </row>
    <row r="398" spans="1:52" s="67" customFormat="1">
      <c r="A398" s="65" t="s">
        <v>101</v>
      </c>
      <c r="B398" s="144"/>
      <c r="C398" s="154"/>
      <c r="D398" s="154"/>
      <c r="E398" s="167" t="s">
        <v>102</v>
      </c>
      <c r="F398" s="66"/>
      <c r="G398" s="116"/>
      <c r="H398" s="116"/>
      <c r="I398" s="846"/>
      <c r="J398" s="613"/>
      <c r="K398" s="784"/>
      <c r="L398" s="116"/>
      <c r="M398" s="72"/>
      <c r="N398" s="683"/>
      <c r="O398" s="684"/>
    </row>
    <row r="399" spans="1:52" s="67" customFormat="1" ht="15">
      <c r="A399" s="298"/>
      <c r="B399" s="299"/>
      <c r="C399" s="244"/>
      <c r="D399" s="244"/>
      <c r="E399" s="246"/>
      <c r="F399" s="300"/>
      <c r="G399" s="301"/>
      <c r="H399" s="301"/>
      <c r="I399" s="847"/>
      <c r="J399" s="614"/>
      <c r="K399" s="785"/>
      <c r="L399" s="301"/>
      <c r="M399" s="302"/>
      <c r="N399" s="685"/>
      <c r="O399" s="679"/>
    </row>
    <row r="400" spans="1:52" s="67" customFormat="1" ht="15">
      <c r="A400" s="303" t="s">
        <v>103</v>
      </c>
      <c r="B400" s="304" t="s">
        <v>71</v>
      </c>
      <c r="C400" s="252"/>
      <c r="D400" s="252"/>
      <c r="E400" s="254"/>
      <c r="F400" s="305"/>
      <c r="G400" s="306"/>
      <c r="H400" s="306"/>
      <c r="I400" s="848"/>
      <c r="J400" s="615"/>
      <c r="K400" s="786"/>
      <c r="L400" s="306"/>
      <c r="M400" s="307"/>
      <c r="N400" s="686"/>
      <c r="O400" s="668"/>
    </row>
    <row r="401" spans="1:15" s="67" customFormat="1" ht="150.75" customHeight="1">
      <c r="A401" s="266"/>
      <c r="B401" s="295"/>
      <c r="C401" s="260"/>
      <c r="D401" s="261" t="s">
        <v>48</v>
      </c>
      <c r="E401" s="262" t="s">
        <v>308</v>
      </c>
      <c r="F401" s="308"/>
      <c r="G401" s="309"/>
      <c r="H401" s="309"/>
      <c r="I401" s="849"/>
      <c r="J401" s="616"/>
      <c r="K401" s="787"/>
      <c r="L401" s="309"/>
      <c r="M401" s="310"/>
      <c r="N401" s="687"/>
      <c r="O401" s="668"/>
    </row>
    <row r="402" spans="1:15" s="67" customFormat="1" ht="15">
      <c r="A402" s="266"/>
      <c r="B402" s="295"/>
      <c r="C402" s="260"/>
      <c r="D402" s="260"/>
      <c r="E402" s="265"/>
      <c r="F402" s="305"/>
      <c r="G402" s="306"/>
      <c r="H402" s="306"/>
      <c r="I402" s="848"/>
      <c r="J402" s="615"/>
      <c r="K402" s="786"/>
      <c r="L402" s="306"/>
      <c r="M402" s="307"/>
      <c r="N402" s="686"/>
      <c r="O402" s="668"/>
    </row>
    <row r="403" spans="1:15" s="67" customFormat="1" ht="15">
      <c r="A403" s="303" t="s">
        <v>104</v>
      </c>
      <c r="B403" s="304" t="s">
        <v>105</v>
      </c>
      <c r="C403" s="252"/>
      <c r="D403" s="252"/>
      <c r="E403" s="254"/>
      <c r="F403" s="308"/>
      <c r="G403" s="309"/>
      <c r="H403" s="309"/>
      <c r="I403" s="849"/>
      <c r="J403" s="616"/>
      <c r="K403" s="787"/>
      <c r="L403" s="309"/>
      <c r="M403" s="310"/>
      <c r="N403" s="687"/>
      <c r="O403" s="668"/>
    </row>
    <row r="404" spans="1:15" s="67" customFormat="1" ht="15">
      <c r="A404" s="266"/>
      <c r="B404" s="304"/>
      <c r="C404" s="252"/>
      <c r="D404" s="311"/>
      <c r="E404" s="312" t="s">
        <v>358</v>
      </c>
      <c r="F404" s="308"/>
      <c r="G404" s="309"/>
      <c r="H404" s="309"/>
      <c r="I404" s="849"/>
      <c r="J404" s="616"/>
      <c r="K404" s="787"/>
      <c r="L404" s="309"/>
      <c r="M404" s="310"/>
      <c r="N404" s="687"/>
      <c r="O404" s="668"/>
    </row>
    <row r="405" spans="1:15" s="70" customFormat="1" ht="15">
      <c r="A405" s="266"/>
      <c r="B405" s="295"/>
      <c r="C405" s="260"/>
      <c r="D405" s="260">
        <v>150</v>
      </c>
      <c r="E405" s="265" t="s">
        <v>158</v>
      </c>
      <c r="F405" s="305"/>
      <c r="G405" s="306"/>
      <c r="H405" s="306"/>
      <c r="I405" s="848"/>
      <c r="J405" s="615"/>
      <c r="K405" s="786"/>
      <c r="L405" s="306"/>
      <c r="M405" s="307"/>
      <c r="N405" s="686"/>
      <c r="O405" s="668"/>
    </row>
    <row r="406" spans="1:15" s="67" customFormat="1" ht="17.25">
      <c r="A406" s="266" t="s">
        <v>106</v>
      </c>
      <c r="B406" s="313"/>
      <c r="C406" s="260"/>
      <c r="D406" s="260"/>
      <c r="E406" s="314" t="s">
        <v>93</v>
      </c>
      <c r="F406" s="305" t="s">
        <v>299</v>
      </c>
      <c r="G406" s="306" t="e">
        <f>#REF!-G420</f>
        <v>#REF!</v>
      </c>
      <c r="H406" s="916"/>
      <c r="I406" s="761">
        <v>110</v>
      </c>
      <c r="J406" s="748" t="e">
        <f>I406*G406</f>
        <v>#REF!</v>
      </c>
      <c r="K406" s="761"/>
      <c r="L406" s="748"/>
      <c r="M406" s="222" t="e">
        <f>J406+SUM(L407:L410)</f>
        <v>#REF!</v>
      </c>
      <c r="N406" s="686">
        <v>450</v>
      </c>
      <c r="O406" s="668" t="e">
        <f>N406*G406</f>
        <v>#REF!</v>
      </c>
    </row>
    <row r="407" spans="1:15" s="67" customFormat="1" ht="15">
      <c r="A407" s="266"/>
      <c r="B407" s="313"/>
      <c r="C407" s="260"/>
      <c r="D407" s="260"/>
      <c r="E407" s="744" t="s">
        <v>662</v>
      </c>
      <c r="F407" s="745" t="s">
        <v>153</v>
      </c>
      <c r="G407" s="760" t="e">
        <f>ROUNDUP(G406/(0.3*0.15),0)*102%</f>
        <v>#REF!</v>
      </c>
      <c r="H407" s="917"/>
      <c r="I407" s="761"/>
      <c r="J407" s="748"/>
      <c r="K407" s="761">
        <v>6</v>
      </c>
      <c r="L407" s="748" t="e">
        <f>K407*G407</f>
        <v>#REF!</v>
      </c>
      <c r="M407" s="222"/>
      <c r="N407" s="686"/>
      <c r="O407" s="668"/>
    </row>
    <row r="408" spans="1:15" s="67" customFormat="1" ht="15">
      <c r="A408" s="266"/>
      <c r="B408" s="313"/>
      <c r="C408" s="260"/>
      <c r="D408" s="260"/>
      <c r="E408" s="744" t="s">
        <v>663</v>
      </c>
      <c r="F408" s="745" t="s">
        <v>650</v>
      </c>
      <c r="G408" s="760" t="e">
        <f>ROUNDUP(G406*0.5,0)</f>
        <v>#REF!</v>
      </c>
      <c r="H408" s="917"/>
      <c r="I408" s="761"/>
      <c r="J408" s="748"/>
      <c r="K408" s="761">
        <v>105</v>
      </c>
      <c r="L408" s="748" t="e">
        <f t="shared" ref="L408:L410" si="38">K408*G408</f>
        <v>#REF!</v>
      </c>
      <c r="M408" s="222"/>
      <c r="N408" s="686"/>
      <c r="O408" s="668"/>
    </row>
    <row r="409" spans="1:15" s="67" customFormat="1" ht="15">
      <c r="A409" s="266"/>
      <c r="B409" s="313"/>
      <c r="C409" s="260"/>
      <c r="D409" s="260"/>
      <c r="E409" s="744" t="s">
        <v>664</v>
      </c>
      <c r="F409" s="745" t="s">
        <v>650</v>
      </c>
      <c r="G409" s="760" t="e">
        <f>G408*4</f>
        <v>#REF!</v>
      </c>
      <c r="H409" s="917"/>
      <c r="I409" s="761"/>
      <c r="J409" s="748"/>
      <c r="K409" s="761">
        <v>40</v>
      </c>
      <c r="L409" s="748" t="e">
        <f t="shared" si="38"/>
        <v>#REF!</v>
      </c>
      <c r="M409" s="222"/>
      <c r="N409" s="686"/>
      <c r="O409" s="668"/>
    </row>
    <row r="410" spans="1:15" s="67" customFormat="1" ht="15">
      <c r="A410" s="266"/>
      <c r="B410" s="313"/>
      <c r="C410" s="260"/>
      <c r="D410" s="260"/>
      <c r="E410" s="744" t="s">
        <v>653</v>
      </c>
      <c r="F410" s="745" t="s">
        <v>654</v>
      </c>
      <c r="G410" s="760" t="e">
        <f>G408*0.05</f>
        <v>#REF!</v>
      </c>
      <c r="H410" s="917"/>
      <c r="I410" s="761"/>
      <c r="J410" s="748"/>
      <c r="K410" s="761">
        <v>120</v>
      </c>
      <c r="L410" s="748" t="e">
        <f t="shared" si="38"/>
        <v>#REF!</v>
      </c>
      <c r="M410" s="222"/>
      <c r="N410" s="686"/>
      <c r="O410" s="668"/>
    </row>
    <row r="411" spans="1:15" s="67" customFormat="1" ht="15">
      <c r="A411" s="266"/>
      <c r="B411" s="313"/>
      <c r="C411" s="260"/>
      <c r="D411" s="260"/>
      <c r="E411" s="314"/>
      <c r="F411" s="305"/>
      <c r="G411" s="306"/>
      <c r="H411" s="306"/>
      <c r="I411" s="848"/>
      <c r="J411" s="615"/>
      <c r="K411" s="786"/>
      <c r="L411" s="306"/>
      <c r="M411" s="307"/>
      <c r="N411" s="686"/>
      <c r="O411" s="668"/>
    </row>
    <row r="412" spans="1:15" s="67" customFormat="1" ht="17.25">
      <c r="A412" s="266" t="s">
        <v>107</v>
      </c>
      <c r="B412" s="313"/>
      <c r="C412" s="260"/>
      <c r="D412" s="260"/>
      <c r="E412" s="314" t="s">
        <v>98</v>
      </c>
      <c r="F412" s="305" t="s">
        <v>299</v>
      </c>
      <c r="G412" s="306" t="e">
        <f>#REF!-G425</f>
        <v>#REF!</v>
      </c>
      <c r="H412" s="916"/>
      <c r="I412" s="761">
        <v>110</v>
      </c>
      <c r="J412" s="748" t="e">
        <f>I412*G412</f>
        <v>#REF!</v>
      </c>
      <c r="K412" s="761"/>
      <c r="L412" s="748"/>
      <c r="M412" s="222" t="e">
        <f>J412+SUM(L413:L416)</f>
        <v>#REF!</v>
      </c>
      <c r="N412" s="686">
        <v>450</v>
      </c>
      <c r="O412" s="668" t="e">
        <f>N412*G412</f>
        <v>#REF!</v>
      </c>
    </row>
    <row r="413" spans="1:15" s="67" customFormat="1" ht="15">
      <c r="A413" s="266"/>
      <c r="B413" s="313"/>
      <c r="C413" s="260"/>
      <c r="D413" s="260"/>
      <c r="E413" s="744" t="s">
        <v>662</v>
      </c>
      <c r="F413" s="745" t="s">
        <v>153</v>
      </c>
      <c r="G413" s="760" t="e">
        <f>ROUNDUP(G412/(0.3*0.15),0)*102%</f>
        <v>#REF!</v>
      </c>
      <c r="H413" s="917"/>
      <c r="I413" s="761"/>
      <c r="J413" s="748"/>
      <c r="K413" s="761">
        <v>6</v>
      </c>
      <c r="L413" s="748" t="e">
        <f>K413*G413</f>
        <v>#REF!</v>
      </c>
      <c r="M413" s="222"/>
      <c r="N413" s="686"/>
      <c r="O413" s="668"/>
    </row>
    <row r="414" spans="1:15" s="67" customFormat="1" ht="15">
      <c r="A414" s="266"/>
      <c r="B414" s="313"/>
      <c r="C414" s="260"/>
      <c r="D414" s="260"/>
      <c r="E414" s="744" t="s">
        <v>663</v>
      </c>
      <c r="F414" s="745" t="s">
        <v>650</v>
      </c>
      <c r="G414" s="760" t="e">
        <f>ROUNDUP(G412*0.5,0)</f>
        <v>#REF!</v>
      </c>
      <c r="H414" s="917"/>
      <c r="I414" s="761"/>
      <c r="J414" s="748"/>
      <c r="K414" s="761">
        <v>105</v>
      </c>
      <c r="L414" s="748" t="e">
        <f t="shared" ref="L414:L416" si="39">K414*G414</f>
        <v>#REF!</v>
      </c>
      <c r="M414" s="222"/>
      <c r="N414" s="686"/>
      <c r="O414" s="668"/>
    </row>
    <row r="415" spans="1:15" s="67" customFormat="1" ht="15">
      <c r="A415" s="266"/>
      <c r="B415" s="313"/>
      <c r="C415" s="260"/>
      <c r="D415" s="260"/>
      <c r="E415" s="744" t="s">
        <v>664</v>
      </c>
      <c r="F415" s="745" t="s">
        <v>650</v>
      </c>
      <c r="G415" s="760" t="e">
        <f>G414*4</f>
        <v>#REF!</v>
      </c>
      <c r="H415" s="917"/>
      <c r="I415" s="761"/>
      <c r="J415" s="748"/>
      <c r="K415" s="761">
        <v>40</v>
      </c>
      <c r="L415" s="748" t="e">
        <f t="shared" si="39"/>
        <v>#REF!</v>
      </c>
      <c r="M415" s="222"/>
      <c r="N415" s="686"/>
      <c r="O415" s="668"/>
    </row>
    <row r="416" spans="1:15" s="67" customFormat="1" ht="15">
      <c r="A416" s="266"/>
      <c r="B416" s="313"/>
      <c r="C416" s="260"/>
      <c r="D416" s="260"/>
      <c r="E416" s="744" t="s">
        <v>653</v>
      </c>
      <c r="F416" s="745" t="s">
        <v>654</v>
      </c>
      <c r="G416" s="760" t="e">
        <f>G414*0.05</f>
        <v>#REF!</v>
      </c>
      <c r="H416" s="917"/>
      <c r="I416" s="761"/>
      <c r="J416" s="748"/>
      <c r="K416" s="761">
        <v>120</v>
      </c>
      <c r="L416" s="748" t="e">
        <f t="shared" si="39"/>
        <v>#REF!</v>
      </c>
      <c r="M416" s="222"/>
      <c r="N416" s="686"/>
      <c r="O416" s="668"/>
    </row>
    <row r="417" spans="1:15" s="67" customFormat="1" ht="15">
      <c r="A417" s="315"/>
      <c r="B417" s="295"/>
      <c r="C417" s="260"/>
      <c r="D417" s="260"/>
      <c r="E417" s="265"/>
      <c r="F417" s="305"/>
      <c r="G417" s="306"/>
      <c r="H417" s="306"/>
      <c r="I417" s="848"/>
      <c r="J417" s="615"/>
      <c r="K417" s="786"/>
      <c r="L417" s="306"/>
      <c r="M417" s="307"/>
      <c r="N417" s="686"/>
      <c r="O417" s="668"/>
    </row>
    <row r="418" spans="1:15" s="67" customFormat="1" ht="15">
      <c r="A418" s="315"/>
      <c r="B418" s="295"/>
      <c r="C418" s="260"/>
      <c r="D418" s="311"/>
      <c r="E418" s="312" t="s">
        <v>359</v>
      </c>
      <c r="F418" s="305"/>
      <c r="G418" s="306"/>
      <c r="H418" s="306" t="e">
        <f>G406+G420+G441</f>
        <v>#REF!</v>
      </c>
      <c r="I418" s="848"/>
      <c r="J418" s="615"/>
      <c r="K418" s="786"/>
      <c r="L418" s="306"/>
      <c r="M418" s="307"/>
      <c r="N418" s="686"/>
      <c r="O418" s="668"/>
    </row>
    <row r="419" spans="1:15" s="67" customFormat="1" ht="15">
      <c r="A419" s="315"/>
      <c r="B419" s="295"/>
      <c r="C419" s="260"/>
      <c r="D419" s="260">
        <v>150</v>
      </c>
      <c r="E419" s="265" t="s">
        <v>158</v>
      </c>
      <c r="F419" s="305"/>
      <c r="G419" s="306"/>
      <c r="H419" s="306" t="e">
        <f>H418/30</f>
        <v>#REF!</v>
      </c>
      <c r="I419" s="848"/>
      <c r="J419" s="615"/>
      <c r="K419" s="786"/>
      <c r="L419" s="306"/>
      <c r="M419" s="307"/>
      <c r="N419" s="686"/>
      <c r="O419" s="668"/>
    </row>
    <row r="420" spans="1:15" s="67" customFormat="1" ht="17.25">
      <c r="A420" s="266" t="s">
        <v>108</v>
      </c>
      <c r="B420" s="295"/>
      <c r="C420" s="260"/>
      <c r="D420" s="260"/>
      <c r="E420" s="314" t="s">
        <v>93</v>
      </c>
      <c r="F420" s="305" t="s">
        <v>299</v>
      </c>
      <c r="G420" s="306" t="e">
        <f>#REF!</f>
        <v>#REF!</v>
      </c>
      <c r="H420" s="916"/>
      <c r="I420" s="761">
        <v>110</v>
      </c>
      <c r="J420" s="748" t="e">
        <f>I420*G420</f>
        <v>#REF!</v>
      </c>
      <c r="K420" s="761"/>
      <c r="L420" s="748"/>
      <c r="M420" s="222" t="e">
        <f>J420+SUM(L421:L424)</f>
        <v>#REF!</v>
      </c>
      <c r="N420" s="686">
        <v>550</v>
      </c>
      <c r="O420" s="668" t="e">
        <f>N420*G420</f>
        <v>#REF!</v>
      </c>
    </row>
    <row r="421" spans="1:15" s="67" customFormat="1" ht="15">
      <c r="A421" s="266"/>
      <c r="B421" s="295"/>
      <c r="C421" s="260"/>
      <c r="D421" s="260"/>
      <c r="E421" s="744" t="s">
        <v>662</v>
      </c>
      <c r="F421" s="745" t="s">
        <v>153</v>
      </c>
      <c r="G421" s="760" t="e">
        <f>ROUNDUP(G420/(0.3*0.15),0)*102%</f>
        <v>#REF!</v>
      </c>
      <c r="H421" s="917" t="e">
        <f>H419+15</f>
        <v>#REF!</v>
      </c>
      <c r="I421" s="761"/>
      <c r="J421" s="748"/>
      <c r="K421" s="761">
        <v>6</v>
      </c>
      <c r="L421" s="748" t="e">
        <f>K421*G421</f>
        <v>#REF!</v>
      </c>
      <c r="M421" s="222"/>
      <c r="N421" s="686"/>
      <c r="O421" s="668"/>
    </row>
    <row r="422" spans="1:15" s="67" customFormat="1" ht="15">
      <c r="A422" s="266"/>
      <c r="B422" s="295"/>
      <c r="C422" s="260"/>
      <c r="D422" s="260"/>
      <c r="E422" s="744" t="s">
        <v>663</v>
      </c>
      <c r="F422" s="745" t="s">
        <v>650</v>
      </c>
      <c r="G422" s="760" t="e">
        <f>ROUNDUP(G420*0.5,0)</f>
        <v>#REF!</v>
      </c>
      <c r="H422" s="917"/>
      <c r="I422" s="761"/>
      <c r="J422" s="748"/>
      <c r="K422" s="761">
        <v>105</v>
      </c>
      <c r="L422" s="748" t="e">
        <f t="shared" ref="L422:L424" si="40">K422*G422</f>
        <v>#REF!</v>
      </c>
      <c r="M422" s="222"/>
      <c r="N422" s="686"/>
      <c r="O422" s="668"/>
    </row>
    <row r="423" spans="1:15" s="67" customFormat="1" ht="15">
      <c r="A423" s="266"/>
      <c r="B423" s="295"/>
      <c r="C423" s="260"/>
      <c r="D423" s="260"/>
      <c r="E423" s="744" t="s">
        <v>664</v>
      </c>
      <c r="F423" s="745" t="s">
        <v>650</v>
      </c>
      <c r="G423" s="760" t="e">
        <f>G422*4</f>
        <v>#REF!</v>
      </c>
      <c r="H423" s="917"/>
      <c r="I423" s="761"/>
      <c r="J423" s="748"/>
      <c r="K423" s="761">
        <v>40</v>
      </c>
      <c r="L423" s="748" t="e">
        <f t="shared" si="40"/>
        <v>#REF!</v>
      </c>
      <c r="M423" s="222"/>
      <c r="N423" s="686"/>
      <c r="O423" s="668"/>
    </row>
    <row r="424" spans="1:15" s="67" customFormat="1" ht="15">
      <c r="A424" s="266"/>
      <c r="B424" s="295"/>
      <c r="C424" s="260"/>
      <c r="D424" s="260"/>
      <c r="E424" s="744" t="s">
        <v>653</v>
      </c>
      <c r="F424" s="745" t="s">
        <v>654</v>
      </c>
      <c r="G424" s="760" t="e">
        <f>G422*0.05</f>
        <v>#REF!</v>
      </c>
      <c r="H424" s="917"/>
      <c r="I424" s="761"/>
      <c r="J424" s="748"/>
      <c r="K424" s="761">
        <v>120</v>
      </c>
      <c r="L424" s="748" t="e">
        <f t="shared" si="40"/>
        <v>#REF!</v>
      </c>
      <c r="M424" s="222"/>
      <c r="N424" s="686"/>
      <c r="O424" s="668"/>
    </row>
    <row r="425" spans="1:15" s="67" customFormat="1" ht="17.25">
      <c r="A425" s="266" t="s">
        <v>110</v>
      </c>
      <c r="B425" s="295"/>
      <c r="C425" s="260"/>
      <c r="D425" s="260"/>
      <c r="E425" s="314" t="s">
        <v>98</v>
      </c>
      <c r="F425" s="305" t="s">
        <v>299</v>
      </c>
      <c r="G425" s="306" t="e">
        <f>G420</f>
        <v>#REF!</v>
      </c>
      <c r="H425" s="916"/>
      <c r="I425" s="761">
        <v>110</v>
      </c>
      <c r="J425" s="748" t="e">
        <f>I425*G425</f>
        <v>#REF!</v>
      </c>
      <c r="K425" s="761"/>
      <c r="L425" s="748"/>
      <c r="M425" s="222" t="e">
        <f>J425+SUM(L426:L429)</f>
        <v>#REF!</v>
      </c>
      <c r="N425" s="686">
        <v>550</v>
      </c>
      <c r="O425" s="668" t="e">
        <f>N425*G425</f>
        <v>#REF!</v>
      </c>
    </row>
    <row r="426" spans="1:15" s="67" customFormat="1" ht="15">
      <c r="A426" s="266"/>
      <c r="B426" s="295"/>
      <c r="C426" s="260"/>
      <c r="D426" s="260"/>
      <c r="E426" s="744" t="s">
        <v>662</v>
      </c>
      <c r="F426" s="745" t="s">
        <v>153</v>
      </c>
      <c r="G426" s="760" t="e">
        <f>ROUNDUP(G425/(0.3*0.15),0)*102%</f>
        <v>#REF!</v>
      </c>
      <c r="H426" s="917"/>
      <c r="I426" s="761"/>
      <c r="J426" s="748"/>
      <c r="K426" s="761">
        <v>6</v>
      </c>
      <c r="L426" s="748" t="e">
        <f>K426*G426</f>
        <v>#REF!</v>
      </c>
      <c r="M426" s="222"/>
      <c r="N426" s="686"/>
      <c r="O426" s="668"/>
    </row>
    <row r="427" spans="1:15" s="67" customFormat="1" ht="15">
      <c r="A427" s="266"/>
      <c r="B427" s="295"/>
      <c r="C427" s="260"/>
      <c r="D427" s="260"/>
      <c r="E427" s="744" t="s">
        <v>663</v>
      </c>
      <c r="F427" s="745" t="s">
        <v>650</v>
      </c>
      <c r="G427" s="760" t="e">
        <f>ROUNDUP(G425*0.5,0)</f>
        <v>#REF!</v>
      </c>
      <c r="H427" s="917"/>
      <c r="I427" s="761"/>
      <c r="J427" s="748"/>
      <c r="K427" s="761">
        <v>105</v>
      </c>
      <c r="L427" s="748" t="e">
        <f t="shared" ref="L427:L429" si="41">K427*G427</f>
        <v>#REF!</v>
      </c>
      <c r="M427" s="222"/>
      <c r="N427" s="686"/>
      <c r="O427" s="668"/>
    </row>
    <row r="428" spans="1:15" s="67" customFormat="1" ht="15">
      <c r="A428" s="266"/>
      <c r="B428" s="295"/>
      <c r="C428" s="260"/>
      <c r="D428" s="260"/>
      <c r="E428" s="744" t="s">
        <v>664</v>
      </c>
      <c r="F428" s="745" t="s">
        <v>650</v>
      </c>
      <c r="G428" s="760" t="e">
        <f>G427*4</f>
        <v>#REF!</v>
      </c>
      <c r="H428" s="917"/>
      <c r="I428" s="761"/>
      <c r="J428" s="748"/>
      <c r="K428" s="761">
        <v>40</v>
      </c>
      <c r="L428" s="748" t="e">
        <f t="shared" si="41"/>
        <v>#REF!</v>
      </c>
      <c r="M428" s="222"/>
      <c r="N428" s="686"/>
      <c r="O428" s="668"/>
    </row>
    <row r="429" spans="1:15" s="67" customFormat="1" ht="15">
      <c r="A429" s="266"/>
      <c r="B429" s="295"/>
      <c r="C429" s="260"/>
      <c r="D429" s="260"/>
      <c r="E429" s="744" t="s">
        <v>653</v>
      </c>
      <c r="F429" s="745" t="s">
        <v>654</v>
      </c>
      <c r="G429" s="760" t="e">
        <f>G427*0.05</f>
        <v>#REF!</v>
      </c>
      <c r="H429" s="917"/>
      <c r="I429" s="761"/>
      <c r="J429" s="748"/>
      <c r="K429" s="761">
        <v>120</v>
      </c>
      <c r="L429" s="748" t="e">
        <f t="shared" si="41"/>
        <v>#REF!</v>
      </c>
      <c r="M429" s="222"/>
      <c r="N429" s="686"/>
      <c r="O429" s="668"/>
    </row>
    <row r="430" spans="1:15" s="67" customFormat="1" ht="15">
      <c r="A430" s="266"/>
      <c r="B430" s="295"/>
      <c r="C430" s="260"/>
      <c r="D430" s="260"/>
      <c r="E430" s="314"/>
      <c r="F430" s="305"/>
      <c r="G430" s="306"/>
      <c r="H430" s="306" t="e">
        <f>G412+G425+G431+G442</f>
        <v>#REF!</v>
      </c>
      <c r="I430" s="848"/>
      <c r="J430" s="615"/>
      <c r="K430" s="786"/>
      <c r="L430" s="306"/>
      <c r="M430" s="307"/>
      <c r="N430" s="686"/>
      <c r="O430" s="668"/>
    </row>
    <row r="431" spans="1:15" s="67" customFormat="1" ht="17.25">
      <c r="A431" s="266" t="s">
        <v>371</v>
      </c>
      <c r="B431" s="295"/>
      <c r="C431" s="260"/>
      <c r="D431" s="260"/>
      <c r="E431" s="265" t="s">
        <v>99</v>
      </c>
      <c r="F431" s="305" t="s">
        <v>299</v>
      </c>
      <c r="G431" s="306" t="e">
        <f>#REF!</f>
        <v>#REF!</v>
      </c>
      <c r="H431" s="916" t="e">
        <f>H430/30</f>
        <v>#REF!</v>
      </c>
      <c r="I431" s="761">
        <v>110</v>
      </c>
      <c r="J431" s="748" t="e">
        <f>I431*G431</f>
        <v>#REF!</v>
      </c>
      <c r="K431" s="761"/>
      <c r="L431" s="748"/>
      <c r="M431" s="222" t="e">
        <f>J431+SUM(L432:L435)</f>
        <v>#REF!</v>
      </c>
      <c r="N431" s="686">
        <v>550</v>
      </c>
      <c r="O431" s="668" t="e">
        <f>N431*G431</f>
        <v>#REF!</v>
      </c>
    </row>
    <row r="432" spans="1:15" s="67" customFormat="1" ht="15">
      <c r="A432" s="266"/>
      <c r="B432" s="295"/>
      <c r="C432" s="260"/>
      <c r="D432" s="260"/>
      <c r="E432" s="744" t="s">
        <v>662</v>
      </c>
      <c r="F432" s="745" t="s">
        <v>153</v>
      </c>
      <c r="G432" s="760" t="e">
        <f>ROUNDUP(G431/(0.3*0.15),0)*102%</f>
        <v>#REF!</v>
      </c>
      <c r="H432" s="917"/>
      <c r="I432" s="761"/>
      <c r="J432" s="748"/>
      <c r="K432" s="761">
        <v>6</v>
      </c>
      <c r="L432" s="748" t="e">
        <f>K432*G432</f>
        <v>#REF!</v>
      </c>
      <c r="M432" s="222"/>
      <c r="N432" s="686"/>
      <c r="O432" s="668"/>
    </row>
    <row r="433" spans="1:15" s="67" customFormat="1" ht="15">
      <c r="A433" s="266"/>
      <c r="B433" s="295"/>
      <c r="C433" s="260"/>
      <c r="D433" s="260"/>
      <c r="E433" s="744" t="s">
        <v>663</v>
      </c>
      <c r="F433" s="745" t="s">
        <v>650</v>
      </c>
      <c r="G433" s="760" t="e">
        <f>ROUNDUP(G431*0.5,0)</f>
        <v>#REF!</v>
      </c>
      <c r="H433" s="917" t="e">
        <f>H431+20</f>
        <v>#REF!</v>
      </c>
      <c r="I433" s="761"/>
      <c r="J433" s="748"/>
      <c r="K433" s="761">
        <v>105</v>
      </c>
      <c r="L433" s="748" t="e">
        <f t="shared" ref="L433:L435" si="42">K433*G433</f>
        <v>#REF!</v>
      </c>
      <c r="M433" s="222"/>
      <c r="N433" s="686"/>
      <c r="O433" s="668"/>
    </row>
    <row r="434" spans="1:15" s="67" customFormat="1" ht="15">
      <c r="A434" s="266"/>
      <c r="B434" s="295"/>
      <c r="C434" s="260"/>
      <c r="D434" s="260"/>
      <c r="E434" s="744" t="s">
        <v>664</v>
      </c>
      <c r="F434" s="745" t="s">
        <v>650</v>
      </c>
      <c r="G434" s="760" t="e">
        <f>G433*4</f>
        <v>#REF!</v>
      </c>
      <c r="H434" s="917"/>
      <c r="I434" s="761"/>
      <c r="J434" s="748"/>
      <c r="K434" s="761">
        <v>40</v>
      </c>
      <c r="L434" s="748" t="e">
        <f t="shared" si="42"/>
        <v>#REF!</v>
      </c>
      <c r="M434" s="222"/>
      <c r="N434" s="686"/>
      <c r="O434" s="668"/>
    </row>
    <row r="435" spans="1:15" s="67" customFormat="1" ht="15">
      <c r="A435" s="266"/>
      <c r="B435" s="295"/>
      <c r="C435" s="260"/>
      <c r="D435" s="260"/>
      <c r="E435" s="744" t="s">
        <v>653</v>
      </c>
      <c r="F435" s="745" t="s">
        <v>654</v>
      </c>
      <c r="G435" s="760" t="e">
        <f>G433*0.05</f>
        <v>#REF!</v>
      </c>
      <c r="H435" s="917"/>
      <c r="I435" s="761"/>
      <c r="J435" s="748"/>
      <c r="K435" s="761">
        <v>120</v>
      </c>
      <c r="L435" s="748" t="e">
        <f t="shared" si="42"/>
        <v>#REF!</v>
      </c>
      <c r="M435" s="222"/>
      <c r="N435" s="686"/>
      <c r="O435" s="668"/>
    </row>
    <row r="436" spans="1:15" s="67" customFormat="1" ht="15">
      <c r="A436" s="315"/>
      <c r="B436" s="295"/>
      <c r="C436" s="260"/>
      <c r="D436" s="260"/>
      <c r="E436" s="265"/>
      <c r="F436" s="305"/>
      <c r="G436" s="306"/>
      <c r="H436" s="306"/>
      <c r="I436" s="848"/>
      <c r="J436" s="615"/>
      <c r="K436" s="786"/>
      <c r="L436" s="306"/>
      <c r="M436" s="307"/>
      <c r="N436" s="686"/>
      <c r="O436" s="668"/>
    </row>
    <row r="437" spans="1:15" s="67" customFormat="1" ht="15">
      <c r="A437" s="315"/>
      <c r="B437" s="295"/>
      <c r="C437" s="260"/>
      <c r="D437" s="260"/>
      <c r="E437" s="265"/>
      <c r="F437" s="305"/>
      <c r="G437" s="306"/>
      <c r="H437" s="306"/>
      <c r="I437" s="848"/>
      <c r="J437" s="615"/>
      <c r="K437" s="786"/>
      <c r="L437" s="306"/>
      <c r="M437" s="307"/>
      <c r="N437" s="686"/>
      <c r="O437" s="668"/>
    </row>
    <row r="438" spans="1:15" s="67" customFormat="1" ht="15">
      <c r="A438" s="303" t="s">
        <v>111</v>
      </c>
      <c r="B438" s="304" t="s">
        <v>322</v>
      </c>
      <c r="C438" s="260"/>
      <c r="D438" s="260"/>
      <c r="E438" s="265"/>
      <c r="F438" s="305"/>
      <c r="G438" s="306"/>
      <c r="H438" s="306"/>
      <c r="I438" s="848"/>
      <c r="J438" s="615"/>
      <c r="K438" s="786"/>
      <c r="L438" s="306"/>
      <c r="M438" s="307"/>
      <c r="N438" s="686"/>
      <c r="O438" s="668"/>
    </row>
    <row r="439" spans="1:15" s="67" customFormat="1" ht="15">
      <c r="A439" s="266"/>
      <c r="B439" s="295"/>
      <c r="C439" s="260"/>
      <c r="D439" s="311"/>
      <c r="E439" s="312" t="s">
        <v>324</v>
      </c>
      <c r="F439" s="305"/>
      <c r="G439" s="306"/>
      <c r="H439" s="306"/>
      <c r="I439" s="848"/>
      <c r="J439" s="615"/>
      <c r="K439" s="786"/>
      <c r="L439" s="306"/>
      <c r="M439" s="307"/>
      <c r="N439" s="686"/>
      <c r="O439" s="668"/>
    </row>
    <row r="440" spans="1:15" s="67" customFormat="1" ht="15">
      <c r="A440" s="266"/>
      <c r="B440" s="313"/>
      <c r="C440" s="260"/>
      <c r="D440" s="260">
        <v>100</v>
      </c>
      <c r="E440" s="314" t="s">
        <v>158</v>
      </c>
      <c r="F440" s="305"/>
      <c r="G440" s="306"/>
      <c r="H440" s="306"/>
      <c r="I440" s="848"/>
      <c r="J440" s="615"/>
      <c r="K440" s="786"/>
      <c r="L440" s="306"/>
      <c r="M440" s="307"/>
      <c r="N440" s="686"/>
      <c r="O440" s="668"/>
    </row>
    <row r="441" spans="1:15" s="67" customFormat="1" ht="17.25">
      <c r="A441" s="272" t="s">
        <v>372</v>
      </c>
      <c r="B441" s="313"/>
      <c r="C441" s="260"/>
      <c r="D441" s="260"/>
      <c r="E441" s="314" t="s">
        <v>93</v>
      </c>
      <c r="F441" s="305" t="s">
        <v>299</v>
      </c>
      <c r="G441" s="306" t="e">
        <f>#REF!</f>
        <v>#REF!</v>
      </c>
      <c r="H441" s="916"/>
      <c r="I441" s="761">
        <v>175</v>
      </c>
      <c r="J441" s="748" t="e">
        <f>I441*G441</f>
        <v>#REF!</v>
      </c>
      <c r="K441" s="761">
        <v>850</v>
      </c>
      <c r="L441" s="748" t="e">
        <f>K441*G441</f>
        <v>#REF!</v>
      </c>
      <c r="M441" s="222" t="e">
        <f t="shared" ref="M441:M442" si="43">J441+L441</f>
        <v>#REF!</v>
      </c>
      <c r="N441" s="686">
        <v>950</v>
      </c>
      <c r="O441" s="668" t="e">
        <f>N441*G441</f>
        <v>#REF!</v>
      </c>
    </row>
    <row r="442" spans="1:15" s="67" customFormat="1" ht="17.25">
      <c r="A442" s="272" t="s">
        <v>373</v>
      </c>
      <c r="B442" s="295"/>
      <c r="C442" s="260"/>
      <c r="D442" s="260"/>
      <c r="E442" s="265" t="s">
        <v>109</v>
      </c>
      <c r="F442" s="305" t="s">
        <v>299</v>
      </c>
      <c r="G442" s="306" t="e">
        <f>#REF!</f>
        <v>#REF!</v>
      </c>
      <c r="H442" s="916"/>
      <c r="I442" s="761">
        <v>175</v>
      </c>
      <c r="J442" s="748" t="e">
        <f>I442*G442</f>
        <v>#REF!</v>
      </c>
      <c r="K442" s="761">
        <v>850</v>
      </c>
      <c r="L442" s="748" t="e">
        <f>K442*G442</f>
        <v>#REF!</v>
      </c>
      <c r="M442" s="222" t="e">
        <f t="shared" si="43"/>
        <v>#REF!</v>
      </c>
      <c r="N442" s="686">
        <v>950</v>
      </c>
      <c r="O442" s="668" t="e">
        <f>N442*G442</f>
        <v>#REF!</v>
      </c>
    </row>
    <row r="443" spans="1:15" s="67" customFormat="1" ht="15">
      <c r="A443" s="541"/>
      <c r="B443" s="558"/>
      <c r="C443" s="543"/>
      <c r="D443" s="543"/>
      <c r="E443" s="559"/>
      <c r="F443" s="560"/>
      <c r="G443" s="561"/>
      <c r="H443" s="561"/>
      <c r="I443" s="850"/>
      <c r="J443" s="617"/>
      <c r="K443" s="788"/>
      <c r="L443" s="561"/>
      <c r="M443" s="562"/>
      <c r="N443" s="688"/>
      <c r="O443" s="676"/>
    </row>
    <row r="444" spans="1:15" s="67" customFormat="1" ht="15">
      <c r="A444" s="541"/>
      <c r="B444" s="558"/>
      <c r="C444" s="543"/>
      <c r="D444" s="543"/>
      <c r="E444" s="559"/>
      <c r="F444" s="560"/>
      <c r="G444" s="561"/>
      <c r="H444" s="561"/>
      <c r="I444" s="850"/>
      <c r="J444" s="617"/>
      <c r="K444" s="788"/>
      <c r="L444" s="561"/>
      <c r="M444" s="562"/>
      <c r="N444" s="688"/>
      <c r="O444" s="676"/>
    </row>
    <row r="445" spans="1:15" s="67" customFormat="1" ht="15">
      <c r="A445" s="273"/>
      <c r="B445" s="316"/>
      <c r="C445" s="275"/>
      <c r="D445" s="275"/>
      <c r="E445" s="317"/>
      <c r="F445" s="318"/>
      <c r="G445" s="319"/>
      <c r="H445" s="319"/>
      <c r="I445" s="851"/>
      <c r="J445" s="618"/>
      <c r="K445" s="789"/>
      <c r="L445" s="319"/>
      <c r="M445" s="320"/>
      <c r="N445" s="689"/>
      <c r="O445" s="682"/>
    </row>
    <row r="446" spans="1:15" s="67" customFormat="1">
      <c r="A446" s="65"/>
      <c r="B446" s="144"/>
      <c r="C446" s="154"/>
      <c r="D446" s="154"/>
      <c r="E446" s="167" t="s">
        <v>138</v>
      </c>
      <c r="F446" s="66"/>
      <c r="G446" s="66"/>
      <c r="H446" s="66"/>
      <c r="I446" s="852"/>
      <c r="J446" s="690" t="e">
        <f t="shared" ref="J446:N446" si="44">SUM(J402:J445)</f>
        <v>#REF!</v>
      </c>
      <c r="K446" s="790"/>
      <c r="L446" s="769" t="e">
        <f t="shared" si="44"/>
        <v>#REF!</v>
      </c>
      <c r="M446" s="886" t="e">
        <f t="shared" si="44"/>
        <v>#REF!</v>
      </c>
      <c r="N446" s="690">
        <f t="shared" si="44"/>
        <v>4450</v>
      </c>
      <c r="O446" s="690" t="e">
        <f>SUM(O402:O445)</f>
        <v>#REF!</v>
      </c>
    </row>
    <row r="447" spans="1:15" s="67" customFormat="1">
      <c r="A447" s="65" t="s">
        <v>112</v>
      </c>
      <c r="B447" s="144"/>
      <c r="C447" s="154"/>
      <c r="D447" s="154"/>
      <c r="E447" s="169" t="s">
        <v>159</v>
      </c>
      <c r="F447" s="66"/>
      <c r="G447" s="116"/>
      <c r="H447" s="116"/>
      <c r="I447" s="846"/>
      <c r="J447" s="613"/>
      <c r="K447" s="784"/>
      <c r="L447" s="116"/>
      <c r="M447" s="72"/>
      <c r="N447" s="683"/>
      <c r="O447" s="691"/>
    </row>
    <row r="448" spans="1:15" s="67" customFormat="1" ht="15">
      <c r="A448" s="298"/>
      <c r="B448" s="299"/>
      <c r="C448" s="244"/>
      <c r="D448" s="244"/>
      <c r="E448" s="246"/>
      <c r="F448" s="300"/>
      <c r="G448" s="301"/>
      <c r="H448" s="301"/>
      <c r="I448" s="847"/>
      <c r="J448" s="614"/>
      <c r="K448" s="785"/>
      <c r="L448" s="301"/>
      <c r="M448" s="302"/>
      <c r="N448" s="685"/>
      <c r="O448" s="679"/>
    </row>
    <row r="449" spans="1:59" s="67" customFormat="1" ht="15">
      <c r="A449" s="303" t="s">
        <v>113</v>
      </c>
      <c r="B449" s="304" t="s">
        <v>71</v>
      </c>
      <c r="C449" s="252"/>
      <c r="D449" s="252"/>
      <c r="E449" s="254"/>
      <c r="F449" s="308"/>
      <c r="G449" s="309"/>
      <c r="H449" s="309"/>
      <c r="I449" s="849"/>
      <c r="J449" s="616"/>
      <c r="K449" s="787"/>
      <c r="L449" s="309"/>
      <c r="M449" s="310"/>
      <c r="N449" s="687"/>
      <c r="O449" s="668"/>
    </row>
    <row r="450" spans="1:59" s="67" customFormat="1" ht="15">
      <c r="A450" s="266"/>
      <c r="B450" s="304"/>
      <c r="C450" s="252"/>
      <c r="D450" s="252"/>
      <c r="E450" s="254"/>
      <c r="F450" s="308"/>
      <c r="G450" s="309"/>
      <c r="H450" s="309"/>
      <c r="I450" s="849"/>
      <c r="J450" s="616"/>
      <c r="K450" s="787"/>
      <c r="L450" s="309"/>
      <c r="M450" s="310"/>
      <c r="N450" s="687"/>
      <c r="O450" s="668"/>
    </row>
    <row r="451" spans="1:59" s="67" customFormat="1" ht="25.5">
      <c r="A451" s="266"/>
      <c r="B451" s="295"/>
      <c r="C451" s="311"/>
      <c r="D451" s="261" t="s">
        <v>48</v>
      </c>
      <c r="E451" s="321" t="s">
        <v>114</v>
      </c>
      <c r="F451" s="305"/>
      <c r="G451" s="306"/>
      <c r="H451" s="306"/>
      <c r="I451" s="848"/>
      <c r="J451" s="615"/>
      <c r="K451" s="786"/>
      <c r="L451" s="306"/>
      <c r="M451" s="307"/>
      <c r="N451" s="686"/>
      <c r="O451" s="668"/>
    </row>
    <row r="452" spans="1:59" s="67" customFormat="1" ht="25.5">
      <c r="A452" s="266"/>
      <c r="B452" s="295"/>
      <c r="C452" s="311"/>
      <c r="D452" s="261" t="s">
        <v>73</v>
      </c>
      <c r="E452" s="312" t="s">
        <v>309</v>
      </c>
      <c r="F452" s="305"/>
      <c r="G452" s="306"/>
      <c r="H452" s="306"/>
      <c r="I452" s="848"/>
      <c r="J452" s="615"/>
      <c r="K452" s="786"/>
      <c r="L452" s="306"/>
      <c r="M452" s="307"/>
      <c r="N452" s="686"/>
      <c r="O452" s="668"/>
    </row>
    <row r="453" spans="1:59" s="67" customFormat="1" ht="15">
      <c r="A453" s="266"/>
      <c r="B453" s="295"/>
      <c r="C453" s="311"/>
      <c r="D453" s="261" t="s">
        <v>115</v>
      </c>
      <c r="E453" s="322" t="s">
        <v>116</v>
      </c>
      <c r="F453" s="305"/>
      <c r="G453" s="306"/>
      <c r="H453" s="306"/>
      <c r="I453" s="848"/>
      <c r="J453" s="615"/>
      <c r="K453" s="786"/>
      <c r="L453" s="306"/>
      <c r="M453" s="307"/>
      <c r="N453" s="686"/>
      <c r="O453" s="668"/>
    </row>
    <row r="454" spans="1:59" s="67" customFormat="1" ht="25.5">
      <c r="A454" s="266"/>
      <c r="B454" s="295"/>
      <c r="C454" s="311"/>
      <c r="D454" s="261" t="s">
        <v>75</v>
      </c>
      <c r="E454" s="321" t="s">
        <v>160</v>
      </c>
      <c r="F454" s="305"/>
      <c r="G454" s="306"/>
      <c r="H454" s="306"/>
      <c r="I454" s="848"/>
      <c r="J454" s="615"/>
      <c r="K454" s="786"/>
      <c r="L454" s="306"/>
      <c r="M454" s="307"/>
      <c r="N454" s="686"/>
      <c r="O454" s="668"/>
    </row>
    <row r="455" spans="1:59" s="67" customFormat="1" ht="15">
      <c r="A455" s="266"/>
      <c r="B455" s="295"/>
      <c r="C455" s="311"/>
      <c r="D455" s="261" t="s">
        <v>77</v>
      </c>
      <c r="E455" s="323" t="s">
        <v>161</v>
      </c>
      <c r="F455" s="305"/>
      <c r="G455" s="306"/>
      <c r="H455" s="306"/>
      <c r="I455" s="848"/>
      <c r="J455" s="615"/>
      <c r="K455" s="786"/>
      <c r="L455" s="306"/>
      <c r="M455" s="307"/>
      <c r="N455" s="686"/>
      <c r="O455" s="668"/>
    </row>
    <row r="456" spans="1:59" s="67" customFormat="1" ht="25.5">
      <c r="A456" s="266"/>
      <c r="B456" s="295"/>
      <c r="C456" s="311"/>
      <c r="D456" s="261" t="s">
        <v>79</v>
      </c>
      <c r="E456" s="321" t="s">
        <v>117</v>
      </c>
      <c r="F456" s="305"/>
      <c r="G456" s="306"/>
      <c r="H456" s="306"/>
      <c r="I456" s="848"/>
      <c r="J456" s="615"/>
      <c r="K456" s="786"/>
      <c r="L456" s="306"/>
      <c r="M456" s="307"/>
      <c r="N456" s="686"/>
      <c r="O456" s="668"/>
      <c r="AY456" s="84">
        <f>N461/1.25</f>
        <v>31500</v>
      </c>
      <c r="AZ456" s="84">
        <f>AY456*0.25</f>
        <v>7875</v>
      </c>
      <c r="BA456" s="84">
        <f>AY456-AZ456</f>
        <v>23625</v>
      </c>
    </row>
    <row r="457" spans="1:59" s="67" customFormat="1" ht="25.5">
      <c r="A457" s="266"/>
      <c r="B457" s="295"/>
      <c r="C457" s="311"/>
      <c r="D457" s="261" t="s">
        <v>81</v>
      </c>
      <c r="E457" s="321" t="s">
        <v>118</v>
      </c>
      <c r="F457" s="305"/>
      <c r="G457" s="306"/>
      <c r="H457" s="306"/>
      <c r="I457" s="848"/>
      <c r="J457" s="615"/>
      <c r="K457" s="786"/>
      <c r="L457" s="306"/>
      <c r="M457" s="307"/>
      <c r="N457" s="686"/>
      <c r="O457" s="668"/>
      <c r="AY457" s="84">
        <f>N460/1.25</f>
        <v>24500</v>
      </c>
      <c r="AZ457" s="84">
        <f>AY457*0.25</f>
        <v>6125</v>
      </c>
      <c r="BA457" s="84">
        <f>AY457-AZ457</f>
        <v>18375</v>
      </c>
    </row>
    <row r="458" spans="1:59" s="67" customFormat="1" ht="15">
      <c r="A458" s="266"/>
      <c r="B458" s="295"/>
      <c r="C458" s="260"/>
      <c r="D458" s="260"/>
      <c r="E458" s="265"/>
      <c r="F458" s="305"/>
      <c r="G458" s="306"/>
      <c r="H458" s="306"/>
      <c r="I458" s="848"/>
      <c r="J458" s="615"/>
      <c r="K458" s="786"/>
      <c r="L458" s="306"/>
      <c r="M458" s="307"/>
      <c r="N458" s="686"/>
      <c r="O458" s="668"/>
    </row>
    <row r="459" spans="1:59" s="67" customFormat="1" ht="15">
      <c r="A459" s="303" t="s">
        <v>374</v>
      </c>
      <c r="B459" s="326" t="s">
        <v>93</v>
      </c>
      <c r="C459" s="261"/>
      <c r="D459" s="261"/>
      <c r="E459" s="327"/>
      <c r="F459" s="305"/>
      <c r="G459" s="324"/>
      <c r="H459" s="324"/>
      <c r="I459" s="853"/>
      <c r="J459" s="619"/>
      <c r="K459" s="791"/>
      <c r="L459" s="324"/>
      <c r="M459" s="325"/>
      <c r="N459" s="692"/>
      <c r="O459" s="668"/>
    </row>
    <row r="460" spans="1:59" s="67" customFormat="1" ht="22.5" customHeight="1">
      <c r="A460" s="272" t="s">
        <v>375</v>
      </c>
      <c r="B460" s="328">
        <v>3100</v>
      </c>
      <c r="C460" s="261" t="s">
        <v>120</v>
      </c>
      <c r="D460" s="261">
        <v>2100</v>
      </c>
      <c r="E460" s="329" t="s">
        <v>343</v>
      </c>
      <c r="F460" s="330" t="s">
        <v>153</v>
      </c>
      <c r="G460" s="324" t="e">
        <f>#REF!</f>
        <v>#REF!</v>
      </c>
      <c r="H460" s="324"/>
      <c r="I460" s="853">
        <v>250</v>
      </c>
      <c r="J460" s="619" t="e">
        <f t="shared" ref="J460:J473" si="45">I460*G460</f>
        <v>#REF!</v>
      </c>
      <c r="K460" s="791">
        <f>BG460</f>
        <v>19600</v>
      </c>
      <c r="L460" s="324" t="e">
        <f t="shared" ref="L460:L473" si="46">K460*G460</f>
        <v>#REF!</v>
      </c>
      <c r="M460" s="325" t="e">
        <f>L460+J460</f>
        <v>#REF!</v>
      </c>
      <c r="N460" s="692">
        <f>BC460</f>
        <v>30625</v>
      </c>
      <c r="O460" s="693" t="e">
        <f t="shared" ref="O460:O473" si="47">N460*G460</f>
        <v>#REF!</v>
      </c>
      <c r="P460" s="67">
        <v>5800</v>
      </c>
      <c r="Q460" s="67" t="e">
        <f>(P460*#REF!)+P460</f>
        <v>#REF!</v>
      </c>
      <c r="AY460" s="84">
        <f>N460/1.55</f>
        <v>19758.06451612903</v>
      </c>
      <c r="AZ460" s="67">
        <f t="shared" ref="AZ460:AZ473" si="48">ROUNDUP((B460*D460)/1000000,0)</f>
        <v>7</v>
      </c>
      <c r="BB460" s="67">
        <v>3500</v>
      </c>
      <c r="BC460" s="67">
        <f>ROUNDUP(BB460*AZ460,-1)*1.25</f>
        <v>30625</v>
      </c>
      <c r="BD460" s="67">
        <f t="shared" ref="BD460:BD473" si="49">ROUNDUP((B460*D460)/1000000,0)</f>
        <v>7</v>
      </c>
      <c r="BF460" s="67">
        <v>2800</v>
      </c>
      <c r="BG460" s="67">
        <f>BF460*BD460</f>
        <v>19600</v>
      </c>
    </row>
    <row r="461" spans="1:59" s="67" customFormat="1" ht="22.5" customHeight="1">
      <c r="A461" s="272" t="s">
        <v>376</v>
      </c>
      <c r="B461" s="328">
        <v>5800</v>
      </c>
      <c r="C461" s="261" t="s">
        <v>120</v>
      </c>
      <c r="D461" s="261">
        <v>1400</v>
      </c>
      <c r="E461" s="329" t="s">
        <v>344</v>
      </c>
      <c r="F461" s="330" t="s">
        <v>153</v>
      </c>
      <c r="G461" s="324" t="e">
        <f>#REF!</f>
        <v>#REF!</v>
      </c>
      <c r="H461" s="324"/>
      <c r="I461" s="853">
        <v>250</v>
      </c>
      <c r="J461" s="619" t="e">
        <f t="shared" si="45"/>
        <v>#REF!</v>
      </c>
      <c r="K461" s="791">
        <f t="shared" ref="K461:K488" si="50">BG461</f>
        <v>25200</v>
      </c>
      <c r="L461" s="324" t="e">
        <f t="shared" si="46"/>
        <v>#REF!</v>
      </c>
      <c r="M461" s="325" t="e">
        <f t="shared" ref="M461:M488" si="51">L461+J461</f>
        <v>#REF!</v>
      </c>
      <c r="N461" s="692">
        <f t="shared" ref="N461:N473" si="52">BC461</f>
        <v>39375</v>
      </c>
      <c r="O461" s="693" t="e">
        <f t="shared" si="47"/>
        <v>#REF!</v>
      </c>
      <c r="AY461" s="84">
        <f>AY460*0.25</f>
        <v>4939.5161290322576</v>
      </c>
      <c r="AZ461" s="67">
        <f t="shared" si="48"/>
        <v>9</v>
      </c>
      <c r="BB461" s="67">
        <v>3500</v>
      </c>
      <c r="BC461" s="67">
        <f>ROUNDUP(BB461*AZ461,-1)*1.25</f>
        <v>39375</v>
      </c>
      <c r="BD461" s="67">
        <f t="shared" si="49"/>
        <v>9</v>
      </c>
      <c r="BF461" s="67">
        <v>2800</v>
      </c>
      <c r="BG461" s="67">
        <f t="shared" ref="BG461:BG488" si="53">BF461*BD461</f>
        <v>25200</v>
      </c>
    </row>
    <row r="462" spans="1:59" s="67" customFormat="1" ht="22.5" customHeight="1">
      <c r="A462" s="272" t="s">
        <v>377</v>
      </c>
      <c r="B462" s="328">
        <v>900</v>
      </c>
      <c r="C462" s="261" t="s">
        <v>120</v>
      </c>
      <c r="D462" s="261">
        <v>1400</v>
      </c>
      <c r="E462" s="329" t="s">
        <v>345</v>
      </c>
      <c r="F462" s="330" t="s">
        <v>153</v>
      </c>
      <c r="G462" s="324" t="e">
        <f>#REF!</f>
        <v>#REF!</v>
      </c>
      <c r="H462" s="324"/>
      <c r="I462" s="853">
        <v>250</v>
      </c>
      <c r="J462" s="619" t="e">
        <f t="shared" si="45"/>
        <v>#REF!</v>
      </c>
      <c r="K462" s="791">
        <f t="shared" si="50"/>
        <v>5600</v>
      </c>
      <c r="L462" s="324" t="e">
        <f t="shared" si="46"/>
        <v>#REF!</v>
      </c>
      <c r="M462" s="325" t="e">
        <f t="shared" si="51"/>
        <v>#REF!</v>
      </c>
      <c r="N462" s="692">
        <f t="shared" si="52"/>
        <v>8750</v>
      </c>
      <c r="O462" s="693" t="e">
        <f t="shared" si="47"/>
        <v>#REF!</v>
      </c>
      <c r="P462" s="67">
        <v>1200</v>
      </c>
      <c r="Q462" s="67" t="e">
        <f>(P462*#REF!)+P462</f>
        <v>#REF!</v>
      </c>
      <c r="AZ462" s="67">
        <f t="shared" si="48"/>
        <v>2</v>
      </c>
      <c r="BB462" s="67">
        <v>3500</v>
      </c>
      <c r="BC462" s="67">
        <f t="shared" ref="BC462:BC473" si="54">ROUNDUP(BB462*AZ462,-1)*1.25</f>
        <v>8750</v>
      </c>
      <c r="BD462" s="67">
        <f t="shared" si="49"/>
        <v>2</v>
      </c>
      <c r="BF462" s="67">
        <v>2800</v>
      </c>
      <c r="BG462" s="67">
        <f t="shared" si="53"/>
        <v>5600</v>
      </c>
    </row>
    <row r="463" spans="1:59" s="67" customFormat="1" ht="22.5" customHeight="1">
      <c r="A463" s="272" t="s">
        <v>378</v>
      </c>
      <c r="B463" s="328">
        <v>1425</v>
      </c>
      <c r="C463" s="261" t="s">
        <v>120</v>
      </c>
      <c r="D463" s="261">
        <v>1400</v>
      </c>
      <c r="E463" s="329" t="s">
        <v>346</v>
      </c>
      <c r="F463" s="330" t="s">
        <v>153</v>
      </c>
      <c r="G463" s="324" t="e">
        <f>#REF!</f>
        <v>#REF!</v>
      </c>
      <c r="H463" s="324"/>
      <c r="I463" s="853">
        <v>250</v>
      </c>
      <c r="J463" s="619" t="e">
        <f t="shared" si="45"/>
        <v>#REF!</v>
      </c>
      <c r="K463" s="791">
        <f t="shared" si="50"/>
        <v>5600</v>
      </c>
      <c r="L463" s="324" t="e">
        <f t="shared" si="46"/>
        <v>#REF!</v>
      </c>
      <c r="M463" s="325" t="e">
        <f t="shared" si="51"/>
        <v>#REF!</v>
      </c>
      <c r="N463" s="692">
        <f t="shared" si="52"/>
        <v>8750</v>
      </c>
      <c r="O463" s="693" t="e">
        <f t="shared" si="47"/>
        <v>#REF!</v>
      </c>
      <c r="AZ463" s="67">
        <f t="shared" si="48"/>
        <v>2</v>
      </c>
      <c r="BB463" s="67">
        <v>3500</v>
      </c>
      <c r="BC463" s="67">
        <f t="shared" si="54"/>
        <v>8750</v>
      </c>
      <c r="BD463" s="67">
        <f t="shared" si="49"/>
        <v>2</v>
      </c>
      <c r="BF463" s="67">
        <v>2800</v>
      </c>
      <c r="BG463" s="67">
        <f t="shared" si="53"/>
        <v>5600</v>
      </c>
    </row>
    <row r="464" spans="1:59" s="67" customFormat="1" ht="22.5" customHeight="1">
      <c r="A464" s="272" t="s">
        <v>379</v>
      </c>
      <c r="B464" s="328">
        <v>2880</v>
      </c>
      <c r="C464" s="261" t="s">
        <v>120</v>
      </c>
      <c r="D464" s="261">
        <v>600</v>
      </c>
      <c r="E464" s="329" t="s">
        <v>347</v>
      </c>
      <c r="F464" s="330" t="s">
        <v>153</v>
      </c>
      <c r="G464" s="324" t="e">
        <f>#REF!</f>
        <v>#REF!</v>
      </c>
      <c r="H464" s="324"/>
      <c r="I464" s="853">
        <v>250</v>
      </c>
      <c r="J464" s="619" t="e">
        <f t="shared" si="45"/>
        <v>#REF!</v>
      </c>
      <c r="K464" s="791">
        <f t="shared" si="50"/>
        <v>5600</v>
      </c>
      <c r="L464" s="324" t="e">
        <f t="shared" si="46"/>
        <v>#REF!</v>
      </c>
      <c r="M464" s="325" t="e">
        <f t="shared" si="51"/>
        <v>#REF!</v>
      </c>
      <c r="N464" s="692">
        <f t="shared" si="52"/>
        <v>8750</v>
      </c>
      <c r="O464" s="693" t="e">
        <f t="shared" si="47"/>
        <v>#REF!</v>
      </c>
      <c r="AZ464" s="67">
        <f t="shared" si="48"/>
        <v>2</v>
      </c>
      <c r="BB464" s="67">
        <v>3500</v>
      </c>
      <c r="BC464" s="67">
        <f t="shared" si="54"/>
        <v>8750</v>
      </c>
      <c r="BD464" s="67">
        <f t="shared" si="49"/>
        <v>2</v>
      </c>
      <c r="BF464" s="67">
        <v>2800</v>
      </c>
      <c r="BG464" s="67">
        <f t="shared" si="53"/>
        <v>5600</v>
      </c>
    </row>
    <row r="465" spans="1:59" s="67" customFormat="1" ht="22.5" customHeight="1">
      <c r="A465" s="272" t="s">
        <v>380</v>
      </c>
      <c r="B465" s="328">
        <v>600</v>
      </c>
      <c r="C465" s="261" t="s">
        <v>120</v>
      </c>
      <c r="D465" s="261">
        <v>600</v>
      </c>
      <c r="E465" s="329" t="s">
        <v>348</v>
      </c>
      <c r="F465" s="330" t="s">
        <v>153</v>
      </c>
      <c r="G465" s="324" t="e">
        <f>#REF!</f>
        <v>#REF!</v>
      </c>
      <c r="H465" s="324"/>
      <c r="I465" s="853">
        <v>250</v>
      </c>
      <c r="J465" s="619" t="e">
        <f t="shared" si="45"/>
        <v>#REF!</v>
      </c>
      <c r="K465" s="791">
        <f t="shared" si="50"/>
        <v>2800</v>
      </c>
      <c r="L465" s="324" t="e">
        <f t="shared" si="46"/>
        <v>#REF!</v>
      </c>
      <c r="M465" s="325" t="e">
        <f t="shared" si="51"/>
        <v>#REF!</v>
      </c>
      <c r="N465" s="692">
        <f t="shared" si="52"/>
        <v>4375</v>
      </c>
      <c r="O465" s="693" t="e">
        <f t="shared" si="47"/>
        <v>#REF!</v>
      </c>
      <c r="AZ465" s="67">
        <f t="shared" si="48"/>
        <v>1</v>
      </c>
      <c r="BB465" s="67">
        <v>3500</v>
      </c>
      <c r="BC465" s="67">
        <f t="shared" si="54"/>
        <v>4375</v>
      </c>
      <c r="BD465" s="67">
        <f t="shared" si="49"/>
        <v>1</v>
      </c>
      <c r="BF465" s="67">
        <v>2800</v>
      </c>
      <c r="BG465" s="67">
        <f t="shared" si="53"/>
        <v>2800</v>
      </c>
    </row>
    <row r="466" spans="1:59" s="67" customFormat="1" ht="22.5" customHeight="1">
      <c r="A466" s="272" t="s">
        <v>381</v>
      </c>
      <c r="B466" s="328">
        <v>930</v>
      </c>
      <c r="C466" s="261" t="s">
        <v>120</v>
      </c>
      <c r="D466" s="261">
        <v>2100</v>
      </c>
      <c r="E466" s="329" t="s">
        <v>349</v>
      </c>
      <c r="F466" s="330" t="s">
        <v>153</v>
      </c>
      <c r="G466" s="324" t="e">
        <f>#REF!</f>
        <v>#REF!</v>
      </c>
      <c r="H466" s="324"/>
      <c r="I466" s="853">
        <v>250</v>
      </c>
      <c r="J466" s="619" t="e">
        <f t="shared" si="45"/>
        <v>#REF!</v>
      </c>
      <c r="K466" s="791">
        <f t="shared" si="50"/>
        <v>5600</v>
      </c>
      <c r="L466" s="324" t="e">
        <f t="shared" si="46"/>
        <v>#REF!</v>
      </c>
      <c r="M466" s="325" t="e">
        <f t="shared" si="51"/>
        <v>#REF!</v>
      </c>
      <c r="N466" s="692">
        <f>BC466</f>
        <v>8750</v>
      </c>
      <c r="O466" s="693" t="e">
        <f t="shared" si="47"/>
        <v>#REF!</v>
      </c>
      <c r="P466" s="67">
        <v>1160</v>
      </c>
      <c r="Q466" s="67" t="e">
        <f>(P466*#REF!)+P466</f>
        <v>#REF!</v>
      </c>
      <c r="AZ466" s="67">
        <f t="shared" si="48"/>
        <v>2</v>
      </c>
      <c r="BB466" s="67">
        <v>3500</v>
      </c>
      <c r="BC466" s="67">
        <f t="shared" si="54"/>
        <v>8750</v>
      </c>
      <c r="BD466" s="67">
        <f t="shared" si="49"/>
        <v>2</v>
      </c>
      <c r="BF466" s="67">
        <v>2800</v>
      </c>
      <c r="BG466" s="67">
        <f t="shared" si="53"/>
        <v>5600</v>
      </c>
    </row>
    <row r="467" spans="1:59" s="67" customFormat="1" ht="22.5" customHeight="1">
      <c r="A467" s="272" t="s">
        <v>382</v>
      </c>
      <c r="B467" s="328">
        <v>2200</v>
      </c>
      <c r="C467" s="261" t="s">
        <v>120</v>
      </c>
      <c r="D467" s="261">
        <v>2100</v>
      </c>
      <c r="E467" s="329" t="s">
        <v>350</v>
      </c>
      <c r="F467" s="330" t="s">
        <v>153</v>
      </c>
      <c r="G467" s="324" t="e">
        <f>#REF!</f>
        <v>#REF!</v>
      </c>
      <c r="H467" s="324"/>
      <c r="I467" s="853">
        <v>250</v>
      </c>
      <c r="J467" s="619" t="e">
        <f t="shared" si="45"/>
        <v>#REF!</v>
      </c>
      <c r="K467" s="791">
        <f t="shared" si="50"/>
        <v>14000</v>
      </c>
      <c r="L467" s="324" t="e">
        <f t="shared" si="46"/>
        <v>#REF!</v>
      </c>
      <c r="M467" s="325" t="e">
        <f t="shared" si="51"/>
        <v>#REF!</v>
      </c>
      <c r="N467" s="692">
        <f t="shared" si="52"/>
        <v>21875</v>
      </c>
      <c r="O467" s="693" t="e">
        <f t="shared" si="47"/>
        <v>#REF!</v>
      </c>
      <c r="P467" s="67">
        <v>900</v>
      </c>
      <c r="Q467" s="67" t="e">
        <f>(P467*#REF!)+P467</f>
        <v>#REF!</v>
      </c>
      <c r="AZ467" s="67">
        <f t="shared" si="48"/>
        <v>5</v>
      </c>
      <c r="BB467" s="67">
        <v>3500</v>
      </c>
      <c r="BC467" s="67">
        <f t="shared" si="54"/>
        <v>21875</v>
      </c>
      <c r="BD467" s="67">
        <f t="shared" si="49"/>
        <v>5</v>
      </c>
      <c r="BF467" s="67">
        <v>2800</v>
      </c>
      <c r="BG467" s="67">
        <f t="shared" si="53"/>
        <v>14000</v>
      </c>
    </row>
    <row r="468" spans="1:59" s="67" customFormat="1" ht="22.5" customHeight="1">
      <c r="A468" s="272" t="s">
        <v>383</v>
      </c>
      <c r="B468" s="328">
        <v>4240</v>
      </c>
      <c r="C468" s="261" t="s">
        <v>120</v>
      </c>
      <c r="D468" s="261">
        <v>2400</v>
      </c>
      <c r="E468" s="329" t="s">
        <v>326</v>
      </c>
      <c r="F468" s="330" t="s">
        <v>153</v>
      </c>
      <c r="G468" s="324" t="e">
        <f>#REF!</f>
        <v>#REF!</v>
      </c>
      <c r="H468" s="324"/>
      <c r="I468" s="853">
        <v>250</v>
      </c>
      <c r="J468" s="619" t="e">
        <f t="shared" si="45"/>
        <v>#REF!</v>
      </c>
      <c r="K468" s="791">
        <f t="shared" si="50"/>
        <v>30800</v>
      </c>
      <c r="L468" s="324" t="e">
        <f t="shared" si="46"/>
        <v>#REF!</v>
      </c>
      <c r="M468" s="325" t="e">
        <f t="shared" si="51"/>
        <v>#REF!</v>
      </c>
      <c r="N468" s="692">
        <f t="shared" si="52"/>
        <v>48125</v>
      </c>
      <c r="O468" s="693" t="e">
        <f t="shared" si="47"/>
        <v>#REF!</v>
      </c>
      <c r="P468" s="67">
        <v>6515</v>
      </c>
      <c r="Q468" s="67" t="e">
        <f>(P468*#REF!)+P468</f>
        <v>#REF!</v>
      </c>
      <c r="AZ468" s="67">
        <f t="shared" si="48"/>
        <v>11</v>
      </c>
      <c r="BB468" s="67">
        <v>3500</v>
      </c>
      <c r="BC468" s="67">
        <f t="shared" si="54"/>
        <v>48125</v>
      </c>
      <c r="BD468" s="67">
        <f t="shared" si="49"/>
        <v>11</v>
      </c>
      <c r="BF468" s="67">
        <v>2800</v>
      </c>
      <c r="BG468" s="67">
        <f t="shared" si="53"/>
        <v>30800</v>
      </c>
    </row>
    <row r="469" spans="1:59" s="67" customFormat="1" ht="22.5" customHeight="1">
      <c r="A469" s="272" t="s">
        <v>384</v>
      </c>
      <c r="B469" s="328">
        <v>980</v>
      </c>
      <c r="C469" s="261" t="s">
        <v>120</v>
      </c>
      <c r="D469" s="261">
        <v>2100</v>
      </c>
      <c r="E469" s="329" t="s">
        <v>337</v>
      </c>
      <c r="F469" s="330" t="s">
        <v>153</v>
      </c>
      <c r="G469" s="324" t="e">
        <f>#REF!</f>
        <v>#REF!</v>
      </c>
      <c r="H469" s="324"/>
      <c r="I469" s="853">
        <v>250</v>
      </c>
      <c r="J469" s="619" t="e">
        <f t="shared" si="45"/>
        <v>#REF!</v>
      </c>
      <c r="K469" s="791">
        <f t="shared" si="50"/>
        <v>9600</v>
      </c>
      <c r="L469" s="324" t="e">
        <f t="shared" si="46"/>
        <v>#REF!</v>
      </c>
      <c r="M469" s="325" t="e">
        <f t="shared" si="51"/>
        <v>#REF!</v>
      </c>
      <c r="N469" s="692">
        <f t="shared" si="52"/>
        <v>11625</v>
      </c>
      <c r="O469" s="693" t="e">
        <f t="shared" si="47"/>
        <v>#REF!</v>
      </c>
      <c r="P469" s="67">
        <v>6450</v>
      </c>
      <c r="Q469" s="67" t="e">
        <f>(P469*#REF!)+P469</f>
        <v>#REF!</v>
      </c>
      <c r="AZ469" s="67">
        <f t="shared" si="48"/>
        <v>3</v>
      </c>
      <c r="BB469" s="67">
        <v>3100</v>
      </c>
      <c r="BC469" s="67">
        <f t="shared" si="54"/>
        <v>11625</v>
      </c>
      <c r="BD469" s="67">
        <f t="shared" si="49"/>
        <v>3</v>
      </c>
      <c r="BF469" s="67">
        <v>3200</v>
      </c>
      <c r="BG469" s="67">
        <f t="shared" si="53"/>
        <v>9600</v>
      </c>
    </row>
    <row r="470" spans="1:59" s="67" customFormat="1" ht="19.5" customHeight="1">
      <c r="A470" s="272" t="s">
        <v>385</v>
      </c>
      <c r="B470" s="328">
        <v>1000</v>
      </c>
      <c r="C470" s="261" t="s">
        <v>120</v>
      </c>
      <c r="D470" s="261">
        <v>2100</v>
      </c>
      <c r="E470" s="329" t="s">
        <v>338</v>
      </c>
      <c r="F470" s="330" t="s">
        <v>153</v>
      </c>
      <c r="G470" s="324" t="e">
        <f>#REF!</f>
        <v>#REF!</v>
      </c>
      <c r="H470" s="324"/>
      <c r="I470" s="853">
        <v>250</v>
      </c>
      <c r="J470" s="619" t="e">
        <f t="shared" si="45"/>
        <v>#REF!</v>
      </c>
      <c r="K470" s="791">
        <f t="shared" si="50"/>
        <v>9600</v>
      </c>
      <c r="L470" s="324" t="e">
        <f t="shared" si="46"/>
        <v>#REF!</v>
      </c>
      <c r="M470" s="325" t="e">
        <f t="shared" si="51"/>
        <v>#REF!</v>
      </c>
      <c r="N470" s="692">
        <f t="shared" si="52"/>
        <v>11625</v>
      </c>
      <c r="O470" s="693" t="e">
        <f t="shared" si="47"/>
        <v>#REF!</v>
      </c>
      <c r="P470" s="67">
        <v>4450</v>
      </c>
      <c r="Q470" s="67" t="e">
        <f>(P470*#REF!)+P470</f>
        <v>#REF!</v>
      </c>
      <c r="AZ470" s="67">
        <f t="shared" si="48"/>
        <v>3</v>
      </c>
      <c r="BB470" s="67">
        <v>3100</v>
      </c>
      <c r="BC470" s="67">
        <f t="shared" si="54"/>
        <v>11625</v>
      </c>
      <c r="BD470" s="67">
        <f t="shared" si="49"/>
        <v>3</v>
      </c>
      <c r="BF470" s="67">
        <v>3200</v>
      </c>
      <c r="BG470" s="67">
        <f t="shared" si="53"/>
        <v>9600</v>
      </c>
    </row>
    <row r="471" spans="1:59" s="67" customFormat="1" ht="22.5" customHeight="1">
      <c r="A471" s="272" t="s">
        <v>386</v>
      </c>
      <c r="B471" s="328">
        <v>750</v>
      </c>
      <c r="C471" s="261" t="s">
        <v>120</v>
      </c>
      <c r="D471" s="261">
        <v>2100</v>
      </c>
      <c r="E471" s="329" t="s">
        <v>339</v>
      </c>
      <c r="F471" s="330" t="s">
        <v>153</v>
      </c>
      <c r="G471" s="324">
        <v>9</v>
      </c>
      <c r="H471" s="324"/>
      <c r="I471" s="853">
        <v>250</v>
      </c>
      <c r="J471" s="619">
        <f t="shared" si="45"/>
        <v>2250</v>
      </c>
      <c r="K471" s="791">
        <f t="shared" si="50"/>
        <v>6400</v>
      </c>
      <c r="L471" s="324">
        <f t="shared" si="46"/>
        <v>57600</v>
      </c>
      <c r="M471" s="325">
        <f t="shared" si="51"/>
        <v>59850</v>
      </c>
      <c r="N471" s="692">
        <f t="shared" si="52"/>
        <v>7750</v>
      </c>
      <c r="O471" s="693">
        <f t="shared" si="47"/>
        <v>69750</v>
      </c>
      <c r="P471" s="67">
        <v>3257</v>
      </c>
      <c r="Q471" s="67" t="e">
        <f>(P471*#REF!)+P471</f>
        <v>#REF!</v>
      </c>
      <c r="AZ471" s="67">
        <f t="shared" si="48"/>
        <v>2</v>
      </c>
      <c r="BB471" s="67">
        <v>3100</v>
      </c>
      <c r="BC471" s="67">
        <f t="shared" si="54"/>
        <v>7750</v>
      </c>
      <c r="BD471" s="67">
        <f t="shared" si="49"/>
        <v>2</v>
      </c>
      <c r="BF471" s="67">
        <v>3200</v>
      </c>
      <c r="BG471" s="67">
        <f t="shared" si="53"/>
        <v>6400</v>
      </c>
    </row>
    <row r="472" spans="1:59" s="67" customFormat="1" ht="22.5" customHeight="1">
      <c r="A472" s="272" t="s">
        <v>387</v>
      </c>
      <c r="B472" s="328">
        <v>750</v>
      </c>
      <c r="C472" s="261" t="s">
        <v>120</v>
      </c>
      <c r="D472" s="261">
        <v>1000</v>
      </c>
      <c r="E472" s="329" t="s">
        <v>340</v>
      </c>
      <c r="F472" s="330" t="s">
        <v>153</v>
      </c>
      <c r="G472" s="324" t="e">
        <f>#REF!</f>
        <v>#REF!</v>
      </c>
      <c r="H472" s="324">
        <f>31/2</f>
        <v>15.5</v>
      </c>
      <c r="I472" s="853">
        <v>250</v>
      </c>
      <c r="J472" s="619" t="e">
        <f t="shared" si="45"/>
        <v>#REF!</v>
      </c>
      <c r="K472" s="791">
        <f t="shared" si="50"/>
        <v>3200</v>
      </c>
      <c r="L472" s="324" t="e">
        <f t="shared" si="46"/>
        <v>#REF!</v>
      </c>
      <c r="M472" s="325" t="e">
        <f t="shared" si="51"/>
        <v>#REF!</v>
      </c>
      <c r="N472" s="692">
        <f>BC472+1352.5</f>
        <v>5227.5</v>
      </c>
      <c r="O472" s="693" t="e">
        <f t="shared" si="47"/>
        <v>#REF!</v>
      </c>
      <c r="P472" s="67">
        <v>23340</v>
      </c>
      <c r="Q472" s="67" t="e">
        <f>(P472*#REF!)+P472</f>
        <v>#REF!</v>
      </c>
      <c r="AZ472" s="67">
        <f t="shared" si="48"/>
        <v>1</v>
      </c>
      <c r="BB472" s="67">
        <v>3100</v>
      </c>
      <c r="BC472" s="67">
        <f>ROUNDUP(BB472*AZ472,-1)*1.25</f>
        <v>3875</v>
      </c>
      <c r="BD472" s="67">
        <f t="shared" si="49"/>
        <v>1</v>
      </c>
      <c r="BF472" s="67">
        <v>3200</v>
      </c>
      <c r="BG472" s="67">
        <f t="shared" si="53"/>
        <v>3200</v>
      </c>
    </row>
    <row r="473" spans="1:59" s="67" customFormat="1" ht="22.5" customHeight="1">
      <c r="A473" s="272" t="s">
        <v>388</v>
      </c>
      <c r="B473" s="328">
        <v>1000</v>
      </c>
      <c r="C473" s="261" t="s">
        <v>120</v>
      </c>
      <c r="D473" s="261">
        <v>2100</v>
      </c>
      <c r="E473" s="329" t="s">
        <v>341</v>
      </c>
      <c r="F473" s="330" t="s">
        <v>153</v>
      </c>
      <c r="G473" s="324" t="e">
        <f>#REF!</f>
        <v>#REF!</v>
      </c>
      <c r="H473" s="324"/>
      <c r="I473" s="853">
        <v>250</v>
      </c>
      <c r="J473" s="619" t="e">
        <f t="shared" si="45"/>
        <v>#REF!</v>
      </c>
      <c r="K473" s="791">
        <f>BG473</f>
        <v>9600</v>
      </c>
      <c r="L473" s="324" t="e">
        <f t="shared" si="46"/>
        <v>#REF!</v>
      </c>
      <c r="M473" s="325" t="e">
        <f t="shared" si="51"/>
        <v>#REF!</v>
      </c>
      <c r="N473" s="692">
        <f t="shared" si="52"/>
        <v>11625</v>
      </c>
      <c r="O473" s="693" t="e">
        <f t="shared" si="47"/>
        <v>#REF!</v>
      </c>
      <c r="AZ473" s="67">
        <f t="shared" si="48"/>
        <v>3</v>
      </c>
      <c r="BB473" s="67">
        <v>3100</v>
      </c>
      <c r="BC473" s="67">
        <f t="shared" si="54"/>
        <v>11625</v>
      </c>
      <c r="BD473" s="67">
        <f t="shared" si="49"/>
        <v>3</v>
      </c>
      <c r="BF473" s="67">
        <v>3200</v>
      </c>
      <c r="BG473" s="67">
        <f t="shared" si="53"/>
        <v>9600</v>
      </c>
    </row>
    <row r="474" spans="1:59" s="67" customFormat="1">
      <c r="A474" s="266"/>
      <c r="B474" s="328"/>
      <c r="C474" s="261"/>
      <c r="D474" s="261"/>
      <c r="E474" s="327"/>
      <c r="F474" s="305"/>
      <c r="G474" s="324"/>
      <c r="H474" s="324"/>
      <c r="I474" s="853"/>
      <c r="J474" s="619"/>
      <c r="K474" s="791"/>
      <c r="L474" s="324"/>
      <c r="M474" s="325"/>
      <c r="N474" s="692"/>
      <c r="O474" s="693"/>
      <c r="Q474" s="67" t="e">
        <f>(P474*#REF!)+P474</f>
        <v>#REF!</v>
      </c>
      <c r="BG474" s="67">
        <f t="shared" si="53"/>
        <v>0</v>
      </c>
    </row>
    <row r="475" spans="1:59" s="67" customFormat="1" ht="18" customHeight="1">
      <c r="A475" s="303" t="s">
        <v>162</v>
      </c>
      <c r="B475" s="326" t="s">
        <v>98</v>
      </c>
      <c r="C475" s="261"/>
      <c r="D475" s="261"/>
      <c r="E475" s="327"/>
      <c r="F475" s="305"/>
      <c r="G475" s="324"/>
      <c r="H475" s="324"/>
      <c r="I475" s="853"/>
      <c r="J475" s="619"/>
      <c r="K475" s="791"/>
      <c r="L475" s="324"/>
      <c r="M475" s="325"/>
      <c r="N475" s="692"/>
      <c r="O475" s="693"/>
      <c r="Q475" s="67" t="e">
        <f>(P475*#REF!)+P475</f>
        <v>#REF!</v>
      </c>
      <c r="BG475" s="67">
        <f t="shared" si="53"/>
        <v>0</v>
      </c>
    </row>
    <row r="476" spans="1:59" s="67" customFormat="1" ht="22.5" customHeight="1">
      <c r="A476" s="272" t="s">
        <v>220</v>
      </c>
      <c r="B476" s="328">
        <v>3100</v>
      </c>
      <c r="C476" s="261" t="s">
        <v>120</v>
      </c>
      <c r="D476" s="261">
        <v>2100</v>
      </c>
      <c r="E476" s="327" t="s">
        <v>257</v>
      </c>
      <c r="F476" s="305" t="s">
        <v>153</v>
      </c>
      <c r="G476" s="324" t="e">
        <f>#REF!</f>
        <v>#REF!</v>
      </c>
      <c r="H476" s="324"/>
      <c r="I476" s="853">
        <v>250</v>
      </c>
      <c r="J476" s="619" t="e">
        <f t="shared" ref="J476:J488" si="55">I476*G476</f>
        <v>#REF!</v>
      </c>
      <c r="K476" s="791">
        <f t="shared" si="50"/>
        <v>19600</v>
      </c>
      <c r="L476" s="324" t="e">
        <f t="shared" ref="L476:L488" si="56">K476*G476</f>
        <v>#REF!</v>
      </c>
      <c r="M476" s="325" t="e">
        <f t="shared" si="51"/>
        <v>#REF!</v>
      </c>
      <c r="N476" s="692">
        <f t="shared" ref="N476:N483" si="57">BC460</f>
        <v>30625</v>
      </c>
      <c r="O476" s="693" t="e">
        <f t="shared" ref="O476:O488" si="58">N476*G476</f>
        <v>#REF!</v>
      </c>
      <c r="P476" s="67">
        <f>5770</f>
        <v>5770</v>
      </c>
      <c r="Q476" s="67" t="e">
        <f>(P476*#REF!)+P476</f>
        <v>#REF!</v>
      </c>
      <c r="BD476" s="67">
        <f t="shared" ref="BD476:BD488" si="59">ROUNDUP((B476*D476)/1000000,0)</f>
        <v>7</v>
      </c>
      <c r="BF476" s="67">
        <v>2800</v>
      </c>
      <c r="BG476" s="67">
        <f t="shared" si="53"/>
        <v>19600</v>
      </c>
    </row>
    <row r="477" spans="1:59" s="67" customFormat="1" ht="22.5" customHeight="1">
      <c r="A477" s="272" t="s">
        <v>221</v>
      </c>
      <c r="B477" s="328">
        <v>5800</v>
      </c>
      <c r="C477" s="261" t="s">
        <v>120</v>
      </c>
      <c r="D477" s="261">
        <v>1400</v>
      </c>
      <c r="E477" s="329" t="s">
        <v>342</v>
      </c>
      <c r="F477" s="305" t="s">
        <v>153</v>
      </c>
      <c r="G477" s="324" t="e">
        <f>#REF!</f>
        <v>#REF!</v>
      </c>
      <c r="H477" s="324"/>
      <c r="I477" s="853">
        <v>250</v>
      </c>
      <c r="J477" s="619" t="e">
        <f t="shared" si="55"/>
        <v>#REF!</v>
      </c>
      <c r="K477" s="791">
        <f t="shared" si="50"/>
        <v>25200</v>
      </c>
      <c r="L477" s="324" t="e">
        <f t="shared" si="56"/>
        <v>#REF!</v>
      </c>
      <c r="M477" s="325" t="e">
        <f t="shared" si="51"/>
        <v>#REF!</v>
      </c>
      <c r="N477" s="692">
        <f t="shared" si="57"/>
        <v>39375</v>
      </c>
      <c r="O477" s="693" t="e">
        <f t="shared" si="58"/>
        <v>#REF!</v>
      </c>
      <c r="P477" s="67">
        <v>1200</v>
      </c>
      <c r="Q477" s="67" t="e">
        <f>(P477*#REF!)+P477</f>
        <v>#REF!</v>
      </c>
      <c r="BD477" s="67">
        <f t="shared" si="59"/>
        <v>9</v>
      </c>
      <c r="BF477" s="67">
        <v>2800</v>
      </c>
      <c r="BG477" s="67">
        <f t="shared" si="53"/>
        <v>25200</v>
      </c>
    </row>
    <row r="478" spans="1:59" s="67" customFormat="1" ht="22.5" customHeight="1">
      <c r="A478" s="272" t="s">
        <v>222</v>
      </c>
      <c r="B478" s="328">
        <v>900</v>
      </c>
      <c r="C478" s="261" t="s">
        <v>120</v>
      </c>
      <c r="D478" s="261">
        <v>1400</v>
      </c>
      <c r="E478" s="327" t="s">
        <v>258</v>
      </c>
      <c r="F478" s="305" t="s">
        <v>153</v>
      </c>
      <c r="G478" s="324" t="e">
        <f>#REF!</f>
        <v>#REF!</v>
      </c>
      <c r="H478" s="324"/>
      <c r="I478" s="853">
        <v>250</v>
      </c>
      <c r="J478" s="619" t="e">
        <f t="shared" si="55"/>
        <v>#REF!</v>
      </c>
      <c r="K478" s="791">
        <f t="shared" si="50"/>
        <v>5600</v>
      </c>
      <c r="L478" s="324" t="e">
        <f t="shared" si="56"/>
        <v>#REF!</v>
      </c>
      <c r="M478" s="325" t="e">
        <f t="shared" si="51"/>
        <v>#REF!</v>
      </c>
      <c r="N478" s="692">
        <f t="shared" si="57"/>
        <v>8750</v>
      </c>
      <c r="O478" s="693" t="e">
        <f t="shared" si="58"/>
        <v>#REF!</v>
      </c>
      <c r="P478" s="67">
        <f>2885</f>
        <v>2885</v>
      </c>
      <c r="Q478" s="67" t="e">
        <f>(P478*#REF!)+P478</f>
        <v>#REF!</v>
      </c>
      <c r="BD478" s="67">
        <f t="shared" si="59"/>
        <v>2</v>
      </c>
      <c r="BF478" s="67">
        <v>2800</v>
      </c>
      <c r="BG478" s="67">
        <f t="shared" si="53"/>
        <v>5600</v>
      </c>
    </row>
    <row r="479" spans="1:59" s="67" customFormat="1" ht="22.5" customHeight="1">
      <c r="A479" s="272" t="s">
        <v>223</v>
      </c>
      <c r="B479" s="328">
        <v>1425</v>
      </c>
      <c r="C479" s="261" t="s">
        <v>120</v>
      </c>
      <c r="D479" s="261">
        <v>1400</v>
      </c>
      <c r="E479" s="329" t="s">
        <v>327</v>
      </c>
      <c r="F479" s="305" t="s">
        <v>153</v>
      </c>
      <c r="G479" s="324" t="e">
        <f>#REF!</f>
        <v>#REF!</v>
      </c>
      <c r="H479" s="324"/>
      <c r="I479" s="853">
        <v>250</v>
      </c>
      <c r="J479" s="619" t="e">
        <f t="shared" si="55"/>
        <v>#REF!</v>
      </c>
      <c r="K479" s="791">
        <f t="shared" si="50"/>
        <v>5600</v>
      </c>
      <c r="L479" s="324" t="e">
        <f t="shared" si="56"/>
        <v>#REF!</v>
      </c>
      <c r="M479" s="325" t="e">
        <f t="shared" si="51"/>
        <v>#REF!</v>
      </c>
      <c r="N479" s="692">
        <f t="shared" si="57"/>
        <v>8750</v>
      </c>
      <c r="O479" s="693" t="e">
        <f t="shared" si="58"/>
        <v>#REF!</v>
      </c>
      <c r="P479" s="67">
        <v>900</v>
      </c>
      <c r="Q479" s="67" t="e">
        <f>(P479*#REF!)+P479</f>
        <v>#REF!</v>
      </c>
      <c r="BD479" s="67">
        <f t="shared" si="59"/>
        <v>2</v>
      </c>
      <c r="BF479" s="67">
        <v>2800</v>
      </c>
      <c r="BG479" s="67">
        <f t="shared" si="53"/>
        <v>5600</v>
      </c>
    </row>
    <row r="480" spans="1:59" s="67" customFormat="1" ht="22.5" customHeight="1">
      <c r="A480" s="272" t="s">
        <v>224</v>
      </c>
      <c r="B480" s="328">
        <v>2880</v>
      </c>
      <c r="C480" s="261" t="s">
        <v>120</v>
      </c>
      <c r="D480" s="261">
        <v>600</v>
      </c>
      <c r="E480" s="329" t="s">
        <v>328</v>
      </c>
      <c r="F480" s="305" t="s">
        <v>153</v>
      </c>
      <c r="G480" s="324" t="e">
        <f>#REF!</f>
        <v>#REF!</v>
      </c>
      <c r="H480" s="324"/>
      <c r="I480" s="853">
        <v>250</v>
      </c>
      <c r="J480" s="619" t="e">
        <f t="shared" si="55"/>
        <v>#REF!</v>
      </c>
      <c r="K480" s="791">
        <f t="shared" si="50"/>
        <v>5600</v>
      </c>
      <c r="L480" s="324" t="e">
        <f t="shared" si="56"/>
        <v>#REF!</v>
      </c>
      <c r="M480" s="325" t="e">
        <f t="shared" si="51"/>
        <v>#REF!</v>
      </c>
      <c r="N480" s="692">
        <f t="shared" si="57"/>
        <v>8750</v>
      </c>
      <c r="O480" s="693" t="e">
        <f t="shared" si="58"/>
        <v>#REF!</v>
      </c>
      <c r="P480" s="67">
        <v>1160</v>
      </c>
      <c r="Q480" s="67" t="e">
        <f>(P480*#REF!)+P480</f>
        <v>#REF!</v>
      </c>
      <c r="BD480" s="67">
        <f t="shared" si="59"/>
        <v>2</v>
      </c>
      <c r="BF480" s="67">
        <v>2800</v>
      </c>
      <c r="BG480" s="67">
        <f t="shared" si="53"/>
        <v>5600</v>
      </c>
    </row>
    <row r="481" spans="1:59" s="67" customFormat="1" ht="22.5" customHeight="1">
      <c r="A481" s="272" t="s">
        <v>225</v>
      </c>
      <c r="B481" s="328">
        <v>600</v>
      </c>
      <c r="C481" s="261" t="s">
        <v>120</v>
      </c>
      <c r="D481" s="261">
        <v>600</v>
      </c>
      <c r="E481" s="329" t="s">
        <v>329</v>
      </c>
      <c r="F481" s="305" t="s">
        <v>153</v>
      </c>
      <c r="G481" s="324" t="e">
        <f>#REF!</f>
        <v>#REF!</v>
      </c>
      <c r="H481" s="324"/>
      <c r="I481" s="853">
        <v>250</v>
      </c>
      <c r="J481" s="619" t="e">
        <f t="shared" si="55"/>
        <v>#REF!</v>
      </c>
      <c r="K481" s="791">
        <f t="shared" si="50"/>
        <v>2800</v>
      </c>
      <c r="L481" s="324" t="e">
        <f t="shared" si="56"/>
        <v>#REF!</v>
      </c>
      <c r="M481" s="325" t="e">
        <f t="shared" si="51"/>
        <v>#REF!</v>
      </c>
      <c r="N481" s="692">
        <f t="shared" si="57"/>
        <v>4375</v>
      </c>
      <c r="O481" s="693" t="e">
        <f t="shared" si="58"/>
        <v>#REF!</v>
      </c>
      <c r="P481" s="67">
        <v>5770</v>
      </c>
      <c r="Q481" s="67" t="e">
        <f>(P481*#REF!)+P481</f>
        <v>#REF!</v>
      </c>
      <c r="BD481" s="67">
        <f t="shared" si="59"/>
        <v>1</v>
      </c>
      <c r="BF481" s="67">
        <v>2800</v>
      </c>
      <c r="BG481" s="67">
        <f t="shared" si="53"/>
        <v>2800</v>
      </c>
    </row>
    <row r="482" spans="1:59" s="67" customFormat="1" ht="22.5" customHeight="1">
      <c r="A482" s="272" t="s">
        <v>226</v>
      </c>
      <c r="B482" s="328">
        <v>930</v>
      </c>
      <c r="C482" s="261" t="s">
        <v>120</v>
      </c>
      <c r="D482" s="261">
        <v>2100</v>
      </c>
      <c r="E482" s="329" t="s">
        <v>330</v>
      </c>
      <c r="F482" s="305" t="s">
        <v>153</v>
      </c>
      <c r="G482" s="324" t="e">
        <f>#REF!</f>
        <v>#REF!</v>
      </c>
      <c r="H482" s="324"/>
      <c r="I482" s="853">
        <v>250</v>
      </c>
      <c r="J482" s="619" t="e">
        <f t="shared" si="55"/>
        <v>#REF!</v>
      </c>
      <c r="K482" s="791">
        <f t="shared" si="50"/>
        <v>5600</v>
      </c>
      <c r="L482" s="324" t="e">
        <f t="shared" si="56"/>
        <v>#REF!</v>
      </c>
      <c r="M482" s="325" t="e">
        <f t="shared" si="51"/>
        <v>#REF!</v>
      </c>
      <c r="N482" s="692">
        <f t="shared" si="57"/>
        <v>8750</v>
      </c>
      <c r="O482" s="693" t="e">
        <f t="shared" si="58"/>
        <v>#REF!</v>
      </c>
      <c r="P482" s="67">
        <v>6515</v>
      </c>
      <c r="Q482" s="67" t="e">
        <f>(P482*#REF!)+P482</f>
        <v>#REF!</v>
      </c>
      <c r="BD482" s="67">
        <f t="shared" si="59"/>
        <v>2</v>
      </c>
      <c r="BF482" s="67">
        <v>2800</v>
      </c>
      <c r="BG482" s="67">
        <f t="shared" si="53"/>
        <v>5600</v>
      </c>
    </row>
    <row r="483" spans="1:59" s="67" customFormat="1" ht="22.5" customHeight="1">
      <c r="A483" s="272" t="s">
        <v>227</v>
      </c>
      <c r="B483" s="328">
        <v>2200</v>
      </c>
      <c r="C483" s="261" t="s">
        <v>120</v>
      </c>
      <c r="D483" s="261">
        <v>2100</v>
      </c>
      <c r="E483" s="329" t="s">
        <v>331</v>
      </c>
      <c r="F483" s="305" t="s">
        <v>153</v>
      </c>
      <c r="G483" s="324" t="e">
        <f>#REF!</f>
        <v>#REF!</v>
      </c>
      <c r="H483" s="324"/>
      <c r="I483" s="853">
        <v>250</v>
      </c>
      <c r="J483" s="619" t="e">
        <f t="shared" si="55"/>
        <v>#REF!</v>
      </c>
      <c r="K483" s="791">
        <f t="shared" si="50"/>
        <v>14000</v>
      </c>
      <c r="L483" s="324" t="e">
        <f t="shared" si="56"/>
        <v>#REF!</v>
      </c>
      <c r="M483" s="325" t="e">
        <f t="shared" si="51"/>
        <v>#REF!</v>
      </c>
      <c r="N483" s="692">
        <f t="shared" si="57"/>
        <v>21875</v>
      </c>
      <c r="O483" s="693" t="e">
        <f t="shared" si="58"/>
        <v>#REF!</v>
      </c>
      <c r="P483" s="67">
        <v>6450</v>
      </c>
      <c r="Q483" s="67" t="e">
        <f>(P483*#REF!)+P483</f>
        <v>#REF!</v>
      </c>
      <c r="BD483" s="67">
        <f t="shared" si="59"/>
        <v>5</v>
      </c>
      <c r="BF483" s="67">
        <v>2800</v>
      </c>
      <c r="BG483" s="67">
        <f t="shared" si="53"/>
        <v>14000</v>
      </c>
    </row>
    <row r="484" spans="1:59" s="67" customFormat="1" ht="22.5" customHeight="1">
      <c r="A484" s="272" t="s">
        <v>332</v>
      </c>
      <c r="B484" s="328">
        <v>980</v>
      </c>
      <c r="C484" s="261" t="s">
        <v>120</v>
      </c>
      <c r="D484" s="261">
        <v>2100</v>
      </c>
      <c r="E484" s="329" t="s">
        <v>337</v>
      </c>
      <c r="F484" s="305" t="s">
        <v>153</v>
      </c>
      <c r="G484" s="324" t="e">
        <f>#REF!</f>
        <v>#REF!</v>
      </c>
      <c r="H484" s="324"/>
      <c r="I484" s="853">
        <v>250</v>
      </c>
      <c r="J484" s="619" t="e">
        <f t="shared" si="55"/>
        <v>#REF!</v>
      </c>
      <c r="K484" s="791">
        <f t="shared" si="50"/>
        <v>9600</v>
      </c>
      <c r="L484" s="324" t="e">
        <f t="shared" si="56"/>
        <v>#REF!</v>
      </c>
      <c r="M484" s="325" t="e">
        <f t="shared" si="51"/>
        <v>#REF!</v>
      </c>
      <c r="N484" s="692">
        <f>BC469</f>
        <v>11625</v>
      </c>
      <c r="O484" s="693" t="e">
        <f t="shared" si="58"/>
        <v>#REF!</v>
      </c>
      <c r="P484" s="67">
        <v>3257</v>
      </c>
      <c r="Q484" s="67" t="e">
        <f>(P484*#REF!)+P484</f>
        <v>#REF!</v>
      </c>
      <c r="BD484" s="67">
        <f t="shared" si="59"/>
        <v>3</v>
      </c>
      <c r="BF484" s="67">
        <v>3200</v>
      </c>
      <c r="BG484" s="67">
        <f t="shared" si="53"/>
        <v>9600</v>
      </c>
    </row>
    <row r="485" spans="1:59" s="67" customFormat="1" ht="22.5" customHeight="1">
      <c r="A485" s="272" t="s">
        <v>333</v>
      </c>
      <c r="B485" s="328">
        <v>1000</v>
      </c>
      <c r="C485" s="261" t="s">
        <v>120</v>
      </c>
      <c r="D485" s="261">
        <v>2100</v>
      </c>
      <c r="E485" s="329" t="s">
        <v>338</v>
      </c>
      <c r="F485" s="305" t="s">
        <v>153</v>
      </c>
      <c r="G485" s="324" t="e">
        <f>#REF!</f>
        <v>#REF!</v>
      </c>
      <c r="H485" s="324"/>
      <c r="I485" s="853">
        <v>250</v>
      </c>
      <c r="J485" s="619" t="e">
        <f t="shared" si="55"/>
        <v>#REF!</v>
      </c>
      <c r="K485" s="791">
        <f t="shared" si="50"/>
        <v>9600</v>
      </c>
      <c r="L485" s="324" t="e">
        <f t="shared" si="56"/>
        <v>#REF!</v>
      </c>
      <c r="M485" s="325" t="e">
        <f t="shared" si="51"/>
        <v>#REF!</v>
      </c>
      <c r="N485" s="692">
        <f>BC470</f>
        <v>11625</v>
      </c>
      <c r="O485" s="693" t="e">
        <f t="shared" si="58"/>
        <v>#REF!</v>
      </c>
      <c r="BD485" s="67">
        <f t="shared" si="59"/>
        <v>3</v>
      </c>
      <c r="BF485" s="67">
        <v>3200</v>
      </c>
      <c r="BG485" s="67">
        <f t="shared" si="53"/>
        <v>9600</v>
      </c>
    </row>
    <row r="486" spans="1:59" s="67" customFormat="1" ht="22.5" customHeight="1">
      <c r="A486" s="272" t="s">
        <v>334</v>
      </c>
      <c r="B486" s="328">
        <v>750</v>
      </c>
      <c r="C486" s="261" t="s">
        <v>120</v>
      </c>
      <c r="D486" s="261">
        <v>2100</v>
      </c>
      <c r="E486" s="329" t="s">
        <v>339</v>
      </c>
      <c r="F486" s="305" t="s">
        <v>153</v>
      </c>
      <c r="G486" s="324" t="e">
        <f>#REF!</f>
        <v>#REF!</v>
      </c>
      <c r="H486" s="324"/>
      <c r="I486" s="853">
        <v>250</v>
      </c>
      <c r="J486" s="619" t="e">
        <f t="shared" si="55"/>
        <v>#REF!</v>
      </c>
      <c r="K486" s="791">
        <f t="shared" si="50"/>
        <v>6400</v>
      </c>
      <c r="L486" s="324" t="e">
        <f t="shared" si="56"/>
        <v>#REF!</v>
      </c>
      <c r="M486" s="325" t="e">
        <f t="shared" si="51"/>
        <v>#REF!</v>
      </c>
      <c r="N486" s="692">
        <f>BC471</f>
        <v>7750</v>
      </c>
      <c r="O486" s="693" t="e">
        <f t="shared" si="58"/>
        <v>#REF!</v>
      </c>
      <c r="BA486" s="84" t="e">
        <f>AZ486-O491</f>
        <v>#REF!</v>
      </c>
      <c r="BB486" s="84" t="e">
        <f>BA486/2</f>
        <v>#REF!</v>
      </c>
      <c r="BD486" s="67">
        <f t="shared" si="59"/>
        <v>2</v>
      </c>
      <c r="BF486" s="67">
        <v>3200</v>
      </c>
      <c r="BG486" s="67">
        <f t="shared" si="53"/>
        <v>6400</v>
      </c>
    </row>
    <row r="487" spans="1:59" s="67" customFormat="1" ht="22.5" customHeight="1">
      <c r="A487" s="272" t="s">
        <v>335</v>
      </c>
      <c r="B487" s="328">
        <v>750</v>
      </c>
      <c r="C487" s="261" t="s">
        <v>120</v>
      </c>
      <c r="D487" s="261">
        <v>1000</v>
      </c>
      <c r="E487" s="329" t="s">
        <v>340</v>
      </c>
      <c r="F487" s="305" t="s">
        <v>153</v>
      </c>
      <c r="G487" s="324" t="e">
        <f>#REF!</f>
        <v>#REF!</v>
      </c>
      <c r="H487" s="324"/>
      <c r="I487" s="853">
        <v>250</v>
      </c>
      <c r="J487" s="619" t="e">
        <f t="shared" si="55"/>
        <v>#REF!</v>
      </c>
      <c r="K487" s="791">
        <f t="shared" si="50"/>
        <v>3200</v>
      </c>
      <c r="L487" s="324" t="e">
        <f t="shared" si="56"/>
        <v>#REF!</v>
      </c>
      <c r="M487" s="325" t="e">
        <f t="shared" si="51"/>
        <v>#REF!</v>
      </c>
      <c r="N487" s="692">
        <f>N472</f>
        <v>5227.5</v>
      </c>
      <c r="O487" s="693" t="e">
        <f t="shared" si="58"/>
        <v>#REF!</v>
      </c>
      <c r="BD487" s="67">
        <f t="shared" si="59"/>
        <v>1</v>
      </c>
      <c r="BF487" s="67">
        <v>3200</v>
      </c>
      <c r="BG487" s="67">
        <f t="shared" si="53"/>
        <v>3200</v>
      </c>
    </row>
    <row r="488" spans="1:59" s="67" customFormat="1" ht="22.5" customHeight="1">
      <c r="A488" s="272" t="s">
        <v>336</v>
      </c>
      <c r="B488" s="328">
        <v>1000</v>
      </c>
      <c r="C488" s="261" t="s">
        <v>120</v>
      </c>
      <c r="D488" s="261">
        <v>2100</v>
      </c>
      <c r="E488" s="329" t="s">
        <v>341</v>
      </c>
      <c r="F488" s="305" t="s">
        <v>153</v>
      </c>
      <c r="G488" s="324" t="e">
        <f>#REF!</f>
        <v>#REF!</v>
      </c>
      <c r="H488" s="324"/>
      <c r="I488" s="853">
        <v>250</v>
      </c>
      <c r="J488" s="619" t="e">
        <f t="shared" si="55"/>
        <v>#REF!</v>
      </c>
      <c r="K488" s="791">
        <f t="shared" si="50"/>
        <v>9600</v>
      </c>
      <c r="L488" s="324" t="e">
        <f t="shared" si="56"/>
        <v>#REF!</v>
      </c>
      <c r="M488" s="325" t="e">
        <f t="shared" si="51"/>
        <v>#REF!</v>
      </c>
      <c r="N488" s="692">
        <f>BC473</f>
        <v>11625</v>
      </c>
      <c r="O488" s="693" t="e">
        <f t="shared" si="58"/>
        <v>#REF!</v>
      </c>
      <c r="BC488" s="84"/>
      <c r="BD488" s="67">
        <f t="shared" si="59"/>
        <v>3</v>
      </c>
      <c r="BF488" s="67">
        <v>3200</v>
      </c>
      <c r="BG488" s="67">
        <f t="shared" si="53"/>
        <v>9600</v>
      </c>
    </row>
    <row r="489" spans="1:59" s="67" customFormat="1" ht="18" customHeight="1">
      <c r="A489" s="273"/>
      <c r="B489" s="331"/>
      <c r="C489" s="332"/>
      <c r="D489" s="332"/>
      <c r="E489" s="333"/>
      <c r="F489" s="318"/>
      <c r="G489" s="334"/>
      <c r="H489" s="334"/>
      <c r="I489" s="854"/>
      <c r="J489" s="620"/>
      <c r="K489" s="792"/>
      <c r="L489" s="334"/>
      <c r="M489" s="335"/>
      <c r="N489" s="694"/>
      <c r="O489" s="682"/>
    </row>
    <row r="490" spans="1:59" s="67" customFormat="1" ht="15" hidden="1">
      <c r="A490" s="68"/>
      <c r="B490" s="145"/>
      <c r="C490" s="155"/>
      <c r="D490" s="155"/>
      <c r="E490" s="170"/>
      <c r="F490" s="69"/>
      <c r="G490" s="117"/>
      <c r="H490" s="117"/>
      <c r="I490" s="855"/>
      <c r="J490" s="621"/>
      <c r="K490" s="793"/>
      <c r="L490" s="117"/>
      <c r="M490" s="118"/>
      <c r="N490" s="695"/>
      <c r="O490" s="696"/>
    </row>
    <row r="491" spans="1:59" s="67" customFormat="1">
      <c r="A491" s="178"/>
      <c r="B491" s="154"/>
      <c r="C491" s="154"/>
      <c r="D491" s="154"/>
      <c r="E491" s="167" t="s">
        <v>152</v>
      </c>
      <c r="F491" s="66"/>
      <c r="G491" s="116"/>
      <c r="H491" s="116"/>
      <c r="I491" s="846"/>
      <c r="J491" s="690" t="e">
        <f t="shared" ref="J491:N491" si="60">SUM(J459:J490)</f>
        <v>#REF!</v>
      </c>
      <c r="K491" s="790"/>
      <c r="L491" s="769" t="e">
        <f t="shared" si="60"/>
        <v>#REF!</v>
      </c>
      <c r="M491" s="886" t="e">
        <f t="shared" si="60"/>
        <v>#REF!</v>
      </c>
      <c r="N491" s="690">
        <f t="shared" si="60"/>
        <v>406330</v>
      </c>
      <c r="O491" s="690" t="e">
        <f>SUM(O459:O490)</f>
        <v>#REF!</v>
      </c>
    </row>
    <row r="492" spans="1:59" s="19" customFormat="1" ht="12" customHeight="1">
      <c r="A492" s="60" t="s">
        <v>228</v>
      </c>
      <c r="B492" s="143"/>
      <c r="C492" s="154"/>
      <c r="D492" s="166"/>
      <c r="E492" s="167" t="s">
        <v>256</v>
      </c>
      <c r="F492" s="61"/>
      <c r="G492" s="74"/>
      <c r="H492" s="74"/>
      <c r="I492" s="856"/>
      <c r="J492" s="622"/>
      <c r="K492" s="794"/>
      <c r="L492" s="74"/>
      <c r="M492" s="74"/>
      <c r="N492" s="660"/>
      <c r="O492" s="697"/>
    </row>
    <row r="493" spans="1:59" s="19" customFormat="1" ht="12" customHeight="1">
      <c r="A493" s="242"/>
      <c r="B493" s="336"/>
      <c r="C493" s="337"/>
      <c r="D493" s="338"/>
      <c r="E493" s="339"/>
      <c r="F493" s="247"/>
      <c r="G493" s="249"/>
      <c r="H493" s="249"/>
      <c r="I493" s="214"/>
      <c r="J493" s="623"/>
      <c r="K493" s="795"/>
      <c r="L493" s="249"/>
      <c r="M493" s="249"/>
      <c r="N493" s="662"/>
      <c r="O493" s="679"/>
    </row>
    <row r="494" spans="1:59" s="19" customFormat="1" ht="12" customHeight="1">
      <c r="A494" s="250" t="s">
        <v>286</v>
      </c>
      <c r="B494" s="251" t="s">
        <v>71</v>
      </c>
      <c r="C494" s="252"/>
      <c r="D494" s="253"/>
      <c r="E494" s="340"/>
      <c r="F494" s="263"/>
      <c r="G494" s="257"/>
      <c r="H494" s="257"/>
      <c r="I494" s="222"/>
      <c r="J494" s="624"/>
      <c r="K494" s="796"/>
      <c r="L494" s="257"/>
      <c r="M494" s="257"/>
      <c r="N494" s="664"/>
      <c r="O494" s="668"/>
    </row>
    <row r="495" spans="1:59" s="19" customFormat="1" ht="51">
      <c r="A495" s="258"/>
      <c r="B495" s="259"/>
      <c r="C495" s="260"/>
      <c r="D495" s="261" t="s">
        <v>48</v>
      </c>
      <c r="E495" s="341" t="s">
        <v>127</v>
      </c>
      <c r="F495" s="263"/>
      <c r="G495" s="257"/>
      <c r="H495" s="257"/>
      <c r="I495" s="222"/>
      <c r="J495" s="624"/>
      <c r="K495" s="796"/>
      <c r="L495" s="257"/>
      <c r="M495" s="257"/>
      <c r="N495" s="664"/>
      <c r="O495" s="668"/>
    </row>
    <row r="496" spans="1:59" s="19" customFormat="1" ht="25.5">
      <c r="A496" s="258"/>
      <c r="B496" s="259"/>
      <c r="C496" s="260"/>
      <c r="D496" s="261" t="s">
        <v>73</v>
      </c>
      <c r="E496" s="341" t="s">
        <v>128</v>
      </c>
      <c r="F496" s="263"/>
      <c r="G496" s="257"/>
      <c r="H496" s="257"/>
      <c r="I496" s="222"/>
      <c r="J496" s="624"/>
      <c r="K496" s="796"/>
      <c r="L496" s="257"/>
      <c r="M496" s="257"/>
      <c r="N496" s="664"/>
      <c r="O496" s="668"/>
    </row>
    <row r="497" spans="1:55" s="19" customFormat="1" ht="15">
      <c r="A497" s="258"/>
      <c r="B497" s="259"/>
      <c r="C497" s="260"/>
      <c r="D497" s="264"/>
      <c r="E497" s="321"/>
      <c r="F497" s="263"/>
      <c r="G497" s="257"/>
      <c r="H497" s="257"/>
      <c r="I497" s="222"/>
      <c r="J497" s="624"/>
      <c r="K497" s="796"/>
      <c r="L497" s="257"/>
      <c r="M497" s="257"/>
      <c r="N497" s="664"/>
      <c r="O497" s="668"/>
    </row>
    <row r="498" spans="1:55" s="19" customFormat="1" ht="15">
      <c r="A498" s="258"/>
      <c r="B498" s="259"/>
      <c r="C498" s="260"/>
      <c r="D498" s="264"/>
      <c r="E498" s="321"/>
      <c r="F498" s="263"/>
      <c r="G498" s="257"/>
      <c r="H498" s="257"/>
      <c r="I498" s="222"/>
      <c r="J498" s="624"/>
      <c r="K498" s="796"/>
      <c r="L498" s="257"/>
      <c r="M498" s="257"/>
      <c r="N498" s="664"/>
      <c r="O498" s="668"/>
    </row>
    <row r="499" spans="1:55" s="19" customFormat="1" ht="15">
      <c r="A499" s="250" t="s">
        <v>229</v>
      </c>
      <c r="B499" s="251" t="s">
        <v>259</v>
      </c>
      <c r="C499" s="252"/>
      <c r="D499" s="253"/>
      <c r="E499" s="340"/>
      <c r="F499" s="263"/>
      <c r="G499" s="257"/>
      <c r="H499" s="257"/>
      <c r="I499" s="222"/>
      <c r="J499" s="624"/>
      <c r="K499" s="796"/>
      <c r="L499" s="257"/>
      <c r="M499" s="257"/>
      <c r="N499" s="664"/>
      <c r="O499" s="668"/>
    </row>
    <row r="500" spans="1:55" s="19" customFormat="1" ht="25.5">
      <c r="A500" s="258"/>
      <c r="B500" s="259"/>
      <c r="C500" s="260"/>
      <c r="D500" s="342"/>
      <c r="E500" s="321" t="s">
        <v>260</v>
      </c>
      <c r="F500" s="263"/>
      <c r="G500" s="257"/>
      <c r="H500" s="257"/>
      <c r="I500" s="222"/>
      <c r="J500" s="624"/>
      <c r="K500" s="796"/>
      <c r="L500" s="257"/>
      <c r="M500" s="257"/>
      <c r="N500" s="664"/>
      <c r="O500" s="668"/>
      <c r="BC500" s="19">
        <f>(17500/10)*1.2*1.5</f>
        <v>3150</v>
      </c>
    </row>
    <row r="501" spans="1:55" s="19" customFormat="1" ht="15">
      <c r="A501" s="258"/>
      <c r="B501" s="259"/>
      <c r="C501" s="260"/>
      <c r="D501" s="342"/>
      <c r="E501" s="321"/>
      <c r="F501" s="263"/>
      <c r="G501" s="257"/>
      <c r="H501" s="257"/>
      <c r="I501" s="222"/>
      <c r="J501" s="624"/>
      <c r="K501" s="796"/>
      <c r="L501" s="257"/>
      <c r="M501" s="257"/>
      <c r="N501" s="664"/>
      <c r="O501" s="668"/>
    </row>
    <row r="502" spans="1:55" s="19" customFormat="1" ht="15">
      <c r="A502" s="258" t="s">
        <v>287</v>
      </c>
      <c r="B502" s="259"/>
      <c r="C502" s="260"/>
      <c r="D502" s="264"/>
      <c r="E502" s="269" t="s">
        <v>132</v>
      </c>
      <c r="F502" s="263" t="s">
        <v>12</v>
      </c>
      <c r="G502" s="257">
        <v>10</v>
      </c>
      <c r="H502" s="257"/>
      <c r="I502" s="222">
        <f>K502*0.25</f>
        <v>646.875</v>
      </c>
      <c r="J502" s="624">
        <f>I502*G502</f>
        <v>6468.75</v>
      </c>
      <c r="K502" s="796">
        <f>N502*0.75</f>
        <v>2587.5</v>
      </c>
      <c r="L502" s="257">
        <f>K502*G502</f>
        <v>25875</v>
      </c>
      <c r="M502" s="257">
        <f>L502+J502</f>
        <v>32343.75</v>
      </c>
      <c r="N502" s="664">
        <v>3450</v>
      </c>
      <c r="O502" s="668">
        <f>N502*G502</f>
        <v>34500</v>
      </c>
    </row>
    <row r="503" spans="1:55" s="19" customFormat="1" ht="15">
      <c r="A503" s="258" t="s">
        <v>230</v>
      </c>
      <c r="B503" s="259"/>
      <c r="C503" s="260"/>
      <c r="D503" s="264"/>
      <c r="E503" s="285" t="s">
        <v>409</v>
      </c>
      <c r="F503" s="263" t="s">
        <v>12</v>
      </c>
      <c r="G503" s="257">
        <v>10</v>
      </c>
      <c r="H503" s="257"/>
      <c r="I503" s="222">
        <f>K503*0.25</f>
        <v>711.56250000000011</v>
      </c>
      <c r="J503" s="624">
        <f>I503*G503</f>
        <v>7115.6250000000009</v>
      </c>
      <c r="K503" s="796">
        <f>N503*0.75</f>
        <v>2846.2500000000005</v>
      </c>
      <c r="L503" s="257">
        <f>K503*G503</f>
        <v>28462.500000000004</v>
      </c>
      <c r="M503" s="257">
        <f>L503+J503</f>
        <v>35578.125000000007</v>
      </c>
      <c r="N503" s="664">
        <f>N502*1.1</f>
        <v>3795.0000000000005</v>
      </c>
      <c r="O503" s="668">
        <f>N503*G503</f>
        <v>37950.000000000007</v>
      </c>
    </row>
    <row r="504" spans="1:55" s="19" customFormat="1" ht="15">
      <c r="A504" s="296"/>
      <c r="B504" s="274"/>
      <c r="C504" s="275"/>
      <c r="D504" s="276"/>
      <c r="E504" s="343"/>
      <c r="F504" s="277"/>
      <c r="G504" s="279"/>
      <c r="H504" s="279"/>
      <c r="I504" s="857"/>
      <c r="J504" s="625"/>
      <c r="K504" s="797"/>
      <c r="L504" s="279"/>
      <c r="M504" s="279"/>
      <c r="N504" s="681"/>
      <c r="O504" s="682"/>
    </row>
    <row r="505" spans="1:55" s="19" customFormat="1" ht="15" hidden="1">
      <c r="A505" s="56"/>
      <c r="B505" s="142"/>
      <c r="C505" s="71"/>
      <c r="D505" s="77"/>
      <c r="E505" s="165"/>
      <c r="F505" s="55"/>
      <c r="G505" s="46"/>
      <c r="H505" s="46"/>
      <c r="I505" s="858"/>
      <c r="J505" s="626"/>
      <c r="K505" s="798"/>
      <c r="L505" s="46"/>
      <c r="M505" s="46"/>
      <c r="N505" s="698"/>
      <c r="O505" s="696"/>
    </row>
    <row r="506" spans="1:55" s="19" customFormat="1" ht="15" hidden="1">
      <c r="A506" s="56"/>
      <c r="B506" s="142"/>
      <c r="C506" s="71"/>
      <c r="D506" s="77"/>
      <c r="E506" s="165"/>
      <c r="F506" s="55"/>
      <c r="G506" s="46"/>
      <c r="H506" s="46"/>
      <c r="I506" s="858"/>
      <c r="J506" s="626"/>
      <c r="K506" s="798"/>
      <c r="L506" s="46"/>
      <c r="M506" s="46"/>
      <c r="N506" s="698"/>
      <c r="O506" s="696"/>
    </row>
    <row r="507" spans="1:55" s="19" customFormat="1" ht="15" hidden="1">
      <c r="A507" s="56"/>
      <c r="B507" s="142"/>
      <c r="C507" s="71"/>
      <c r="D507" s="77"/>
      <c r="E507" s="165"/>
      <c r="F507" s="55"/>
      <c r="G507" s="46"/>
      <c r="H507" s="46"/>
      <c r="I507" s="858"/>
      <c r="J507" s="626"/>
      <c r="K507" s="798"/>
      <c r="L507" s="46"/>
      <c r="M507" s="46"/>
      <c r="N507" s="698"/>
      <c r="O507" s="696"/>
    </row>
    <row r="508" spans="1:55" s="19" customFormat="1" ht="15" hidden="1">
      <c r="A508" s="56"/>
      <c r="B508" s="142"/>
      <c r="C508" s="71"/>
      <c r="D508" s="77"/>
      <c r="E508" s="165"/>
      <c r="F508" s="55"/>
      <c r="G508" s="46"/>
      <c r="H508" s="46"/>
      <c r="I508" s="858"/>
      <c r="J508" s="626"/>
      <c r="K508" s="798"/>
      <c r="L508" s="46"/>
      <c r="M508" s="46"/>
      <c r="N508" s="698"/>
      <c r="O508" s="696"/>
    </row>
    <row r="509" spans="1:55" s="19" customFormat="1" ht="15" hidden="1">
      <c r="A509" s="56"/>
      <c r="B509" s="142"/>
      <c r="C509" s="71"/>
      <c r="D509" s="77"/>
      <c r="E509" s="165"/>
      <c r="F509" s="55"/>
      <c r="G509" s="46"/>
      <c r="H509" s="46"/>
      <c r="I509" s="858"/>
      <c r="J509" s="626"/>
      <c r="K509" s="798"/>
      <c r="L509" s="46"/>
      <c r="M509" s="46"/>
      <c r="N509" s="698"/>
      <c r="O509" s="696"/>
    </row>
    <row r="510" spans="1:55" s="19" customFormat="1" ht="15" hidden="1">
      <c r="A510" s="56"/>
      <c r="B510" s="142"/>
      <c r="C510" s="71"/>
      <c r="D510" s="77"/>
      <c r="E510" s="168"/>
      <c r="F510" s="55"/>
      <c r="G510" s="46"/>
      <c r="H510" s="46"/>
      <c r="I510" s="858"/>
      <c r="J510" s="626"/>
      <c r="K510" s="798"/>
      <c r="L510" s="46"/>
      <c r="M510" s="46"/>
      <c r="N510" s="698"/>
      <c r="O510" s="696"/>
    </row>
    <row r="511" spans="1:55" s="32" customFormat="1">
      <c r="A511" s="144"/>
      <c r="B511" s="166"/>
      <c r="C511" s="154"/>
      <c r="D511" s="166"/>
      <c r="E511" s="167" t="s">
        <v>231</v>
      </c>
      <c r="F511" s="61"/>
      <c r="G511" s="61"/>
      <c r="H511" s="61"/>
      <c r="I511" s="845"/>
      <c r="J511" s="677">
        <f t="shared" ref="J511:N511" si="61">SUM(J496:J510)</f>
        <v>13584.375</v>
      </c>
      <c r="K511" s="782"/>
      <c r="L511" s="768">
        <f t="shared" si="61"/>
        <v>54337.5</v>
      </c>
      <c r="M511" s="881">
        <f t="shared" si="61"/>
        <v>67921.875</v>
      </c>
      <c r="N511" s="677">
        <f t="shared" si="61"/>
        <v>7245</v>
      </c>
      <c r="O511" s="677">
        <f>SUM(O496:O510)</f>
        <v>72450</v>
      </c>
    </row>
    <row r="512" spans="1:55" s="19" customFormat="1" ht="12" customHeight="1">
      <c r="A512" s="60" t="s">
        <v>232</v>
      </c>
      <c r="B512" s="143"/>
      <c r="C512" s="154"/>
      <c r="D512" s="166"/>
      <c r="E512" s="167" t="s">
        <v>233</v>
      </c>
      <c r="F512" s="61"/>
      <c r="G512" s="76"/>
      <c r="H512" s="76"/>
      <c r="I512" s="859"/>
      <c r="J512" s="627"/>
      <c r="K512" s="799"/>
      <c r="L512" s="76"/>
      <c r="M512" s="74"/>
      <c r="N512" s="660"/>
      <c r="O512" s="699"/>
    </row>
    <row r="513" spans="1:15" s="19" customFormat="1" ht="12" customHeight="1">
      <c r="A513" s="281"/>
      <c r="B513" s="243"/>
      <c r="C513" s="244"/>
      <c r="D513" s="245"/>
      <c r="E513" s="246"/>
      <c r="F513" s="247"/>
      <c r="G513" s="344"/>
      <c r="H513" s="344"/>
      <c r="I513" s="860"/>
      <c r="J513" s="628"/>
      <c r="K513" s="800"/>
      <c r="L513" s="344"/>
      <c r="M513" s="249"/>
      <c r="N513" s="662"/>
      <c r="O513" s="679"/>
    </row>
    <row r="514" spans="1:15" s="19" customFormat="1" ht="12" customHeight="1">
      <c r="A514" s="250" t="s">
        <v>234</v>
      </c>
      <c r="B514" s="251" t="s">
        <v>71</v>
      </c>
      <c r="C514" s="252"/>
      <c r="D514" s="253"/>
      <c r="E514" s="254"/>
      <c r="F514" s="255"/>
      <c r="G514" s="345"/>
      <c r="H514" s="345"/>
      <c r="I514" s="764"/>
      <c r="J514" s="629"/>
      <c r="K514" s="801"/>
      <c r="L514" s="345"/>
      <c r="M514" s="257"/>
      <c r="N514" s="664"/>
      <c r="O514" s="668"/>
    </row>
    <row r="515" spans="1:15" s="19" customFormat="1" ht="57.75" customHeight="1">
      <c r="A515" s="258"/>
      <c r="B515" s="259"/>
      <c r="C515" s="260"/>
      <c r="D515" s="261" t="s">
        <v>48</v>
      </c>
      <c r="E515" s="346" t="s">
        <v>310</v>
      </c>
      <c r="F515" s="263"/>
      <c r="G515" s="345"/>
      <c r="H515" s="345"/>
      <c r="I515" s="764"/>
      <c r="J515" s="629"/>
      <c r="K515" s="801"/>
      <c r="L515" s="345"/>
      <c r="M515" s="257"/>
      <c r="N515" s="664"/>
      <c r="O515" s="668"/>
    </row>
    <row r="516" spans="1:15" s="19" customFormat="1" ht="45.75" customHeight="1">
      <c r="A516" s="258"/>
      <c r="B516" s="259"/>
      <c r="C516" s="260"/>
      <c r="D516" s="261" t="s">
        <v>139</v>
      </c>
      <c r="E516" s="347" t="s">
        <v>261</v>
      </c>
      <c r="F516" s="263"/>
      <c r="G516" s="345"/>
      <c r="H516" s="345"/>
      <c r="I516" s="764"/>
      <c r="J516" s="629"/>
      <c r="K516" s="801"/>
      <c r="L516" s="345"/>
      <c r="M516" s="257"/>
      <c r="N516" s="664"/>
      <c r="O516" s="668"/>
    </row>
    <row r="517" spans="1:15" s="19" customFormat="1" ht="12.75" customHeight="1">
      <c r="A517" s="258"/>
      <c r="B517" s="259"/>
      <c r="C517" s="260"/>
      <c r="D517" s="264"/>
      <c r="E517" s="341" t="s">
        <v>140</v>
      </c>
      <c r="F517" s="263"/>
      <c r="G517" s="345"/>
      <c r="H517" s="345"/>
      <c r="I517" s="764"/>
      <c r="J517" s="629"/>
      <c r="K517" s="801"/>
      <c r="L517" s="345"/>
      <c r="M517" s="257"/>
      <c r="N517" s="664"/>
      <c r="O517" s="668"/>
    </row>
    <row r="518" spans="1:15" s="78" customFormat="1" ht="12" customHeight="1">
      <c r="A518" s="250" t="s">
        <v>235</v>
      </c>
      <c r="B518" s="348" t="s">
        <v>141</v>
      </c>
      <c r="C518" s="260"/>
      <c r="D518" s="264"/>
      <c r="E518" s="322"/>
      <c r="F518" s="349"/>
      <c r="G518" s="350"/>
      <c r="H518" s="350" t="e">
        <f>G520+G529</f>
        <v>#REF!</v>
      </c>
      <c r="I518" s="861"/>
      <c r="J518" s="630"/>
      <c r="K518" s="802"/>
      <c r="L518" s="350"/>
      <c r="M518" s="257"/>
      <c r="N518" s="664"/>
      <c r="O518" s="668"/>
    </row>
    <row r="519" spans="1:15" s="67" customFormat="1" ht="15">
      <c r="A519" s="266"/>
      <c r="B519" s="295"/>
      <c r="C519" s="260"/>
      <c r="D519" s="311"/>
      <c r="E519" s="312" t="s">
        <v>395</v>
      </c>
      <c r="F519" s="305"/>
      <c r="G519" s="306"/>
      <c r="H519" s="306" t="e">
        <f>H518/45</f>
        <v>#REF!</v>
      </c>
      <c r="I519" s="848"/>
      <c r="J519" s="615"/>
      <c r="K519" s="786"/>
      <c r="L519" s="306"/>
      <c r="M519" s="307"/>
      <c r="N519" s="686"/>
      <c r="O519" s="668"/>
    </row>
    <row r="520" spans="1:15" s="67" customFormat="1" ht="15" customHeight="1">
      <c r="A520" s="266" t="s">
        <v>119</v>
      </c>
      <c r="B520" s="295"/>
      <c r="C520" s="260"/>
      <c r="D520" s="260"/>
      <c r="E520" s="269" t="s">
        <v>93</v>
      </c>
      <c r="F520" s="305" t="s">
        <v>299</v>
      </c>
      <c r="G520" s="306" t="e">
        <f>G406*2</f>
        <v>#REF!</v>
      </c>
      <c r="H520" s="916"/>
      <c r="I520" s="761">
        <v>75</v>
      </c>
      <c r="J520" s="748" t="e">
        <f>I520*G520</f>
        <v>#REF!</v>
      </c>
      <c r="K520" s="761"/>
      <c r="L520" s="748"/>
      <c r="M520" s="222" t="e">
        <f>J520+SUM(L521:L523)</f>
        <v>#REF!</v>
      </c>
      <c r="N520" s="686">
        <v>245</v>
      </c>
      <c r="O520" s="668" t="e">
        <f>N520*G520</f>
        <v>#REF!</v>
      </c>
    </row>
    <row r="521" spans="1:15" s="67" customFormat="1" ht="15" customHeight="1">
      <c r="A521" s="266"/>
      <c r="B521" s="295"/>
      <c r="C521" s="260"/>
      <c r="D521" s="260"/>
      <c r="E521" s="285" t="s">
        <v>649</v>
      </c>
      <c r="F521" s="330" t="s">
        <v>676</v>
      </c>
      <c r="G521" s="748" t="e">
        <f>ROUNDUP(G520*0.25,0)</f>
        <v>#REF!</v>
      </c>
      <c r="H521" s="762"/>
      <c r="I521" s="763"/>
      <c r="J521" s="762"/>
      <c r="K521" s="763">
        <v>105</v>
      </c>
      <c r="L521" s="762" t="e">
        <f>K521*G521</f>
        <v>#REF!</v>
      </c>
      <c r="M521" s="222"/>
      <c r="N521" s="686"/>
      <c r="O521" s="668"/>
    </row>
    <row r="522" spans="1:15" s="67" customFormat="1" ht="15" customHeight="1">
      <c r="A522" s="266"/>
      <c r="B522" s="295"/>
      <c r="C522" s="260"/>
      <c r="D522" s="260"/>
      <c r="E522" s="285" t="s">
        <v>651</v>
      </c>
      <c r="F522" s="330" t="s">
        <v>676</v>
      </c>
      <c r="G522" s="748" t="e">
        <f>G521*4</f>
        <v>#REF!</v>
      </c>
      <c r="H522" s="762"/>
      <c r="I522" s="763"/>
      <c r="J522" s="762"/>
      <c r="K522" s="763">
        <v>40</v>
      </c>
      <c r="L522" s="762" t="e">
        <f t="shared" ref="L522" si="62">K522*G522</f>
        <v>#REF!</v>
      </c>
      <c r="M522" s="222"/>
      <c r="N522" s="686"/>
      <c r="O522" s="668"/>
    </row>
    <row r="523" spans="1:15" s="67" customFormat="1" ht="15" customHeight="1">
      <c r="A523" s="266"/>
      <c r="B523" s="295"/>
      <c r="C523" s="260"/>
      <c r="D523" s="260"/>
      <c r="E523" s="269"/>
      <c r="F523" s="305"/>
      <c r="G523" s="748"/>
      <c r="H523" s="762"/>
      <c r="I523" s="763"/>
      <c r="J523" s="762"/>
      <c r="K523" s="763"/>
      <c r="L523" s="762"/>
      <c r="M523" s="222"/>
      <c r="N523" s="686"/>
      <c r="O523" s="668"/>
    </row>
    <row r="524" spans="1:15" s="67" customFormat="1" ht="15.75" customHeight="1">
      <c r="A524" s="266" t="s">
        <v>121</v>
      </c>
      <c r="B524" s="295"/>
      <c r="C524" s="260"/>
      <c r="D524" s="260"/>
      <c r="E524" s="269" t="s">
        <v>98</v>
      </c>
      <c r="F524" s="305" t="s">
        <v>299</v>
      </c>
      <c r="G524" s="306" t="e">
        <f>G412*2</f>
        <v>#REF!</v>
      </c>
      <c r="H524" s="916"/>
      <c r="I524" s="761">
        <v>75</v>
      </c>
      <c r="J524" s="748" t="e">
        <f>I524*G524</f>
        <v>#REF!</v>
      </c>
      <c r="K524" s="761"/>
      <c r="L524" s="748"/>
      <c r="M524" s="222" t="e">
        <f>J524+SUM(L525:L527)</f>
        <v>#REF!</v>
      </c>
      <c r="N524" s="686">
        <v>245</v>
      </c>
      <c r="O524" s="668" t="e">
        <f>N524*G524</f>
        <v>#REF!</v>
      </c>
    </row>
    <row r="525" spans="1:15" s="67" customFormat="1" ht="15.75" customHeight="1">
      <c r="A525" s="266"/>
      <c r="B525" s="295"/>
      <c r="C525" s="260"/>
      <c r="D525" s="260"/>
      <c r="E525" s="285" t="s">
        <v>649</v>
      </c>
      <c r="F525" s="330" t="s">
        <v>676</v>
      </c>
      <c r="G525" s="748" t="e">
        <f>ROUNDUP(G524*0.25,0)</f>
        <v>#REF!</v>
      </c>
      <c r="H525" s="762"/>
      <c r="I525" s="763"/>
      <c r="J525" s="762"/>
      <c r="K525" s="763">
        <v>105</v>
      </c>
      <c r="L525" s="762" t="e">
        <f>K525*G525</f>
        <v>#REF!</v>
      </c>
      <c r="M525" s="222"/>
      <c r="N525" s="686"/>
      <c r="O525" s="668"/>
    </row>
    <row r="526" spans="1:15" s="67" customFormat="1" ht="15.75" customHeight="1">
      <c r="A526" s="266"/>
      <c r="B526" s="295"/>
      <c r="C526" s="260"/>
      <c r="D526" s="260"/>
      <c r="E526" s="285" t="s">
        <v>651</v>
      </c>
      <c r="F526" s="330" t="s">
        <v>676</v>
      </c>
      <c r="G526" s="748" t="e">
        <f>G525*4</f>
        <v>#REF!</v>
      </c>
      <c r="H526" s="762" t="e">
        <f>G524+G533+G537</f>
        <v>#REF!</v>
      </c>
      <c r="I526" s="763"/>
      <c r="J526" s="762"/>
      <c r="K526" s="763">
        <v>40</v>
      </c>
      <c r="L526" s="762" t="e">
        <f t="shared" ref="L526" si="63">K526*G526</f>
        <v>#REF!</v>
      </c>
      <c r="M526" s="222"/>
      <c r="N526" s="686"/>
      <c r="O526" s="668"/>
    </row>
    <row r="527" spans="1:15" s="67" customFormat="1" ht="15">
      <c r="A527" s="266"/>
      <c r="B527" s="295"/>
      <c r="C527" s="260"/>
      <c r="D527" s="260"/>
      <c r="E527" s="269"/>
      <c r="F527" s="305"/>
      <c r="G527" s="306"/>
      <c r="H527" s="918" t="e">
        <f>H526/45</f>
        <v>#REF!</v>
      </c>
      <c r="I527" s="763"/>
      <c r="J527" s="762"/>
      <c r="K527" s="763"/>
      <c r="L527" s="762"/>
      <c r="M527" s="222"/>
      <c r="N527" s="686"/>
      <c r="O527" s="668"/>
    </row>
    <row r="528" spans="1:15" s="67" customFormat="1" ht="25.5">
      <c r="A528" s="266"/>
      <c r="B528" s="295"/>
      <c r="C528" s="260"/>
      <c r="D528" s="260"/>
      <c r="E528" s="312" t="s">
        <v>396</v>
      </c>
      <c r="F528" s="305"/>
      <c r="G528" s="306"/>
      <c r="H528" s="306"/>
      <c r="I528" s="848"/>
      <c r="J528" s="615"/>
      <c r="K528" s="786"/>
      <c r="L528" s="306"/>
      <c r="M528" s="307"/>
      <c r="N528" s="686"/>
      <c r="O528" s="668"/>
    </row>
    <row r="529" spans="1:15" s="67" customFormat="1" ht="17.25">
      <c r="A529" s="266" t="s">
        <v>122</v>
      </c>
      <c r="B529" s="295"/>
      <c r="C529" s="260"/>
      <c r="D529" s="260"/>
      <c r="E529" s="269" t="s">
        <v>93</v>
      </c>
      <c r="F529" s="305" t="s">
        <v>299</v>
      </c>
      <c r="G529" s="306" t="e">
        <f>G420*2</f>
        <v>#REF!</v>
      </c>
      <c r="H529" s="916"/>
      <c r="I529" s="761">
        <v>75</v>
      </c>
      <c r="J529" s="748" t="e">
        <f>I529*G529</f>
        <v>#REF!</v>
      </c>
      <c r="K529" s="761"/>
      <c r="L529" s="748"/>
      <c r="M529" s="222" t="e">
        <f>J529+SUM(L530:L532)</f>
        <v>#REF!</v>
      </c>
      <c r="N529" s="686">
        <v>390</v>
      </c>
      <c r="O529" s="668" t="e">
        <f>N529*G529</f>
        <v>#REF!</v>
      </c>
    </row>
    <row r="530" spans="1:15" s="67" customFormat="1" ht="15">
      <c r="A530" s="266"/>
      <c r="B530" s="295"/>
      <c r="C530" s="260"/>
      <c r="D530" s="260"/>
      <c r="E530" s="285" t="s">
        <v>649</v>
      </c>
      <c r="F530" s="330" t="s">
        <v>676</v>
      </c>
      <c r="G530" s="748" t="e">
        <f>ROUNDUP(G529*0.25,0)</f>
        <v>#REF!</v>
      </c>
      <c r="H530" s="762"/>
      <c r="I530" s="763"/>
      <c r="J530" s="762"/>
      <c r="K530" s="763">
        <v>105</v>
      </c>
      <c r="L530" s="762" t="e">
        <f>K530*G530</f>
        <v>#REF!</v>
      </c>
      <c r="M530" s="222"/>
      <c r="N530" s="686"/>
      <c r="O530" s="668"/>
    </row>
    <row r="531" spans="1:15" s="67" customFormat="1" ht="15">
      <c r="A531" s="266"/>
      <c r="B531" s="295"/>
      <c r="C531" s="260"/>
      <c r="D531" s="260"/>
      <c r="E531" s="285" t="s">
        <v>651</v>
      </c>
      <c r="F531" s="330" t="s">
        <v>676</v>
      </c>
      <c r="G531" s="748" t="e">
        <f>G530*4</f>
        <v>#REF!</v>
      </c>
      <c r="H531" s="762"/>
      <c r="I531" s="763"/>
      <c r="J531" s="762"/>
      <c r="K531" s="763">
        <v>40</v>
      </c>
      <c r="L531" s="762" t="e">
        <f t="shared" ref="L531" si="64">K531*G531</f>
        <v>#REF!</v>
      </c>
      <c r="M531" s="222"/>
      <c r="N531" s="686"/>
      <c r="O531" s="668"/>
    </row>
    <row r="532" spans="1:15" s="67" customFormat="1" ht="15">
      <c r="A532" s="266"/>
      <c r="B532" s="295"/>
      <c r="C532" s="260"/>
      <c r="D532" s="260"/>
      <c r="E532" s="269"/>
      <c r="F532" s="305"/>
      <c r="G532" s="306"/>
      <c r="H532" s="918"/>
      <c r="I532" s="763"/>
      <c r="J532" s="762"/>
      <c r="K532" s="763"/>
      <c r="L532" s="762"/>
      <c r="M532" s="222"/>
      <c r="N532" s="686"/>
      <c r="O532" s="668"/>
    </row>
    <row r="533" spans="1:15" s="67" customFormat="1" ht="17.25">
      <c r="A533" s="266" t="s">
        <v>123</v>
      </c>
      <c r="B533" s="295"/>
      <c r="C533" s="260"/>
      <c r="D533" s="260"/>
      <c r="E533" s="269" t="s">
        <v>98</v>
      </c>
      <c r="F533" s="305" t="s">
        <v>299</v>
      </c>
      <c r="G533" s="306" t="e">
        <f>G425*2</f>
        <v>#REF!</v>
      </c>
      <c r="H533" s="916"/>
      <c r="I533" s="761">
        <v>75</v>
      </c>
      <c r="J533" s="748" t="e">
        <f>I533*G533</f>
        <v>#REF!</v>
      </c>
      <c r="K533" s="761"/>
      <c r="L533" s="748"/>
      <c r="M533" s="222" t="e">
        <f>J533+SUM(L534:L536)</f>
        <v>#REF!</v>
      </c>
      <c r="N533" s="686">
        <v>390</v>
      </c>
      <c r="O533" s="668" t="e">
        <f>N533*G533</f>
        <v>#REF!</v>
      </c>
    </row>
    <row r="534" spans="1:15" s="67" customFormat="1" ht="15">
      <c r="A534" s="266"/>
      <c r="B534" s="295"/>
      <c r="C534" s="260"/>
      <c r="D534" s="260"/>
      <c r="E534" s="285" t="s">
        <v>649</v>
      </c>
      <c r="F534" s="330" t="s">
        <v>676</v>
      </c>
      <c r="G534" s="748" t="e">
        <f>ROUNDUP(G533*0.25,0)</f>
        <v>#REF!</v>
      </c>
      <c r="H534" s="762"/>
      <c r="I534" s="763"/>
      <c r="J534" s="762"/>
      <c r="K534" s="763">
        <v>105</v>
      </c>
      <c r="L534" s="762" t="e">
        <f>K534*G534</f>
        <v>#REF!</v>
      </c>
      <c r="M534" s="222"/>
      <c r="N534" s="686"/>
      <c r="O534" s="668"/>
    </row>
    <row r="535" spans="1:15" s="67" customFormat="1" ht="15">
      <c r="A535" s="266"/>
      <c r="B535" s="295"/>
      <c r="C535" s="260"/>
      <c r="D535" s="260"/>
      <c r="E535" s="285" t="s">
        <v>651</v>
      </c>
      <c r="F535" s="330" t="s">
        <v>676</v>
      </c>
      <c r="G535" s="748" t="e">
        <f>G534*4</f>
        <v>#REF!</v>
      </c>
      <c r="H535" s="762"/>
      <c r="I535" s="763"/>
      <c r="J535" s="762"/>
      <c r="K535" s="763">
        <v>40</v>
      </c>
      <c r="L535" s="762" t="e">
        <f t="shared" ref="L535" si="65">K535*G535</f>
        <v>#REF!</v>
      </c>
      <c r="M535" s="222"/>
      <c r="N535" s="686"/>
      <c r="O535" s="668"/>
    </row>
    <row r="536" spans="1:15" s="67" customFormat="1" ht="15">
      <c r="A536" s="266"/>
      <c r="B536" s="295"/>
      <c r="C536" s="260"/>
      <c r="D536" s="260"/>
      <c r="E536" s="269"/>
      <c r="F536" s="305"/>
      <c r="G536" s="306"/>
      <c r="H536" s="918"/>
      <c r="I536" s="763"/>
      <c r="J536" s="762"/>
      <c r="K536" s="763"/>
      <c r="L536" s="762"/>
      <c r="M536" s="222"/>
      <c r="N536" s="686"/>
      <c r="O536" s="668"/>
    </row>
    <row r="537" spans="1:15" s="67" customFormat="1" ht="17.25">
      <c r="A537" s="266" t="s">
        <v>124</v>
      </c>
      <c r="B537" s="295"/>
      <c r="C537" s="260"/>
      <c r="D537" s="260"/>
      <c r="E537" s="269" t="s">
        <v>99</v>
      </c>
      <c r="F537" s="305" t="s">
        <v>299</v>
      </c>
      <c r="G537" s="306" t="e">
        <f>G431*2</f>
        <v>#REF!</v>
      </c>
      <c r="H537" s="916"/>
      <c r="I537" s="761">
        <v>75</v>
      </c>
      <c r="J537" s="748" t="e">
        <f>I537*G537</f>
        <v>#REF!</v>
      </c>
      <c r="K537" s="761"/>
      <c r="L537" s="748"/>
      <c r="M537" s="222" t="e">
        <f>J537+SUM(L538:L540)</f>
        <v>#REF!</v>
      </c>
      <c r="N537" s="686">
        <v>390</v>
      </c>
      <c r="O537" s="668" t="e">
        <f>N537*G537</f>
        <v>#REF!</v>
      </c>
    </row>
    <row r="538" spans="1:15" s="67" customFormat="1" ht="15">
      <c r="A538" s="266"/>
      <c r="B538" s="295"/>
      <c r="C538" s="260"/>
      <c r="D538" s="260"/>
      <c r="E538" s="285" t="s">
        <v>649</v>
      </c>
      <c r="F538" s="330" t="s">
        <v>676</v>
      </c>
      <c r="G538" s="748" t="e">
        <f>ROUNDUP(G537*0.25,0)</f>
        <v>#REF!</v>
      </c>
      <c r="H538" s="762"/>
      <c r="I538" s="763"/>
      <c r="J538" s="762"/>
      <c r="K538" s="763">
        <v>105</v>
      </c>
      <c r="L538" s="762" t="e">
        <f>K538*G538</f>
        <v>#REF!</v>
      </c>
      <c r="M538" s="222"/>
      <c r="N538" s="686"/>
      <c r="O538" s="668"/>
    </row>
    <row r="539" spans="1:15" s="67" customFormat="1" ht="15">
      <c r="A539" s="266"/>
      <c r="B539" s="295"/>
      <c r="C539" s="260"/>
      <c r="D539" s="260"/>
      <c r="E539" s="285" t="s">
        <v>651</v>
      </c>
      <c r="F539" s="330" t="s">
        <v>676</v>
      </c>
      <c r="G539" s="748" t="e">
        <f>G538*4</f>
        <v>#REF!</v>
      </c>
      <c r="H539" s="762"/>
      <c r="I539" s="763"/>
      <c r="J539" s="762"/>
      <c r="K539" s="763">
        <v>40</v>
      </c>
      <c r="L539" s="762" t="e">
        <f t="shared" ref="L539" si="66">K539*G539</f>
        <v>#REF!</v>
      </c>
      <c r="M539" s="222"/>
      <c r="N539" s="686"/>
      <c r="O539" s="668"/>
    </row>
    <row r="540" spans="1:15" s="67" customFormat="1" ht="15">
      <c r="A540" s="266"/>
      <c r="B540" s="295"/>
      <c r="C540" s="260"/>
      <c r="D540" s="260"/>
      <c r="E540" s="269"/>
      <c r="F540" s="305"/>
      <c r="G540" s="306"/>
      <c r="H540" s="918"/>
      <c r="I540" s="763"/>
      <c r="J540" s="762"/>
      <c r="K540" s="763"/>
      <c r="L540" s="762"/>
      <c r="M540" s="222"/>
      <c r="N540" s="686"/>
      <c r="O540" s="668"/>
    </row>
    <row r="541" spans="1:15" s="67" customFormat="1" ht="15">
      <c r="A541" s="266"/>
      <c r="B541" s="295"/>
      <c r="C541" s="260"/>
      <c r="D541" s="260"/>
      <c r="E541" s="269"/>
      <c r="F541" s="305"/>
      <c r="G541" s="306"/>
      <c r="H541" s="306"/>
      <c r="I541" s="848"/>
      <c r="J541" s="615"/>
      <c r="K541" s="786"/>
      <c r="L541" s="306"/>
      <c r="M541" s="307"/>
      <c r="N541" s="686"/>
      <c r="O541" s="668"/>
    </row>
    <row r="542" spans="1:15" s="78" customFormat="1" ht="15.75" customHeight="1">
      <c r="A542" s="250" t="s">
        <v>236</v>
      </c>
      <c r="B542" s="251" t="s">
        <v>142</v>
      </c>
      <c r="C542" s="351"/>
      <c r="D542" s="352"/>
      <c r="E542" s="353"/>
      <c r="F542" s="349"/>
      <c r="G542" s="350"/>
      <c r="H542" s="350"/>
      <c r="I542" s="861"/>
      <c r="J542" s="630"/>
      <c r="K542" s="802"/>
      <c r="L542" s="350"/>
      <c r="M542" s="257"/>
      <c r="N542" s="664"/>
      <c r="O542" s="668"/>
    </row>
    <row r="543" spans="1:15" s="79" customFormat="1" ht="15">
      <c r="A543" s="250"/>
      <c r="B543" s="259"/>
      <c r="C543" s="260"/>
      <c r="D543" s="260">
        <v>25</v>
      </c>
      <c r="E543" s="354" t="s">
        <v>143</v>
      </c>
      <c r="F543" s="263"/>
      <c r="G543" s="345"/>
      <c r="H543" s="345"/>
      <c r="I543" s="764"/>
      <c r="J543" s="629"/>
      <c r="K543" s="801"/>
      <c r="L543" s="345"/>
      <c r="M543" s="257"/>
      <c r="N543" s="664"/>
      <c r="O543" s="668"/>
    </row>
    <row r="544" spans="1:15" s="78" customFormat="1" ht="15.75" customHeight="1">
      <c r="A544" s="258" t="s">
        <v>237</v>
      </c>
      <c r="B544" s="313"/>
      <c r="C544" s="355"/>
      <c r="D544" s="355"/>
      <c r="E544" s="354" t="s">
        <v>93</v>
      </c>
      <c r="F544" s="356" t="s">
        <v>299</v>
      </c>
      <c r="G544" s="357" t="e">
        <f>ROUNDUP(#REF!,0)</f>
        <v>#REF!</v>
      </c>
      <c r="H544" s="357"/>
      <c r="I544" s="803">
        <v>80</v>
      </c>
      <c r="J544" s="357" t="e">
        <f>I544*G544</f>
        <v>#REF!</v>
      </c>
      <c r="K544" s="803"/>
      <c r="L544" s="357"/>
      <c r="M544" s="222" t="e">
        <f>J544+SUM(L545:L547)</f>
        <v>#REF!</v>
      </c>
      <c r="N544" s="700">
        <v>325</v>
      </c>
      <c r="O544" s="668" t="e">
        <f>N544*G544</f>
        <v>#REF!</v>
      </c>
    </row>
    <row r="545" spans="1:15" s="78" customFormat="1" ht="15.75" customHeight="1">
      <c r="A545" s="258"/>
      <c r="B545" s="313"/>
      <c r="C545" s="355"/>
      <c r="D545" s="355"/>
      <c r="E545" s="285" t="s">
        <v>649</v>
      </c>
      <c r="F545" s="330" t="s">
        <v>676</v>
      </c>
      <c r="G545" s="748" t="e">
        <f>ROUNDUP(G544*0.25,0)</f>
        <v>#REF!</v>
      </c>
      <c r="H545" s="748"/>
      <c r="I545" s="803"/>
      <c r="J545" s="357"/>
      <c r="K545" s="803">
        <v>105</v>
      </c>
      <c r="L545" s="357" t="e">
        <f>K545*G545</f>
        <v>#REF!</v>
      </c>
      <c r="M545" s="222"/>
      <c r="N545" s="700"/>
      <c r="O545" s="668"/>
    </row>
    <row r="546" spans="1:15" s="78" customFormat="1" ht="15.75" customHeight="1">
      <c r="A546" s="258"/>
      <c r="B546" s="313"/>
      <c r="C546" s="355"/>
      <c r="D546" s="355"/>
      <c r="E546" s="285" t="s">
        <v>651</v>
      </c>
      <c r="F546" s="330" t="s">
        <v>676</v>
      </c>
      <c r="G546" s="748" t="e">
        <f>G545*4</f>
        <v>#REF!</v>
      </c>
      <c r="H546" s="748"/>
      <c r="I546" s="803"/>
      <c r="J546" s="357"/>
      <c r="K546" s="803">
        <v>40</v>
      </c>
      <c r="L546" s="357" t="e">
        <f>K546*G546</f>
        <v>#REF!</v>
      </c>
      <c r="M546" s="222"/>
      <c r="N546" s="700"/>
      <c r="O546" s="668"/>
    </row>
    <row r="547" spans="1:15" s="78" customFormat="1" ht="15.75" customHeight="1">
      <c r="A547" s="258"/>
      <c r="B547" s="313"/>
      <c r="C547" s="355"/>
      <c r="D547" s="355"/>
      <c r="E547" s="354"/>
      <c r="F547" s="356"/>
      <c r="G547" s="357"/>
      <c r="H547" s="357"/>
      <c r="I547" s="803"/>
      <c r="J547" s="357"/>
      <c r="K547" s="803"/>
      <c r="L547" s="357"/>
      <c r="M547" s="222"/>
      <c r="N547" s="700"/>
      <c r="O547" s="668"/>
    </row>
    <row r="548" spans="1:15" s="78" customFormat="1" ht="15" customHeight="1">
      <c r="A548" s="258" t="s">
        <v>238</v>
      </c>
      <c r="B548" s="313"/>
      <c r="C548" s="355"/>
      <c r="D548" s="355"/>
      <c r="E548" s="354" t="s">
        <v>98</v>
      </c>
      <c r="F548" s="356" t="s">
        <v>299</v>
      </c>
      <c r="G548" s="357" t="e">
        <f>ROUNDUP(#REF!,0)</f>
        <v>#REF!</v>
      </c>
      <c r="H548" s="357"/>
      <c r="I548" s="803">
        <v>80</v>
      </c>
      <c r="J548" s="357" t="e">
        <f>I548*G548</f>
        <v>#REF!</v>
      </c>
      <c r="K548" s="803"/>
      <c r="L548" s="357"/>
      <c r="M548" s="222" t="e">
        <f>J548+SUM(L549:L551)</f>
        <v>#REF!</v>
      </c>
      <c r="N548" s="700">
        <v>325</v>
      </c>
      <c r="O548" s="668" t="e">
        <f>N548*G548</f>
        <v>#REF!</v>
      </c>
    </row>
    <row r="549" spans="1:15" s="78" customFormat="1" ht="15" customHeight="1">
      <c r="A549" s="258"/>
      <c r="B549" s="313"/>
      <c r="C549" s="355"/>
      <c r="D549" s="355"/>
      <c r="E549" s="285" t="s">
        <v>649</v>
      </c>
      <c r="F549" s="330" t="s">
        <v>676</v>
      </c>
      <c r="G549" s="748" t="e">
        <f>ROUNDUP(G548*0.25,0)</f>
        <v>#REF!</v>
      </c>
      <c r="H549" s="748"/>
      <c r="I549" s="803"/>
      <c r="J549" s="357"/>
      <c r="K549" s="803">
        <v>105</v>
      </c>
      <c r="L549" s="357" t="e">
        <f>K549*G549</f>
        <v>#REF!</v>
      </c>
      <c r="M549" s="222"/>
      <c r="N549" s="700"/>
      <c r="O549" s="668"/>
    </row>
    <row r="550" spans="1:15" s="78" customFormat="1" ht="15" customHeight="1">
      <c r="A550" s="258"/>
      <c r="B550" s="313"/>
      <c r="C550" s="355"/>
      <c r="D550" s="355"/>
      <c r="E550" s="285" t="s">
        <v>651</v>
      </c>
      <c r="F550" s="330" t="s">
        <v>676</v>
      </c>
      <c r="G550" s="748" t="e">
        <f>G549*4</f>
        <v>#REF!</v>
      </c>
      <c r="H550" s="748"/>
      <c r="I550" s="803"/>
      <c r="J550" s="357"/>
      <c r="K550" s="803">
        <v>40</v>
      </c>
      <c r="L550" s="357" t="e">
        <f>K550*G550</f>
        <v>#REF!</v>
      </c>
      <c r="M550" s="222"/>
      <c r="N550" s="700"/>
      <c r="O550" s="668"/>
    </row>
    <row r="551" spans="1:15" s="78" customFormat="1" ht="15" customHeight="1">
      <c r="A551" s="258"/>
      <c r="B551" s="313"/>
      <c r="C551" s="355"/>
      <c r="D551" s="355"/>
      <c r="E551" s="354"/>
      <c r="F551" s="356"/>
      <c r="G551" s="357"/>
      <c r="H551" s="357" t="e">
        <f>G544+G553</f>
        <v>#REF!</v>
      </c>
      <c r="I551" s="803"/>
      <c r="J551" s="357"/>
      <c r="K551" s="803"/>
      <c r="L551" s="357"/>
      <c r="M551" s="222"/>
      <c r="N551" s="700"/>
      <c r="O551" s="668"/>
    </row>
    <row r="552" spans="1:15" s="42" customFormat="1" ht="15">
      <c r="A552" s="258"/>
      <c r="B552" s="259"/>
      <c r="C552" s="260"/>
      <c r="D552" s="260">
        <v>50</v>
      </c>
      <c r="E552" s="359" t="s">
        <v>157</v>
      </c>
      <c r="F552" s="263"/>
      <c r="G552" s="345"/>
      <c r="H552" s="345"/>
      <c r="I552" s="764"/>
      <c r="J552" s="629"/>
      <c r="K552" s="801"/>
      <c r="L552" s="345"/>
      <c r="M552" s="257"/>
      <c r="N552" s="664"/>
      <c r="O552" s="668"/>
    </row>
    <row r="553" spans="1:15" s="75" customFormat="1" ht="16.5" customHeight="1">
      <c r="A553" s="258" t="s">
        <v>239</v>
      </c>
      <c r="B553" s="313"/>
      <c r="C553" s="355"/>
      <c r="D553" s="355"/>
      <c r="E553" s="314" t="s">
        <v>93</v>
      </c>
      <c r="F553" s="263" t="s">
        <v>299</v>
      </c>
      <c r="G553" s="360" t="e">
        <f>ROUNDUP(#REF!,0)</f>
        <v>#REF!</v>
      </c>
      <c r="H553" s="360" t="e">
        <f>H551/150</f>
        <v>#REF!</v>
      </c>
      <c r="I553" s="803">
        <v>80</v>
      </c>
      <c r="J553" s="357" t="e">
        <f>I553*G553</f>
        <v>#REF!</v>
      </c>
      <c r="K553" s="803"/>
      <c r="L553" s="357"/>
      <c r="M553" s="222" t="e">
        <f>J553+SUM(L554:L555)</f>
        <v>#REF!</v>
      </c>
      <c r="N553" s="664">
        <v>475</v>
      </c>
      <c r="O553" s="668" t="e">
        <f>N553*G553</f>
        <v>#REF!</v>
      </c>
    </row>
    <row r="554" spans="1:15" s="75" customFormat="1" ht="16.5" customHeight="1">
      <c r="A554" s="258"/>
      <c r="B554" s="313"/>
      <c r="C554" s="355"/>
      <c r="D554" s="355"/>
      <c r="E554" s="285" t="s">
        <v>649</v>
      </c>
      <c r="F554" s="330" t="s">
        <v>676</v>
      </c>
      <c r="G554" s="748" t="e">
        <f>ROUNDUP(G553*0.25,0)</f>
        <v>#REF!</v>
      </c>
      <c r="H554" s="748"/>
      <c r="I554" s="803"/>
      <c r="J554" s="357"/>
      <c r="K554" s="803">
        <v>105</v>
      </c>
      <c r="L554" s="357" t="e">
        <f>K554*G554</f>
        <v>#REF!</v>
      </c>
      <c r="M554" s="222"/>
      <c r="N554" s="664"/>
      <c r="O554" s="668"/>
    </row>
    <row r="555" spans="1:15" s="75" customFormat="1" ht="16.5" customHeight="1">
      <c r="A555" s="258"/>
      <c r="B555" s="313"/>
      <c r="C555" s="355"/>
      <c r="D555" s="355"/>
      <c r="E555" s="285" t="s">
        <v>651</v>
      </c>
      <c r="F555" s="330" t="s">
        <v>676</v>
      </c>
      <c r="G555" s="748" t="e">
        <f>G554*4</f>
        <v>#REF!</v>
      </c>
      <c r="H555" s="748"/>
      <c r="I555" s="803"/>
      <c r="J555" s="357"/>
      <c r="K555" s="803">
        <v>40</v>
      </c>
      <c r="L555" s="357" t="e">
        <f>K555*G555</f>
        <v>#REF!</v>
      </c>
      <c r="M555" s="222"/>
      <c r="N555" s="664"/>
      <c r="O555" s="668"/>
    </row>
    <row r="556" spans="1:15" s="75" customFormat="1" ht="15" customHeight="1">
      <c r="A556" s="258" t="s">
        <v>240</v>
      </c>
      <c r="B556" s="313"/>
      <c r="C556" s="355"/>
      <c r="D556" s="355"/>
      <c r="E556" s="314" t="s">
        <v>98</v>
      </c>
      <c r="F556" s="263" t="s">
        <v>299</v>
      </c>
      <c r="G556" s="360" t="e">
        <f>ROUNDUP(#REF!,0)</f>
        <v>#REF!</v>
      </c>
      <c r="H556" s="360" t="e">
        <f>G548+G556+G559</f>
        <v>#REF!</v>
      </c>
      <c r="I556" s="803">
        <v>80</v>
      </c>
      <c r="J556" s="357" t="e">
        <f>I556*G556</f>
        <v>#REF!</v>
      </c>
      <c r="K556" s="803"/>
      <c r="L556" s="357"/>
      <c r="M556" s="222" t="e">
        <f>J556+SUM(L557:L558)</f>
        <v>#REF!</v>
      </c>
      <c r="N556" s="664">
        <v>475</v>
      </c>
      <c r="O556" s="668" t="e">
        <f>N556*G556</f>
        <v>#REF!</v>
      </c>
    </row>
    <row r="557" spans="1:15" s="80" customFormat="1" ht="15" customHeight="1">
      <c r="A557" s="258"/>
      <c r="B557" s="313"/>
      <c r="C557" s="355"/>
      <c r="D557" s="355"/>
      <c r="E557" s="285" t="s">
        <v>649</v>
      </c>
      <c r="F557" s="330" t="s">
        <v>676</v>
      </c>
      <c r="G557" s="748" t="e">
        <f>ROUNDUP(G556*0.25,0)</f>
        <v>#REF!</v>
      </c>
      <c r="H557" s="748" t="e">
        <f>H556/150</f>
        <v>#REF!</v>
      </c>
      <c r="I557" s="803"/>
      <c r="J557" s="357"/>
      <c r="K557" s="803">
        <v>105</v>
      </c>
      <c r="L557" s="357" t="e">
        <f>K557*G557</f>
        <v>#REF!</v>
      </c>
      <c r="M557" s="222"/>
      <c r="N557" s="664"/>
      <c r="O557" s="668"/>
    </row>
    <row r="558" spans="1:15" s="80" customFormat="1" ht="15" customHeight="1">
      <c r="A558" s="258"/>
      <c r="B558" s="313"/>
      <c r="C558" s="355"/>
      <c r="D558" s="355"/>
      <c r="E558" s="285" t="s">
        <v>651</v>
      </c>
      <c r="F558" s="330" t="s">
        <v>676</v>
      </c>
      <c r="G558" s="748" t="e">
        <f>G557*4</f>
        <v>#REF!</v>
      </c>
      <c r="H558" s="748"/>
      <c r="I558" s="803"/>
      <c r="J558" s="357"/>
      <c r="K558" s="803">
        <v>40</v>
      </c>
      <c r="L558" s="357" t="e">
        <f>K558*G558</f>
        <v>#REF!</v>
      </c>
      <c r="M558" s="222"/>
      <c r="N558" s="664"/>
      <c r="O558" s="668"/>
    </row>
    <row r="559" spans="1:15" s="80" customFormat="1" ht="17.25">
      <c r="A559" s="258" t="s">
        <v>241</v>
      </c>
      <c r="B559" s="361"/>
      <c r="C559" s="362"/>
      <c r="D559" s="253"/>
      <c r="E559" s="285" t="s">
        <v>360</v>
      </c>
      <c r="F559" s="263" t="s">
        <v>299</v>
      </c>
      <c r="G559" s="360" t="e">
        <f>#REF!</f>
        <v>#REF!</v>
      </c>
      <c r="H559" s="360"/>
      <c r="I559" s="803">
        <v>80</v>
      </c>
      <c r="J559" s="357" t="e">
        <f>I559*G559</f>
        <v>#REF!</v>
      </c>
      <c r="K559" s="803"/>
      <c r="L559" s="357"/>
      <c r="M559" s="222" t="e">
        <f>J559+SUM(L560:L562)</f>
        <v>#REF!</v>
      </c>
      <c r="N559" s="664">
        <v>475</v>
      </c>
      <c r="O559" s="668" t="e">
        <f>N559*G559</f>
        <v>#REF!</v>
      </c>
    </row>
    <row r="560" spans="1:15" s="80" customFormat="1" ht="15">
      <c r="A560" s="258"/>
      <c r="B560" s="361"/>
      <c r="C560" s="362"/>
      <c r="D560" s="253"/>
      <c r="E560" s="285" t="s">
        <v>649</v>
      </c>
      <c r="F560" s="330" t="s">
        <v>676</v>
      </c>
      <c r="G560" s="748" t="e">
        <f>ROUNDUP(G559*0.25,0)</f>
        <v>#REF!</v>
      </c>
      <c r="H560" s="748"/>
      <c r="I560" s="803"/>
      <c r="J560" s="357"/>
      <c r="K560" s="803">
        <v>105</v>
      </c>
      <c r="L560" s="357" t="e">
        <f>K560*G560</f>
        <v>#REF!</v>
      </c>
      <c r="M560" s="222"/>
      <c r="N560" s="664"/>
      <c r="O560" s="668"/>
    </row>
    <row r="561" spans="1:52" s="80" customFormat="1" ht="15">
      <c r="A561" s="258"/>
      <c r="B561" s="361"/>
      <c r="C561" s="362"/>
      <c r="D561" s="253"/>
      <c r="E561" s="285" t="s">
        <v>651</v>
      </c>
      <c r="F561" s="330" t="s">
        <v>676</v>
      </c>
      <c r="G561" s="748" t="e">
        <f>G560*4</f>
        <v>#REF!</v>
      </c>
      <c r="H561" s="748"/>
      <c r="I561" s="803"/>
      <c r="J561" s="357"/>
      <c r="K561" s="803">
        <v>40</v>
      </c>
      <c r="L561" s="357" t="e">
        <f>K561*G561</f>
        <v>#REF!</v>
      </c>
      <c r="M561" s="222"/>
      <c r="N561" s="664"/>
      <c r="O561" s="668"/>
    </row>
    <row r="562" spans="1:52" s="80" customFormat="1" ht="15">
      <c r="A562" s="258"/>
      <c r="B562" s="363"/>
      <c r="C562" s="362"/>
      <c r="D562" s="342"/>
      <c r="E562" s="364"/>
      <c r="F562" s="263"/>
      <c r="G562" s="350"/>
      <c r="H562" s="350"/>
      <c r="I562" s="803"/>
      <c r="J562" s="357"/>
      <c r="K562" s="803"/>
      <c r="L562" s="357"/>
      <c r="M562" s="222"/>
      <c r="N562" s="664"/>
      <c r="O562" s="668"/>
    </row>
    <row r="563" spans="1:52" s="19" customFormat="1" ht="15">
      <c r="A563" s="250" t="s">
        <v>242</v>
      </c>
      <c r="B563" s="348" t="s">
        <v>144</v>
      </c>
      <c r="C563" s="260"/>
      <c r="D563" s="264"/>
      <c r="E563" s="269"/>
      <c r="F563" s="263"/>
      <c r="G563" s="345"/>
      <c r="H563" s="345"/>
      <c r="I563" s="764"/>
      <c r="J563" s="629"/>
      <c r="K563" s="801"/>
      <c r="L563" s="345"/>
      <c r="M563" s="257"/>
      <c r="N563" s="664"/>
      <c r="O563" s="668"/>
    </row>
    <row r="564" spans="1:52" s="19" customFormat="1" ht="15">
      <c r="A564" s="250"/>
      <c r="B564" s="259">
        <v>600</v>
      </c>
      <c r="C564" s="260" t="s">
        <v>87</v>
      </c>
      <c r="D564" s="264">
        <v>600</v>
      </c>
      <c r="E564" s="269" t="s">
        <v>146</v>
      </c>
      <c r="F564" s="263"/>
      <c r="G564" s="345"/>
      <c r="H564" s="345"/>
      <c r="I564" s="764"/>
      <c r="J564" s="629"/>
      <c r="K564" s="801"/>
      <c r="L564" s="345"/>
      <c r="M564" s="257"/>
      <c r="N564" s="664"/>
      <c r="O564" s="668"/>
    </row>
    <row r="565" spans="1:52" s="19" customFormat="1" ht="15" customHeight="1">
      <c r="A565" s="258" t="s">
        <v>243</v>
      </c>
      <c r="B565" s="348"/>
      <c r="C565" s="260"/>
      <c r="D565" s="264"/>
      <c r="E565" s="314" t="s">
        <v>93</v>
      </c>
      <c r="F565" s="263" t="s">
        <v>299</v>
      </c>
      <c r="G565" s="345" t="e">
        <f>G544</f>
        <v>#REF!</v>
      </c>
      <c r="H565" s="345"/>
      <c r="I565" s="764">
        <v>120</v>
      </c>
      <c r="J565" s="345" t="e">
        <f>I565*G565</f>
        <v>#REF!</v>
      </c>
      <c r="K565" s="764"/>
      <c r="L565" s="345"/>
      <c r="M565" s="222" t="e">
        <f>J565+SUM(L566:L569)</f>
        <v>#REF!</v>
      </c>
      <c r="N565" s="664">
        <v>720</v>
      </c>
      <c r="O565" s="668" t="e">
        <f>N565*G565</f>
        <v>#REF!</v>
      </c>
      <c r="AZ565" s="105"/>
    </row>
    <row r="566" spans="1:52" s="19" customFormat="1" ht="15" customHeight="1">
      <c r="A566" s="258"/>
      <c r="B566" s="348"/>
      <c r="C566" s="260"/>
      <c r="D566" s="264"/>
      <c r="E566" s="749" t="s">
        <v>669</v>
      </c>
      <c r="F566" s="745" t="s">
        <v>650</v>
      </c>
      <c r="G566" s="345" t="e">
        <f>ROUNDUP(G565*0.25,0)</f>
        <v>#REF!</v>
      </c>
      <c r="H566" s="345" t="e">
        <f>G565+G584+G601</f>
        <v>#REF!</v>
      </c>
      <c r="I566" s="764"/>
      <c r="J566" s="345"/>
      <c r="K566" s="764">
        <v>140</v>
      </c>
      <c r="L566" s="345" t="e">
        <f>K566*G566</f>
        <v>#REF!</v>
      </c>
      <c r="M566" s="222"/>
      <c r="N566" s="664"/>
      <c r="O566" s="668"/>
      <c r="AZ566" s="105"/>
    </row>
    <row r="567" spans="1:52" s="19" customFormat="1" ht="15" customHeight="1">
      <c r="A567" s="258"/>
      <c r="B567" s="348"/>
      <c r="C567" s="260"/>
      <c r="D567" s="264"/>
      <c r="E567" s="744" t="s">
        <v>653</v>
      </c>
      <c r="F567" s="745" t="s">
        <v>654</v>
      </c>
      <c r="G567" s="345" t="e">
        <f>G566*0.01</f>
        <v>#REF!</v>
      </c>
      <c r="H567" s="345"/>
      <c r="I567" s="764"/>
      <c r="J567" s="345"/>
      <c r="K567" s="764">
        <v>120</v>
      </c>
      <c r="L567" s="345" t="e">
        <f>K567*G567</f>
        <v>#REF!</v>
      </c>
      <c r="M567" s="222"/>
      <c r="N567" s="664"/>
      <c r="O567" s="668"/>
      <c r="AZ567" s="105"/>
    </row>
    <row r="568" spans="1:52" s="19" customFormat="1" ht="15" customHeight="1">
      <c r="A568" s="258"/>
      <c r="B568" s="348"/>
      <c r="C568" s="260"/>
      <c r="D568" s="264"/>
      <c r="E568" s="750" t="s">
        <v>670</v>
      </c>
      <c r="F568" s="745" t="s">
        <v>636</v>
      </c>
      <c r="G568" s="345" t="e">
        <f>G565*0.2</f>
        <v>#REF!</v>
      </c>
      <c r="H568" s="345" t="e">
        <f>H566/45</f>
        <v>#REF!</v>
      </c>
      <c r="I568" s="764"/>
      <c r="J568" s="345"/>
      <c r="K568" s="764">
        <v>25</v>
      </c>
      <c r="L568" s="345" t="e">
        <f>K568*G568</f>
        <v>#REF!</v>
      </c>
      <c r="M568" s="222"/>
      <c r="N568" s="664"/>
      <c r="O568" s="668"/>
      <c r="AZ568" s="105"/>
    </row>
    <row r="569" spans="1:52" s="19" customFormat="1" ht="15" customHeight="1">
      <c r="A569" s="258"/>
      <c r="B569" s="348"/>
      <c r="C569" s="260"/>
      <c r="D569" s="264"/>
      <c r="E569" s="750" t="s">
        <v>681</v>
      </c>
      <c r="F569" s="745" t="s">
        <v>153</v>
      </c>
      <c r="G569" s="345" t="e">
        <f>ROUNDUP(G565/(0.6*0.6),0)+25</f>
        <v>#REF!</v>
      </c>
      <c r="H569" s="345"/>
      <c r="I569" s="764"/>
      <c r="J569" s="345"/>
      <c r="K569" s="764">
        <v>45</v>
      </c>
      <c r="L569" s="345" t="e">
        <f>K569*G569</f>
        <v>#REF!</v>
      </c>
      <c r="M569" s="222"/>
      <c r="N569" s="664"/>
      <c r="O569" s="668"/>
      <c r="AZ569" s="105"/>
    </row>
    <row r="570" spans="1:52" s="19" customFormat="1" ht="15" customHeight="1">
      <c r="A570" s="258"/>
      <c r="B570" s="348"/>
      <c r="C570" s="260"/>
      <c r="D570" s="264"/>
      <c r="E570" s="751"/>
      <c r="F570" s="745"/>
      <c r="G570" s="345"/>
      <c r="H570" s="345"/>
      <c r="I570" s="764"/>
      <c r="J570" s="630"/>
      <c r="K570" s="802"/>
      <c r="L570" s="350"/>
      <c r="M570" s="257"/>
      <c r="N570" s="664"/>
      <c r="O570" s="668"/>
      <c r="AZ570" s="105"/>
    </row>
    <row r="571" spans="1:52" s="19" customFormat="1" ht="15.75" customHeight="1">
      <c r="A571" s="258" t="s">
        <v>244</v>
      </c>
      <c r="B571" s="259">
        <v>600</v>
      </c>
      <c r="C571" s="260" t="s">
        <v>87</v>
      </c>
      <c r="D571" s="264">
        <v>600</v>
      </c>
      <c r="E571" s="364" t="s">
        <v>98</v>
      </c>
      <c r="F571" s="263" t="s">
        <v>299</v>
      </c>
      <c r="G571" s="345" t="e">
        <f>G548</f>
        <v>#REF!</v>
      </c>
      <c r="H571" s="345"/>
      <c r="I571" s="764">
        <v>120</v>
      </c>
      <c r="J571" s="345" t="e">
        <f>I571*G571</f>
        <v>#REF!</v>
      </c>
      <c r="K571" s="764"/>
      <c r="L571" s="345"/>
      <c r="M571" s="222" t="e">
        <f>J571+SUM(L572:L575)</f>
        <v>#REF!</v>
      </c>
      <c r="N571" s="664">
        <v>720</v>
      </c>
      <c r="O571" s="668" t="e">
        <f>N571*G571</f>
        <v>#REF!</v>
      </c>
    </row>
    <row r="572" spans="1:52" s="19" customFormat="1" ht="15.75" customHeight="1">
      <c r="A572" s="258"/>
      <c r="B572" s="348"/>
      <c r="C572" s="260"/>
      <c r="D572" s="264"/>
      <c r="E572" s="749" t="s">
        <v>669</v>
      </c>
      <c r="F572" s="745" t="s">
        <v>650</v>
      </c>
      <c r="G572" s="345" t="e">
        <f>ROUNDUP(G571*0.25,0)</f>
        <v>#REF!</v>
      </c>
      <c r="H572" s="345"/>
      <c r="I572" s="764"/>
      <c r="J572" s="345"/>
      <c r="K572" s="764">
        <v>140</v>
      </c>
      <c r="L572" s="345" t="e">
        <f>K572*G572</f>
        <v>#REF!</v>
      </c>
      <c r="M572" s="222"/>
      <c r="N572" s="664"/>
      <c r="O572" s="668"/>
    </row>
    <row r="573" spans="1:52" s="19" customFormat="1" ht="15.75" customHeight="1">
      <c r="A573" s="258"/>
      <c r="B573" s="348"/>
      <c r="C573" s="260"/>
      <c r="D573" s="264"/>
      <c r="E573" s="744" t="s">
        <v>653</v>
      </c>
      <c r="F573" s="745" t="s">
        <v>654</v>
      </c>
      <c r="G573" s="345" t="e">
        <f>G572*0.01</f>
        <v>#REF!</v>
      </c>
      <c r="H573" s="345"/>
      <c r="I573" s="764"/>
      <c r="J573" s="345"/>
      <c r="K573" s="764">
        <v>120</v>
      </c>
      <c r="L573" s="345" t="e">
        <f>K573*G573</f>
        <v>#REF!</v>
      </c>
      <c r="M573" s="222"/>
      <c r="N573" s="664"/>
      <c r="O573" s="668"/>
    </row>
    <row r="574" spans="1:52" s="19" customFormat="1" ht="15.75" customHeight="1">
      <c r="A574" s="258"/>
      <c r="B574" s="348"/>
      <c r="C574" s="260"/>
      <c r="D574" s="264"/>
      <c r="E574" s="750" t="s">
        <v>670</v>
      </c>
      <c r="F574" s="745" t="s">
        <v>636</v>
      </c>
      <c r="G574" s="345" t="e">
        <f>G571*0.2</f>
        <v>#REF!</v>
      </c>
      <c r="H574" s="345" t="e">
        <f>G571+G577+G590+G606</f>
        <v>#REF!</v>
      </c>
      <c r="I574" s="764"/>
      <c r="J574" s="345"/>
      <c r="K574" s="764">
        <v>25</v>
      </c>
      <c r="L574" s="345" t="e">
        <f>K574*G574</f>
        <v>#REF!</v>
      </c>
      <c r="M574" s="222"/>
      <c r="N574" s="664"/>
      <c r="O574" s="668"/>
    </row>
    <row r="575" spans="1:52" s="19" customFormat="1" ht="15.75" customHeight="1">
      <c r="A575" s="258"/>
      <c r="B575" s="348"/>
      <c r="C575" s="260"/>
      <c r="D575" s="264"/>
      <c r="E575" s="750" t="s">
        <v>681</v>
      </c>
      <c r="F575" s="745" t="s">
        <v>153</v>
      </c>
      <c r="G575" s="345" t="e">
        <f>ROUNDUP(G571/(0.6*0.6),0)+25</f>
        <v>#REF!</v>
      </c>
      <c r="H575" s="345"/>
      <c r="I575" s="764"/>
      <c r="J575" s="345"/>
      <c r="K575" s="764">
        <v>45</v>
      </c>
      <c r="L575" s="345" t="e">
        <f>K575*G575</f>
        <v>#REF!</v>
      </c>
      <c r="M575" s="222"/>
      <c r="N575" s="664"/>
      <c r="O575" s="668"/>
    </row>
    <row r="576" spans="1:52" s="19" customFormat="1" ht="15.75" customHeight="1">
      <c r="A576" s="258"/>
      <c r="B576" s="348"/>
      <c r="C576" s="260"/>
      <c r="D576" s="264"/>
      <c r="E576" s="364"/>
      <c r="F576" s="263"/>
      <c r="G576" s="345"/>
      <c r="H576" s="345" t="e">
        <f>H574/45</f>
        <v>#REF!</v>
      </c>
      <c r="I576" s="764"/>
      <c r="J576" s="630"/>
      <c r="K576" s="802"/>
      <c r="L576" s="350"/>
      <c r="M576" s="257"/>
      <c r="N576" s="664"/>
      <c r="O576" s="668"/>
    </row>
    <row r="577" spans="1:15" s="80" customFormat="1" ht="15.75" customHeight="1">
      <c r="A577" s="258" t="s">
        <v>245</v>
      </c>
      <c r="B577" s="259">
        <v>600</v>
      </c>
      <c r="C577" s="260" t="s">
        <v>87</v>
      </c>
      <c r="D577" s="264">
        <v>600</v>
      </c>
      <c r="E577" s="365" t="s">
        <v>99</v>
      </c>
      <c r="F577" s="263" t="s">
        <v>299</v>
      </c>
      <c r="G577" s="345" t="e">
        <f>G559</f>
        <v>#REF!</v>
      </c>
      <c r="H577" s="345"/>
      <c r="I577" s="764">
        <v>120</v>
      </c>
      <c r="J577" s="345" t="e">
        <f>I577*G577</f>
        <v>#REF!</v>
      </c>
      <c r="K577" s="764"/>
      <c r="L577" s="345"/>
      <c r="M577" s="222" t="e">
        <f>J577+SUM(L578:L581)</f>
        <v>#REF!</v>
      </c>
      <c r="N577" s="664">
        <v>720</v>
      </c>
      <c r="O577" s="668" t="e">
        <f>N577*G577</f>
        <v>#REF!</v>
      </c>
    </row>
    <row r="578" spans="1:15" s="80" customFormat="1" ht="15.75" customHeight="1">
      <c r="A578" s="258"/>
      <c r="B578" s="363"/>
      <c r="C578" s="362"/>
      <c r="D578" s="342"/>
      <c r="E578" s="749" t="s">
        <v>669</v>
      </c>
      <c r="F578" s="745" t="s">
        <v>650</v>
      </c>
      <c r="G578" s="345" t="e">
        <f>ROUNDUP(G577*0.25,0)</f>
        <v>#REF!</v>
      </c>
      <c r="H578" s="345"/>
      <c r="I578" s="764"/>
      <c r="J578" s="345"/>
      <c r="K578" s="764">
        <v>140</v>
      </c>
      <c r="L578" s="345" t="e">
        <f>K578*G578</f>
        <v>#REF!</v>
      </c>
      <c r="M578" s="222"/>
      <c r="N578" s="664"/>
      <c r="O578" s="668"/>
    </row>
    <row r="579" spans="1:15" s="80" customFormat="1" ht="15.75" customHeight="1">
      <c r="A579" s="258"/>
      <c r="B579" s="363"/>
      <c r="C579" s="362"/>
      <c r="D579" s="342"/>
      <c r="E579" s="744" t="s">
        <v>653</v>
      </c>
      <c r="F579" s="745" t="s">
        <v>654</v>
      </c>
      <c r="G579" s="345" t="e">
        <f>G578*0.01</f>
        <v>#REF!</v>
      </c>
      <c r="H579" s="345"/>
      <c r="I579" s="764"/>
      <c r="J579" s="345"/>
      <c r="K579" s="764">
        <v>120</v>
      </c>
      <c r="L579" s="345" t="e">
        <f>K579*G579</f>
        <v>#REF!</v>
      </c>
      <c r="M579" s="222"/>
      <c r="N579" s="664"/>
      <c r="O579" s="668"/>
    </row>
    <row r="580" spans="1:15" s="80" customFormat="1" ht="15.75" customHeight="1">
      <c r="A580" s="258"/>
      <c r="B580" s="363"/>
      <c r="C580" s="362"/>
      <c r="D580" s="342"/>
      <c r="E580" s="750" t="s">
        <v>670</v>
      </c>
      <c r="F580" s="745" t="s">
        <v>636</v>
      </c>
      <c r="G580" s="345" t="e">
        <f>G577*0.2</f>
        <v>#REF!</v>
      </c>
      <c r="H580" s="345"/>
      <c r="I580" s="764"/>
      <c r="J580" s="345"/>
      <c r="K580" s="764">
        <v>25</v>
      </c>
      <c r="L580" s="345" t="e">
        <f>K580*G580</f>
        <v>#REF!</v>
      </c>
      <c r="M580" s="222"/>
      <c r="N580" s="664"/>
      <c r="O580" s="668"/>
    </row>
    <row r="581" spans="1:15" s="80" customFormat="1" ht="15.75" customHeight="1">
      <c r="A581" s="258"/>
      <c r="B581" s="363"/>
      <c r="C581" s="362"/>
      <c r="D581" s="342"/>
      <c r="E581" s="750" t="s">
        <v>681</v>
      </c>
      <c r="F581" s="745" t="s">
        <v>153</v>
      </c>
      <c r="G581" s="345" t="e">
        <f>ROUNDUP(G577/(0.6*0.6),0)+25</f>
        <v>#REF!</v>
      </c>
      <c r="H581" s="345"/>
      <c r="I581" s="764"/>
      <c r="J581" s="345"/>
      <c r="K581" s="764">
        <v>45</v>
      </c>
      <c r="L581" s="345" t="e">
        <f>K581*G581</f>
        <v>#REF!</v>
      </c>
      <c r="M581" s="222"/>
      <c r="N581" s="664"/>
      <c r="O581" s="668"/>
    </row>
    <row r="582" spans="1:15" s="19" customFormat="1" ht="15">
      <c r="A582" s="258"/>
      <c r="B582" s="348"/>
      <c r="C582" s="260"/>
      <c r="D582" s="264"/>
      <c r="E582" s="364"/>
      <c r="F582" s="263"/>
      <c r="G582" s="345"/>
      <c r="H582" s="345"/>
      <c r="I582" s="764"/>
      <c r="J582" s="630"/>
      <c r="K582" s="802"/>
      <c r="L582" s="350"/>
      <c r="M582" s="257"/>
      <c r="N582" s="664"/>
      <c r="O582" s="668"/>
    </row>
    <row r="583" spans="1:15" s="19" customFormat="1" ht="15">
      <c r="A583" s="250"/>
      <c r="B583" s="366">
        <v>300</v>
      </c>
      <c r="C583" s="260" t="s">
        <v>87</v>
      </c>
      <c r="D583" s="264">
        <v>600</v>
      </c>
      <c r="E583" s="269" t="s">
        <v>156</v>
      </c>
      <c r="F583" s="263"/>
      <c r="G583" s="345"/>
      <c r="H583" s="345"/>
      <c r="I583" s="764"/>
      <c r="J583" s="630"/>
      <c r="K583" s="802"/>
      <c r="L583" s="350"/>
      <c r="M583" s="257"/>
      <c r="N583" s="664"/>
      <c r="O583" s="668"/>
    </row>
    <row r="584" spans="1:15" s="19" customFormat="1" ht="16.5" customHeight="1">
      <c r="A584" s="258" t="s">
        <v>275</v>
      </c>
      <c r="B584" s="348"/>
      <c r="C584" s="260"/>
      <c r="D584" s="264"/>
      <c r="E584" s="314" t="s">
        <v>93</v>
      </c>
      <c r="F584" s="263" t="s">
        <v>299</v>
      </c>
      <c r="G584" s="345" t="e">
        <f>G553</f>
        <v>#REF!</v>
      </c>
      <c r="H584" s="345"/>
      <c r="I584" s="764">
        <v>120</v>
      </c>
      <c r="J584" s="345" t="e">
        <f>I584*G584</f>
        <v>#REF!</v>
      </c>
      <c r="K584" s="764"/>
      <c r="L584" s="345"/>
      <c r="M584" s="222" t="e">
        <f>J584+SUM(L585:L588)</f>
        <v>#REF!</v>
      </c>
      <c r="N584" s="664">
        <v>820</v>
      </c>
      <c r="O584" s="668" t="e">
        <f>N584*G584</f>
        <v>#REF!</v>
      </c>
    </row>
    <row r="585" spans="1:15" s="19" customFormat="1" ht="16.5" customHeight="1">
      <c r="A585" s="258"/>
      <c r="B585" s="348"/>
      <c r="C585" s="260"/>
      <c r="D585" s="264"/>
      <c r="E585" s="749" t="s">
        <v>669</v>
      </c>
      <c r="F585" s="745" t="s">
        <v>650</v>
      </c>
      <c r="G585" s="345" t="e">
        <f>ROUNDUP(G584*0.25,0)</f>
        <v>#REF!</v>
      </c>
      <c r="H585" s="345"/>
      <c r="I585" s="764"/>
      <c r="J585" s="345"/>
      <c r="K585" s="764">
        <v>140</v>
      </c>
      <c r="L585" s="345" t="e">
        <f>K585*G585</f>
        <v>#REF!</v>
      </c>
      <c r="M585" s="222"/>
      <c r="N585" s="664"/>
      <c r="O585" s="668"/>
    </row>
    <row r="586" spans="1:15" s="19" customFormat="1" ht="16.5" customHeight="1">
      <c r="A586" s="258"/>
      <c r="B586" s="348"/>
      <c r="C586" s="260"/>
      <c r="D586" s="264"/>
      <c r="E586" s="744" t="s">
        <v>653</v>
      </c>
      <c r="F586" s="745" t="s">
        <v>654</v>
      </c>
      <c r="G586" s="345" t="e">
        <f>G585*0.01</f>
        <v>#REF!</v>
      </c>
      <c r="H586" s="345"/>
      <c r="I586" s="764"/>
      <c r="J586" s="345"/>
      <c r="K586" s="764">
        <v>120</v>
      </c>
      <c r="L586" s="345" t="e">
        <f>K586*G586</f>
        <v>#REF!</v>
      </c>
      <c r="M586" s="222"/>
      <c r="N586" s="664"/>
      <c r="O586" s="668"/>
    </row>
    <row r="587" spans="1:15" s="19" customFormat="1" ht="16.5" customHeight="1">
      <c r="A587" s="258"/>
      <c r="B587" s="348"/>
      <c r="C587" s="260"/>
      <c r="D587" s="264"/>
      <c r="E587" s="750" t="s">
        <v>670</v>
      </c>
      <c r="F587" s="745" t="s">
        <v>636</v>
      </c>
      <c r="G587" s="345" t="e">
        <f>G584*0.2</f>
        <v>#REF!</v>
      </c>
      <c r="H587" s="345"/>
      <c r="I587" s="764"/>
      <c r="J587" s="345"/>
      <c r="K587" s="764">
        <v>25</v>
      </c>
      <c r="L587" s="345" t="e">
        <f>K587*G587</f>
        <v>#REF!</v>
      </c>
      <c r="M587" s="222"/>
      <c r="N587" s="664"/>
      <c r="O587" s="668"/>
    </row>
    <row r="588" spans="1:15" s="19" customFormat="1" ht="16.5" customHeight="1">
      <c r="A588" s="258"/>
      <c r="B588" s="348"/>
      <c r="C588" s="260"/>
      <c r="D588" s="264"/>
      <c r="E588" s="750" t="s">
        <v>681</v>
      </c>
      <c r="F588" s="745" t="s">
        <v>153</v>
      </c>
      <c r="G588" s="345" t="e">
        <f>ROUNDUP(G584/(0.6*0.6),0)+25</f>
        <v>#REF!</v>
      </c>
      <c r="H588" s="345"/>
      <c r="I588" s="764"/>
      <c r="J588" s="345"/>
      <c r="K588" s="764">
        <v>45</v>
      </c>
      <c r="L588" s="345" t="e">
        <f>K588*G588</f>
        <v>#REF!</v>
      </c>
      <c r="M588" s="222"/>
      <c r="N588" s="664"/>
      <c r="O588" s="668"/>
    </row>
    <row r="589" spans="1:15" s="19" customFormat="1" ht="16.5" customHeight="1">
      <c r="A589" s="258"/>
      <c r="B589" s="348"/>
      <c r="C589" s="260"/>
      <c r="D589" s="264"/>
      <c r="E589" s="314"/>
      <c r="F589" s="263"/>
      <c r="G589" s="345"/>
      <c r="H589" s="345"/>
      <c r="I589" s="764"/>
      <c r="J589" s="630"/>
      <c r="K589" s="802"/>
      <c r="L589" s="350"/>
      <c r="M589" s="257"/>
      <c r="N589" s="664"/>
      <c r="O589" s="668"/>
    </row>
    <row r="590" spans="1:15" s="19" customFormat="1" ht="15" customHeight="1">
      <c r="A590" s="258" t="s">
        <v>389</v>
      </c>
      <c r="B590" s="743">
        <v>300</v>
      </c>
      <c r="C590" s="742" t="s">
        <v>87</v>
      </c>
      <c r="D590" s="264">
        <v>600</v>
      </c>
      <c r="E590" s="364" t="s">
        <v>98</v>
      </c>
      <c r="F590" s="263" t="s">
        <v>299</v>
      </c>
      <c r="G590" s="345" t="e">
        <f>G556</f>
        <v>#REF!</v>
      </c>
      <c r="H590" s="345"/>
      <c r="I590" s="764">
        <v>120</v>
      </c>
      <c r="J590" s="345" t="e">
        <f>I590*G590</f>
        <v>#REF!</v>
      </c>
      <c r="K590" s="764"/>
      <c r="L590" s="345"/>
      <c r="M590" s="222" t="e">
        <f>J590+SUM(L591:L594)</f>
        <v>#REF!</v>
      </c>
      <c r="N590" s="664">
        <v>820</v>
      </c>
      <c r="O590" s="668" t="e">
        <f>N590*G590</f>
        <v>#REF!</v>
      </c>
    </row>
    <row r="591" spans="1:15" s="19" customFormat="1" ht="15" customHeight="1">
      <c r="A591" s="258"/>
      <c r="B591" s="743"/>
      <c r="C591" s="742"/>
      <c r="D591" s="264"/>
      <c r="E591" s="749" t="s">
        <v>669</v>
      </c>
      <c r="F591" s="745" t="s">
        <v>650</v>
      </c>
      <c r="G591" s="345" t="e">
        <f>ROUNDUP(G590*0.25,0)</f>
        <v>#REF!</v>
      </c>
      <c r="H591" s="345"/>
      <c r="I591" s="764"/>
      <c r="J591" s="345"/>
      <c r="K591" s="764">
        <v>140</v>
      </c>
      <c r="L591" s="345" t="e">
        <f>K591*G591</f>
        <v>#REF!</v>
      </c>
      <c r="M591" s="222"/>
      <c r="N591" s="664"/>
      <c r="O591" s="668"/>
    </row>
    <row r="592" spans="1:15" s="19" customFormat="1" ht="15" customHeight="1">
      <c r="A592" s="258"/>
      <c r="B592" s="348"/>
      <c r="C592" s="260"/>
      <c r="D592" s="264"/>
      <c r="E592" s="744" t="s">
        <v>653</v>
      </c>
      <c r="F592" s="745" t="s">
        <v>654</v>
      </c>
      <c r="G592" s="345" t="e">
        <f>G591*0.01</f>
        <v>#REF!</v>
      </c>
      <c r="H592" s="345"/>
      <c r="I592" s="764"/>
      <c r="J592" s="345"/>
      <c r="K592" s="764">
        <v>120</v>
      </c>
      <c r="L592" s="345" t="e">
        <f>K592*G592</f>
        <v>#REF!</v>
      </c>
      <c r="M592" s="222"/>
      <c r="N592" s="664"/>
      <c r="O592" s="668"/>
    </row>
    <row r="593" spans="1:15" s="19" customFormat="1" ht="15" customHeight="1">
      <c r="A593" s="258"/>
      <c r="B593" s="348"/>
      <c r="C593" s="260"/>
      <c r="D593" s="264"/>
      <c r="E593" s="750" t="s">
        <v>670</v>
      </c>
      <c r="F593" s="745" t="s">
        <v>636</v>
      </c>
      <c r="G593" s="345" t="e">
        <f>G590*0.2</f>
        <v>#REF!</v>
      </c>
      <c r="H593" s="345"/>
      <c r="I593" s="764"/>
      <c r="J593" s="345"/>
      <c r="K593" s="764">
        <v>25</v>
      </c>
      <c r="L593" s="345" t="e">
        <f>K593*G593</f>
        <v>#REF!</v>
      </c>
      <c r="M593" s="222"/>
      <c r="N593" s="664"/>
      <c r="O593" s="668"/>
    </row>
    <row r="594" spans="1:15" s="19" customFormat="1" ht="15" customHeight="1">
      <c r="A594" s="258"/>
      <c r="B594" s="348"/>
      <c r="C594" s="260"/>
      <c r="D594" s="264"/>
      <c r="E594" s="750" t="s">
        <v>681</v>
      </c>
      <c r="F594" s="745" t="s">
        <v>153</v>
      </c>
      <c r="G594" s="345" t="e">
        <f>ROUNDUP(G590/(0.6*0.6),0)+25</f>
        <v>#REF!</v>
      </c>
      <c r="H594" s="345"/>
      <c r="I594" s="764"/>
      <c r="J594" s="345"/>
      <c r="K594" s="764">
        <v>45</v>
      </c>
      <c r="L594" s="345" t="e">
        <f>K594*G594</f>
        <v>#REF!</v>
      </c>
      <c r="M594" s="222"/>
      <c r="N594" s="664"/>
      <c r="O594" s="668"/>
    </row>
    <row r="595" spans="1:15" s="19" customFormat="1" ht="15" customHeight="1">
      <c r="A595" s="258"/>
      <c r="B595" s="348"/>
      <c r="C595" s="260"/>
      <c r="D595" s="264"/>
      <c r="E595" s="741"/>
      <c r="F595" s="270"/>
      <c r="G595" s="345"/>
      <c r="H595" s="345"/>
      <c r="I595" s="764"/>
      <c r="J595" s="630"/>
      <c r="K595" s="802"/>
      <c r="L595" s="350"/>
      <c r="M595" s="257"/>
      <c r="N595" s="664"/>
      <c r="O595" s="668"/>
    </row>
    <row r="596" spans="1:15" s="19" customFormat="1" ht="15" customHeight="1">
      <c r="A596" s="258"/>
      <c r="B596" s="348"/>
      <c r="C596" s="260"/>
      <c r="D596" s="264"/>
      <c r="E596" s="741"/>
      <c r="F596" s="270"/>
      <c r="G596" s="345"/>
      <c r="H596" s="345"/>
      <c r="I596" s="764"/>
      <c r="J596" s="630"/>
      <c r="K596" s="802"/>
      <c r="L596" s="350"/>
      <c r="M596" s="257"/>
      <c r="N596" s="664"/>
      <c r="O596" s="668"/>
    </row>
    <row r="597" spans="1:15" s="19" customFormat="1" ht="15">
      <c r="A597" s="258"/>
      <c r="B597" s="259"/>
      <c r="C597" s="260"/>
      <c r="D597" s="264"/>
      <c r="E597" s="269"/>
      <c r="F597" s="263"/>
      <c r="G597" s="350"/>
      <c r="H597" s="350"/>
      <c r="I597" s="861"/>
      <c r="J597" s="630"/>
      <c r="K597" s="802"/>
      <c r="L597" s="350"/>
      <c r="M597" s="257"/>
      <c r="N597" s="664"/>
      <c r="O597" s="668"/>
    </row>
    <row r="598" spans="1:15" s="47" customFormat="1" ht="15">
      <c r="A598" s="250" t="s">
        <v>246</v>
      </c>
      <c r="B598" s="348" t="s">
        <v>145</v>
      </c>
      <c r="C598" s="260"/>
      <c r="D598" s="264"/>
      <c r="E598" s="269"/>
      <c r="F598" s="263"/>
      <c r="G598" s="350"/>
      <c r="H598" s="350"/>
      <c r="I598" s="861"/>
      <c r="J598" s="630"/>
      <c r="K598" s="802"/>
      <c r="L598" s="350"/>
      <c r="M598" s="257"/>
      <c r="N598" s="664"/>
      <c r="O598" s="668"/>
    </row>
    <row r="599" spans="1:15" s="47" customFormat="1" ht="15">
      <c r="A599" s="258"/>
      <c r="B599" s="361"/>
      <c r="C599" s="260"/>
      <c r="D599" s="264"/>
      <c r="E599" s="367" t="s">
        <v>151</v>
      </c>
      <c r="F599" s="263"/>
      <c r="G599" s="350"/>
      <c r="H599" s="350"/>
      <c r="I599" s="861"/>
      <c r="J599" s="630"/>
      <c r="K599" s="802"/>
      <c r="L599" s="350"/>
      <c r="M599" s="257"/>
      <c r="N599" s="664"/>
      <c r="O599" s="668"/>
    </row>
    <row r="600" spans="1:15" s="47" customFormat="1" ht="15">
      <c r="A600" s="258"/>
      <c r="B600" s="366">
        <v>300</v>
      </c>
      <c r="C600" s="260" t="s">
        <v>87</v>
      </c>
      <c r="D600" s="264">
        <v>600</v>
      </c>
      <c r="E600" s="285" t="s">
        <v>361</v>
      </c>
      <c r="F600" s="263"/>
      <c r="G600" s="345"/>
      <c r="H600" s="345"/>
      <c r="I600" s="764"/>
      <c r="J600" s="630"/>
      <c r="K600" s="802"/>
      <c r="L600" s="350"/>
      <c r="M600" s="257"/>
      <c r="N600" s="664"/>
      <c r="O600" s="668"/>
    </row>
    <row r="601" spans="1:15" s="47" customFormat="1" ht="15.75" customHeight="1">
      <c r="A601" s="258" t="s">
        <v>247</v>
      </c>
      <c r="B601" s="259"/>
      <c r="C601" s="260"/>
      <c r="D601" s="264"/>
      <c r="E601" s="314" t="s">
        <v>93</v>
      </c>
      <c r="F601" s="263" t="s">
        <v>299</v>
      </c>
      <c r="G601" s="350" t="e">
        <f>#REF!</f>
        <v>#REF!</v>
      </c>
      <c r="H601" s="350"/>
      <c r="I601" s="764">
        <v>120</v>
      </c>
      <c r="J601" s="345" t="e">
        <f>I601*G601</f>
        <v>#REF!</v>
      </c>
      <c r="K601" s="764"/>
      <c r="L601" s="345"/>
      <c r="M601" s="222" t="e">
        <f>J601+SUM(L602:L605)</f>
        <v>#REF!</v>
      </c>
      <c r="N601" s="664">
        <v>820</v>
      </c>
      <c r="O601" s="668" t="e">
        <f>N601*G601</f>
        <v>#REF!</v>
      </c>
    </row>
    <row r="602" spans="1:15" s="47" customFormat="1" ht="15.75" customHeight="1">
      <c r="A602" s="258"/>
      <c r="B602" s="259"/>
      <c r="C602" s="260"/>
      <c r="D602" s="264"/>
      <c r="E602" s="741" t="s">
        <v>677</v>
      </c>
      <c r="F602" s="270" t="s">
        <v>398</v>
      </c>
      <c r="G602" s="350">
        <v>275</v>
      </c>
      <c r="H602" s="350"/>
      <c r="I602" s="764"/>
      <c r="J602" s="345"/>
      <c r="K602" s="764">
        <v>140</v>
      </c>
      <c r="L602" s="345">
        <f>K602*G602</f>
        <v>38500</v>
      </c>
      <c r="M602" s="222"/>
      <c r="N602" s="664"/>
      <c r="O602" s="668"/>
    </row>
    <row r="603" spans="1:15" s="47" customFormat="1" ht="15.75" customHeight="1">
      <c r="A603" s="258"/>
      <c r="B603" s="259"/>
      <c r="C603" s="260"/>
      <c r="D603" s="264"/>
      <c r="E603" s="741" t="s">
        <v>678</v>
      </c>
      <c r="F603" s="270" t="s">
        <v>676</v>
      </c>
      <c r="G603" s="350">
        <v>9</v>
      </c>
      <c r="H603" s="350"/>
      <c r="I603" s="764"/>
      <c r="J603" s="345"/>
      <c r="K603" s="764">
        <v>120</v>
      </c>
      <c r="L603" s="345">
        <f>K603*G603</f>
        <v>1080</v>
      </c>
      <c r="M603" s="222"/>
      <c r="N603" s="664"/>
      <c r="O603" s="668"/>
    </row>
    <row r="604" spans="1:15" s="47" customFormat="1" ht="15.75" customHeight="1">
      <c r="A604" s="258"/>
      <c r="B604" s="259"/>
      <c r="C604" s="260"/>
      <c r="D604" s="264"/>
      <c r="E604" s="741" t="s">
        <v>679</v>
      </c>
      <c r="F604" s="270" t="s">
        <v>398</v>
      </c>
      <c r="G604" s="350">
        <v>16</v>
      </c>
      <c r="H604" s="350"/>
      <c r="I604" s="764"/>
      <c r="J604" s="345"/>
      <c r="K604" s="764">
        <v>25</v>
      </c>
      <c r="L604" s="345">
        <f>K604*G604</f>
        <v>400</v>
      </c>
      <c r="M604" s="222"/>
      <c r="N604" s="664"/>
      <c r="O604" s="668"/>
    </row>
    <row r="605" spans="1:15" s="47" customFormat="1" ht="15.75" customHeight="1">
      <c r="A605" s="258"/>
      <c r="B605" s="259"/>
      <c r="C605" s="260"/>
      <c r="D605" s="264"/>
      <c r="E605" s="741"/>
      <c r="F605" s="263"/>
      <c r="G605" s="350"/>
      <c r="H605" s="350"/>
      <c r="I605" s="764"/>
      <c r="J605" s="345"/>
      <c r="K605" s="764"/>
      <c r="L605" s="345"/>
      <c r="M605" s="222"/>
      <c r="N605" s="664"/>
      <c r="O605" s="668"/>
    </row>
    <row r="606" spans="1:15" s="47" customFormat="1" ht="15" customHeight="1">
      <c r="A606" s="258" t="s">
        <v>248</v>
      </c>
      <c r="B606" s="259"/>
      <c r="C606" s="260"/>
      <c r="D606" s="264"/>
      <c r="E606" s="269" t="s">
        <v>98</v>
      </c>
      <c r="F606" s="263" t="s">
        <v>299</v>
      </c>
      <c r="G606" s="350" t="e">
        <f>#REF!</f>
        <v>#REF!</v>
      </c>
      <c r="H606" s="350"/>
      <c r="I606" s="764">
        <v>120</v>
      </c>
      <c r="J606" s="345" t="e">
        <f>I606*G606</f>
        <v>#REF!</v>
      </c>
      <c r="K606" s="764"/>
      <c r="L606" s="345"/>
      <c r="M606" s="222" t="e">
        <f>J606+SUM(L607:L610)</f>
        <v>#REF!</v>
      </c>
      <c r="N606" s="664">
        <v>820</v>
      </c>
      <c r="O606" s="668" t="e">
        <f>N606*G606</f>
        <v>#REF!</v>
      </c>
    </row>
    <row r="607" spans="1:15" s="47" customFormat="1" ht="15" customHeight="1">
      <c r="A607" s="258"/>
      <c r="B607" s="366">
        <v>300</v>
      </c>
      <c r="C607" s="260" t="s">
        <v>87</v>
      </c>
      <c r="D607" s="264">
        <v>600</v>
      </c>
      <c r="E607" s="741" t="s">
        <v>680</v>
      </c>
      <c r="F607" s="270" t="s">
        <v>398</v>
      </c>
      <c r="G607" s="350">
        <v>275</v>
      </c>
      <c r="H607" s="350"/>
      <c r="I607" s="764"/>
      <c r="J607" s="345"/>
      <c r="K607" s="764">
        <v>140</v>
      </c>
      <c r="L607" s="345">
        <f>K607*G607</f>
        <v>38500</v>
      </c>
      <c r="M607" s="222"/>
      <c r="N607" s="664"/>
      <c r="O607" s="668"/>
    </row>
    <row r="608" spans="1:15" s="47" customFormat="1" ht="15" customHeight="1">
      <c r="A608" s="258"/>
      <c r="B608" s="259"/>
      <c r="C608" s="260"/>
      <c r="D608" s="264"/>
      <c r="E608" s="741" t="s">
        <v>678</v>
      </c>
      <c r="F608" s="270" t="s">
        <v>676</v>
      </c>
      <c r="G608" s="350">
        <v>9</v>
      </c>
      <c r="H608" s="350"/>
      <c r="I608" s="764"/>
      <c r="J608" s="345"/>
      <c r="K608" s="764">
        <v>120</v>
      </c>
      <c r="L608" s="345">
        <f>K608*G608</f>
        <v>1080</v>
      </c>
      <c r="M608" s="222"/>
      <c r="N608" s="664"/>
      <c r="O608" s="668"/>
    </row>
    <row r="609" spans="1:15" s="47" customFormat="1" ht="15" customHeight="1">
      <c r="A609" s="258"/>
      <c r="B609" s="259"/>
      <c r="C609" s="260"/>
      <c r="D609" s="264"/>
      <c r="E609" s="741" t="s">
        <v>679</v>
      </c>
      <c r="F609" s="270" t="s">
        <v>398</v>
      </c>
      <c r="G609" s="350">
        <v>16</v>
      </c>
      <c r="H609" s="350"/>
      <c r="I609" s="764"/>
      <c r="J609" s="345"/>
      <c r="K609" s="764">
        <v>25</v>
      </c>
      <c r="L609" s="345">
        <f>K609*G609</f>
        <v>400</v>
      </c>
      <c r="M609" s="222"/>
      <c r="N609" s="664"/>
      <c r="O609" s="668"/>
    </row>
    <row r="610" spans="1:15" s="47" customFormat="1" ht="15">
      <c r="A610" s="258"/>
      <c r="B610" s="259"/>
      <c r="C610" s="260"/>
      <c r="D610" s="264"/>
      <c r="E610" s="269"/>
      <c r="F610" s="263"/>
      <c r="G610" s="350"/>
      <c r="H610" s="350"/>
      <c r="I610" s="764"/>
      <c r="J610" s="345"/>
      <c r="K610" s="764"/>
      <c r="L610" s="345"/>
      <c r="M610" s="222"/>
      <c r="N610" s="664"/>
      <c r="O610" s="668"/>
    </row>
    <row r="611" spans="1:15" s="41" customFormat="1">
      <c r="A611" s="144"/>
      <c r="B611" s="166"/>
      <c r="C611" s="154"/>
      <c r="D611" s="166"/>
      <c r="E611" s="167" t="s">
        <v>249</v>
      </c>
      <c r="F611" s="119"/>
      <c r="G611" s="81"/>
      <c r="H611" s="81"/>
      <c r="I611" s="862"/>
      <c r="J611" s="701" t="e">
        <f t="shared" ref="J611:N611" si="67">SUM(J519:J610)</f>
        <v>#REF!</v>
      </c>
      <c r="K611" s="804"/>
      <c r="L611" s="770" t="e">
        <f t="shared" si="67"/>
        <v>#REF!</v>
      </c>
      <c r="M611" s="881" t="e">
        <f t="shared" si="67"/>
        <v>#REF!</v>
      </c>
      <c r="N611" s="701">
        <f t="shared" si="67"/>
        <v>9175</v>
      </c>
      <c r="O611" s="701" t="e">
        <f>SUM(O519:O610)</f>
        <v>#REF!</v>
      </c>
    </row>
    <row r="612" spans="1:15" s="19" customFormat="1" ht="12" customHeight="1">
      <c r="A612" s="60" t="s">
        <v>125</v>
      </c>
      <c r="B612" s="143"/>
      <c r="C612" s="154"/>
      <c r="D612" s="166"/>
      <c r="E612" s="167" t="s">
        <v>390</v>
      </c>
      <c r="F612" s="61"/>
      <c r="G612" s="76"/>
      <c r="H612" s="76"/>
      <c r="I612" s="859"/>
      <c r="J612" s="627"/>
      <c r="K612" s="799"/>
      <c r="L612" s="76"/>
      <c r="M612" s="74"/>
      <c r="N612" s="660"/>
      <c r="O612" s="699"/>
    </row>
    <row r="613" spans="1:15" s="19" customFormat="1" ht="12" customHeight="1">
      <c r="A613" s="281"/>
      <c r="B613" s="243"/>
      <c r="C613" s="244"/>
      <c r="D613" s="245"/>
      <c r="E613" s="246"/>
      <c r="F613" s="247"/>
      <c r="G613" s="344"/>
      <c r="H613" s="344"/>
      <c r="I613" s="860"/>
      <c r="J613" s="628"/>
      <c r="K613" s="800"/>
      <c r="L613" s="344"/>
      <c r="M613" s="249"/>
      <c r="N613" s="662"/>
      <c r="O613" s="679"/>
    </row>
    <row r="614" spans="1:15" s="19" customFormat="1" ht="12" customHeight="1">
      <c r="A614" s="250" t="s">
        <v>126</v>
      </c>
      <c r="B614" s="251" t="s">
        <v>71</v>
      </c>
      <c r="C614" s="252"/>
      <c r="D614" s="253"/>
      <c r="E614" s="254"/>
      <c r="F614" s="255"/>
      <c r="G614" s="345"/>
      <c r="H614" s="345"/>
      <c r="I614" s="764"/>
      <c r="J614" s="629"/>
      <c r="K614" s="801"/>
      <c r="L614" s="345"/>
      <c r="M614" s="257"/>
      <c r="N614" s="664"/>
      <c r="O614" s="668"/>
    </row>
    <row r="615" spans="1:15" s="19" customFormat="1" ht="51">
      <c r="A615" s="250"/>
      <c r="B615" s="259"/>
      <c r="C615" s="260"/>
      <c r="D615" s="261" t="s">
        <v>48</v>
      </c>
      <c r="E615" s="341" t="s">
        <v>147</v>
      </c>
      <c r="F615" s="263"/>
      <c r="G615" s="345"/>
      <c r="H615" s="345"/>
      <c r="I615" s="764"/>
      <c r="J615" s="629"/>
      <c r="K615" s="801"/>
      <c r="L615" s="345"/>
      <c r="M615" s="257"/>
      <c r="N615" s="664"/>
      <c r="O615" s="668"/>
    </row>
    <row r="616" spans="1:15" s="19" customFormat="1" ht="15">
      <c r="A616" s="258"/>
      <c r="B616" s="259"/>
      <c r="C616" s="260"/>
      <c r="D616" s="261" t="s">
        <v>73</v>
      </c>
      <c r="E616" s="341" t="s">
        <v>148</v>
      </c>
      <c r="F616" s="263"/>
      <c r="G616" s="345"/>
      <c r="H616" s="345"/>
      <c r="I616" s="764"/>
      <c r="J616" s="629"/>
      <c r="K616" s="801"/>
      <c r="L616" s="345"/>
      <c r="M616" s="257"/>
      <c r="N616" s="664"/>
      <c r="O616" s="668"/>
    </row>
    <row r="617" spans="1:15" s="19" customFormat="1" ht="12" customHeight="1">
      <c r="A617" s="258"/>
      <c r="B617" s="259"/>
      <c r="C617" s="260"/>
      <c r="D617" s="264"/>
      <c r="E617" s="265"/>
      <c r="F617" s="263"/>
      <c r="G617" s="345"/>
      <c r="H617" s="345"/>
      <c r="I617" s="764"/>
      <c r="J617" s="629"/>
      <c r="K617" s="801"/>
      <c r="L617" s="345"/>
      <c r="M617" s="257"/>
      <c r="N617" s="664"/>
      <c r="O617" s="668"/>
    </row>
    <row r="618" spans="1:15" s="19" customFormat="1" ht="17.25" customHeight="1">
      <c r="A618" s="258"/>
      <c r="B618" s="259"/>
      <c r="C618" s="260"/>
      <c r="D618" s="264"/>
      <c r="E618" s="269"/>
      <c r="F618" s="263"/>
      <c r="G618" s="345"/>
      <c r="H618" s="345"/>
      <c r="I618" s="764"/>
      <c r="J618" s="629"/>
      <c r="K618" s="801"/>
      <c r="L618" s="345"/>
      <c r="M618" s="257"/>
      <c r="N618" s="664"/>
      <c r="O618" s="668"/>
    </row>
    <row r="619" spans="1:15" s="19" customFormat="1" ht="17.25" customHeight="1">
      <c r="A619" s="250" t="s">
        <v>129</v>
      </c>
      <c r="B619" s="251" t="s">
        <v>149</v>
      </c>
      <c r="C619" s="252"/>
      <c r="D619" s="253"/>
      <c r="E619" s="254"/>
      <c r="F619" s="255"/>
      <c r="G619" s="345"/>
      <c r="H619" s="345"/>
      <c r="I619" s="764"/>
      <c r="J619" s="629"/>
      <c r="K619" s="801"/>
      <c r="L619" s="345"/>
      <c r="M619" s="257"/>
      <c r="N619" s="664"/>
      <c r="O619" s="668"/>
    </row>
    <row r="620" spans="1:15" s="78" customFormat="1" ht="17.25" customHeight="1">
      <c r="A620" s="258"/>
      <c r="B620" s="348"/>
      <c r="C620" s="260"/>
      <c r="D620" s="264"/>
      <c r="E620" s="368" t="s">
        <v>351</v>
      </c>
      <c r="F620" s="315"/>
      <c r="G620" s="349"/>
      <c r="H620" s="349"/>
      <c r="I620" s="863"/>
      <c r="J620" s="631"/>
      <c r="K620" s="805"/>
      <c r="L620" s="349"/>
      <c r="M620" s="307"/>
      <c r="N620" s="686"/>
      <c r="O620" s="668"/>
    </row>
    <row r="621" spans="1:15" s="41" customFormat="1" ht="29.25" customHeight="1">
      <c r="A621" s="258"/>
      <c r="B621" s="259"/>
      <c r="C621" s="260"/>
      <c r="D621" s="261"/>
      <c r="E621" s="312" t="s">
        <v>353</v>
      </c>
      <c r="F621" s="369"/>
      <c r="G621" s="263"/>
      <c r="H621" s="263"/>
      <c r="I621" s="220"/>
      <c r="J621" s="632"/>
      <c r="K621" s="806"/>
      <c r="L621" s="263"/>
      <c r="M621" s="370"/>
      <c r="N621" s="702"/>
      <c r="O621" s="668"/>
    </row>
    <row r="622" spans="1:15" s="75" customFormat="1" ht="17.25" customHeight="1">
      <c r="A622" s="268" t="s">
        <v>130</v>
      </c>
      <c r="B622" s="259"/>
      <c r="C622" s="358"/>
      <c r="D622" s="264"/>
      <c r="E622" s="371" t="s">
        <v>93</v>
      </c>
      <c r="F622" s="263" t="s">
        <v>299</v>
      </c>
      <c r="G622" s="345" t="e">
        <f>G529</f>
        <v>#REF!</v>
      </c>
      <c r="H622" s="345"/>
      <c r="I622" s="764">
        <v>45</v>
      </c>
      <c r="J622" s="345" t="e">
        <f>I622*G622</f>
        <v>#REF!</v>
      </c>
      <c r="K622" s="764"/>
      <c r="L622" s="345"/>
      <c r="M622" s="222" t="e">
        <f>J622+SUM(L623:L624)</f>
        <v>#REF!</v>
      </c>
      <c r="N622" s="664">
        <v>275</v>
      </c>
      <c r="O622" s="668" t="e">
        <f>N622*G622</f>
        <v>#REF!</v>
      </c>
    </row>
    <row r="623" spans="1:15" s="75" customFormat="1" ht="17.25" customHeight="1">
      <c r="A623" s="268"/>
      <c r="B623" s="259"/>
      <c r="C623" s="358"/>
      <c r="D623" s="264"/>
      <c r="E623" s="746" t="s">
        <v>671</v>
      </c>
      <c r="F623" s="745" t="s">
        <v>659</v>
      </c>
      <c r="G623" s="345" t="e">
        <f>ROUNDUP(G622*0.15,0)</f>
        <v>#REF!</v>
      </c>
      <c r="H623" s="345"/>
      <c r="I623" s="764"/>
      <c r="J623" s="345"/>
      <c r="K623" s="764">
        <f>80</f>
        <v>80</v>
      </c>
      <c r="L623" s="345" t="e">
        <f>K623*G623</f>
        <v>#REF!</v>
      </c>
      <c r="M623" s="222"/>
      <c r="N623" s="664"/>
      <c r="O623" s="668"/>
    </row>
    <row r="624" spans="1:15" s="75" customFormat="1" ht="17.25" customHeight="1">
      <c r="A624" s="268"/>
      <c r="B624" s="259"/>
      <c r="C624" s="358"/>
      <c r="D624" s="264"/>
      <c r="E624" s="746" t="s">
        <v>672</v>
      </c>
      <c r="F624" s="745" t="s">
        <v>659</v>
      </c>
      <c r="G624" s="345" t="e">
        <f>ROUNDUP(G622*0.25,0)</f>
        <v>#REF!</v>
      </c>
      <c r="H624" s="345" t="e">
        <f>G622+G637</f>
        <v>#REF!</v>
      </c>
      <c r="I624" s="764"/>
      <c r="J624" s="345"/>
      <c r="K624" s="764">
        <v>105</v>
      </c>
      <c r="L624" s="345" t="e">
        <f>K624*G624</f>
        <v>#REF!</v>
      </c>
      <c r="M624" s="222"/>
      <c r="N624" s="664"/>
      <c r="O624" s="668"/>
    </row>
    <row r="625" spans="1:15" s="75" customFormat="1" ht="17.25" customHeight="1">
      <c r="A625" s="268"/>
      <c r="B625" s="259"/>
      <c r="C625" s="358"/>
      <c r="D625" s="264"/>
      <c r="E625" s="371"/>
      <c r="F625" s="263"/>
      <c r="G625" s="345"/>
      <c r="H625" s="345" t="e">
        <f>H624/50</f>
        <v>#REF!</v>
      </c>
      <c r="I625" s="764"/>
      <c r="J625" s="629"/>
      <c r="K625" s="801"/>
      <c r="L625" s="345"/>
      <c r="M625" s="257"/>
      <c r="N625" s="664"/>
      <c r="O625" s="668"/>
    </row>
    <row r="626" spans="1:15" s="75" customFormat="1" ht="17.25" customHeight="1">
      <c r="A626" s="268" t="s">
        <v>131</v>
      </c>
      <c r="B626" s="361"/>
      <c r="C626" s="284"/>
      <c r="D626" s="342"/>
      <c r="E626" s="269" t="s">
        <v>98</v>
      </c>
      <c r="F626" s="263" t="s">
        <v>299</v>
      </c>
      <c r="G626" s="345" t="e">
        <f>G533</f>
        <v>#REF!</v>
      </c>
      <c r="H626" s="345"/>
      <c r="I626" s="764">
        <v>45</v>
      </c>
      <c r="J626" s="345" t="e">
        <f>I626*G626</f>
        <v>#REF!</v>
      </c>
      <c r="K626" s="764"/>
      <c r="L626" s="345"/>
      <c r="M626" s="222" t="e">
        <f>J626+SUM(L627:L628)</f>
        <v>#REF!</v>
      </c>
      <c r="N626" s="664">
        <v>275</v>
      </c>
      <c r="O626" s="668" t="e">
        <f>N626*G626</f>
        <v>#REF!</v>
      </c>
    </row>
    <row r="627" spans="1:15" s="75" customFormat="1" ht="17.25" customHeight="1">
      <c r="A627" s="268"/>
      <c r="B627" s="361"/>
      <c r="C627" s="284"/>
      <c r="D627" s="342"/>
      <c r="E627" s="746" t="s">
        <v>671</v>
      </c>
      <c r="F627" s="745" t="s">
        <v>659</v>
      </c>
      <c r="G627" s="345" t="e">
        <f>ROUNDUP(G626*0.15,0)</f>
        <v>#REF!</v>
      </c>
      <c r="H627" s="345"/>
      <c r="I627" s="764"/>
      <c r="J627" s="345"/>
      <c r="K627" s="764">
        <f>80</f>
        <v>80</v>
      </c>
      <c r="L627" s="345" t="e">
        <f>K627*G627</f>
        <v>#REF!</v>
      </c>
      <c r="M627" s="222"/>
      <c r="N627" s="664"/>
      <c r="O627" s="668"/>
    </row>
    <row r="628" spans="1:15" s="75" customFormat="1" ht="17.25" customHeight="1">
      <c r="A628" s="268"/>
      <c r="B628" s="361"/>
      <c r="C628" s="284"/>
      <c r="D628" s="342"/>
      <c r="E628" s="746" t="s">
        <v>672</v>
      </c>
      <c r="F628" s="745" t="s">
        <v>659</v>
      </c>
      <c r="G628" s="345" t="e">
        <f>ROUNDUP(G626*0.25,0)</f>
        <v>#REF!</v>
      </c>
      <c r="H628" s="345"/>
      <c r="I628" s="764"/>
      <c r="J628" s="345"/>
      <c r="K628" s="764">
        <v>105</v>
      </c>
      <c r="L628" s="345" t="e">
        <f>K628*G628</f>
        <v>#REF!</v>
      </c>
      <c r="M628" s="222"/>
      <c r="N628" s="664"/>
      <c r="O628" s="668"/>
    </row>
    <row r="629" spans="1:15" s="75" customFormat="1" ht="17.25" customHeight="1">
      <c r="A629" s="268"/>
      <c r="B629" s="361"/>
      <c r="C629" s="284"/>
      <c r="D629" s="342"/>
      <c r="E629" s="269"/>
      <c r="F629" s="263"/>
      <c r="G629" s="345"/>
      <c r="H629" s="345"/>
      <c r="I629" s="764"/>
      <c r="J629" s="629"/>
      <c r="K629" s="801"/>
      <c r="L629" s="345"/>
      <c r="M629" s="257"/>
      <c r="N629" s="664"/>
      <c r="O629" s="668"/>
    </row>
    <row r="630" spans="1:15" s="75" customFormat="1" ht="17.25" customHeight="1">
      <c r="A630" s="268" t="s">
        <v>133</v>
      </c>
      <c r="B630" s="372"/>
      <c r="C630" s="351"/>
      <c r="D630" s="264"/>
      <c r="E630" s="265" t="s">
        <v>99</v>
      </c>
      <c r="F630" s="263" t="s">
        <v>299</v>
      </c>
      <c r="G630" s="345" t="e">
        <f>G537</f>
        <v>#REF!</v>
      </c>
      <c r="H630" s="345" t="e">
        <f>G626+G630+G642</f>
        <v>#REF!</v>
      </c>
      <c r="I630" s="764">
        <v>45</v>
      </c>
      <c r="J630" s="345" t="e">
        <f>I630*G630</f>
        <v>#REF!</v>
      </c>
      <c r="K630" s="764"/>
      <c r="L630" s="345"/>
      <c r="M630" s="222" t="e">
        <f>J630+SUM(L631:L632)</f>
        <v>#REF!</v>
      </c>
      <c r="N630" s="664">
        <v>275</v>
      </c>
      <c r="O630" s="668" t="e">
        <f>N630*G630</f>
        <v>#REF!</v>
      </c>
    </row>
    <row r="631" spans="1:15" s="75" customFormat="1" ht="17.25" customHeight="1">
      <c r="A631" s="268"/>
      <c r="B631" s="372"/>
      <c r="C631" s="351"/>
      <c r="D631" s="264"/>
      <c r="E631" s="746" t="s">
        <v>671</v>
      </c>
      <c r="F631" s="745" t="s">
        <v>659</v>
      </c>
      <c r="G631" s="345" t="e">
        <f>ROUNDUP(G630*0.15,0)</f>
        <v>#REF!</v>
      </c>
      <c r="H631" s="345" t="e">
        <f>H630/50</f>
        <v>#REF!</v>
      </c>
      <c r="I631" s="764"/>
      <c r="J631" s="345"/>
      <c r="K631" s="764">
        <f>80</f>
        <v>80</v>
      </c>
      <c r="L631" s="345" t="e">
        <f>K631*G631</f>
        <v>#REF!</v>
      </c>
      <c r="M631" s="222"/>
      <c r="N631" s="664"/>
      <c r="O631" s="668"/>
    </row>
    <row r="632" spans="1:15" s="75" customFormat="1" ht="17.25" customHeight="1">
      <c r="A632" s="268"/>
      <c r="B632" s="372"/>
      <c r="C632" s="351"/>
      <c r="D632" s="264"/>
      <c r="E632" s="746" t="s">
        <v>672</v>
      </c>
      <c r="F632" s="745" t="s">
        <v>659</v>
      </c>
      <c r="G632" s="345" t="e">
        <f>ROUNDUP(G630*0.25,0)</f>
        <v>#REF!</v>
      </c>
      <c r="H632" s="345"/>
      <c r="I632" s="764"/>
      <c r="J632" s="345"/>
      <c r="K632" s="764">
        <v>105</v>
      </c>
      <c r="L632" s="345" t="e">
        <f>K632*G632</f>
        <v>#REF!</v>
      </c>
      <c r="M632" s="222"/>
      <c r="N632" s="664"/>
      <c r="O632" s="668"/>
    </row>
    <row r="633" spans="1:15" s="75" customFormat="1" ht="17.25" customHeight="1">
      <c r="A633" s="268"/>
      <c r="B633" s="372"/>
      <c r="C633" s="351"/>
      <c r="D633" s="264"/>
      <c r="E633" s="265"/>
      <c r="F633" s="263"/>
      <c r="G633" s="345"/>
      <c r="H633" s="345"/>
      <c r="I633" s="764"/>
      <c r="J633" s="629"/>
      <c r="K633" s="801"/>
      <c r="L633" s="345"/>
      <c r="M633" s="257"/>
      <c r="N633" s="664"/>
      <c r="O633" s="668"/>
    </row>
    <row r="634" spans="1:15" s="75" customFormat="1" ht="17.25" customHeight="1">
      <c r="A634" s="258"/>
      <c r="B634" s="373"/>
      <c r="C634" s="374"/>
      <c r="D634" s="374"/>
      <c r="E634" s="364"/>
      <c r="F634" s="315"/>
      <c r="G634" s="360"/>
      <c r="H634" s="360"/>
      <c r="I634" s="864"/>
      <c r="J634" s="629"/>
      <c r="K634" s="807"/>
      <c r="L634" s="345"/>
      <c r="M634" s="257"/>
      <c r="N634" s="664"/>
      <c r="O634" s="668"/>
    </row>
    <row r="635" spans="1:15" s="75" customFormat="1" ht="17.25" customHeight="1">
      <c r="A635" s="268"/>
      <c r="B635" s="259"/>
      <c r="C635" s="358"/>
      <c r="D635" s="264"/>
      <c r="E635" s="375" t="s">
        <v>352</v>
      </c>
      <c r="F635" s="263"/>
      <c r="G635" s="345"/>
      <c r="H635" s="345"/>
      <c r="I635" s="764"/>
      <c r="J635" s="629"/>
      <c r="K635" s="801"/>
      <c r="L635" s="345"/>
      <c r="M635" s="257"/>
      <c r="N635" s="664"/>
      <c r="O635" s="668"/>
    </row>
    <row r="636" spans="1:15" s="75" customFormat="1" ht="17.25" customHeight="1">
      <c r="A636" s="268"/>
      <c r="B636" s="361"/>
      <c r="C636" s="284"/>
      <c r="D636" s="342"/>
      <c r="E636" s="285" t="s">
        <v>354</v>
      </c>
      <c r="F636" s="263"/>
      <c r="G636" s="345"/>
      <c r="H636" s="345"/>
      <c r="I636" s="764"/>
      <c r="J636" s="629"/>
      <c r="K636" s="801"/>
      <c r="L636" s="345"/>
      <c r="M636" s="257"/>
      <c r="N636" s="664"/>
      <c r="O636" s="668"/>
    </row>
    <row r="637" spans="1:15" s="75" customFormat="1" ht="17.25" customHeight="1">
      <c r="A637" s="268" t="s">
        <v>134</v>
      </c>
      <c r="B637" s="259"/>
      <c r="C637" s="376"/>
      <c r="D637" s="253"/>
      <c r="E637" s="371" t="s">
        <v>93</v>
      </c>
      <c r="F637" s="263" t="s">
        <v>299</v>
      </c>
      <c r="G637" s="345" t="e">
        <f>G520</f>
        <v>#REF!</v>
      </c>
      <c r="H637" s="345"/>
      <c r="I637" s="764">
        <v>45</v>
      </c>
      <c r="J637" s="345" t="e">
        <f>I637*G637</f>
        <v>#REF!</v>
      </c>
      <c r="K637" s="764"/>
      <c r="L637" s="345"/>
      <c r="M637" s="222" t="e">
        <f>J637+SUM(L638:L639)</f>
        <v>#REF!</v>
      </c>
      <c r="N637" s="664">
        <v>225</v>
      </c>
      <c r="O637" s="668" t="e">
        <f>N637*G637</f>
        <v>#REF!</v>
      </c>
    </row>
    <row r="638" spans="1:15" s="75" customFormat="1" ht="17.25" customHeight="1">
      <c r="A638" s="268"/>
      <c r="B638" s="259"/>
      <c r="C638" s="376"/>
      <c r="D638" s="253"/>
      <c r="E638" s="746" t="s">
        <v>671</v>
      </c>
      <c r="F638" s="745" t="s">
        <v>659</v>
      </c>
      <c r="G638" s="345" t="e">
        <f>ROUNDUP(G637*0.15,0)</f>
        <v>#REF!</v>
      </c>
      <c r="H638" s="345"/>
      <c r="I638" s="764"/>
      <c r="J638" s="345"/>
      <c r="K638" s="764">
        <f>80</f>
        <v>80</v>
      </c>
      <c r="L638" s="345" t="e">
        <f>K638*G638</f>
        <v>#REF!</v>
      </c>
      <c r="M638" s="222"/>
      <c r="N638" s="664"/>
      <c r="O638" s="668"/>
    </row>
    <row r="639" spans="1:15" s="75" customFormat="1" ht="17.25" customHeight="1">
      <c r="A639" s="268"/>
      <c r="B639" s="259"/>
      <c r="C639" s="376"/>
      <c r="D639" s="253"/>
      <c r="E639" s="746" t="s">
        <v>637</v>
      </c>
      <c r="F639" s="745" t="s">
        <v>636</v>
      </c>
      <c r="G639" s="345" t="e">
        <f>ROUNDUP(G637*0.2,0)</f>
        <v>#REF!</v>
      </c>
      <c r="H639" s="345"/>
      <c r="I639" s="764"/>
      <c r="J639" s="345"/>
      <c r="K639" s="764">
        <v>105</v>
      </c>
      <c r="L639" s="345" t="e">
        <f>K639*G639</f>
        <v>#REF!</v>
      </c>
      <c r="M639" s="222"/>
      <c r="N639" s="664"/>
      <c r="O639" s="668"/>
    </row>
    <row r="640" spans="1:15" s="75" customFormat="1" ht="17.25" customHeight="1">
      <c r="A640" s="268"/>
      <c r="B640" s="259"/>
      <c r="C640" s="376"/>
      <c r="D640" s="253"/>
      <c r="E640" s="746" t="s">
        <v>673</v>
      </c>
      <c r="F640" s="745" t="s">
        <v>659</v>
      </c>
      <c r="G640" s="345" t="e">
        <f>ROUNDUP(G637*0.25,0)</f>
        <v>#REF!</v>
      </c>
      <c r="H640" s="345"/>
      <c r="I640" s="764"/>
      <c r="J640" s="629"/>
      <c r="K640" s="801"/>
      <c r="L640" s="345"/>
      <c r="M640" s="257"/>
      <c r="N640" s="664"/>
      <c r="O640" s="668"/>
    </row>
    <row r="641" spans="1:15" s="75" customFormat="1" ht="17.25" customHeight="1">
      <c r="A641" s="268"/>
      <c r="B641" s="259"/>
      <c r="C641" s="376"/>
      <c r="D641" s="253"/>
      <c r="E641" s="371"/>
      <c r="F641" s="263"/>
      <c r="G641" s="345"/>
      <c r="H641" s="345"/>
      <c r="I641" s="764"/>
      <c r="J641" s="629"/>
      <c r="K641" s="801"/>
      <c r="L641" s="345"/>
      <c r="M641" s="257"/>
      <c r="N641" s="664"/>
      <c r="O641" s="668"/>
    </row>
    <row r="642" spans="1:15" s="75" customFormat="1" ht="17.25" customHeight="1">
      <c r="A642" s="268" t="s">
        <v>135</v>
      </c>
      <c r="B642" s="259"/>
      <c r="C642" s="260"/>
      <c r="D642" s="264"/>
      <c r="E642" s="269" t="s">
        <v>98</v>
      </c>
      <c r="F642" s="263" t="s">
        <v>299</v>
      </c>
      <c r="G642" s="345" t="e">
        <f>G524</f>
        <v>#REF!</v>
      </c>
      <c r="H642" s="345"/>
      <c r="I642" s="764">
        <v>45</v>
      </c>
      <c r="J642" s="345" t="e">
        <f>I642*G642</f>
        <v>#REF!</v>
      </c>
      <c r="K642" s="764"/>
      <c r="L642" s="345"/>
      <c r="M642" s="222" t="e">
        <f>J642+SUM(L643:L644)</f>
        <v>#REF!</v>
      </c>
      <c r="N642" s="664">
        <v>225</v>
      </c>
      <c r="O642" s="668" t="e">
        <f>N642*G642</f>
        <v>#REF!</v>
      </c>
    </row>
    <row r="643" spans="1:15" s="80" customFormat="1" ht="17.25" customHeight="1">
      <c r="A643" s="598"/>
      <c r="B643" s="542"/>
      <c r="C643" s="543"/>
      <c r="D643" s="544"/>
      <c r="E643" s="746" t="s">
        <v>671</v>
      </c>
      <c r="F643" s="745" t="s">
        <v>659</v>
      </c>
      <c r="G643" s="345" t="e">
        <f>ROUNDUP(G642*0.15,0)</f>
        <v>#REF!</v>
      </c>
      <c r="H643" s="345"/>
      <c r="I643" s="764"/>
      <c r="J643" s="345"/>
      <c r="K643" s="764">
        <f>80</f>
        <v>80</v>
      </c>
      <c r="L643" s="345" t="e">
        <f>K643*G643</f>
        <v>#REF!</v>
      </c>
      <c r="M643" s="222"/>
      <c r="N643" s="669"/>
      <c r="O643" s="668"/>
    </row>
    <row r="644" spans="1:15" s="80" customFormat="1" ht="17.25" customHeight="1">
      <c r="A644" s="598"/>
      <c r="B644" s="542"/>
      <c r="C644" s="543"/>
      <c r="D644" s="544"/>
      <c r="E644" s="746" t="s">
        <v>637</v>
      </c>
      <c r="F644" s="745" t="s">
        <v>636</v>
      </c>
      <c r="G644" s="345" t="e">
        <f>ROUNDUP(G642*0.2,0)</f>
        <v>#REF!</v>
      </c>
      <c r="H644" s="345"/>
      <c r="I644" s="764"/>
      <c r="J644" s="345"/>
      <c r="K644" s="764">
        <v>105</v>
      </c>
      <c r="L644" s="345" t="e">
        <f>K644*G644</f>
        <v>#REF!</v>
      </c>
      <c r="M644" s="222"/>
      <c r="N644" s="669"/>
      <c r="O644" s="668"/>
    </row>
    <row r="645" spans="1:15" s="80" customFormat="1" ht="17.25" customHeight="1">
      <c r="A645" s="598"/>
      <c r="B645" s="542"/>
      <c r="C645" s="543"/>
      <c r="D645" s="544"/>
      <c r="E645" s="746" t="s">
        <v>673</v>
      </c>
      <c r="F645" s="745" t="s">
        <v>659</v>
      </c>
      <c r="G645" s="345" t="e">
        <f>ROUNDUP(G642*0.25,0)</f>
        <v>#REF!</v>
      </c>
      <c r="H645" s="600"/>
      <c r="I645" s="865"/>
      <c r="J645" s="629"/>
      <c r="K645" s="808"/>
      <c r="L645" s="345"/>
      <c r="M645" s="257"/>
      <c r="N645" s="669"/>
      <c r="O645" s="668"/>
    </row>
    <row r="646" spans="1:15" s="80" customFormat="1" ht="17.25" customHeight="1">
      <c r="A646" s="598"/>
      <c r="B646" s="542"/>
      <c r="C646" s="543"/>
      <c r="D646" s="544"/>
      <c r="E646" s="599"/>
      <c r="F646" s="546"/>
      <c r="G646" s="600"/>
      <c r="H646" s="600"/>
      <c r="I646" s="865"/>
      <c r="J646" s="629"/>
      <c r="K646" s="808"/>
      <c r="L646" s="345"/>
      <c r="M646" s="257"/>
      <c r="N646" s="669"/>
      <c r="O646" s="668"/>
    </row>
    <row r="647" spans="1:15" s="80" customFormat="1" ht="17.25" customHeight="1">
      <c r="A647" s="598"/>
      <c r="B647" s="1474" t="s">
        <v>632</v>
      </c>
      <c r="C647" s="1475"/>
      <c r="D647" s="1475"/>
      <c r="E647" s="599"/>
      <c r="F647" s="546"/>
      <c r="G647" s="600"/>
      <c r="H647" s="600"/>
      <c r="I647" s="865"/>
      <c r="J647" s="629"/>
      <c r="K647" s="808"/>
      <c r="L647" s="345"/>
      <c r="M647" s="257"/>
      <c r="N647" s="669"/>
      <c r="O647" s="668"/>
    </row>
    <row r="648" spans="1:15" s="80" customFormat="1" ht="17.25" customHeight="1">
      <c r="A648" s="598"/>
      <c r="B648" s="542"/>
      <c r="C648" s="543"/>
      <c r="D648" s="544"/>
      <c r="E648" s="599" t="s">
        <v>633</v>
      </c>
      <c r="F648" s="263" t="s">
        <v>299</v>
      </c>
      <c r="G648" s="600">
        <v>600</v>
      </c>
      <c r="H648" s="600"/>
      <c r="I648" s="766">
        <f>10.75*12+1</f>
        <v>130</v>
      </c>
      <c r="J648" s="765">
        <f>I648*G648</f>
        <v>78000</v>
      </c>
      <c r="K648" s="766"/>
      <c r="L648" s="765"/>
      <c r="M648" s="222">
        <f>J648+SUM(L649:L653)</f>
        <v>329440</v>
      </c>
      <c r="N648" s="669">
        <v>950</v>
      </c>
      <c r="O648" s="668">
        <f>N648*G648</f>
        <v>570000</v>
      </c>
    </row>
    <row r="649" spans="1:15" s="80" customFormat="1" ht="17.25" customHeight="1">
      <c r="A649" s="598"/>
      <c r="B649" s="542"/>
      <c r="C649" s="543"/>
      <c r="D649" s="544"/>
      <c r="E649" s="746" t="s">
        <v>665</v>
      </c>
      <c r="F649" s="745" t="s">
        <v>153</v>
      </c>
      <c r="G649" s="747">
        <f>ROUNDUP(G648/2.88,0)</f>
        <v>209</v>
      </c>
      <c r="H649" s="747"/>
      <c r="I649" s="766"/>
      <c r="J649" s="765"/>
      <c r="K649" s="766">
        <v>160</v>
      </c>
      <c r="L649" s="765">
        <f>K649*G649</f>
        <v>33440</v>
      </c>
      <c r="M649" s="222"/>
      <c r="N649" s="669"/>
      <c r="O649" s="668"/>
    </row>
    <row r="650" spans="1:15" s="80" customFormat="1" ht="17.25" customHeight="1">
      <c r="A650" s="598"/>
      <c r="B650" s="542"/>
      <c r="C650" s="543"/>
      <c r="D650" s="544"/>
      <c r="E650" s="746" t="s">
        <v>682</v>
      </c>
      <c r="F650" s="745" t="s">
        <v>153</v>
      </c>
      <c r="G650" s="747">
        <f>ROUNDUP(G648*2.5/6,0)</f>
        <v>250</v>
      </c>
      <c r="H650" s="747"/>
      <c r="I650" s="766"/>
      <c r="J650" s="765"/>
      <c r="K650" s="766">
        <v>110</v>
      </c>
      <c r="L650" s="765">
        <f t="shared" ref="L650:L653" si="68">K650*G650</f>
        <v>27500</v>
      </c>
      <c r="M650" s="222"/>
      <c r="N650" s="669"/>
      <c r="O650" s="668"/>
    </row>
    <row r="651" spans="1:15" s="80" customFormat="1" ht="17.25" customHeight="1">
      <c r="A651" s="598"/>
      <c r="B651" s="542"/>
      <c r="C651" s="543"/>
      <c r="D651" s="544"/>
      <c r="E651" s="746" t="s">
        <v>666</v>
      </c>
      <c r="F651" s="745" t="s">
        <v>153</v>
      </c>
      <c r="G651" s="747">
        <f>ROUNDUP(G648*17,0)</f>
        <v>10200</v>
      </c>
      <c r="H651" s="747"/>
      <c r="I651" s="766"/>
      <c r="J651" s="765"/>
      <c r="K651" s="766">
        <v>2.5</v>
      </c>
      <c r="L651" s="765">
        <f t="shared" si="68"/>
        <v>25500</v>
      </c>
      <c r="M651" s="222"/>
      <c r="N651" s="669"/>
      <c r="O651" s="668"/>
    </row>
    <row r="652" spans="1:15" s="80" customFormat="1" ht="17.25" customHeight="1">
      <c r="A652" s="598"/>
      <c r="B652" s="542"/>
      <c r="C652" s="543"/>
      <c r="D652" s="544"/>
      <c r="E652" s="746" t="s">
        <v>667</v>
      </c>
      <c r="F652" s="745" t="s">
        <v>153</v>
      </c>
      <c r="G652" s="747">
        <f>ROUNDUP(G648*2.5,0)</f>
        <v>1500</v>
      </c>
      <c r="H652" s="747"/>
      <c r="I652" s="766"/>
      <c r="J652" s="765"/>
      <c r="K652" s="766">
        <v>90</v>
      </c>
      <c r="L652" s="765">
        <f t="shared" si="68"/>
        <v>135000</v>
      </c>
      <c r="M652" s="222"/>
      <c r="N652" s="669"/>
      <c r="O652" s="668"/>
    </row>
    <row r="653" spans="1:15" s="80" customFormat="1" ht="17.25" customHeight="1">
      <c r="A653" s="598"/>
      <c r="B653" s="542"/>
      <c r="C653" s="543"/>
      <c r="D653" s="544"/>
      <c r="E653" s="746" t="s">
        <v>637</v>
      </c>
      <c r="F653" s="745" t="s">
        <v>668</v>
      </c>
      <c r="G653" s="747">
        <f>ROUNDUP(G648*2.5,0)</f>
        <v>1500</v>
      </c>
      <c r="H653" s="747"/>
      <c r="I653" s="766"/>
      <c r="J653" s="765"/>
      <c r="K653" s="766">
        <v>20</v>
      </c>
      <c r="L653" s="765">
        <f t="shared" si="68"/>
        <v>30000</v>
      </c>
      <c r="M653" s="222"/>
      <c r="N653" s="669"/>
      <c r="O653" s="668"/>
    </row>
    <row r="654" spans="1:15" s="80" customFormat="1" ht="17.25" customHeight="1">
      <c r="A654" s="598"/>
      <c r="B654" s="542"/>
      <c r="C654" s="543"/>
      <c r="D654" s="544"/>
      <c r="E654" s="599"/>
      <c r="F654" s="263"/>
      <c r="G654" s="600"/>
      <c r="H654" s="600"/>
      <c r="I654" s="865"/>
      <c r="J654" s="629"/>
      <c r="K654" s="808"/>
      <c r="L654" s="345"/>
      <c r="M654" s="257"/>
      <c r="N654" s="669"/>
      <c r="O654" s="668"/>
    </row>
    <row r="655" spans="1:15" s="80" customFormat="1" ht="17.25" customHeight="1">
      <c r="A655" s="598"/>
      <c r="B655" s="542"/>
      <c r="C655" s="543"/>
      <c r="D655" s="544"/>
      <c r="E655" s="599" t="s">
        <v>634</v>
      </c>
      <c r="F655" s="263" t="s">
        <v>299</v>
      </c>
      <c r="G655" s="600">
        <v>100</v>
      </c>
      <c r="H655" s="600"/>
      <c r="I655" s="766">
        <f>10.75*12+1</f>
        <v>130</v>
      </c>
      <c r="J655" s="765">
        <f>I655*G655</f>
        <v>13000</v>
      </c>
      <c r="K655" s="766"/>
      <c r="L655" s="765"/>
      <c r="M655" s="222">
        <f>J655+SUM(L656:L660)</f>
        <v>54970</v>
      </c>
      <c r="N655" s="669">
        <v>1300</v>
      </c>
      <c r="O655" s="668">
        <f>N655*G655</f>
        <v>130000</v>
      </c>
    </row>
    <row r="656" spans="1:15" s="80" customFormat="1" ht="17.25" customHeight="1">
      <c r="A656" s="598"/>
      <c r="B656" s="542"/>
      <c r="C656" s="543"/>
      <c r="D656" s="544"/>
      <c r="E656" s="746" t="s">
        <v>665</v>
      </c>
      <c r="F656" s="745" t="s">
        <v>153</v>
      </c>
      <c r="G656" s="747">
        <f>ROUNDUP(G655/2.88,0)</f>
        <v>35</v>
      </c>
      <c r="H656" s="747"/>
      <c r="I656" s="766"/>
      <c r="J656" s="765"/>
      <c r="K656" s="766">
        <v>160</v>
      </c>
      <c r="L656" s="765">
        <f>K656*G656</f>
        <v>5600</v>
      </c>
      <c r="M656" s="222"/>
      <c r="N656" s="669"/>
      <c r="O656" s="668"/>
    </row>
    <row r="657" spans="1:15" s="80" customFormat="1" ht="17.25" customHeight="1">
      <c r="A657" s="598"/>
      <c r="B657" s="542"/>
      <c r="C657" s="543"/>
      <c r="D657" s="544"/>
      <c r="E657" s="746" t="s">
        <v>682</v>
      </c>
      <c r="F657" s="745" t="s">
        <v>153</v>
      </c>
      <c r="G657" s="747">
        <f>ROUNDUP(G655*2.5/6,0)</f>
        <v>42</v>
      </c>
      <c r="H657" s="747"/>
      <c r="I657" s="766"/>
      <c r="J657" s="765"/>
      <c r="K657" s="766">
        <v>110</v>
      </c>
      <c r="L657" s="765">
        <f t="shared" ref="L657:L660" si="69">K657*G657</f>
        <v>4620</v>
      </c>
      <c r="M657" s="222"/>
      <c r="N657" s="669"/>
      <c r="O657" s="668"/>
    </row>
    <row r="658" spans="1:15" s="80" customFormat="1" ht="17.25" customHeight="1">
      <c r="A658" s="598"/>
      <c r="B658" s="542"/>
      <c r="C658" s="543"/>
      <c r="D658" s="544"/>
      <c r="E658" s="746" t="s">
        <v>666</v>
      </c>
      <c r="F658" s="745" t="s">
        <v>153</v>
      </c>
      <c r="G658" s="747">
        <f>ROUNDUP(G655*17,0)</f>
        <v>1700</v>
      </c>
      <c r="H658" s="747"/>
      <c r="I658" s="766"/>
      <c r="J658" s="765"/>
      <c r="K658" s="766">
        <v>2.5</v>
      </c>
      <c r="L658" s="765">
        <f t="shared" si="69"/>
        <v>4250</v>
      </c>
      <c r="M658" s="222"/>
      <c r="N658" s="669"/>
      <c r="O658" s="668"/>
    </row>
    <row r="659" spans="1:15" s="80" customFormat="1" ht="17.25" customHeight="1">
      <c r="A659" s="598"/>
      <c r="B659" s="542"/>
      <c r="C659" s="543"/>
      <c r="D659" s="544"/>
      <c r="E659" s="746" t="s">
        <v>667</v>
      </c>
      <c r="F659" s="745" t="s">
        <v>153</v>
      </c>
      <c r="G659" s="747">
        <f>ROUNDUP(G655*2.5,0)</f>
        <v>250</v>
      </c>
      <c r="H659" s="747"/>
      <c r="I659" s="766"/>
      <c r="J659" s="765"/>
      <c r="K659" s="766">
        <v>90</v>
      </c>
      <c r="L659" s="765">
        <f t="shared" si="69"/>
        <v>22500</v>
      </c>
      <c r="M659" s="222"/>
      <c r="N659" s="669"/>
      <c r="O659" s="668"/>
    </row>
    <row r="660" spans="1:15" s="80" customFormat="1" ht="17.25" customHeight="1">
      <c r="A660" s="598"/>
      <c r="B660" s="542"/>
      <c r="C660" s="543"/>
      <c r="D660" s="544"/>
      <c r="E660" s="746" t="s">
        <v>637</v>
      </c>
      <c r="F660" s="745" t="s">
        <v>668</v>
      </c>
      <c r="G660" s="747">
        <f>ROUNDUP(G655*2.5,0)</f>
        <v>250</v>
      </c>
      <c r="H660" s="747"/>
      <c r="I660" s="766"/>
      <c r="J660" s="765"/>
      <c r="K660" s="766">
        <v>20</v>
      </c>
      <c r="L660" s="765">
        <f t="shared" si="69"/>
        <v>5000</v>
      </c>
      <c r="M660" s="222"/>
      <c r="N660" s="669"/>
      <c r="O660" s="668"/>
    </row>
    <row r="661" spans="1:15" s="80" customFormat="1" ht="17.25" customHeight="1">
      <c r="A661" s="598"/>
      <c r="B661" s="542"/>
      <c r="C661" s="543"/>
      <c r="D661" s="544"/>
      <c r="E661" s="599"/>
      <c r="F661" s="263"/>
      <c r="G661" s="600"/>
      <c r="H661" s="600"/>
      <c r="I661" s="865"/>
      <c r="J661" s="629"/>
      <c r="K661" s="808"/>
      <c r="L661" s="345"/>
      <c r="M661" s="257"/>
      <c r="N661" s="669"/>
      <c r="O661" s="668"/>
    </row>
    <row r="662" spans="1:15" s="80" customFormat="1" ht="17.25" customHeight="1">
      <c r="A662" s="598"/>
      <c r="B662" s="542"/>
      <c r="C662" s="543"/>
      <c r="D662" s="544"/>
      <c r="E662" s="599" t="s">
        <v>635</v>
      </c>
      <c r="F662" s="263" t="s">
        <v>299</v>
      </c>
      <c r="G662" s="600">
        <v>50</v>
      </c>
      <c r="H662" s="600"/>
      <c r="I662" s="766">
        <f>10.75*12+1</f>
        <v>130</v>
      </c>
      <c r="J662" s="765">
        <f>I662*G662</f>
        <v>6500</v>
      </c>
      <c r="K662" s="766"/>
      <c r="L662" s="765"/>
      <c r="M662" s="222">
        <f>J662+SUM(L663:L667)</f>
        <v>27565</v>
      </c>
      <c r="N662" s="669">
        <v>800</v>
      </c>
      <c r="O662" s="668">
        <f>N662*G662</f>
        <v>40000</v>
      </c>
    </row>
    <row r="663" spans="1:15" s="80" customFormat="1" ht="17.25" customHeight="1">
      <c r="A663" s="598"/>
      <c r="B663" s="542"/>
      <c r="C663" s="543"/>
      <c r="D663" s="544"/>
      <c r="E663" s="746" t="s">
        <v>665</v>
      </c>
      <c r="F663" s="745" t="s">
        <v>153</v>
      </c>
      <c r="G663" s="747">
        <f>ROUNDUP(G662/2.88,0)</f>
        <v>18</v>
      </c>
      <c r="H663" s="747"/>
      <c r="I663" s="766"/>
      <c r="J663" s="765"/>
      <c r="K663" s="766">
        <v>160</v>
      </c>
      <c r="L663" s="765">
        <f>K663*G663</f>
        <v>2880</v>
      </c>
      <c r="M663" s="222"/>
      <c r="N663" s="669"/>
      <c r="O663" s="676"/>
    </row>
    <row r="664" spans="1:15" s="80" customFormat="1" ht="17.25" customHeight="1">
      <c r="A664" s="598"/>
      <c r="B664" s="542"/>
      <c r="C664" s="543"/>
      <c r="D664" s="544"/>
      <c r="E664" s="746" t="s">
        <v>682</v>
      </c>
      <c r="F664" s="745" t="s">
        <v>153</v>
      </c>
      <c r="G664" s="747">
        <f>ROUNDUP(G662*2.5/6,0)</f>
        <v>21</v>
      </c>
      <c r="H664" s="747"/>
      <c r="I664" s="766"/>
      <c r="J664" s="765"/>
      <c r="K664" s="766">
        <v>110</v>
      </c>
      <c r="L664" s="765">
        <f t="shared" ref="L664:L667" si="70">K664*G664</f>
        <v>2310</v>
      </c>
      <c r="M664" s="222"/>
      <c r="N664" s="669"/>
      <c r="O664" s="676"/>
    </row>
    <row r="665" spans="1:15" s="80" customFormat="1" ht="17.25" customHeight="1">
      <c r="A665" s="598"/>
      <c r="B665" s="542"/>
      <c r="C665" s="543"/>
      <c r="D665" s="544"/>
      <c r="E665" s="746" t="s">
        <v>666</v>
      </c>
      <c r="F665" s="745" t="s">
        <v>153</v>
      </c>
      <c r="G665" s="747">
        <f>ROUNDUP(G662*17,0)</f>
        <v>850</v>
      </c>
      <c r="H665" s="747"/>
      <c r="I665" s="766"/>
      <c r="J665" s="765"/>
      <c r="K665" s="766">
        <v>2.5</v>
      </c>
      <c r="L665" s="765">
        <f t="shared" si="70"/>
        <v>2125</v>
      </c>
      <c r="M665" s="222"/>
      <c r="N665" s="669"/>
      <c r="O665" s="676"/>
    </row>
    <row r="666" spans="1:15" s="80" customFormat="1" ht="17.25" customHeight="1">
      <c r="A666" s="598"/>
      <c r="B666" s="542"/>
      <c r="C666" s="543"/>
      <c r="D666" s="544"/>
      <c r="E666" s="746" t="s">
        <v>667</v>
      </c>
      <c r="F666" s="745" t="s">
        <v>153</v>
      </c>
      <c r="G666" s="747">
        <f>ROUNDUP(G662*2.5,0)</f>
        <v>125</v>
      </c>
      <c r="H666" s="747"/>
      <c r="I666" s="766"/>
      <c r="J666" s="765"/>
      <c r="K666" s="766">
        <v>90</v>
      </c>
      <c r="L666" s="765">
        <f t="shared" si="70"/>
        <v>11250</v>
      </c>
      <c r="M666" s="222"/>
      <c r="N666" s="669"/>
      <c r="O666" s="676"/>
    </row>
    <row r="667" spans="1:15" s="80" customFormat="1" ht="17.25" customHeight="1">
      <c r="A667" s="598"/>
      <c r="B667" s="542"/>
      <c r="C667" s="543"/>
      <c r="D667" s="544"/>
      <c r="E667" s="746" t="s">
        <v>637</v>
      </c>
      <c r="F667" s="745" t="s">
        <v>668</v>
      </c>
      <c r="G667" s="747">
        <f>ROUNDUP(G662*2.5,0)</f>
        <v>125</v>
      </c>
      <c r="H667" s="747"/>
      <c r="I667" s="766"/>
      <c r="J667" s="765"/>
      <c r="K667" s="766">
        <v>20</v>
      </c>
      <c r="L667" s="765">
        <f t="shared" si="70"/>
        <v>2500</v>
      </c>
      <c r="M667" s="222"/>
      <c r="N667" s="669"/>
      <c r="O667" s="676"/>
    </row>
    <row r="668" spans="1:15" s="80" customFormat="1" ht="17.25" customHeight="1">
      <c r="A668" s="598"/>
      <c r="B668" s="542"/>
      <c r="C668" s="543"/>
      <c r="D668" s="544"/>
      <c r="E668" s="599"/>
      <c r="F668" s="546"/>
      <c r="G668" s="600"/>
      <c r="H668" s="600"/>
      <c r="I668" s="865"/>
      <c r="J668" s="752"/>
      <c r="K668" s="808"/>
      <c r="L668" s="600"/>
      <c r="M668" s="548"/>
      <c r="N668" s="669"/>
      <c r="O668" s="676"/>
    </row>
    <row r="669" spans="1:15" s="80" customFormat="1" ht="17.25" customHeight="1">
      <c r="A669" s="598"/>
      <c r="B669" s="542"/>
      <c r="C669" s="543"/>
      <c r="D669" s="544"/>
      <c r="E669" s="599"/>
      <c r="F669" s="546"/>
      <c r="G669" s="600"/>
      <c r="H669" s="600"/>
      <c r="I669" s="865"/>
      <c r="J669" s="752"/>
      <c r="K669" s="808"/>
      <c r="L669" s="600"/>
      <c r="M669" s="548"/>
      <c r="N669" s="669"/>
      <c r="O669" s="676"/>
    </row>
    <row r="670" spans="1:15" s="80" customFormat="1" ht="17.25" customHeight="1">
      <c r="A670" s="377"/>
      <c r="B670" s="274"/>
      <c r="C670" s="275"/>
      <c r="D670" s="276"/>
      <c r="E670" s="378"/>
      <c r="F670" s="277"/>
      <c r="G670" s="379"/>
      <c r="H670" s="379"/>
      <c r="I670" s="866"/>
      <c r="J670" s="633"/>
      <c r="K670" s="809"/>
      <c r="L670" s="379"/>
      <c r="M670" s="279"/>
      <c r="N670" s="681"/>
      <c r="O670" s="682"/>
    </row>
    <row r="671" spans="1:15" s="19" customFormat="1">
      <c r="A671" s="144"/>
      <c r="B671" s="166"/>
      <c r="C671" s="154"/>
      <c r="D671" s="166"/>
      <c r="E671" s="167" t="s">
        <v>137</v>
      </c>
      <c r="F671" s="61"/>
      <c r="G671" s="76"/>
      <c r="H671" s="76"/>
      <c r="I671" s="859"/>
      <c r="J671" s="701" t="e">
        <f t="shared" ref="J671:N671" si="71">SUM(J622:J670)</f>
        <v>#REF!</v>
      </c>
      <c r="K671" s="804"/>
      <c r="L671" s="770" t="e">
        <f t="shared" si="71"/>
        <v>#REF!</v>
      </c>
      <c r="M671" s="881" t="e">
        <f t="shared" si="71"/>
        <v>#REF!</v>
      </c>
      <c r="N671" s="701">
        <f t="shared" si="71"/>
        <v>4325</v>
      </c>
      <c r="O671" s="701" t="e">
        <f>SUM(O622:O670)</f>
        <v>#REF!</v>
      </c>
    </row>
    <row r="672" spans="1:15" s="67" customFormat="1">
      <c r="A672" s="65" t="s">
        <v>392</v>
      </c>
      <c r="B672" s="144"/>
      <c r="C672" s="154"/>
      <c r="D672" s="154"/>
      <c r="E672" s="167" t="s">
        <v>391</v>
      </c>
      <c r="F672" s="66"/>
      <c r="G672" s="116"/>
      <c r="H672" s="116"/>
      <c r="I672" s="846"/>
      <c r="J672" s="613"/>
      <c r="K672" s="784"/>
      <c r="L672" s="116"/>
      <c r="M672" s="72"/>
      <c r="N672" s="683"/>
      <c r="O672" s="684"/>
    </row>
    <row r="673" spans="1:22" s="70" customFormat="1" ht="15">
      <c r="A673" s="380" t="s">
        <v>393</v>
      </c>
      <c r="B673" s="381" t="s">
        <v>71</v>
      </c>
      <c r="C673" s="382"/>
      <c r="D673" s="383"/>
      <c r="E673" s="384"/>
      <c r="F673" s="385"/>
      <c r="G673" s="386"/>
      <c r="H673" s="386"/>
      <c r="I673" s="386"/>
      <c r="J673" s="634"/>
      <c r="K673" s="810"/>
      <c r="L673" s="386"/>
      <c r="M673" s="387"/>
      <c r="N673" s="703"/>
      <c r="O673" s="679"/>
    </row>
    <row r="674" spans="1:22" s="67" customFormat="1" ht="79.5" customHeight="1">
      <c r="A674" s="388"/>
      <c r="B674" s="389"/>
      <c r="C674" s="218"/>
      <c r="D674" s="390" t="s">
        <v>48</v>
      </c>
      <c r="E674" s="391" t="s">
        <v>311</v>
      </c>
      <c r="F674" s="220"/>
      <c r="G674" s="392"/>
      <c r="H674" s="392"/>
      <c r="I674" s="392"/>
      <c r="J674" s="635"/>
      <c r="K674" s="811"/>
      <c r="L674" s="392"/>
      <c r="M674" s="393"/>
      <c r="N674" s="702"/>
      <c r="O674" s="668"/>
    </row>
    <row r="675" spans="1:22" s="67" customFormat="1" ht="15">
      <c r="A675" s="388"/>
      <c r="B675" s="389"/>
      <c r="C675" s="218"/>
      <c r="D675" s="218" t="s">
        <v>73</v>
      </c>
      <c r="E675" s="394" t="s">
        <v>168</v>
      </c>
      <c r="F675" s="220"/>
      <c r="G675" s="392"/>
      <c r="H675" s="392"/>
      <c r="I675" s="392"/>
      <c r="J675" s="635"/>
      <c r="K675" s="811"/>
      <c r="L675" s="392"/>
      <c r="M675" s="393"/>
      <c r="N675" s="702"/>
      <c r="O675" s="668"/>
    </row>
    <row r="676" spans="1:22" s="67" customFormat="1" ht="38.25">
      <c r="A676" s="388"/>
      <c r="B676" s="389"/>
      <c r="C676" s="218"/>
      <c r="D676" s="218" t="s">
        <v>202</v>
      </c>
      <c r="E676" s="395" t="s">
        <v>294</v>
      </c>
      <c r="F676" s="220"/>
      <c r="G676" s="392"/>
      <c r="H676" s="392"/>
      <c r="I676" s="392"/>
      <c r="J676" s="635"/>
      <c r="K676" s="811"/>
      <c r="L676" s="392"/>
      <c r="M676" s="393"/>
      <c r="N676" s="702"/>
      <c r="O676" s="668"/>
    </row>
    <row r="677" spans="1:22" s="67" customFormat="1" ht="15">
      <c r="A677" s="388"/>
      <c r="B677" s="389"/>
      <c r="C677" s="218"/>
      <c r="D677" s="218" t="s">
        <v>204</v>
      </c>
      <c r="E677" s="396" t="s">
        <v>291</v>
      </c>
      <c r="F677" s="220"/>
      <c r="G677" s="392"/>
      <c r="H677" s="392"/>
      <c r="I677" s="392"/>
      <c r="J677" s="635"/>
      <c r="K677" s="811"/>
      <c r="L677" s="392"/>
      <c r="M677" s="393"/>
      <c r="N677" s="702"/>
      <c r="O677" s="668"/>
    </row>
    <row r="678" spans="1:22" s="67" customFormat="1" ht="25.5">
      <c r="A678" s="388"/>
      <c r="B678" s="389" t="s">
        <v>140</v>
      </c>
      <c r="C678" s="218"/>
      <c r="D678" s="218" t="s">
        <v>281</v>
      </c>
      <c r="E678" s="397" t="s">
        <v>293</v>
      </c>
      <c r="F678" s="220"/>
      <c r="G678" s="392"/>
      <c r="H678" s="392"/>
      <c r="I678" s="392"/>
      <c r="J678" s="635"/>
      <c r="K678" s="811"/>
      <c r="L678" s="392"/>
      <c r="M678" s="393"/>
      <c r="N678" s="702"/>
      <c r="O678" s="668"/>
    </row>
    <row r="679" spans="1:22" s="64" customFormat="1" ht="15">
      <c r="A679" s="388"/>
      <c r="B679" s="389"/>
      <c r="C679" s="218"/>
      <c r="D679" s="398"/>
      <c r="E679" s="394"/>
      <c r="F679" s="220"/>
      <c r="G679" s="392"/>
      <c r="H679" s="392"/>
      <c r="I679" s="392"/>
      <c r="J679" s="635"/>
      <c r="K679" s="811"/>
      <c r="L679" s="392"/>
      <c r="M679" s="393"/>
      <c r="N679" s="702"/>
      <c r="O679" s="668"/>
    </row>
    <row r="680" spans="1:22" s="67" customFormat="1" ht="15">
      <c r="A680" s="399" t="s">
        <v>394</v>
      </c>
      <c r="B680" s="230" t="s">
        <v>262</v>
      </c>
      <c r="C680" s="225"/>
      <c r="D680" s="400"/>
      <c r="E680" s="401"/>
      <c r="F680" s="227"/>
      <c r="G680" s="392"/>
      <c r="H680" s="392"/>
      <c r="I680" s="392"/>
      <c r="J680" s="635"/>
      <c r="K680" s="811"/>
      <c r="L680" s="392"/>
      <c r="M680" s="393"/>
      <c r="N680" s="702"/>
      <c r="O680" s="668"/>
    </row>
    <row r="681" spans="1:22" s="64" customFormat="1" ht="15">
      <c r="A681" s="402"/>
      <c r="B681" s="230"/>
      <c r="C681" s="225"/>
      <c r="D681" s="400" t="s">
        <v>93</v>
      </c>
      <c r="E681" s="401"/>
      <c r="F681" s="227"/>
      <c r="G681" s="392"/>
      <c r="H681" s="392"/>
      <c r="I681" s="392"/>
      <c r="J681" s="635"/>
      <c r="K681" s="811"/>
      <c r="L681" s="392"/>
      <c r="M681" s="393"/>
      <c r="N681" s="702"/>
      <c r="O681" s="668"/>
      <c r="S681" s="103"/>
    </row>
    <row r="682" spans="1:22" s="64" customFormat="1" ht="15">
      <c r="A682" s="403" t="s">
        <v>435</v>
      </c>
      <c r="B682" s="389"/>
      <c r="C682" s="218"/>
      <c r="D682" s="218"/>
      <c r="E682" s="412" t="s">
        <v>263</v>
      </c>
      <c r="F682" s="444" t="s">
        <v>136</v>
      </c>
      <c r="G682" s="405">
        <v>1</v>
      </c>
      <c r="H682" s="405"/>
      <c r="I682" s="405">
        <f>K682*0.25</f>
        <v>5745.0187499999993</v>
      </c>
      <c r="J682" s="636">
        <f>I682*G682</f>
        <v>5745.0187499999993</v>
      </c>
      <c r="K682" s="601">
        <f>N682*0.75</f>
        <v>22980.074999999997</v>
      </c>
      <c r="L682" s="405">
        <f>G682*K682</f>
        <v>22980.074999999997</v>
      </c>
      <c r="M682" s="406">
        <f t="shared" ref="M682:M696" si="72">L682+J682</f>
        <v>28725.093749999996</v>
      </c>
      <c r="N682" s="704">
        <f>25000+5640.1</f>
        <v>30640.1</v>
      </c>
      <c r="O682" s="668">
        <f>N682*G682</f>
        <v>30640.1</v>
      </c>
      <c r="Q682" s="64">
        <v>226</v>
      </c>
      <c r="S682" s="64">
        <f>13*77</f>
        <v>1001</v>
      </c>
      <c r="U682" s="64">
        <f>Q682+R682+S682</f>
        <v>1227</v>
      </c>
      <c r="V682" s="63">
        <f>U682/G682</f>
        <v>1227</v>
      </c>
    </row>
    <row r="683" spans="1:22" s="64" customFormat="1" ht="15">
      <c r="A683" s="402"/>
      <c r="B683" s="389"/>
      <c r="C683" s="218"/>
      <c r="D683" s="398"/>
      <c r="E683" s="404"/>
      <c r="F683" s="220"/>
      <c r="G683" s="405"/>
      <c r="H683" s="405"/>
      <c r="I683" s="405"/>
      <c r="J683" s="636"/>
      <c r="K683" s="601"/>
      <c r="L683" s="405"/>
      <c r="M683" s="406"/>
      <c r="N683" s="704"/>
      <c r="O683" s="668"/>
    </row>
    <row r="684" spans="1:22" s="64" customFormat="1" ht="15">
      <c r="A684" s="402"/>
      <c r="B684" s="230"/>
      <c r="C684" s="225"/>
      <c r="D684" s="400" t="s">
        <v>98</v>
      </c>
      <c r="E684" s="401"/>
      <c r="F684" s="227"/>
      <c r="G684" s="392"/>
      <c r="H684" s="392"/>
      <c r="I684" s="405"/>
      <c r="J684" s="636"/>
      <c r="K684" s="601"/>
      <c r="L684" s="405"/>
      <c r="M684" s="406"/>
      <c r="N684" s="702"/>
      <c r="O684" s="668"/>
    </row>
    <row r="685" spans="1:22" s="64" customFormat="1" ht="15">
      <c r="A685" s="403" t="s">
        <v>436</v>
      </c>
      <c r="B685" s="389"/>
      <c r="C685" s="218"/>
      <c r="D685" s="218"/>
      <c r="E685" s="404" t="s">
        <v>263</v>
      </c>
      <c r="F685" s="444" t="s">
        <v>136</v>
      </c>
      <c r="G685" s="405">
        <v>1</v>
      </c>
      <c r="H685" s="405"/>
      <c r="I685" s="405">
        <f t="shared" ref="I685:I710" si="73">K685*0.25</f>
        <v>1875</v>
      </c>
      <c r="J685" s="636">
        <f t="shared" ref="J685:J710" si="74">I685*G685</f>
        <v>1875</v>
      </c>
      <c r="K685" s="601">
        <f>N685*0.75</f>
        <v>7500</v>
      </c>
      <c r="L685" s="405">
        <f t="shared" ref="L685:L710" si="75">G685*K685</f>
        <v>7500</v>
      </c>
      <c r="M685" s="406">
        <f t="shared" si="72"/>
        <v>9375</v>
      </c>
      <c r="N685" s="704">
        <v>10000</v>
      </c>
      <c r="O685" s="668">
        <f>N685*G685</f>
        <v>10000</v>
      </c>
    </row>
    <row r="686" spans="1:22" s="64" customFormat="1" ht="15">
      <c r="A686" s="402"/>
      <c r="B686" s="389"/>
      <c r="C686" s="218"/>
      <c r="D686" s="398"/>
      <c r="E686" s="404"/>
      <c r="F686" s="220"/>
      <c r="G686" s="405"/>
      <c r="H686" s="405"/>
      <c r="I686" s="405"/>
      <c r="J686" s="636"/>
      <c r="K686" s="601"/>
      <c r="L686" s="405"/>
      <c r="M686" s="406"/>
      <c r="N686" s="704"/>
      <c r="O686" s="668"/>
    </row>
    <row r="687" spans="1:22" s="64" customFormat="1" ht="15">
      <c r="A687" s="402"/>
      <c r="B687" s="230"/>
      <c r="C687" s="225"/>
      <c r="D687" s="400" t="s">
        <v>99</v>
      </c>
      <c r="E687" s="401"/>
      <c r="F687" s="227"/>
      <c r="G687" s="392"/>
      <c r="H687" s="392"/>
      <c r="I687" s="405"/>
      <c r="J687" s="636"/>
      <c r="K687" s="601"/>
      <c r="L687" s="405"/>
      <c r="M687" s="406"/>
      <c r="N687" s="702"/>
      <c r="O687" s="668"/>
    </row>
    <row r="688" spans="1:22" s="64" customFormat="1" ht="15">
      <c r="A688" s="403" t="s">
        <v>437</v>
      </c>
      <c r="B688" s="389"/>
      <c r="C688" s="218"/>
      <c r="D688" s="218"/>
      <c r="E688" s="404" t="s">
        <v>263</v>
      </c>
      <c r="F688" s="444" t="s">
        <v>136</v>
      </c>
      <c r="G688" s="405">
        <v>1</v>
      </c>
      <c r="H688" s="405"/>
      <c r="I688" s="405">
        <f t="shared" si="73"/>
        <v>187.5</v>
      </c>
      <c r="J688" s="636">
        <f t="shared" si="74"/>
        <v>187.5</v>
      </c>
      <c r="K688" s="601">
        <f>N688*0.75</f>
        <v>750</v>
      </c>
      <c r="L688" s="405">
        <f t="shared" si="75"/>
        <v>750</v>
      </c>
      <c r="M688" s="406">
        <f>L688+J688</f>
        <v>937.5</v>
      </c>
      <c r="N688" s="704">
        <v>1000</v>
      </c>
      <c r="O688" s="668">
        <f>N688*G688</f>
        <v>1000</v>
      </c>
    </row>
    <row r="689" spans="1:22" s="64" customFormat="1" ht="15">
      <c r="A689" s="402"/>
      <c r="B689" s="389"/>
      <c r="C689" s="218"/>
      <c r="D689" s="398"/>
      <c r="E689" s="404"/>
      <c r="F689" s="220"/>
      <c r="G689" s="405"/>
      <c r="H689" s="405"/>
      <c r="I689" s="405"/>
      <c r="J689" s="636"/>
      <c r="K689" s="601"/>
      <c r="L689" s="405"/>
      <c r="M689" s="406"/>
      <c r="N689" s="704"/>
      <c r="O689" s="668"/>
    </row>
    <row r="690" spans="1:22" s="64" customFormat="1" ht="15">
      <c r="A690" s="402"/>
      <c r="B690" s="389"/>
      <c r="C690" s="218"/>
      <c r="D690" s="398"/>
      <c r="E690" s="404"/>
      <c r="F690" s="220"/>
      <c r="G690" s="405"/>
      <c r="H690" s="405"/>
      <c r="I690" s="405"/>
      <c r="J690" s="636"/>
      <c r="K690" s="601"/>
      <c r="L690" s="405"/>
      <c r="M690" s="406"/>
      <c r="N690" s="704"/>
      <c r="O690" s="668"/>
    </row>
    <row r="691" spans="1:22" s="64" customFormat="1" ht="15">
      <c r="A691" s="399" t="s">
        <v>438</v>
      </c>
      <c r="B691" s="230" t="s">
        <v>264</v>
      </c>
      <c r="C691" s="225"/>
      <c r="D691" s="400"/>
      <c r="E691" s="401"/>
      <c r="F691" s="227"/>
      <c r="G691" s="392"/>
      <c r="H691" s="392"/>
      <c r="I691" s="405"/>
      <c r="J691" s="636"/>
      <c r="K691" s="601"/>
      <c r="L691" s="405"/>
      <c r="M691" s="406"/>
      <c r="N691" s="702"/>
      <c r="O691" s="668"/>
    </row>
    <row r="692" spans="1:22" s="64" customFormat="1" ht="15">
      <c r="A692" s="402"/>
      <c r="B692" s="230"/>
      <c r="C692" s="225"/>
      <c r="D692" s="400" t="s">
        <v>93</v>
      </c>
      <c r="E692" s="401"/>
      <c r="F692" s="227"/>
      <c r="G692" s="392"/>
      <c r="H692" s="392"/>
      <c r="I692" s="405"/>
      <c r="J692" s="636"/>
      <c r="K692" s="601"/>
      <c r="L692" s="405"/>
      <c r="M692" s="406"/>
      <c r="N692" s="702"/>
      <c r="O692" s="668"/>
    </row>
    <row r="693" spans="1:22" s="64" customFormat="1" ht="15">
      <c r="A693" s="403" t="s">
        <v>439</v>
      </c>
      <c r="B693" s="389"/>
      <c r="C693" s="218"/>
      <c r="D693" s="218"/>
      <c r="E693" s="404" t="s">
        <v>263</v>
      </c>
      <c r="F693" s="444" t="s">
        <v>136</v>
      </c>
      <c r="G693" s="405">
        <v>1</v>
      </c>
      <c r="H693" s="405"/>
      <c r="I693" s="405">
        <f t="shared" si="73"/>
        <v>1875</v>
      </c>
      <c r="J693" s="636">
        <f t="shared" si="74"/>
        <v>1875</v>
      </c>
      <c r="K693" s="601">
        <f>N693*0.75</f>
        <v>7500</v>
      </c>
      <c r="L693" s="405">
        <f t="shared" si="75"/>
        <v>7500</v>
      </c>
      <c r="M693" s="406">
        <f t="shared" si="72"/>
        <v>9375</v>
      </c>
      <c r="N693" s="704">
        <v>10000</v>
      </c>
      <c r="O693" s="668">
        <f>N693*G693</f>
        <v>10000</v>
      </c>
      <c r="Q693" s="64">
        <v>226</v>
      </c>
      <c r="S693" s="64">
        <f>13*150</f>
        <v>1950</v>
      </c>
      <c r="U693" s="64">
        <f>Q693+R693+S693</f>
        <v>2176</v>
      </c>
      <c r="V693" s="63">
        <f>U693/G693</f>
        <v>2176</v>
      </c>
    </row>
    <row r="694" spans="1:22" s="64" customFormat="1" ht="15">
      <c r="A694" s="402"/>
      <c r="B694" s="389"/>
      <c r="C694" s="218"/>
      <c r="D694" s="398"/>
      <c r="E694" s="404"/>
      <c r="F694" s="220"/>
      <c r="G694" s="405"/>
      <c r="H694" s="405"/>
      <c r="I694" s="405"/>
      <c r="J694" s="636"/>
      <c r="K694" s="601"/>
      <c r="L694" s="405"/>
      <c r="M694" s="406"/>
      <c r="N694" s="704"/>
      <c r="O694" s="668"/>
    </row>
    <row r="695" spans="1:22" s="64" customFormat="1" ht="15">
      <c r="A695" s="402"/>
      <c r="B695" s="230"/>
      <c r="C695" s="225"/>
      <c r="D695" s="400" t="s">
        <v>98</v>
      </c>
      <c r="E695" s="401"/>
      <c r="F695" s="227"/>
      <c r="G695" s="392"/>
      <c r="H695" s="392"/>
      <c r="I695" s="405"/>
      <c r="J695" s="636"/>
      <c r="K695" s="601"/>
      <c r="L695" s="405"/>
      <c r="M695" s="406"/>
      <c r="N695" s="702"/>
      <c r="O695" s="668"/>
    </row>
    <row r="696" spans="1:22" s="64" customFormat="1" ht="15">
      <c r="A696" s="403" t="s">
        <v>440</v>
      </c>
      <c r="B696" s="389"/>
      <c r="C696" s="218"/>
      <c r="D696" s="218"/>
      <c r="E696" s="404" t="s">
        <v>263</v>
      </c>
      <c r="F696" s="444" t="s">
        <v>136</v>
      </c>
      <c r="G696" s="405">
        <v>1</v>
      </c>
      <c r="H696" s="405"/>
      <c r="I696" s="405">
        <f t="shared" si="73"/>
        <v>1875</v>
      </c>
      <c r="J696" s="636">
        <f t="shared" si="74"/>
        <v>1875</v>
      </c>
      <c r="K696" s="601">
        <f>N696*0.75</f>
        <v>7500</v>
      </c>
      <c r="L696" s="405">
        <f t="shared" si="75"/>
        <v>7500</v>
      </c>
      <c r="M696" s="406">
        <f t="shared" si="72"/>
        <v>9375</v>
      </c>
      <c r="N696" s="704">
        <v>10000</v>
      </c>
      <c r="O696" s="668">
        <f>N696*G696</f>
        <v>10000</v>
      </c>
    </row>
    <row r="697" spans="1:22" s="64" customFormat="1" ht="15">
      <c r="A697" s="402"/>
      <c r="B697" s="389"/>
      <c r="C697" s="218"/>
      <c r="D697" s="398"/>
      <c r="E697" s="404"/>
      <c r="F697" s="220"/>
      <c r="G697" s="405"/>
      <c r="H697" s="405"/>
      <c r="I697" s="405"/>
      <c r="J697" s="636"/>
      <c r="K697" s="601"/>
      <c r="L697" s="405"/>
      <c r="M697" s="406"/>
      <c r="N697" s="704"/>
      <c r="O697" s="668"/>
    </row>
    <row r="698" spans="1:22" s="64" customFormat="1" ht="15">
      <c r="A698" s="399" t="s">
        <v>441</v>
      </c>
      <c r="B698" s="230" t="s">
        <v>170</v>
      </c>
      <c r="C698" s="218"/>
      <c r="D698" s="398"/>
      <c r="E698" s="404"/>
      <c r="F698" s="220"/>
      <c r="G698" s="405"/>
      <c r="H698" s="405"/>
      <c r="I698" s="405"/>
      <c r="J698" s="636"/>
      <c r="K698" s="601"/>
      <c r="L698" s="405"/>
      <c r="M698" s="406"/>
      <c r="N698" s="704"/>
      <c r="O698" s="668"/>
    </row>
    <row r="699" spans="1:22" s="64" customFormat="1" ht="15">
      <c r="A699" s="399"/>
      <c r="B699" s="230"/>
      <c r="C699" s="218"/>
      <c r="D699" s="398"/>
      <c r="E699" s="404"/>
      <c r="F699" s="220"/>
      <c r="G699" s="405"/>
      <c r="H699" s="405"/>
      <c r="I699" s="405"/>
      <c r="J699" s="636"/>
      <c r="K699" s="601"/>
      <c r="L699" s="405"/>
      <c r="M699" s="406"/>
      <c r="N699" s="704"/>
      <c r="O699" s="668"/>
    </row>
    <row r="700" spans="1:22" s="64" customFormat="1" ht="15">
      <c r="A700" s="402"/>
      <c r="B700" s="230" t="s">
        <v>600</v>
      </c>
      <c r="C700" s="218"/>
      <c r="D700" s="398"/>
      <c r="E700" s="404"/>
      <c r="F700" s="220"/>
      <c r="G700" s="405"/>
      <c r="H700" s="405"/>
      <c r="I700" s="405"/>
      <c r="J700" s="636"/>
      <c r="K700" s="601"/>
      <c r="L700" s="405"/>
      <c r="M700" s="406"/>
      <c r="N700" s="704"/>
      <c r="O700" s="668"/>
    </row>
    <row r="701" spans="1:22" s="64" customFormat="1" ht="15">
      <c r="A701" s="402"/>
      <c r="B701" s="389"/>
      <c r="C701" s="218"/>
      <c r="D701" s="407" t="s">
        <v>171</v>
      </c>
      <c r="E701" s="404"/>
      <c r="F701" s="220"/>
      <c r="G701" s="405"/>
      <c r="H701" s="405"/>
      <c r="I701" s="405"/>
      <c r="J701" s="636"/>
      <c r="K701" s="601"/>
      <c r="L701" s="405"/>
      <c r="M701" s="406"/>
      <c r="N701" s="704"/>
      <c r="O701" s="668"/>
    </row>
    <row r="702" spans="1:22" s="64" customFormat="1" ht="15">
      <c r="A702" s="403" t="s">
        <v>442</v>
      </c>
      <c r="B702" s="389"/>
      <c r="C702" s="218"/>
      <c r="D702" s="218"/>
      <c r="E702" s="404" t="s">
        <v>263</v>
      </c>
      <c r="F702" s="444" t="s">
        <v>136</v>
      </c>
      <c r="G702" s="405">
        <v>1</v>
      </c>
      <c r="H702" s="405"/>
      <c r="I702" s="405">
        <f t="shared" si="73"/>
        <v>5625</v>
      </c>
      <c r="J702" s="636">
        <f t="shared" si="74"/>
        <v>5625</v>
      </c>
      <c r="K702" s="601">
        <f>N702*0.75</f>
        <v>22500</v>
      </c>
      <c r="L702" s="405">
        <f t="shared" si="75"/>
        <v>22500</v>
      </c>
      <c r="M702" s="406">
        <f>L702+J702</f>
        <v>28125</v>
      </c>
      <c r="N702" s="704">
        <v>30000</v>
      </c>
      <c r="O702" s="668">
        <f>N702*G702</f>
        <v>30000</v>
      </c>
      <c r="Q702" s="64">
        <v>2418</v>
      </c>
      <c r="R702" s="64">
        <f>365*13</f>
        <v>4745</v>
      </c>
      <c r="U702" s="64">
        <f>Q702+R702+S702</f>
        <v>7163</v>
      </c>
      <c r="V702" s="63">
        <f>U702/G702</f>
        <v>7163</v>
      </c>
    </row>
    <row r="703" spans="1:22" s="64" customFormat="1" ht="15">
      <c r="A703" s="403"/>
      <c r="B703" s="389"/>
      <c r="C703" s="218"/>
      <c r="D703" s="218"/>
      <c r="E703" s="404"/>
      <c r="F703" s="220"/>
      <c r="G703" s="405"/>
      <c r="H703" s="405"/>
      <c r="I703" s="405"/>
      <c r="J703" s="636"/>
      <c r="K703" s="601"/>
      <c r="L703" s="405"/>
      <c r="M703" s="406"/>
      <c r="N703" s="704"/>
      <c r="O703" s="668"/>
      <c r="V703" s="63"/>
    </row>
    <row r="704" spans="1:22" s="64" customFormat="1" ht="15">
      <c r="A704" s="402"/>
      <c r="B704" s="389"/>
      <c r="C704" s="218"/>
      <c r="D704" s="398"/>
      <c r="E704" s="404"/>
      <c r="F704" s="220"/>
      <c r="G704" s="405"/>
      <c r="H704" s="405"/>
      <c r="I704" s="405"/>
      <c r="J704" s="636"/>
      <c r="K704" s="601"/>
      <c r="L704" s="405"/>
      <c r="M704" s="406"/>
      <c r="N704" s="704"/>
      <c r="O704" s="668"/>
    </row>
    <row r="705" spans="1:52" s="64" customFormat="1">
      <c r="A705" s="177"/>
      <c r="B705" s="176"/>
      <c r="C705" s="151"/>
      <c r="D705" s="156"/>
      <c r="E705" s="160" t="s">
        <v>485</v>
      </c>
      <c r="F705" s="53"/>
      <c r="G705" s="30"/>
      <c r="H705" s="919"/>
      <c r="I705" s="405"/>
      <c r="J705" s="677">
        <f t="shared" ref="J705:N705" si="76">SUM(J680:J703)</f>
        <v>17182.518749999999</v>
      </c>
      <c r="K705" s="782"/>
      <c r="L705" s="768">
        <f t="shared" si="76"/>
        <v>68730.074999999997</v>
      </c>
      <c r="M705" s="881">
        <f t="shared" si="76"/>
        <v>85912.59375</v>
      </c>
      <c r="N705" s="677">
        <f t="shared" si="76"/>
        <v>91640.1</v>
      </c>
      <c r="O705" s="677">
        <f>SUM(O680:O703)</f>
        <v>91640.1</v>
      </c>
    </row>
    <row r="706" spans="1:52" s="64" customFormat="1">
      <c r="A706" s="28"/>
      <c r="B706" s="141"/>
      <c r="C706" s="151"/>
      <c r="D706" s="156"/>
      <c r="E706" s="160" t="s">
        <v>486</v>
      </c>
      <c r="F706" s="53"/>
      <c r="G706" s="30"/>
      <c r="H706" s="919"/>
      <c r="I706" s="405"/>
      <c r="J706" s="680">
        <f t="shared" ref="J706:N706" si="77">J705</f>
        <v>17182.518749999999</v>
      </c>
      <c r="K706" s="812"/>
      <c r="L706" s="771">
        <f t="shared" si="77"/>
        <v>68730.074999999997</v>
      </c>
      <c r="M706" s="881">
        <f t="shared" si="77"/>
        <v>85912.59375</v>
      </c>
      <c r="N706" s="680">
        <f t="shared" si="77"/>
        <v>91640.1</v>
      </c>
      <c r="O706" s="680">
        <f>O705</f>
        <v>91640.1</v>
      </c>
    </row>
    <row r="707" spans="1:52" s="64" customFormat="1" ht="12" customHeight="1">
      <c r="A707" s="402"/>
      <c r="B707" s="389"/>
      <c r="C707" s="218"/>
      <c r="D707" s="398"/>
      <c r="E707" s="404"/>
      <c r="F707" s="220"/>
      <c r="G707" s="405"/>
      <c r="H707" s="405"/>
      <c r="I707" s="405"/>
      <c r="J707" s="636"/>
      <c r="K707" s="601"/>
      <c r="L707" s="405"/>
      <c r="M707" s="406"/>
      <c r="N707" s="704"/>
      <c r="O707" s="668"/>
    </row>
    <row r="708" spans="1:52" s="64" customFormat="1" ht="13.5" customHeight="1">
      <c r="A708" s="402"/>
      <c r="B708" s="230" t="s">
        <v>98</v>
      </c>
      <c r="C708" s="218"/>
      <c r="D708" s="398"/>
      <c r="E708" s="404"/>
      <c r="F708" s="220"/>
      <c r="G708" s="405"/>
      <c r="H708" s="405"/>
      <c r="I708" s="405"/>
      <c r="J708" s="636"/>
      <c r="K708" s="601"/>
      <c r="L708" s="405"/>
      <c r="M708" s="406"/>
      <c r="N708" s="704"/>
      <c r="O708" s="668"/>
      <c r="AZ708" s="63">
        <f>N710/1.3</f>
        <v>13615.384615384615</v>
      </c>
    </row>
    <row r="709" spans="1:52" s="64" customFormat="1" ht="13.5" customHeight="1">
      <c r="A709" s="402"/>
      <c r="B709" s="389"/>
      <c r="C709" s="218"/>
      <c r="D709" s="407" t="s">
        <v>171</v>
      </c>
      <c r="E709" s="404"/>
      <c r="F709" s="220"/>
      <c r="G709" s="405"/>
      <c r="H709" s="405"/>
      <c r="I709" s="405"/>
      <c r="J709" s="636"/>
      <c r="K709" s="601"/>
      <c r="L709" s="405"/>
      <c r="M709" s="406"/>
      <c r="N709" s="704"/>
      <c r="O709" s="668"/>
    </row>
    <row r="710" spans="1:52" s="64" customFormat="1" ht="13.5" customHeight="1">
      <c r="A710" s="403" t="s">
        <v>443</v>
      </c>
      <c r="B710" s="389"/>
      <c r="C710" s="218"/>
      <c r="D710" s="218"/>
      <c r="E710" s="404" t="s">
        <v>263</v>
      </c>
      <c r="F710" s="444" t="s">
        <v>136</v>
      </c>
      <c r="G710" s="405">
        <v>1</v>
      </c>
      <c r="H710" s="405"/>
      <c r="I710" s="405">
        <f t="shared" si="73"/>
        <v>3318.75</v>
      </c>
      <c r="J710" s="636">
        <f t="shared" si="74"/>
        <v>3318.75</v>
      </c>
      <c r="K710" s="601">
        <f>N710*0.75</f>
        <v>13275</v>
      </c>
      <c r="L710" s="405">
        <f t="shared" si="75"/>
        <v>13275</v>
      </c>
      <c r="M710" s="406">
        <f t="shared" ref="M710" si="78">L710+J710</f>
        <v>16593.75</v>
      </c>
      <c r="N710" s="704">
        <v>17700</v>
      </c>
      <c r="O710" s="668">
        <f>N710*G710</f>
        <v>17700</v>
      </c>
    </row>
    <row r="711" spans="1:52" s="64" customFormat="1" ht="12" customHeight="1">
      <c r="A711" s="402"/>
      <c r="B711" s="389"/>
      <c r="C711" s="218"/>
      <c r="D711" s="218"/>
      <c r="E711" s="404"/>
      <c r="F711" s="220"/>
      <c r="G711" s="408"/>
      <c r="H711" s="408"/>
      <c r="I711" s="408"/>
      <c r="J711" s="636"/>
      <c r="K711" s="813"/>
      <c r="L711" s="405"/>
      <c r="M711" s="406"/>
      <c r="N711" s="705"/>
      <c r="O711" s="668"/>
    </row>
    <row r="712" spans="1:52" s="82" customFormat="1" ht="15">
      <c r="A712" s="399" t="s">
        <v>444</v>
      </c>
      <c r="B712" s="230" t="s">
        <v>172</v>
      </c>
      <c r="C712" s="218"/>
      <c r="D712" s="398"/>
      <c r="E712" s="404"/>
      <c r="F712" s="220"/>
      <c r="G712" s="405"/>
      <c r="H712" s="405"/>
      <c r="I712" s="405"/>
      <c r="J712" s="636"/>
      <c r="K712" s="601"/>
      <c r="L712" s="405"/>
      <c r="M712" s="406"/>
      <c r="N712" s="704"/>
      <c r="O712" s="668"/>
    </row>
    <row r="713" spans="1:52" s="64" customFormat="1" ht="15">
      <c r="A713" s="402"/>
      <c r="B713" s="230" t="s">
        <v>93</v>
      </c>
      <c r="C713" s="218"/>
      <c r="D713" s="398"/>
      <c r="E713" s="404"/>
      <c r="F713" s="220"/>
      <c r="G713" s="405"/>
      <c r="H713" s="405"/>
      <c r="I713" s="405"/>
      <c r="J713" s="636"/>
      <c r="K713" s="601"/>
      <c r="L713" s="405"/>
      <c r="M713" s="406"/>
      <c r="N713" s="704"/>
      <c r="O713" s="668"/>
    </row>
    <row r="714" spans="1:52" s="64" customFormat="1" ht="13.5" customHeight="1">
      <c r="A714" s="403" t="s">
        <v>445</v>
      </c>
      <c r="B714" s="389"/>
      <c r="C714" s="218"/>
      <c r="D714" s="398"/>
      <c r="E714" s="595" t="s">
        <v>173</v>
      </c>
      <c r="F714" s="444" t="s">
        <v>14</v>
      </c>
      <c r="G714" s="405" t="e">
        <f>#REF!</f>
        <v>#REF!</v>
      </c>
      <c r="H714" s="405"/>
      <c r="I714" s="405">
        <v>150</v>
      </c>
      <c r="J714" s="636" t="e">
        <f t="shared" ref="J714:J722" si="79">G714*I714</f>
        <v>#REF!</v>
      </c>
      <c r="K714" s="601">
        <v>3500</v>
      </c>
      <c r="L714" s="405" t="e">
        <f t="shared" ref="L714:L722" si="80">G714*K714</f>
        <v>#REF!</v>
      </c>
      <c r="M714" s="406" t="e">
        <f>L714+J714</f>
        <v>#REF!</v>
      </c>
      <c r="N714" s="706">
        <v>5500</v>
      </c>
      <c r="O714" s="668" t="e">
        <f t="shared" ref="O714:O722" si="81">N714*G714</f>
        <v>#REF!</v>
      </c>
      <c r="AY714" s="63">
        <f>I714*0.25</f>
        <v>37.5</v>
      </c>
    </row>
    <row r="715" spans="1:52" s="64" customFormat="1" ht="15">
      <c r="A715" s="403" t="s">
        <v>446</v>
      </c>
      <c r="B715" s="389"/>
      <c r="C715" s="218"/>
      <c r="D715" s="398"/>
      <c r="E715" s="595" t="s">
        <v>174</v>
      </c>
      <c r="F715" s="444" t="s">
        <v>14</v>
      </c>
      <c r="G715" s="405">
        <v>12</v>
      </c>
      <c r="H715" s="405"/>
      <c r="I715" s="405">
        <v>150</v>
      </c>
      <c r="J715" s="636">
        <f t="shared" si="79"/>
        <v>1800</v>
      </c>
      <c r="K715" s="601">
        <v>3000</v>
      </c>
      <c r="L715" s="405">
        <f t="shared" si="80"/>
        <v>36000</v>
      </c>
      <c r="M715" s="406">
        <f>L715+J715</f>
        <v>37800</v>
      </c>
      <c r="N715" s="706">
        <v>4500</v>
      </c>
      <c r="O715" s="668">
        <f t="shared" si="81"/>
        <v>54000</v>
      </c>
    </row>
    <row r="716" spans="1:52" s="64" customFormat="1" ht="15">
      <c r="A716" s="403" t="s">
        <v>447</v>
      </c>
      <c r="B716" s="389"/>
      <c r="C716" s="218"/>
      <c r="D716" s="398"/>
      <c r="E716" s="595" t="s">
        <v>609</v>
      </c>
      <c r="F716" s="444" t="s">
        <v>14</v>
      </c>
      <c r="G716" s="405">
        <v>12</v>
      </c>
      <c r="H716" s="405"/>
      <c r="I716" s="405">
        <v>50</v>
      </c>
      <c r="J716" s="636">
        <f t="shared" si="79"/>
        <v>600</v>
      </c>
      <c r="K716" s="601">
        <v>90</v>
      </c>
      <c r="L716" s="405">
        <f t="shared" si="80"/>
        <v>1080</v>
      </c>
      <c r="M716" s="406">
        <f t="shared" ref="M716:M733" si="82">L716+J716</f>
        <v>1680</v>
      </c>
      <c r="N716" s="706">
        <v>850</v>
      </c>
      <c r="O716" s="668">
        <f t="shared" si="81"/>
        <v>10200</v>
      </c>
    </row>
    <row r="717" spans="1:52" s="64" customFormat="1" ht="15">
      <c r="A717" s="403" t="s">
        <v>448</v>
      </c>
      <c r="B717" s="389"/>
      <c r="C717" s="218"/>
      <c r="D717" s="398"/>
      <c r="E717" s="595" t="s">
        <v>610</v>
      </c>
      <c r="F717" s="444" t="s">
        <v>14</v>
      </c>
      <c r="G717" s="405">
        <v>3</v>
      </c>
      <c r="H717" s="405"/>
      <c r="I717" s="405">
        <v>50</v>
      </c>
      <c r="J717" s="636">
        <f t="shared" si="79"/>
        <v>150</v>
      </c>
      <c r="K717" s="601">
        <v>250</v>
      </c>
      <c r="L717" s="405">
        <f t="shared" si="80"/>
        <v>750</v>
      </c>
      <c r="M717" s="406">
        <f t="shared" si="82"/>
        <v>900</v>
      </c>
      <c r="N717" s="706">
        <v>1200</v>
      </c>
      <c r="O717" s="668">
        <f t="shared" si="81"/>
        <v>3600</v>
      </c>
    </row>
    <row r="718" spans="1:52" s="64" customFormat="1" ht="15">
      <c r="A718" s="403" t="s">
        <v>449</v>
      </c>
      <c r="B718" s="389"/>
      <c r="C718" s="218"/>
      <c r="D718" s="398"/>
      <c r="E718" s="595" t="s">
        <v>217</v>
      </c>
      <c r="F718" s="444" t="s">
        <v>14</v>
      </c>
      <c r="G718" s="405">
        <v>10</v>
      </c>
      <c r="H718" s="405"/>
      <c r="I718" s="405">
        <v>50</v>
      </c>
      <c r="J718" s="636">
        <f t="shared" si="79"/>
        <v>500</v>
      </c>
      <c r="K718" s="601">
        <v>75</v>
      </c>
      <c r="L718" s="405">
        <f t="shared" si="80"/>
        <v>750</v>
      </c>
      <c r="M718" s="406">
        <f t="shared" si="82"/>
        <v>1250</v>
      </c>
      <c r="N718" s="706">
        <v>300</v>
      </c>
      <c r="O718" s="668">
        <f t="shared" si="81"/>
        <v>3000</v>
      </c>
    </row>
    <row r="719" spans="1:52" s="64" customFormat="1" ht="15">
      <c r="A719" s="403" t="s">
        <v>450</v>
      </c>
      <c r="B719" s="389"/>
      <c r="C719" s="218"/>
      <c r="D719" s="398"/>
      <c r="E719" s="595" t="s">
        <v>611</v>
      </c>
      <c r="F719" s="444" t="s">
        <v>14</v>
      </c>
      <c r="G719" s="405">
        <v>6</v>
      </c>
      <c r="H719" s="405"/>
      <c r="I719" s="405">
        <v>50</v>
      </c>
      <c r="J719" s="636">
        <f t="shared" si="79"/>
        <v>300</v>
      </c>
      <c r="K719" s="601">
        <v>550</v>
      </c>
      <c r="L719" s="405">
        <f t="shared" si="80"/>
        <v>3300</v>
      </c>
      <c r="M719" s="406">
        <f t="shared" si="82"/>
        <v>3600</v>
      </c>
      <c r="N719" s="706">
        <v>850</v>
      </c>
      <c r="O719" s="668">
        <f t="shared" si="81"/>
        <v>5100</v>
      </c>
    </row>
    <row r="720" spans="1:52" s="64" customFormat="1" ht="15">
      <c r="A720" s="403" t="s">
        <v>451</v>
      </c>
      <c r="B720" s="389"/>
      <c r="C720" s="218"/>
      <c r="D720" s="398"/>
      <c r="E720" s="595" t="s">
        <v>612</v>
      </c>
      <c r="F720" s="444" t="s">
        <v>14</v>
      </c>
      <c r="G720" s="413">
        <v>6</v>
      </c>
      <c r="H720" s="413"/>
      <c r="I720" s="413">
        <v>50</v>
      </c>
      <c r="J720" s="636">
        <f t="shared" si="79"/>
        <v>300</v>
      </c>
      <c r="K720" s="601">
        <v>150</v>
      </c>
      <c r="L720" s="405">
        <f t="shared" si="80"/>
        <v>900</v>
      </c>
      <c r="M720" s="406">
        <f t="shared" si="82"/>
        <v>1200</v>
      </c>
      <c r="N720" s="706">
        <v>500</v>
      </c>
      <c r="O720" s="668">
        <f t="shared" si="81"/>
        <v>3000</v>
      </c>
    </row>
    <row r="721" spans="1:55" s="64" customFormat="1" ht="15">
      <c r="A721" s="403" t="s">
        <v>452</v>
      </c>
      <c r="B721" s="389"/>
      <c r="C721" s="218"/>
      <c r="D721" s="398"/>
      <c r="E721" s="596" t="s">
        <v>613</v>
      </c>
      <c r="F721" s="444" t="s">
        <v>14</v>
      </c>
      <c r="G721" s="405">
        <v>12</v>
      </c>
      <c r="H721" s="405"/>
      <c r="I721" s="405">
        <v>50</v>
      </c>
      <c r="J721" s="636">
        <f t="shared" si="79"/>
        <v>600</v>
      </c>
      <c r="K721" s="601">
        <v>210</v>
      </c>
      <c r="L721" s="405">
        <f t="shared" si="80"/>
        <v>2520</v>
      </c>
      <c r="M721" s="406">
        <f t="shared" si="82"/>
        <v>3120</v>
      </c>
      <c r="N721" s="706">
        <v>500</v>
      </c>
      <c r="O721" s="668">
        <f t="shared" si="81"/>
        <v>6000</v>
      </c>
    </row>
    <row r="722" spans="1:55" s="64" customFormat="1" ht="15">
      <c r="A722" s="403" t="s">
        <v>453</v>
      </c>
      <c r="B722" s="389"/>
      <c r="C722" s="218"/>
      <c r="D722" s="398"/>
      <c r="E722" s="596" t="s">
        <v>614</v>
      </c>
      <c r="F722" s="444" t="s">
        <v>14</v>
      </c>
      <c r="G722" s="405">
        <v>3</v>
      </c>
      <c r="H722" s="601"/>
      <c r="I722" s="601">
        <v>500</v>
      </c>
      <c r="J722" s="637">
        <f t="shared" si="79"/>
        <v>1500</v>
      </c>
      <c r="K722" s="601">
        <v>3500</v>
      </c>
      <c r="L722" s="405">
        <f t="shared" si="80"/>
        <v>10500</v>
      </c>
      <c r="M722" s="406">
        <f t="shared" si="82"/>
        <v>12000</v>
      </c>
      <c r="N722" s="707">
        <v>2000</v>
      </c>
      <c r="O722" s="668">
        <f t="shared" si="81"/>
        <v>6000</v>
      </c>
    </row>
    <row r="723" spans="1:55" s="64" customFormat="1" ht="15">
      <c r="A723" s="403"/>
      <c r="B723" s="389"/>
      <c r="C723" s="218"/>
      <c r="D723" s="398"/>
      <c r="E723" s="412"/>
      <c r="F723" s="220"/>
      <c r="G723" s="405"/>
      <c r="H723" s="405"/>
      <c r="I723" s="405"/>
      <c r="J723" s="637"/>
      <c r="K723" s="601"/>
      <c r="L723" s="405"/>
      <c r="M723" s="406"/>
      <c r="N723" s="704"/>
      <c r="O723" s="668"/>
    </row>
    <row r="724" spans="1:55" s="67" customFormat="1" ht="13.5" customHeight="1">
      <c r="A724" s="402"/>
      <c r="B724" s="230" t="s">
        <v>98</v>
      </c>
      <c r="C724" s="218"/>
      <c r="D724" s="398"/>
      <c r="E724" s="404"/>
      <c r="F724" s="220"/>
      <c r="G724" s="405"/>
      <c r="H724" s="405"/>
      <c r="I724" s="405"/>
      <c r="J724" s="637"/>
      <c r="K724" s="601"/>
      <c r="L724" s="405"/>
      <c r="M724" s="406"/>
      <c r="N724" s="704"/>
      <c r="O724" s="668"/>
    </row>
    <row r="725" spans="1:55" s="64" customFormat="1" ht="14.25" customHeight="1">
      <c r="A725" s="403" t="s">
        <v>454</v>
      </c>
      <c r="B725" s="389"/>
      <c r="C725" s="218"/>
      <c r="D725" s="398"/>
      <c r="E725" s="595" t="s">
        <v>173</v>
      </c>
      <c r="F725" s="220" t="s">
        <v>14</v>
      </c>
      <c r="G725" s="405">
        <v>6</v>
      </c>
      <c r="H725" s="405"/>
      <c r="I725" s="405">
        <v>150</v>
      </c>
      <c r="J725" s="637">
        <f t="shared" ref="J725:J733" si="83">G725*I725</f>
        <v>900</v>
      </c>
      <c r="K725" s="601">
        <v>3500</v>
      </c>
      <c r="L725" s="405">
        <f t="shared" ref="L725:L733" si="84">G725*K725</f>
        <v>21000</v>
      </c>
      <c r="M725" s="406">
        <f t="shared" si="82"/>
        <v>21900</v>
      </c>
      <c r="N725" s="706">
        <v>5500</v>
      </c>
      <c r="O725" s="668">
        <f t="shared" ref="O725:O733" si="85">N725*G725</f>
        <v>33000</v>
      </c>
    </row>
    <row r="726" spans="1:55" s="64" customFormat="1" ht="15">
      <c r="A726" s="403" t="s">
        <v>455</v>
      </c>
      <c r="B726" s="389"/>
      <c r="C726" s="218"/>
      <c r="D726" s="398"/>
      <c r="E726" s="595" t="s">
        <v>174</v>
      </c>
      <c r="F726" s="220" t="s">
        <v>14</v>
      </c>
      <c r="G726" s="405">
        <v>12</v>
      </c>
      <c r="H726" s="405"/>
      <c r="I726" s="405">
        <v>150</v>
      </c>
      <c r="J726" s="637">
        <f t="shared" si="83"/>
        <v>1800</v>
      </c>
      <c r="K726" s="601">
        <v>3000</v>
      </c>
      <c r="L726" s="405">
        <f t="shared" si="84"/>
        <v>36000</v>
      </c>
      <c r="M726" s="406">
        <f t="shared" si="82"/>
        <v>37800</v>
      </c>
      <c r="N726" s="706">
        <v>4500</v>
      </c>
      <c r="O726" s="668">
        <f t="shared" si="85"/>
        <v>54000</v>
      </c>
    </row>
    <row r="727" spans="1:55" s="64" customFormat="1" ht="15">
      <c r="A727" s="403" t="s">
        <v>456</v>
      </c>
      <c r="B727" s="389"/>
      <c r="C727" s="218"/>
      <c r="D727" s="398"/>
      <c r="E727" s="595" t="s">
        <v>609</v>
      </c>
      <c r="F727" s="220" t="s">
        <v>14</v>
      </c>
      <c r="G727" s="405">
        <v>12</v>
      </c>
      <c r="H727" s="405"/>
      <c r="I727" s="405">
        <v>50</v>
      </c>
      <c r="J727" s="637">
        <f t="shared" si="83"/>
        <v>600</v>
      </c>
      <c r="K727" s="601">
        <v>90</v>
      </c>
      <c r="L727" s="405">
        <f t="shared" si="84"/>
        <v>1080</v>
      </c>
      <c r="M727" s="406">
        <f t="shared" si="82"/>
        <v>1680</v>
      </c>
      <c r="N727" s="706">
        <v>850</v>
      </c>
      <c r="O727" s="668">
        <f t="shared" si="85"/>
        <v>10200</v>
      </c>
    </row>
    <row r="728" spans="1:55" s="64" customFormat="1" ht="15">
      <c r="A728" s="403" t="s">
        <v>457</v>
      </c>
      <c r="B728" s="389"/>
      <c r="C728" s="218"/>
      <c r="D728" s="398"/>
      <c r="E728" s="595" t="s">
        <v>610</v>
      </c>
      <c r="F728" s="220" t="s">
        <v>14</v>
      </c>
      <c r="G728" s="405">
        <v>3</v>
      </c>
      <c r="H728" s="405"/>
      <c r="I728" s="405">
        <v>50</v>
      </c>
      <c r="J728" s="637">
        <f t="shared" si="83"/>
        <v>150</v>
      </c>
      <c r="K728" s="601">
        <v>250</v>
      </c>
      <c r="L728" s="405">
        <f t="shared" si="84"/>
        <v>750</v>
      </c>
      <c r="M728" s="406">
        <f t="shared" si="82"/>
        <v>900</v>
      </c>
      <c r="N728" s="706">
        <v>1200</v>
      </c>
      <c r="O728" s="668">
        <f t="shared" si="85"/>
        <v>3600</v>
      </c>
    </row>
    <row r="729" spans="1:55" s="64" customFormat="1" ht="15">
      <c r="A729" s="403" t="s">
        <v>458</v>
      </c>
      <c r="B729" s="389"/>
      <c r="C729" s="218"/>
      <c r="D729" s="398"/>
      <c r="E729" s="595" t="s">
        <v>217</v>
      </c>
      <c r="F729" s="220" t="s">
        <v>14</v>
      </c>
      <c r="G729" s="405">
        <v>10</v>
      </c>
      <c r="H729" s="405"/>
      <c r="I729" s="405">
        <v>50</v>
      </c>
      <c r="J729" s="637">
        <f t="shared" si="83"/>
        <v>500</v>
      </c>
      <c r="K729" s="601">
        <v>75</v>
      </c>
      <c r="L729" s="405">
        <f t="shared" si="84"/>
        <v>750</v>
      </c>
      <c r="M729" s="406">
        <f t="shared" si="82"/>
        <v>1250</v>
      </c>
      <c r="N729" s="706">
        <v>300</v>
      </c>
      <c r="O729" s="668">
        <f t="shared" si="85"/>
        <v>3000</v>
      </c>
    </row>
    <row r="730" spans="1:55" s="64" customFormat="1" ht="15">
      <c r="A730" s="403" t="s">
        <v>459</v>
      </c>
      <c r="B730" s="389"/>
      <c r="C730" s="218"/>
      <c r="D730" s="398"/>
      <c r="E730" s="595" t="s">
        <v>611</v>
      </c>
      <c r="F730" s="220" t="s">
        <v>14</v>
      </c>
      <c r="G730" s="405">
        <v>6</v>
      </c>
      <c r="H730" s="405"/>
      <c r="I730" s="405">
        <v>50</v>
      </c>
      <c r="J730" s="637">
        <f t="shared" si="83"/>
        <v>300</v>
      </c>
      <c r="K730" s="601">
        <v>550</v>
      </c>
      <c r="L730" s="405">
        <f t="shared" si="84"/>
        <v>3300</v>
      </c>
      <c r="M730" s="406">
        <f t="shared" si="82"/>
        <v>3600</v>
      </c>
      <c r="N730" s="706">
        <v>850</v>
      </c>
      <c r="O730" s="668">
        <f t="shared" si="85"/>
        <v>5100</v>
      </c>
      <c r="AZ730" s="63"/>
      <c r="BC730" s="63"/>
    </row>
    <row r="731" spans="1:55" s="64" customFormat="1" ht="15">
      <c r="A731" s="403" t="s">
        <v>601</v>
      </c>
      <c r="B731" s="389"/>
      <c r="C731" s="218"/>
      <c r="D731" s="398"/>
      <c r="E731" s="595" t="s">
        <v>612</v>
      </c>
      <c r="F731" s="220" t="s">
        <v>14</v>
      </c>
      <c r="G731" s="413">
        <v>6</v>
      </c>
      <c r="H731" s="413"/>
      <c r="I731" s="413">
        <v>50</v>
      </c>
      <c r="J731" s="637">
        <f t="shared" si="83"/>
        <v>300</v>
      </c>
      <c r="K731" s="601">
        <v>150</v>
      </c>
      <c r="L731" s="405">
        <f t="shared" si="84"/>
        <v>900</v>
      </c>
      <c r="M731" s="406">
        <f t="shared" si="82"/>
        <v>1200</v>
      </c>
      <c r="N731" s="706">
        <v>500</v>
      </c>
      <c r="O731" s="668">
        <f t="shared" si="85"/>
        <v>3000</v>
      </c>
    </row>
    <row r="732" spans="1:55" s="64" customFormat="1" ht="15">
      <c r="A732" s="403" t="s">
        <v>602</v>
      </c>
      <c r="B732" s="574"/>
      <c r="C732" s="553"/>
      <c r="D732" s="574"/>
      <c r="E732" s="596" t="s">
        <v>613</v>
      </c>
      <c r="F732" s="220" t="s">
        <v>14</v>
      </c>
      <c r="G732" s="405">
        <v>12</v>
      </c>
      <c r="H732" s="405"/>
      <c r="I732" s="405">
        <v>50</v>
      </c>
      <c r="J732" s="637">
        <f t="shared" si="83"/>
        <v>600</v>
      </c>
      <c r="K732" s="601">
        <v>210</v>
      </c>
      <c r="L732" s="405">
        <f t="shared" si="84"/>
        <v>2520</v>
      </c>
      <c r="M732" s="406">
        <f t="shared" si="82"/>
        <v>3120</v>
      </c>
      <c r="N732" s="706">
        <v>500</v>
      </c>
      <c r="O732" s="668">
        <f t="shared" si="85"/>
        <v>6000</v>
      </c>
    </row>
    <row r="733" spans="1:55" s="64" customFormat="1" ht="15">
      <c r="A733" s="403" t="s">
        <v>615</v>
      </c>
      <c r="B733" s="574"/>
      <c r="C733" s="553"/>
      <c r="D733" s="574"/>
      <c r="E733" s="596" t="s">
        <v>614</v>
      </c>
      <c r="F733" s="220" t="s">
        <v>14</v>
      </c>
      <c r="G733" s="405">
        <v>3</v>
      </c>
      <c r="H733" s="601"/>
      <c r="I733" s="601">
        <v>500</v>
      </c>
      <c r="J733" s="637">
        <f t="shared" si="83"/>
        <v>1500</v>
      </c>
      <c r="K733" s="601">
        <v>3500</v>
      </c>
      <c r="L733" s="405">
        <f t="shared" si="84"/>
        <v>10500</v>
      </c>
      <c r="M733" s="406">
        <f t="shared" si="82"/>
        <v>12000</v>
      </c>
      <c r="N733" s="707">
        <v>2000</v>
      </c>
      <c r="O733" s="668">
        <f t="shared" si="85"/>
        <v>6000</v>
      </c>
    </row>
    <row r="734" spans="1:55" s="64" customFormat="1" ht="15">
      <c r="A734" s="420"/>
      <c r="B734" s="414"/>
      <c r="C734" s="415"/>
      <c r="D734" s="414"/>
      <c r="E734" s="416"/>
      <c r="F734" s="417"/>
      <c r="G734" s="418"/>
      <c r="H734" s="602"/>
      <c r="I734" s="602"/>
      <c r="J734" s="638"/>
      <c r="K734" s="814"/>
      <c r="L734" s="602"/>
      <c r="M734" s="887"/>
      <c r="N734" s="704"/>
      <c r="O734" s="682"/>
    </row>
    <row r="735" spans="1:55" s="67" customFormat="1">
      <c r="A735" s="178"/>
      <c r="B735" s="154"/>
      <c r="C735" s="154"/>
      <c r="D735" s="154"/>
      <c r="E735" s="167" t="s">
        <v>461</v>
      </c>
      <c r="F735" s="66"/>
      <c r="G735" s="116"/>
      <c r="H735" s="116"/>
      <c r="I735" s="846"/>
      <c r="J735" s="690" t="e">
        <f t="shared" ref="J735:N735" si="86">SUM(J706:J734)</f>
        <v>#REF!</v>
      </c>
      <c r="K735" s="790"/>
      <c r="L735" s="769" t="e">
        <f t="shared" si="86"/>
        <v>#REF!</v>
      </c>
      <c r="M735" s="886" t="e">
        <f t="shared" si="86"/>
        <v>#REF!</v>
      </c>
      <c r="N735" s="690">
        <f t="shared" si="86"/>
        <v>141740.1</v>
      </c>
      <c r="O735" s="690" t="e">
        <f>SUM(O706:O734)</f>
        <v>#REF!</v>
      </c>
      <c r="P735" s="84" t="e">
        <f>G714+G725+#REF!+#REF!+#REF!</f>
        <v>#REF!</v>
      </c>
      <c r="Q735" s="85" t="e">
        <f>O735/P735</f>
        <v>#REF!</v>
      </c>
    </row>
    <row r="736" spans="1:55" s="67" customFormat="1">
      <c r="A736" s="206" t="s">
        <v>462</v>
      </c>
      <c r="B736" s="146"/>
      <c r="C736" s="156"/>
      <c r="D736" s="171"/>
      <c r="E736" s="160" t="s">
        <v>430</v>
      </c>
      <c r="F736" s="29"/>
      <c r="G736" s="86"/>
      <c r="H736" s="86"/>
      <c r="I736" s="867"/>
      <c r="J736" s="639"/>
      <c r="K736" s="815"/>
      <c r="L736" s="86"/>
      <c r="M736" s="87"/>
      <c r="N736" s="708"/>
      <c r="O736" s="709"/>
    </row>
    <row r="737" spans="1:15" s="67" customFormat="1" ht="13.5" customHeight="1">
      <c r="A737" s="421"/>
      <c r="B737" s="422"/>
      <c r="C737" s="382"/>
      <c r="D737" s="383"/>
      <c r="E737" s="384"/>
      <c r="F737" s="385"/>
      <c r="G737" s="423"/>
      <c r="H737" s="423"/>
      <c r="I737" s="423"/>
      <c r="J737" s="640"/>
      <c r="K737" s="816"/>
      <c r="L737" s="423"/>
      <c r="M737" s="424"/>
      <c r="N737" s="710"/>
      <c r="O737" s="679"/>
    </row>
    <row r="738" spans="1:15" s="67" customFormat="1" ht="15">
      <c r="A738" s="403" t="s">
        <v>463</v>
      </c>
      <c r="B738" s="230" t="s">
        <v>71</v>
      </c>
      <c r="C738" s="225"/>
      <c r="D738" s="400"/>
      <c r="E738" s="401"/>
      <c r="F738" s="227"/>
      <c r="G738" s="405"/>
      <c r="H738" s="405"/>
      <c r="I738" s="405"/>
      <c r="J738" s="636"/>
      <c r="K738" s="601"/>
      <c r="L738" s="405"/>
      <c r="M738" s="406"/>
      <c r="N738" s="704"/>
      <c r="O738" s="668"/>
    </row>
    <row r="739" spans="1:15" s="67" customFormat="1" ht="25.5">
      <c r="A739" s="388"/>
      <c r="B739" s="389"/>
      <c r="C739" s="218"/>
      <c r="D739" s="390" t="s">
        <v>48</v>
      </c>
      <c r="E739" s="404" t="s">
        <v>175</v>
      </c>
      <c r="F739" s="220"/>
      <c r="G739" s="405"/>
      <c r="H739" s="405"/>
      <c r="I739" s="405"/>
      <c r="J739" s="636"/>
      <c r="K739" s="601"/>
      <c r="L739" s="405"/>
      <c r="M739" s="406"/>
      <c r="N739" s="704"/>
      <c r="O739" s="668"/>
    </row>
    <row r="740" spans="1:15" s="32" customFormat="1" ht="38.25">
      <c r="A740" s="388"/>
      <c r="B740" s="389"/>
      <c r="C740" s="218"/>
      <c r="D740" s="218" t="s">
        <v>115</v>
      </c>
      <c r="E740" s="404" t="s">
        <v>176</v>
      </c>
      <c r="F740" s="220"/>
      <c r="G740" s="405"/>
      <c r="H740" s="405"/>
      <c r="I740" s="405"/>
      <c r="J740" s="636"/>
      <c r="K740" s="601"/>
      <c r="L740" s="405"/>
      <c r="M740" s="406"/>
      <c r="N740" s="704"/>
      <c r="O740" s="668"/>
    </row>
    <row r="741" spans="1:15" s="88" customFormat="1" ht="25.5">
      <c r="A741" s="388"/>
      <c r="B741" s="389"/>
      <c r="C741" s="218"/>
      <c r="D741" s="218" t="s">
        <v>77</v>
      </c>
      <c r="E741" s="404" t="s">
        <v>177</v>
      </c>
      <c r="F741" s="220"/>
      <c r="G741" s="405"/>
      <c r="H741" s="405"/>
      <c r="I741" s="405"/>
      <c r="J741" s="636"/>
      <c r="K741" s="601"/>
      <c r="L741" s="405"/>
      <c r="M741" s="406"/>
      <c r="N741" s="704"/>
      <c r="O741" s="668"/>
    </row>
    <row r="742" spans="1:15" s="88" customFormat="1" ht="25.5">
      <c r="A742" s="388"/>
      <c r="B742" s="389"/>
      <c r="C742" s="218"/>
      <c r="D742" s="218" t="s">
        <v>79</v>
      </c>
      <c r="E742" s="404" t="s">
        <v>178</v>
      </c>
      <c r="F742" s="220"/>
      <c r="G742" s="405"/>
      <c r="H742" s="405"/>
      <c r="I742" s="405"/>
      <c r="J742" s="636"/>
      <c r="K742" s="601"/>
      <c r="L742" s="405"/>
      <c r="M742" s="406"/>
      <c r="N742" s="704"/>
      <c r="O742" s="668"/>
    </row>
    <row r="743" spans="1:15" s="89" customFormat="1" ht="38.25">
      <c r="A743" s="388"/>
      <c r="B743" s="389"/>
      <c r="C743" s="218"/>
      <c r="D743" s="218" t="s">
        <v>81</v>
      </c>
      <c r="E743" s="412" t="s">
        <v>312</v>
      </c>
      <c r="F743" s="220"/>
      <c r="G743" s="405"/>
      <c r="H743" s="405"/>
      <c r="I743" s="405"/>
      <c r="J743" s="636"/>
      <c r="K743" s="601"/>
      <c r="L743" s="405"/>
      <c r="M743" s="406"/>
      <c r="N743" s="704"/>
      <c r="O743" s="668"/>
    </row>
    <row r="744" spans="1:15" s="89" customFormat="1" ht="76.5">
      <c r="A744" s="388"/>
      <c r="B744" s="389"/>
      <c r="C744" s="218"/>
      <c r="D744" s="218" t="s">
        <v>83</v>
      </c>
      <c r="E744" s="412" t="s">
        <v>313</v>
      </c>
      <c r="F744" s="220"/>
      <c r="G744" s="405"/>
      <c r="H744" s="405"/>
      <c r="I744" s="405"/>
      <c r="J744" s="636"/>
      <c r="K744" s="601"/>
      <c r="L744" s="405"/>
      <c r="M744" s="406"/>
      <c r="N744" s="704"/>
      <c r="O744" s="668"/>
    </row>
    <row r="745" spans="1:15" s="89" customFormat="1" ht="25.5">
      <c r="A745" s="388"/>
      <c r="B745" s="389"/>
      <c r="C745" s="218"/>
      <c r="D745" s="218" t="s">
        <v>179</v>
      </c>
      <c r="E745" s="404" t="s">
        <v>180</v>
      </c>
      <c r="F745" s="220"/>
      <c r="G745" s="405"/>
      <c r="H745" s="405"/>
      <c r="I745" s="405"/>
      <c r="J745" s="636"/>
      <c r="K745" s="601"/>
      <c r="L745" s="405"/>
      <c r="M745" s="406"/>
      <c r="N745" s="704"/>
      <c r="O745" s="668"/>
    </row>
    <row r="746" spans="1:15" s="89" customFormat="1" ht="25.5">
      <c r="A746" s="388"/>
      <c r="B746" s="389"/>
      <c r="C746" s="218"/>
      <c r="D746" s="218" t="s">
        <v>181</v>
      </c>
      <c r="E746" s="412" t="s">
        <v>314</v>
      </c>
      <c r="F746" s="220"/>
      <c r="G746" s="405"/>
      <c r="H746" s="405"/>
      <c r="I746" s="405"/>
      <c r="J746" s="636"/>
      <c r="K746" s="601"/>
      <c r="L746" s="405"/>
      <c r="M746" s="406"/>
      <c r="N746" s="704"/>
      <c r="O746" s="668"/>
    </row>
    <row r="747" spans="1:15" s="89" customFormat="1" ht="25.5">
      <c r="A747" s="388"/>
      <c r="B747" s="389"/>
      <c r="C747" s="218"/>
      <c r="D747" s="218" t="s">
        <v>182</v>
      </c>
      <c r="E747" s="412" t="s">
        <v>315</v>
      </c>
      <c r="F747" s="220"/>
      <c r="G747" s="405"/>
      <c r="H747" s="405"/>
      <c r="I747" s="405"/>
      <c r="J747" s="636"/>
      <c r="K747" s="601"/>
      <c r="L747" s="405"/>
      <c r="M747" s="406"/>
      <c r="N747" s="704"/>
      <c r="O747" s="668"/>
    </row>
    <row r="748" spans="1:15" s="89" customFormat="1" ht="38.25">
      <c r="A748" s="388"/>
      <c r="B748" s="389"/>
      <c r="C748" s="218"/>
      <c r="D748" s="218" t="s">
        <v>183</v>
      </c>
      <c r="E748" s="412" t="s">
        <v>316</v>
      </c>
      <c r="F748" s="220"/>
      <c r="G748" s="405"/>
      <c r="H748" s="405"/>
      <c r="I748" s="405"/>
      <c r="J748" s="636"/>
      <c r="K748" s="601"/>
      <c r="L748" s="405"/>
      <c r="M748" s="406"/>
      <c r="N748" s="704"/>
      <c r="O748" s="668"/>
    </row>
    <row r="749" spans="1:15" s="89" customFormat="1" ht="25.5">
      <c r="A749" s="388"/>
      <c r="B749" s="389"/>
      <c r="C749" s="218"/>
      <c r="D749" s="218" t="s">
        <v>184</v>
      </c>
      <c r="E749" s="404" t="s">
        <v>185</v>
      </c>
      <c r="F749" s="220"/>
      <c r="G749" s="405"/>
      <c r="H749" s="405"/>
      <c r="I749" s="405"/>
      <c r="J749" s="636"/>
      <c r="K749" s="601"/>
      <c r="L749" s="405"/>
      <c r="M749" s="406"/>
      <c r="N749" s="704"/>
      <c r="O749" s="668"/>
    </row>
    <row r="750" spans="1:15" s="89" customFormat="1" ht="38.25">
      <c r="A750" s="388"/>
      <c r="B750" s="389"/>
      <c r="C750" s="218"/>
      <c r="D750" s="218" t="s">
        <v>186</v>
      </c>
      <c r="E750" s="404" t="s">
        <v>187</v>
      </c>
      <c r="F750" s="220"/>
      <c r="G750" s="405"/>
      <c r="H750" s="405"/>
      <c r="I750" s="405"/>
      <c r="J750" s="636"/>
      <c r="K750" s="601"/>
      <c r="L750" s="405"/>
      <c r="M750" s="406"/>
      <c r="N750" s="704"/>
      <c r="O750" s="668"/>
    </row>
    <row r="751" spans="1:15" s="89" customFormat="1" ht="25.5">
      <c r="A751" s="388"/>
      <c r="B751" s="389"/>
      <c r="C751" s="218"/>
      <c r="D751" s="218" t="s">
        <v>188</v>
      </c>
      <c r="E751" s="404" t="s">
        <v>189</v>
      </c>
      <c r="F751" s="220"/>
      <c r="G751" s="405"/>
      <c r="H751" s="405"/>
      <c r="I751" s="405"/>
      <c r="J751" s="636"/>
      <c r="K751" s="601"/>
      <c r="L751" s="405"/>
      <c r="M751" s="406"/>
      <c r="N751" s="704"/>
      <c r="O751" s="668"/>
    </row>
    <row r="752" spans="1:15" s="89" customFormat="1" ht="25.5">
      <c r="A752" s="388"/>
      <c r="B752" s="389"/>
      <c r="C752" s="218"/>
      <c r="D752" s="218" t="s">
        <v>288</v>
      </c>
      <c r="E752" s="563" t="s">
        <v>289</v>
      </c>
      <c r="F752" s="220"/>
      <c r="G752" s="405"/>
      <c r="H752" s="405"/>
      <c r="I752" s="405"/>
      <c r="J752" s="636"/>
      <c r="K752" s="601"/>
      <c r="L752" s="405"/>
      <c r="M752" s="406"/>
      <c r="N752" s="704"/>
      <c r="O752" s="668"/>
    </row>
    <row r="753" spans="1:15" s="89" customFormat="1" ht="15">
      <c r="A753" s="388"/>
      <c r="B753" s="389"/>
      <c r="C753" s="218"/>
      <c r="D753" s="218" t="s">
        <v>290</v>
      </c>
      <c r="E753" s="425" t="s">
        <v>291</v>
      </c>
      <c r="F753" s="220"/>
      <c r="G753" s="405"/>
      <c r="H753" s="405"/>
      <c r="I753" s="405"/>
      <c r="J753" s="636"/>
      <c r="K753" s="601"/>
      <c r="L753" s="405"/>
      <c r="M753" s="406"/>
      <c r="N753" s="704"/>
      <c r="O753" s="668"/>
    </row>
    <row r="754" spans="1:15" s="89" customFormat="1" ht="27" customHeight="1">
      <c r="A754" s="388"/>
      <c r="B754" s="389"/>
      <c r="C754" s="218"/>
      <c r="D754" s="218" t="s">
        <v>292</v>
      </c>
      <c r="E754" s="395" t="s">
        <v>293</v>
      </c>
      <c r="F754" s="220"/>
      <c r="G754" s="405"/>
      <c r="H754" s="405"/>
      <c r="I754" s="405"/>
      <c r="J754" s="636"/>
      <c r="K754" s="601"/>
      <c r="L754" s="405"/>
      <c r="M754" s="406"/>
      <c r="N754" s="704"/>
      <c r="O754" s="668"/>
    </row>
    <row r="755" spans="1:15" s="89" customFormat="1" ht="12.75" customHeight="1">
      <c r="A755" s="420"/>
      <c r="B755" s="445"/>
      <c r="C755" s="415"/>
      <c r="D755" s="414"/>
      <c r="E755" s="416"/>
      <c r="F755" s="417"/>
      <c r="G755" s="418"/>
      <c r="H755" s="418"/>
      <c r="I755" s="418"/>
      <c r="J755" s="641"/>
      <c r="K755" s="817"/>
      <c r="L755" s="418"/>
      <c r="M755" s="419"/>
      <c r="N755" s="711"/>
      <c r="O755" s="682"/>
    </row>
    <row r="756" spans="1:15" s="89" customFormat="1" ht="15">
      <c r="A756" s="421"/>
      <c r="B756" s="564"/>
      <c r="C756" s="210"/>
      <c r="D756" s="565"/>
      <c r="E756" s="566"/>
      <c r="F756" s="212"/>
      <c r="G756" s="423"/>
      <c r="H756" s="423"/>
      <c r="I756" s="423"/>
      <c r="J756" s="640"/>
      <c r="K756" s="816"/>
      <c r="L756" s="423"/>
      <c r="M756" s="424"/>
      <c r="N756" s="710"/>
      <c r="O756" s="679"/>
    </row>
    <row r="757" spans="1:15" s="89" customFormat="1" ht="15">
      <c r="A757" s="399" t="s">
        <v>464</v>
      </c>
      <c r="B757" s="230" t="s">
        <v>190</v>
      </c>
      <c r="C757" s="218"/>
      <c r="D757" s="398"/>
      <c r="E757" s="404"/>
      <c r="F757" s="220"/>
      <c r="G757" s="426"/>
      <c r="H757" s="426"/>
      <c r="I757" s="426"/>
      <c r="J757" s="642"/>
      <c r="K757" s="818"/>
      <c r="L757" s="426"/>
      <c r="M757" s="427"/>
      <c r="N757" s="712"/>
      <c r="O757" s="668"/>
    </row>
    <row r="758" spans="1:15" s="89" customFormat="1" ht="38.25">
      <c r="A758" s="402"/>
      <c r="B758" s="389"/>
      <c r="C758" s="218"/>
      <c r="D758" s="398"/>
      <c r="E758" s="412" t="s">
        <v>317</v>
      </c>
      <c r="F758" s="220"/>
      <c r="G758" s="426"/>
      <c r="H758" s="426"/>
      <c r="I758" s="426"/>
      <c r="J758" s="642"/>
      <c r="K758" s="818"/>
      <c r="L758" s="426"/>
      <c r="M758" s="427"/>
      <c r="N758" s="712"/>
      <c r="O758" s="668"/>
    </row>
    <row r="759" spans="1:15" s="89" customFormat="1" ht="15">
      <c r="A759" s="402"/>
      <c r="B759" s="389"/>
      <c r="C759" s="218"/>
      <c r="D759" s="398"/>
      <c r="E759" s="404"/>
      <c r="F759" s="220"/>
      <c r="G759" s="426"/>
      <c r="H759" s="426"/>
      <c r="I759" s="426"/>
      <c r="J759" s="642"/>
      <c r="K759" s="818"/>
      <c r="L759" s="426"/>
      <c r="M759" s="427"/>
      <c r="N759" s="712"/>
      <c r="O759" s="668"/>
    </row>
    <row r="760" spans="1:15" s="89" customFormat="1" ht="25.5">
      <c r="A760" s="428" t="s">
        <v>465</v>
      </c>
      <c r="B760" s="389"/>
      <c r="C760" s="218"/>
      <c r="D760" s="398"/>
      <c r="E760" s="404" t="s">
        <v>191</v>
      </c>
      <c r="F760" s="220" t="s">
        <v>14</v>
      </c>
      <c r="G760" s="429">
        <v>400</v>
      </c>
      <c r="H760" s="429"/>
      <c r="I760" s="429">
        <v>520</v>
      </c>
      <c r="J760" s="636">
        <f>G760*I760</f>
        <v>208000</v>
      </c>
      <c r="K760" s="819">
        <v>120</v>
      </c>
      <c r="L760" s="405">
        <f>K760*G760</f>
        <v>48000</v>
      </c>
      <c r="M760" s="406">
        <f t="shared" ref="M760:M762" si="87">L760+J760</f>
        <v>256000</v>
      </c>
      <c r="N760" s="704">
        <v>780</v>
      </c>
      <c r="O760" s="675">
        <f>N760*G760</f>
        <v>312000</v>
      </c>
    </row>
    <row r="761" spans="1:15" s="89" customFormat="1" ht="15">
      <c r="A761" s="402"/>
      <c r="B761" s="389"/>
      <c r="C761" s="218"/>
      <c r="D761" s="398"/>
      <c r="E761" s="404"/>
      <c r="F761" s="220"/>
      <c r="G761" s="405"/>
      <c r="H761" s="405"/>
      <c r="I761" s="405"/>
      <c r="J761" s="636"/>
      <c r="K761" s="601"/>
      <c r="L761" s="405"/>
      <c r="M761" s="406"/>
      <c r="N761" s="704"/>
      <c r="O761" s="675"/>
    </row>
    <row r="762" spans="1:15" s="89" customFormat="1" ht="38.25">
      <c r="A762" s="428" t="s">
        <v>466</v>
      </c>
      <c r="B762" s="389"/>
      <c r="C762" s="218"/>
      <c r="D762" s="398"/>
      <c r="E762" s="404" t="s">
        <v>192</v>
      </c>
      <c r="F762" s="220" t="s">
        <v>14</v>
      </c>
      <c r="G762" s="429">
        <f>123*2+4</f>
        <v>250</v>
      </c>
      <c r="H762" s="429"/>
      <c r="I762" s="429">
        <v>550</v>
      </c>
      <c r="J762" s="636">
        <f>G762*I762</f>
        <v>137500</v>
      </c>
      <c r="K762" s="819">
        <v>130</v>
      </c>
      <c r="L762" s="405">
        <f>K762*G762</f>
        <v>32500</v>
      </c>
      <c r="M762" s="406">
        <f t="shared" si="87"/>
        <v>170000</v>
      </c>
      <c r="N762" s="704">
        <v>815</v>
      </c>
      <c r="O762" s="675">
        <f>N762*G762</f>
        <v>203750</v>
      </c>
    </row>
    <row r="763" spans="1:15" s="89" customFormat="1" ht="15">
      <c r="A763" s="402"/>
      <c r="B763" s="389"/>
      <c r="C763" s="218"/>
      <c r="D763" s="398"/>
      <c r="E763" s="404" t="s">
        <v>193</v>
      </c>
      <c r="F763" s="220"/>
      <c r="G763" s="405"/>
      <c r="H763" s="405"/>
      <c r="I763" s="405"/>
      <c r="J763" s="636"/>
      <c r="K763" s="601"/>
      <c r="L763" s="405"/>
      <c r="M763" s="406"/>
      <c r="N763" s="704"/>
      <c r="O763" s="668"/>
    </row>
    <row r="764" spans="1:15" s="89" customFormat="1" ht="15">
      <c r="A764" s="402"/>
      <c r="B764" s="389"/>
      <c r="C764" s="218"/>
      <c r="D764" s="398"/>
      <c r="E764" s="404"/>
      <c r="F764" s="220"/>
      <c r="G764" s="405"/>
      <c r="H764" s="405"/>
      <c r="I764" s="405"/>
      <c r="J764" s="636"/>
      <c r="K764" s="601"/>
      <c r="L764" s="405"/>
      <c r="M764" s="406"/>
      <c r="N764" s="704"/>
      <c r="O764" s="668"/>
    </row>
    <row r="765" spans="1:15" s="89" customFormat="1" ht="15">
      <c r="A765" s="402"/>
      <c r="B765" s="230" t="s">
        <v>194</v>
      </c>
      <c r="C765" s="218"/>
      <c r="D765" s="398"/>
      <c r="E765" s="404"/>
      <c r="F765" s="220"/>
      <c r="G765" s="405"/>
      <c r="H765" s="405"/>
      <c r="I765" s="405"/>
      <c r="J765" s="636"/>
      <c r="K765" s="601"/>
      <c r="L765" s="405"/>
      <c r="M765" s="406"/>
      <c r="N765" s="704"/>
      <c r="O765" s="668"/>
    </row>
    <row r="766" spans="1:15" s="89" customFormat="1" ht="28.5" customHeight="1">
      <c r="A766" s="402"/>
      <c r="B766" s="389"/>
      <c r="C766" s="218"/>
      <c r="D766" s="398"/>
      <c r="E766" s="430" t="s">
        <v>195</v>
      </c>
      <c r="F766" s="220"/>
      <c r="G766" s="405"/>
      <c r="H766" s="405"/>
      <c r="I766" s="405"/>
      <c r="J766" s="636"/>
      <c r="K766" s="601"/>
      <c r="L766" s="405"/>
      <c r="M766" s="406"/>
      <c r="N766" s="704"/>
      <c r="O766" s="668"/>
    </row>
    <row r="767" spans="1:15" s="89" customFormat="1" ht="15">
      <c r="A767" s="402"/>
      <c r="B767" s="389"/>
      <c r="C767" s="218"/>
      <c r="D767" s="398"/>
      <c r="E767" s="430"/>
      <c r="F767" s="220"/>
      <c r="G767" s="405"/>
      <c r="H767" s="405"/>
      <c r="I767" s="405"/>
      <c r="J767" s="636"/>
      <c r="K767" s="601"/>
      <c r="L767" s="405"/>
      <c r="M767" s="406"/>
      <c r="N767" s="704"/>
      <c r="O767" s="668"/>
    </row>
    <row r="768" spans="1:15" s="89" customFormat="1" ht="17.25" customHeight="1">
      <c r="A768" s="399" t="s">
        <v>467</v>
      </c>
      <c r="B768" s="431" t="s">
        <v>196</v>
      </c>
      <c r="C768" s="218"/>
      <c r="D768" s="398"/>
      <c r="E768" s="404"/>
      <c r="F768" s="220"/>
      <c r="G768" s="405"/>
      <c r="H768" s="405"/>
      <c r="I768" s="405"/>
      <c r="J768" s="636"/>
      <c r="K768" s="601"/>
      <c r="L768" s="405"/>
      <c r="M768" s="406"/>
      <c r="N768" s="704"/>
      <c r="O768" s="668"/>
    </row>
    <row r="769" spans="1:52" s="89" customFormat="1" ht="15">
      <c r="A769" s="403" t="s">
        <v>468</v>
      </c>
      <c r="B769" s="389"/>
      <c r="C769" s="218"/>
      <c r="D769" s="398" t="s">
        <v>93</v>
      </c>
      <c r="E769" s="404"/>
      <c r="F769" s="220" t="s">
        <v>14</v>
      </c>
      <c r="G769" s="405">
        <v>1</v>
      </c>
      <c r="H769" s="405"/>
      <c r="I769" s="405">
        <f>K769*0.25</f>
        <v>32951.25</v>
      </c>
      <c r="J769" s="636">
        <f>G769*I769</f>
        <v>32951.25</v>
      </c>
      <c r="K769" s="601">
        <f>N769*0.75</f>
        <v>131805</v>
      </c>
      <c r="L769" s="405">
        <f>K769*G769</f>
        <v>131805</v>
      </c>
      <c r="M769" s="406">
        <f>L769+J769</f>
        <v>164756.25</v>
      </c>
      <c r="N769" s="704">
        <v>175740</v>
      </c>
      <c r="O769" s="668">
        <f>N769*G769</f>
        <v>175740</v>
      </c>
      <c r="P769" s="90">
        <v>169600</v>
      </c>
      <c r="Q769" s="89">
        <v>1.1499999999999999</v>
      </c>
      <c r="R769" s="91">
        <f>P769*Q769</f>
        <v>195039.99999999997</v>
      </c>
      <c r="AZ769" s="91">
        <f>O769/1.3</f>
        <v>135184.61538461538</v>
      </c>
    </row>
    <row r="770" spans="1:52" s="89" customFormat="1" ht="15">
      <c r="A770" s="402"/>
      <c r="B770" s="389"/>
      <c r="C770" s="218"/>
      <c r="D770" s="398"/>
      <c r="E770" s="430"/>
      <c r="F770" s="220"/>
      <c r="G770" s="405"/>
      <c r="H770" s="405"/>
      <c r="I770" s="405"/>
      <c r="J770" s="636"/>
      <c r="K770" s="601"/>
      <c r="L770" s="405"/>
      <c r="M770" s="406"/>
      <c r="N770" s="704"/>
      <c r="O770" s="668"/>
      <c r="AZ770" s="91">
        <f>AZ769*0.25</f>
        <v>33796.153846153844</v>
      </c>
    </row>
    <row r="771" spans="1:52" s="89" customFormat="1" ht="16.5" customHeight="1">
      <c r="A771" s="399" t="s">
        <v>469</v>
      </c>
      <c r="B771" s="431" t="s">
        <v>197</v>
      </c>
      <c r="C771" s="218"/>
      <c r="D771" s="398"/>
      <c r="E771" s="404"/>
      <c r="F771" s="220"/>
      <c r="G771" s="405"/>
      <c r="H771" s="405"/>
      <c r="I771" s="405"/>
      <c r="J771" s="636"/>
      <c r="K771" s="601"/>
      <c r="L771" s="405"/>
      <c r="M771" s="406"/>
      <c r="N771" s="704"/>
      <c r="O771" s="668"/>
      <c r="AZ771" s="91">
        <f>AZ769-AZ770</f>
        <v>101388.46153846153</v>
      </c>
    </row>
    <row r="772" spans="1:52" s="89" customFormat="1" ht="12" customHeight="1">
      <c r="A772" s="403" t="s">
        <v>470</v>
      </c>
      <c r="B772" s="389"/>
      <c r="C772" s="218"/>
      <c r="D772" s="398" t="s">
        <v>93</v>
      </c>
      <c r="E772" s="404"/>
      <c r="F772" s="220" t="s">
        <v>14</v>
      </c>
      <c r="G772" s="392">
        <v>1</v>
      </c>
      <c r="H772" s="392"/>
      <c r="I772" s="405">
        <f t="shared" ref="I772:I774" si="88">K772*0.25</f>
        <v>3093.75</v>
      </c>
      <c r="J772" s="636">
        <f t="shared" ref="J772:J774" si="89">G772*I772</f>
        <v>3093.75</v>
      </c>
      <c r="K772" s="601">
        <f>N772*0.75</f>
        <v>12375</v>
      </c>
      <c r="L772" s="405">
        <f t="shared" ref="L772:L774" si="90">K772*G772</f>
        <v>12375</v>
      </c>
      <c r="M772" s="406">
        <f t="shared" ref="M772:M774" si="91">L772+J772</f>
        <v>15468.75</v>
      </c>
      <c r="N772" s="702">
        <v>16500</v>
      </c>
      <c r="O772" s="668">
        <f>N772*G772</f>
        <v>16500</v>
      </c>
      <c r="AY772" s="91">
        <f>N772/1.5</f>
        <v>11000</v>
      </c>
    </row>
    <row r="773" spans="1:52" s="89" customFormat="1" ht="13.5" customHeight="1">
      <c r="A773" s="403" t="s">
        <v>250</v>
      </c>
      <c r="B773" s="389"/>
      <c r="C773" s="218"/>
      <c r="D773" s="432" t="s">
        <v>98</v>
      </c>
      <c r="E773" s="404"/>
      <c r="F773" s="220" t="s">
        <v>14</v>
      </c>
      <c r="G773" s="392">
        <v>1</v>
      </c>
      <c r="H773" s="392"/>
      <c r="I773" s="405">
        <f t="shared" si="88"/>
        <v>3093.75</v>
      </c>
      <c r="J773" s="636">
        <f t="shared" si="89"/>
        <v>3093.75</v>
      </c>
      <c r="K773" s="601">
        <f>N773*0.75</f>
        <v>12375</v>
      </c>
      <c r="L773" s="405">
        <f t="shared" si="90"/>
        <v>12375</v>
      </c>
      <c r="M773" s="406">
        <f t="shared" si="91"/>
        <v>15468.75</v>
      </c>
      <c r="N773" s="702">
        <v>16500</v>
      </c>
      <c r="O773" s="668">
        <f>N773*G773</f>
        <v>16500</v>
      </c>
      <c r="AY773" s="91">
        <f>AY772*0.25</f>
        <v>2750</v>
      </c>
    </row>
    <row r="774" spans="1:52" s="89" customFormat="1" ht="12.75" customHeight="1">
      <c r="A774" s="403" t="s">
        <v>251</v>
      </c>
      <c r="B774" s="389"/>
      <c r="C774" s="218"/>
      <c r="D774" s="432" t="s">
        <v>355</v>
      </c>
      <c r="E774" s="404"/>
      <c r="F774" s="220" t="s">
        <v>14</v>
      </c>
      <c r="G774" s="392">
        <v>1</v>
      </c>
      <c r="H774" s="392"/>
      <c r="I774" s="405">
        <f t="shared" si="88"/>
        <v>3093.75</v>
      </c>
      <c r="J774" s="636">
        <f t="shared" si="89"/>
        <v>3093.75</v>
      </c>
      <c r="K774" s="601">
        <f>N774*0.75</f>
        <v>12375</v>
      </c>
      <c r="L774" s="405">
        <f t="shared" si="90"/>
        <v>12375</v>
      </c>
      <c r="M774" s="406">
        <f t="shared" si="91"/>
        <v>15468.75</v>
      </c>
      <c r="N774" s="702">
        <v>16500</v>
      </c>
      <c r="O774" s="668">
        <f>N774*G774</f>
        <v>16500</v>
      </c>
    </row>
    <row r="775" spans="1:52" s="89" customFormat="1" ht="15">
      <c r="A775" s="402"/>
      <c r="B775" s="389"/>
      <c r="C775" s="218"/>
      <c r="D775" s="398"/>
      <c r="E775" s="404"/>
      <c r="F775" s="220"/>
      <c r="G775" s="405"/>
      <c r="H775" s="405"/>
      <c r="I775" s="405"/>
      <c r="J775" s="636"/>
      <c r="K775" s="601"/>
      <c r="L775" s="405"/>
      <c r="M775" s="406"/>
      <c r="N775" s="704"/>
      <c r="O775" s="668"/>
    </row>
    <row r="776" spans="1:52" s="89" customFormat="1" ht="15">
      <c r="A776" s="399" t="s">
        <v>169</v>
      </c>
      <c r="B776" s="230" t="s">
        <v>198</v>
      </c>
      <c r="C776" s="218"/>
      <c r="D776" s="398"/>
      <c r="E776" s="404"/>
      <c r="F776" s="220"/>
      <c r="G776" s="405"/>
      <c r="H776" s="405"/>
      <c r="I776" s="405"/>
      <c r="J776" s="636"/>
      <c r="K776" s="601"/>
      <c r="L776" s="405"/>
      <c r="M776" s="406"/>
      <c r="N776" s="704"/>
      <c r="O776" s="668"/>
    </row>
    <row r="777" spans="1:52" s="89" customFormat="1" ht="15">
      <c r="A777" s="433"/>
      <c r="B777" s="434"/>
      <c r="C777" s="435"/>
      <c r="D777" s="436" t="s">
        <v>93</v>
      </c>
      <c r="E777" s="437"/>
      <c r="F777" s="438"/>
      <c r="G777" s="439"/>
      <c r="H777" s="439"/>
      <c r="I777" s="439"/>
      <c r="J777" s="636"/>
      <c r="K777" s="820"/>
      <c r="L777" s="405"/>
      <c r="M777" s="406"/>
      <c r="N777" s="713"/>
      <c r="O777" s="668"/>
    </row>
    <row r="778" spans="1:52" s="89" customFormat="1" ht="15">
      <c r="A778" s="403" t="s">
        <v>471</v>
      </c>
      <c r="B778" s="434"/>
      <c r="C778" s="435"/>
      <c r="D778" s="197">
        <v>13</v>
      </c>
      <c r="E778" s="198" t="s">
        <v>415</v>
      </c>
      <c r="F778" s="199" t="s">
        <v>14</v>
      </c>
      <c r="G778" s="439">
        <v>21</v>
      </c>
      <c r="H778" s="439"/>
      <c r="I778" s="439">
        <v>30</v>
      </c>
      <c r="J778" s="636">
        <f t="shared" ref="J778:J784" si="92">G778*I778</f>
        <v>630</v>
      </c>
      <c r="K778" s="820">
        <v>60</v>
      </c>
      <c r="L778" s="405">
        <f t="shared" ref="L778:L784" si="93">K778*G778</f>
        <v>1260</v>
      </c>
      <c r="M778" s="406">
        <f t="shared" ref="M778:M814" si="94">L778+J778</f>
        <v>1890</v>
      </c>
      <c r="N778" s="714">
        <v>90</v>
      </c>
      <c r="O778" s="668">
        <f t="shared" ref="O778:O784" si="95">N778*G778</f>
        <v>1890</v>
      </c>
    </row>
    <row r="779" spans="1:52" s="89" customFormat="1" ht="15">
      <c r="A779" s="403" t="s">
        <v>472</v>
      </c>
      <c r="B779" s="434"/>
      <c r="C779" s="435"/>
      <c r="D779" s="197">
        <v>13</v>
      </c>
      <c r="E779" s="198" t="s">
        <v>416</v>
      </c>
      <c r="F779" s="199" t="s">
        <v>14</v>
      </c>
      <c r="G779" s="439">
        <v>13</v>
      </c>
      <c r="H779" s="439"/>
      <c r="I779" s="439">
        <v>30</v>
      </c>
      <c r="J779" s="636">
        <f t="shared" si="92"/>
        <v>390</v>
      </c>
      <c r="K779" s="820">
        <v>120</v>
      </c>
      <c r="L779" s="405">
        <f t="shared" si="93"/>
        <v>1560</v>
      </c>
      <c r="M779" s="406">
        <f t="shared" si="94"/>
        <v>1950</v>
      </c>
      <c r="N779" s="714">
        <v>180</v>
      </c>
      <c r="O779" s="668">
        <f t="shared" si="95"/>
        <v>2340</v>
      </c>
    </row>
    <row r="780" spans="1:52" ht="15">
      <c r="A780" s="403" t="s">
        <v>473</v>
      </c>
      <c r="B780" s="434"/>
      <c r="C780" s="435"/>
      <c r="D780" s="197">
        <v>13</v>
      </c>
      <c r="E780" s="198" t="s">
        <v>460</v>
      </c>
      <c r="F780" s="199" t="s">
        <v>14</v>
      </c>
      <c r="G780" s="439">
        <v>5</v>
      </c>
      <c r="H780" s="439"/>
      <c r="I780" s="439">
        <v>30</v>
      </c>
      <c r="J780" s="636">
        <f t="shared" si="92"/>
        <v>150</v>
      </c>
      <c r="K780" s="820">
        <v>170</v>
      </c>
      <c r="L780" s="405">
        <f t="shared" si="93"/>
        <v>850</v>
      </c>
      <c r="M780" s="406">
        <f t="shared" si="94"/>
        <v>1000</v>
      </c>
      <c r="N780" s="714">
        <v>200</v>
      </c>
      <c r="O780" s="668">
        <f t="shared" si="95"/>
        <v>1000</v>
      </c>
    </row>
    <row r="781" spans="1:52" ht="15">
      <c r="A781" s="403" t="s">
        <v>474</v>
      </c>
      <c r="B781" s="434"/>
      <c r="C781" s="435"/>
      <c r="D781" s="197">
        <v>15</v>
      </c>
      <c r="E781" s="200" t="s">
        <v>415</v>
      </c>
      <c r="F781" s="199" t="s">
        <v>14</v>
      </c>
      <c r="G781" s="439">
        <v>59</v>
      </c>
      <c r="H781" s="439"/>
      <c r="I781" s="439">
        <v>30</v>
      </c>
      <c r="J781" s="636">
        <f t="shared" si="92"/>
        <v>1770</v>
      </c>
      <c r="K781" s="820">
        <v>260</v>
      </c>
      <c r="L781" s="405">
        <f t="shared" si="93"/>
        <v>15340</v>
      </c>
      <c r="M781" s="406">
        <f t="shared" si="94"/>
        <v>17110</v>
      </c>
      <c r="N781" s="714">
        <v>230</v>
      </c>
      <c r="O781" s="668">
        <f t="shared" si="95"/>
        <v>13570</v>
      </c>
    </row>
    <row r="782" spans="1:52" ht="15">
      <c r="A782" s="403" t="s">
        <v>475</v>
      </c>
      <c r="B782" s="389"/>
      <c r="C782" s="218"/>
      <c r="D782" s="197">
        <v>15</v>
      </c>
      <c r="E782" s="200" t="s">
        <v>417</v>
      </c>
      <c r="F782" s="201" t="s">
        <v>14</v>
      </c>
      <c r="G782" s="405">
        <v>3</v>
      </c>
      <c r="H782" s="405"/>
      <c r="I782" s="405">
        <v>30</v>
      </c>
      <c r="J782" s="636">
        <f t="shared" si="92"/>
        <v>90</v>
      </c>
      <c r="K782" s="601">
        <v>260</v>
      </c>
      <c r="L782" s="405">
        <f t="shared" si="93"/>
        <v>780</v>
      </c>
      <c r="M782" s="406">
        <f t="shared" si="94"/>
        <v>870</v>
      </c>
      <c r="N782" s="706">
        <v>290</v>
      </c>
      <c r="O782" s="668">
        <f t="shared" si="95"/>
        <v>870</v>
      </c>
    </row>
    <row r="783" spans="1:52" ht="15">
      <c r="A783" s="403" t="s">
        <v>476</v>
      </c>
      <c r="B783" s="389"/>
      <c r="C783" s="218"/>
      <c r="D783" s="197"/>
      <c r="E783" s="200" t="s">
        <v>478</v>
      </c>
      <c r="F783" s="201" t="s">
        <v>14</v>
      </c>
      <c r="G783" s="405">
        <v>16</v>
      </c>
      <c r="H783" s="405"/>
      <c r="I783" s="405">
        <v>150</v>
      </c>
      <c r="J783" s="636">
        <f t="shared" si="92"/>
        <v>2400</v>
      </c>
      <c r="K783" s="601">
        <v>3750</v>
      </c>
      <c r="L783" s="405">
        <f t="shared" si="93"/>
        <v>60000</v>
      </c>
      <c r="M783" s="406">
        <f t="shared" si="94"/>
        <v>62400</v>
      </c>
      <c r="N783" s="704">
        <v>750</v>
      </c>
      <c r="O783" s="668">
        <f t="shared" si="95"/>
        <v>12000</v>
      </c>
    </row>
    <row r="784" spans="1:52" ht="15">
      <c r="A784" s="403" t="s">
        <v>477</v>
      </c>
      <c r="B784" s="389"/>
      <c r="C784" s="218"/>
      <c r="D784" s="202"/>
      <c r="E784" s="200" t="s">
        <v>418</v>
      </c>
      <c r="F784" s="201" t="s">
        <v>136</v>
      </c>
      <c r="G784" s="405">
        <v>1</v>
      </c>
      <c r="H784" s="405"/>
      <c r="I784" s="405">
        <v>150</v>
      </c>
      <c r="J784" s="636">
        <f t="shared" si="92"/>
        <v>150</v>
      </c>
      <c r="K784" s="601">
        <v>3750</v>
      </c>
      <c r="L784" s="405">
        <f t="shared" si="93"/>
        <v>3750</v>
      </c>
      <c r="M784" s="406">
        <f t="shared" si="94"/>
        <v>3900</v>
      </c>
      <c r="N784" s="704">
        <v>6500</v>
      </c>
      <c r="O784" s="668">
        <f t="shared" si="95"/>
        <v>6500</v>
      </c>
    </row>
    <row r="785" spans="1:53" ht="15">
      <c r="A785" s="433"/>
      <c r="B785" s="389"/>
      <c r="C785" s="218"/>
      <c r="D785" s="440"/>
      <c r="E785" s="441"/>
      <c r="F785" s="201"/>
      <c r="G785" s="405"/>
      <c r="H785" s="405"/>
      <c r="I785" s="405"/>
      <c r="J785" s="636"/>
      <c r="K785" s="601"/>
      <c r="L785" s="405"/>
      <c r="M785" s="406"/>
      <c r="N785" s="704"/>
      <c r="O785" s="668"/>
    </row>
    <row r="786" spans="1:53" ht="15">
      <c r="A786" s="433"/>
      <c r="B786" s="434"/>
      <c r="C786" s="435"/>
      <c r="D786" s="436" t="s">
        <v>98</v>
      </c>
      <c r="E786" s="437"/>
      <c r="F786" s="438"/>
      <c r="G786" s="439"/>
      <c r="H786" s="439"/>
      <c r="I786" s="439"/>
      <c r="J786" s="636"/>
      <c r="K786" s="820"/>
      <c r="L786" s="405"/>
      <c r="M786" s="406"/>
      <c r="N786" s="713"/>
      <c r="O786" s="668"/>
    </row>
    <row r="787" spans="1:53" ht="15">
      <c r="A787" s="403" t="s">
        <v>503</v>
      </c>
      <c r="B787" s="389"/>
      <c r="C787" s="218"/>
      <c r="D787" s="197">
        <v>13</v>
      </c>
      <c r="E787" s="198" t="s">
        <v>415</v>
      </c>
      <c r="F787" s="199" t="s">
        <v>14</v>
      </c>
      <c r="G787" s="439">
        <v>21</v>
      </c>
      <c r="H787" s="439"/>
      <c r="I787" s="439">
        <v>30</v>
      </c>
      <c r="J787" s="636">
        <f t="shared" ref="J787:J793" si="96">G787*I787</f>
        <v>630</v>
      </c>
      <c r="K787" s="820">
        <v>60</v>
      </c>
      <c r="L787" s="405">
        <f t="shared" ref="L787:L793" si="97">K787*G787</f>
        <v>1260</v>
      </c>
      <c r="M787" s="406">
        <f t="shared" si="94"/>
        <v>1890</v>
      </c>
      <c r="N787" s="714">
        <v>90</v>
      </c>
      <c r="O787" s="668">
        <f t="shared" ref="O787:O793" si="98">N787*G787</f>
        <v>1890</v>
      </c>
    </row>
    <row r="788" spans="1:53" ht="15">
      <c r="A788" s="403" t="s">
        <v>504</v>
      </c>
      <c r="B788" s="434"/>
      <c r="C788" s="435"/>
      <c r="D788" s="197">
        <v>13</v>
      </c>
      <c r="E788" s="198" t="s">
        <v>416</v>
      </c>
      <c r="F788" s="199" t="s">
        <v>14</v>
      </c>
      <c r="G788" s="439">
        <v>13</v>
      </c>
      <c r="H788" s="439"/>
      <c r="I788" s="439">
        <v>30</v>
      </c>
      <c r="J788" s="636">
        <f t="shared" si="96"/>
        <v>390</v>
      </c>
      <c r="K788" s="820">
        <v>120</v>
      </c>
      <c r="L788" s="405">
        <f t="shared" si="97"/>
        <v>1560</v>
      </c>
      <c r="M788" s="406">
        <f t="shared" si="94"/>
        <v>1950</v>
      </c>
      <c r="N788" s="714">
        <v>180</v>
      </c>
      <c r="O788" s="668">
        <f t="shared" si="98"/>
        <v>2340</v>
      </c>
    </row>
    <row r="789" spans="1:53" ht="15">
      <c r="A789" s="403" t="s">
        <v>505</v>
      </c>
      <c r="B789" s="389"/>
      <c r="C789" s="218"/>
      <c r="D789" s="197">
        <v>13</v>
      </c>
      <c r="E789" s="198" t="s">
        <v>460</v>
      </c>
      <c r="F789" s="199" t="s">
        <v>14</v>
      </c>
      <c r="G789" s="439">
        <v>5</v>
      </c>
      <c r="H789" s="439"/>
      <c r="I789" s="439">
        <v>30</v>
      </c>
      <c r="J789" s="636">
        <f t="shared" si="96"/>
        <v>150</v>
      </c>
      <c r="K789" s="820">
        <v>170</v>
      </c>
      <c r="L789" s="405">
        <f t="shared" si="97"/>
        <v>850</v>
      </c>
      <c r="M789" s="406">
        <f t="shared" si="94"/>
        <v>1000</v>
      </c>
      <c r="N789" s="714">
        <v>200</v>
      </c>
      <c r="O789" s="668">
        <f t="shared" si="98"/>
        <v>1000</v>
      </c>
      <c r="BA789" s="575"/>
    </row>
    <row r="790" spans="1:53" ht="15">
      <c r="A790" s="403" t="s">
        <v>506</v>
      </c>
      <c r="B790" s="434"/>
      <c r="C790" s="435"/>
      <c r="D790" s="197">
        <v>15</v>
      </c>
      <c r="E790" s="200" t="s">
        <v>415</v>
      </c>
      <c r="F790" s="199" t="s">
        <v>14</v>
      </c>
      <c r="G790" s="439">
        <v>52</v>
      </c>
      <c r="H790" s="439"/>
      <c r="I790" s="439">
        <v>30</v>
      </c>
      <c r="J790" s="636">
        <f t="shared" si="96"/>
        <v>1560</v>
      </c>
      <c r="K790" s="820">
        <v>260</v>
      </c>
      <c r="L790" s="405">
        <f t="shared" si="97"/>
        <v>13520</v>
      </c>
      <c r="M790" s="406">
        <f t="shared" si="94"/>
        <v>15080</v>
      </c>
      <c r="N790" s="714">
        <v>230</v>
      </c>
      <c r="O790" s="668">
        <f t="shared" si="98"/>
        <v>11960</v>
      </c>
      <c r="Q790" s="93">
        <v>43002</v>
      </c>
    </row>
    <row r="791" spans="1:53" ht="15">
      <c r="A791" s="403" t="s">
        <v>507</v>
      </c>
      <c r="B791" s="434"/>
      <c r="C791" s="435"/>
      <c r="D791" s="197">
        <v>15</v>
      </c>
      <c r="E791" s="200" t="s">
        <v>417</v>
      </c>
      <c r="F791" s="201" t="s">
        <v>14</v>
      </c>
      <c r="G791" s="405">
        <v>3</v>
      </c>
      <c r="H791" s="405"/>
      <c r="I791" s="405">
        <v>30</v>
      </c>
      <c r="J791" s="636">
        <f t="shared" si="96"/>
        <v>90</v>
      </c>
      <c r="K791" s="601">
        <v>260</v>
      </c>
      <c r="L791" s="405">
        <f t="shared" si="97"/>
        <v>780</v>
      </c>
      <c r="M791" s="406">
        <f t="shared" si="94"/>
        <v>870</v>
      </c>
      <c r="N791" s="706">
        <v>290</v>
      </c>
      <c r="O791" s="668">
        <f t="shared" si="98"/>
        <v>870</v>
      </c>
      <c r="Q791" s="93">
        <f>Q790+30</f>
        <v>43032</v>
      </c>
    </row>
    <row r="792" spans="1:53" ht="15">
      <c r="A792" s="403" t="s">
        <v>508</v>
      </c>
      <c r="B792" s="434"/>
      <c r="C792" s="435"/>
      <c r="D792" s="197"/>
      <c r="E792" s="200" t="s">
        <v>478</v>
      </c>
      <c r="F792" s="201" t="s">
        <v>14</v>
      </c>
      <c r="G792" s="405">
        <v>15</v>
      </c>
      <c r="H792" s="405"/>
      <c r="I792" s="405">
        <v>150</v>
      </c>
      <c r="J792" s="636">
        <f t="shared" si="96"/>
        <v>2250</v>
      </c>
      <c r="K792" s="601">
        <v>3750</v>
      </c>
      <c r="L792" s="405">
        <f t="shared" si="97"/>
        <v>56250</v>
      </c>
      <c r="M792" s="406">
        <f t="shared" si="94"/>
        <v>58500</v>
      </c>
      <c r="N792" s="704">
        <v>750</v>
      </c>
      <c r="O792" s="668">
        <f t="shared" si="98"/>
        <v>11250</v>
      </c>
      <c r="P792" s="92">
        <v>60</v>
      </c>
      <c r="Q792" s="93">
        <f>Q791+P792</f>
        <v>43092</v>
      </c>
      <c r="R792" s="92" t="s">
        <v>298</v>
      </c>
    </row>
    <row r="793" spans="1:53" ht="15">
      <c r="A793" s="403" t="s">
        <v>509</v>
      </c>
      <c r="B793" s="434"/>
      <c r="C793" s="435"/>
      <c r="D793" s="202"/>
      <c r="E793" s="200" t="s">
        <v>418</v>
      </c>
      <c r="F793" s="201" t="s">
        <v>136</v>
      </c>
      <c r="G793" s="405">
        <v>1</v>
      </c>
      <c r="H793" s="405"/>
      <c r="I793" s="405">
        <v>150</v>
      </c>
      <c r="J793" s="636">
        <f t="shared" si="96"/>
        <v>150</v>
      </c>
      <c r="K793" s="601">
        <v>3750</v>
      </c>
      <c r="L793" s="405">
        <f t="shared" si="97"/>
        <v>3750</v>
      </c>
      <c r="M793" s="406">
        <f t="shared" si="94"/>
        <v>3900</v>
      </c>
      <c r="N793" s="704">
        <v>6500</v>
      </c>
      <c r="O793" s="668">
        <f t="shared" si="98"/>
        <v>6500</v>
      </c>
      <c r="Q793" s="93"/>
    </row>
    <row r="794" spans="1:53" ht="15">
      <c r="A794" s="433"/>
      <c r="B794" s="434"/>
      <c r="C794" s="435"/>
      <c r="D794" s="440"/>
      <c r="E794" s="441"/>
      <c r="F794" s="201"/>
      <c r="G794" s="405"/>
      <c r="H794" s="405"/>
      <c r="I794" s="405"/>
      <c r="J794" s="636"/>
      <c r="K794" s="601"/>
      <c r="L794" s="405"/>
      <c r="M794" s="406"/>
      <c r="N794" s="713"/>
      <c r="O794" s="668"/>
      <c r="Q794" s="93"/>
    </row>
    <row r="795" spans="1:53" ht="15">
      <c r="A795" s="433"/>
      <c r="B795" s="434"/>
      <c r="C795" s="435"/>
      <c r="D795" s="436" t="s">
        <v>99</v>
      </c>
      <c r="E795" s="437"/>
      <c r="F795" s="220"/>
      <c r="G795" s="405"/>
      <c r="H795" s="405"/>
      <c r="I795" s="405"/>
      <c r="J795" s="636"/>
      <c r="K795" s="601"/>
      <c r="L795" s="405"/>
      <c r="M795" s="406"/>
      <c r="N795" s="704"/>
      <c r="O795" s="668"/>
    </row>
    <row r="796" spans="1:53" ht="15">
      <c r="A796" s="403" t="s">
        <v>510</v>
      </c>
      <c r="B796" s="389"/>
      <c r="C796" s="218"/>
      <c r="D796" s="197">
        <v>13</v>
      </c>
      <c r="E796" s="198" t="s">
        <v>460</v>
      </c>
      <c r="F796" s="199" t="s">
        <v>14</v>
      </c>
      <c r="G796" s="439">
        <v>1</v>
      </c>
      <c r="H796" s="439"/>
      <c r="I796" s="439">
        <v>30</v>
      </c>
      <c r="J796" s="636">
        <f>G796*I796</f>
        <v>30</v>
      </c>
      <c r="K796" s="820">
        <v>170</v>
      </c>
      <c r="L796" s="405">
        <f>K796*G796</f>
        <v>170</v>
      </c>
      <c r="M796" s="406">
        <f t="shared" si="94"/>
        <v>200</v>
      </c>
      <c r="N796" s="713">
        <v>200</v>
      </c>
      <c r="O796" s="668">
        <f>N796*G796</f>
        <v>200</v>
      </c>
    </row>
    <row r="797" spans="1:53" ht="15">
      <c r="A797" s="403" t="s">
        <v>511</v>
      </c>
      <c r="B797" s="389"/>
      <c r="C797" s="218"/>
      <c r="D797" s="197">
        <v>15</v>
      </c>
      <c r="E797" s="200" t="s">
        <v>417</v>
      </c>
      <c r="F797" s="199" t="s">
        <v>14</v>
      </c>
      <c r="G797" s="439">
        <v>2</v>
      </c>
      <c r="H797" s="439"/>
      <c r="I797" s="439">
        <v>30</v>
      </c>
      <c r="J797" s="636">
        <f>G797*I797</f>
        <v>60</v>
      </c>
      <c r="K797" s="820">
        <v>260</v>
      </c>
      <c r="L797" s="405">
        <f>K797*G797</f>
        <v>520</v>
      </c>
      <c r="M797" s="406">
        <f t="shared" si="94"/>
        <v>580</v>
      </c>
      <c r="N797" s="713">
        <v>290</v>
      </c>
      <c r="O797" s="668">
        <f>N797*G797</f>
        <v>580</v>
      </c>
    </row>
    <row r="798" spans="1:53" ht="15">
      <c r="A798" s="433"/>
      <c r="B798" s="434"/>
      <c r="C798" s="435"/>
      <c r="D798" s="435"/>
      <c r="E798" s="437"/>
      <c r="F798" s="438"/>
      <c r="G798" s="439"/>
      <c r="H798" s="439"/>
      <c r="I798" s="439"/>
      <c r="J798" s="636"/>
      <c r="K798" s="820"/>
      <c r="L798" s="405"/>
      <c r="M798" s="406"/>
      <c r="N798" s="713"/>
      <c r="O798" s="668"/>
    </row>
    <row r="799" spans="1:53" ht="15">
      <c r="A799" s="399" t="s">
        <v>512</v>
      </c>
      <c r="B799" s="230" t="s">
        <v>199</v>
      </c>
      <c r="C799" s="218"/>
      <c r="D799" s="398"/>
      <c r="E799" s="404"/>
      <c r="F799" s="220"/>
      <c r="G799" s="405"/>
      <c r="H799" s="405"/>
      <c r="I799" s="405"/>
      <c r="J799" s="636"/>
      <c r="K799" s="601"/>
      <c r="L799" s="405"/>
      <c r="M799" s="406"/>
      <c r="N799" s="704"/>
      <c r="O799" s="668"/>
    </row>
    <row r="800" spans="1:53" ht="15">
      <c r="A800" s="402"/>
      <c r="B800" s="389"/>
      <c r="C800" s="218"/>
      <c r="D800" s="400" t="s">
        <v>93</v>
      </c>
      <c r="E800" s="404"/>
      <c r="F800" s="220"/>
      <c r="G800" s="405"/>
      <c r="H800" s="405"/>
      <c r="I800" s="405"/>
      <c r="J800" s="636"/>
      <c r="K800" s="601"/>
      <c r="L800" s="405"/>
      <c r="M800" s="406"/>
      <c r="N800" s="704"/>
      <c r="O800" s="668"/>
    </row>
    <row r="801" spans="1:52" ht="15">
      <c r="A801" s="403" t="s">
        <v>513</v>
      </c>
      <c r="B801" s="389"/>
      <c r="C801" s="218"/>
      <c r="D801" s="398"/>
      <c r="E801" s="200" t="s">
        <v>419</v>
      </c>
      <c r="F801" s="201" t="s">
        <v>14</v>
      </c>
      <c r="G801" s="203">
        <v>30</v>
      </c>
      <c r="H801" s="203"/>
      <c r="I801" s="413">
        <v>150</v>
      </c>
      <c r="J801" s="636">
        <f t="shared" ref="J801:J814" si="99">G801*I801</f>
        <v>4500</v>
      </c>
      <c r="K801" s="821">
        <v>920</v>
      </c>
      <c r="L801" s="405">
        <f t="shared" ref="L801:L814" si="100">K801*G801</f>
        <v>27600</v>
      </c>
      <c r="M801" s="406">
        <f t="shared" si="94"/>
        <v>32100</v>
      </c>
      <c r="N801" s="706">
        <v>1250</v>
      </c>
      <c r="O801" s="668">
        <f t="shared" ref="O801:O814" si="101">N801*G801</f>
        <v>37500</v>
      </c>
    </row>
    <row r="802" spans="1:52" s="89" customFormat="1" ht="15">
      <c r="A802" s="403" t="s">
        <v>514</v>
      </c>
      <c r="B802" s="389"/>
      <c r="C802" s="218"/>
      <c r="D802" s="398"/>
      <c r="E802" s="200" t="s">
        <v>420</v>
      </c>
      <c r="F802" s="201" t="s">
        <v>14</v>
      </c>
      <c r="G802" s="203">
        <v>1</v>
      </c>
      <c r="H802" s="203"/>
      <c r="I802" s="413">
        <v>150</v>
      </c>
      <c r="J802" s="636">
        <f t="shared" si="99"/>
        <v>150</v>
      </c>
      <c r="K802" s="822">
        <v>3500</v>
      </c>
      <c r="L802" s="405">
        <f t="shared" si="100"/>
        <v>3500</v>
      </c>
      <c r="M802" s="406">
        <f t="shared" si="94"/>
        <v>3650</v>
      </c>
      <c r="N802" s="706">
        <v>9500</v>
      </c>
      <c r="O802" s="668">
        <f t="shared" si="101"/>
        <v>9500</v>
      </c>
    </row>
    <row r="803" spans="1:52" s="89" customFormat="1" ht="15">
      <c r="A803" s="403" t="s">
        <v>515</v>
      </c>
      <c r="B803" s="389"/>
      <c r="C803" s="218"/>
      <c r="D803" s="398"/>
      <c r="E803" s="200" t="s">
        <v>421</v>
      </c>
      <c r="F803" s="201" t="s">
        <v>34</v>
      </c>
      <c r="G803" s="203">
        <v>1</v>
      </c>
      <c r="H803" s="203"/>
      <c r="I803" s="413">
        <v>1500</v>
      </c>
      <c r="J803" s="636">
        <f t="shared" si="99"/>
        <v>1500</v>
      </c>
      <c r="K803" s="822">
        <v>5000</v>
      </c>
      <c r="L803" s="405">
        <f t="shared" si="100"/>
        <v>5000</v>
      </c>
      <c r="M803" s="406">
        <f t="shared" si="94"/>
        <v>6500</v>
      </c>
      <c r="N803" s="706">
        <v>52030</v>
      </c>
      <c r="O803" s="668">
        <f t="shared" si="101"/>
        <v>52030</v>
      </c>
    </row>
    <row r="804" spans="1:52" s="89" customFormat="1" ht="15">
      <c r="A804" s="403" t="s">
        <v>516</v>
      </c>
      <c r="B804" s="389"/>
      <c r="C804" s="218"/>
      <c r="D804" s="398"/>
      <c r="E804" s="200" t="s">
        <v>616</v>
      </c>
      <c r="F804" s="201" t="s">
        <v>14</v>
      </c>
      <c r="G804" s="203">
        <v>15</v>
      </c>
      <c r="H804" s="203"/>
      <c r="I804" s="413">
        <v>150</v>
      </c>
      <c r="J804" s="636">
        <f t="shared" si="99"/>
        <v>2250</v>
      </c>
      <c r="K804" s="822">
        <v>950</v>
      </c>
      <c r="L804" s="405">
        <f t="shared" si="100"/>
        <v>14250</v>
      </c>
      <c r="M804" s="406">
        <f t="shared" si="94"/>
        <v>16500</v>
      </c>
      <c r="N804" s="706">
        <v>3000</v>
      </c>
      <c r="O804" s="668">
        <f t="shared" si="101"/>
        <v>45000</v>
      </c>
    </row>
    <row r="805" spans="1:52" s="89" customFormat="1" ht="15">
      <c r="A805" s="403" t="s">
        <v>517</v>
      </c>
      <c r="B805" s="389"/>
      <c r="C805" s="218"/>
      <c r="D805" s="398"/>
      <c r="E805" s="200" t="s">
        <v>617</v>
      </c>
      <c r="F805" s="201" t="s">
        <v>14</v>
      </c>
      <c r="G805" s="203">
        <v>15</v>
      </c>
      <c r="H805" s="203"/>
      <c r="I805" s="413">
        <v>150</v>
      </c>
      <c r="J805" s="636">
        <f t="shared" si="99"/>
        <v>2250</v>
      </c>
      <c r="K805" s="822">
        <v>350</v>
      </c>
      <c r="L805" s="405">
        <f t="shared" si="100"/>
        <v>5250</v>
      </c>
      <c r="M805" s="406">
        <f t="shared" si="94"/>
        <v>7500</v>
      </c>
      <c r="N805" s="706">
        <v>950</v>
      </c>
      <c r="O805" s="668">
        <f t="shared" si="101"/>
        <v>14250</v>
      </c>
    </row>
    <row r="806" spans="1:52" s="89" customFormat="1" ht="15">
      <c r="A806" s="403" t="s">
        <v>518</v>
      </c>
      <c r="B806" s="389"/>
      <c r="C806" s="218"/>
      <c r="D806" s="398"/>
      <c r="E806" s="200" t="s">
        <v>422</v>
      </c>
      <c r="F806" s="201" t="s">
        <v>14</v>
      </c>
      <c r="G806" s="203">
        <v>23</v>
      </c>
      <c r="H806" s="203"/>
      <c r="I806" s="413">
        <v>150</v>
      </c>
      <c r="J806" s="636">
        <f t="shared" si="99"/>
        <v>3450</v>
      </c>
      <c r="K806" s="822">
        <v>550</v>
      </c>
      <c r="L806" s="405">
        <f t="shared" si="100"/>
        <v>12650</v>
      </c>
      <c r="M806" s="406">
        <f t="shared" si="94"/>
        <v>16100</v>
      </c>
      <c r="N806" s="706">
        <v>1450</v>
      </c>
      <c r="O806" s="668">
        <f t="shared" si="101"/>
        <v>33350</v>
      </c>
    </row>
    <row r="807" spans="1:52" s="89" customFormat="1" ht="15">
      <c r="A807" s="403" t="s">
        <v>519</v>
      </c>
      <c r="B807" s="389"/>
      <c r="C807" s="218"/>
      <c r="D807" s="398"/>
      <c r="E807" s="200" t="s">
        <v>423</v>
      </c>
      <c r="F807" s="201" t="s">
        <v>14</v>
      </c>
      <c r="G807" s="203">
        <v>20</v>
      </c>
      <c r="H807" s="203"/>
      <c r="I807" s="413">
        <v>150</v>
      </c>
      <c r="J807" s="636">
        <f t="shared" si="99"/>
        <v>3000</v>
      </c>
      <c r="K807" s="822">
        <v>360</v>
      </c>
      <c r="L807" s="405">
        <f t="shared" si="100"/>
        <v>7200</v>
      </c>
      <c r="M807" s="406">
        <f t="shared" si="94"/>
        <v>10200</v>
      </c>
      <c r="N807" s="706">
        <v>950</v>
      </c>
      <c r="O807" s="668">
        <f t="shared" si="101"/>
        <v>19000</v>
      </c>
    </row>
    <row r="808" spans="1:52" s="89" customFormat="1" ht="15">
      <c r="A808" s="403" t="s">
        <v>520</v>
      </c>
      <c r="B808" s="389"/>
      <c r="C808" s="218"/>
      <c r="D808" s="398"/>
      <c r="E808" s="200" t="s">
        <v>424</v>
      </c>
      <c r="F808" s="201" t="s">
        <v>14</v>
      </c>
      <c r="G808" s="203">
        <v>30</v>
      </c>
      <c r="H808" s="203"/>
      <c r="I808" s="413">
        <v>150</v>
      </c>
      <c r="J808" s="636">
        <f t="shared" si="99"/>
        <v>4500</v>
      </c>
      <c r="K808" s="822">
        <v>350</v>
      </c>
      <c r="L808" s="405">
        <f t="shared" si="100"/>
        <v>10500</v>
      </c>
      <c r="M808" s="406">
        <f t="shared" si="94"/>
        <v>15000</v>
      </c>
      <c r="N808" s="706">
        <v>980</v>
      </c>
      <c r="O808" s="668">
        <f t="shared" si="101"/>
        <v>29400</v>
      </c>
    </row>
    <row r="809" spans="1:52" s="89" customFormat="1" ht="15">
      <c r="A809" s="403"/>
      <c r="B809" s="389"/>
      <c r="C809" s="218"/>
      <c r="D809" s="398"/>
      <c r="E809" s="200" t="s">
        <v>622</v>
      </c>
      <c r="F809" s="201" t="s">
        <v>14</v>
      </c>
      <c r="G809" s="203">
        <v>23</v>
      </c>
      <c r="H809" s="203"/>
      <c r="I809" s="413">
        <v>150</v>
      </c>
      <c r="J809" s="636">
        <f t="shared" si="99"/>
        <v>3450</v>
      </c>
      <c r="K809" s="822">
        <v>32</v>
      </c>
      <c r="L809" s="405">
        <f t="shared" si="100"/>
        <v>736</v>
      </c>
      <c r="M809" s="406">
        <f t="shared" si="94"/>
        <v>4186</v>
      </c>
      <c r="N809" s="706">
        <v>175</v>
      </c>
      <c r="O809" s="668">
        <f t="shared" si="101"/>
        <v>4025</v>
      </c>
    </row>
    <row r="810" spans="1:52" s="89" customFormat="1" ht="15">
      <c r="A810" s="403"/>
      <c r="B810" s="389"/>
      <c r="C810" s="218"/>
      <c r="D810" s="398"/>
      <c r="E810" s="200" t="s">
        <v>618</v>
      </c>
      <c r="F810" s="201" t="s">
        <v>14</v>
      </c>
      <c r="G810" s="203">
        <v>2</v>
      </c>
      <c r="H810" s="203"/>
      <c r="I810" s="413">
        <v>150</v>
      </c>
      <c r="J810" s="636">
        <f t="shared" si="99"/>
        <v>300</v>
      </c>
      <c r="K810" s="822">
        <v>35</v>
      </c>
      <c r="L810" s="405">
        <f t="shared" si="100"/>
        <v>70</v>
      </c>
      <c r="M810" s="406">
        <f t="shared" si="94"/>
        <v>370</v>
      </c>
      <c r="N810" s="706">
        <v>280</v>
      </c>
      <c r="O810" s="668">
        <f t="shared" si="101"/>
        <v>560</v>
      </c>
    </row>
    <row r="811" spans="1:52" s="89" customFormat="1" ht="15">
      <c r="A811" s="403"/>
      <c r="B811" s="389"/>
      <c r="C811" s="218"/>
      <c r="D811" s="398"/>
      <c r="E811" s="200" t="s">
        <v>619</v>
      </c>
      <c r="F811" s="201" t="s">
        <v>14</v>
      </c>
      <c r="G811" s="203">
        <v>2</v>
      </c>
      <c r="H811" s="203"/>
      <c r="I811" s="413">
        <v>150</v>
      </c>
      <c r="J811" s="636">
        <f t="shared" si="99"/>
        <v>300</v>
      </c>
      <c r="K811" s="822">
        <v>65</v>
      </c>
      <c r="L811" s="405">
        <f t="shared" si="100"/>
        <v>130</v>
      </c>
      <c r="M811" s="406">
        <f t="shared" si="94"/>
        <v>430</v>
      </c>
      <c r="N811" s="706">
        <v>600</v>
      </c>
      <c r="O811" s="668">
        <f t="shared" si="101"/>
        <v>1200</v>
      </c>
    </row>
    <row r="812" spans="1:52" s="89" customFormat="1" ht="15">
      <c r="A812" s="403"/>
      <c r="B812" s="389"/>
      <c r="C812" s="218"/>
      <c r="D812" s="398"/>
      <c r="E812" s="200" t="s">
        <v>620</v>
      </c>
      <c r="F812" s="201" t="s">
        <v>14</v>
      </c>
      <c r="G812" s="203">
        <v>1</v>
      </c>
      <c r="H812" s="203"/>
      <c r="I812" s="413">
        <v>150</v>
      </c>
      <c r="J812" s="636">
        <f t="shared" si="99"/>
        <v>150</v>
      </c>
      <c r="K812" s="822">
        <v>90</v>
      </c>
      <c r="L812" s="405">
        <f t="shared" si="100"/>
        <v>90</v>
      </c>
      <c r="M812" s="406">
        <f t="shared" si="94"/>
        <v>240</v>
      </c>
      <c r="N812" s="706">
        <v>1500</v>
      </c>
      <c r="O812" s="668">
        <f t="shared" si="101"/>
        <v>1500</v>
      </c>
    </row>
    <row r="813" spans="1:52" s="89" customFormat="1" ht="15">
      <c r="A813" s="403"/>
      <c r="B813" s="389"/>
      <c r="C813" s="218"/>
      <c r="D813" s="398"/>
      <c r="E813" s="200" t="s">
        <v>621</v>
      </c>
      <c r="F813" s="201" t="s">
        <v>14</v>
      </c>
      <c r="G813" s="203">
        <v>21</v>
      </c>
      <c r="H813" s="203"/>
      <c r="I813" s="413">
        <v>150</v>
      </c>
      <c r="J813" s="636">
        <f t="shared" si="99"/>
        <v>3150</v>
      </c>
      <c r="K813" s="822">
        <v>85</v>
      </c>
      <c r="L813" s="405">
        <f t="shared" si="100"/>
        <v>1785</v>
      </c>
      <c r="M813" s="406">
        <f t="shared" si="94"/>
        <v>4935</v>
      </c>
      <c r="N813" s="706">
        <v>800</v>
      </c>
      <c r="O813" s="668">
        <f t="shared" si="101"/>
        <v>16800</v>
      </c>
    </row>
    <row r="814" spans="1:52" s="89" customFormat="1" ht="15">
      <c r="A814" s="403" t="s">
        <v>521</v>
      </c>
      <c r="B814" s="389"/>
      <c r="C814" s="218"/>
      <c r="D814" s="398"/>
      <c r="E814" s="200" t="s">
        <v>425</v>
      </c>
      <c r="F814" s="201" t="s">
        <v>136</v>
      </c>
      <c r="G814" s="203">
        <v>1</v>
      </c>
      <c r="H814" s="203"/>
      <c r="I814" s="413">
        <v>1500</v>
      </c>
      <c r="J814" s="636">
        <f t="shared" si="99"/>
        <v>1500</v>
      </c>
      <c r="K814" s="823">
        <v>5000</v>
      </c>
      <c r="L814" s="405">
        <f t="shared" si="100"/>
        <v>5000</v>
      </c>
      <c r="M814" s="406">
        <f t="shared" si="94"/>
        <v>6500</v>
      </c>
      <c r="N814" s="706">
        <v>60000</v>
      </c>
      <c r="O814" s="668">
        <f t="shared" si="101"/>
        <v>60000</v>
      </c>
      <c r="AZ814" s="91"/>
    </row>
    <row r="815" spans="1:52" s="89" customFormat="1" ht="15">
      <c r="A815" s="402"/>
      <c r="B815" s="389"/>
      <c r="C815" s="218"/>
      <c r="D815" s="398"/>
      <c r="E815" s="404"/>
      <c r="F815" s="220"/>
      <c r="G815" s="405"/>
      <c r="H815" s="405"/>
      <c r="I815" s="405"/>
      <c r="J815" s="636"/>
      <c r="K815" s="601"/>
      <c r="L815" s="405"/>
      <c r="M815" s="406"/>
      <c r="N815" s="704"/>
      <c r="O815" s="668"/>
    </row>
    <row r="816" spans="1:52" s="89" customFormat="1">
      <c r="A816" s="177"/>
      <c r="B816" s="176"/>
      <c r="C816" s="151"/>
      <c r="D816" s="156"/>
      <c r="E816" s="160" t="s">
        <v>485</v>
      </c>
      <c r="F816" s="53"/>
      <c r="G816" s="30"/>
      <c r="H816" s="30"/>
      <c r="I816" s="841"/>
      <c r="J816" s="677">
        <f t="shared" ref="J816:N816" si="102">SUM(J759:J814)</f>
        <v>429072.5</v>
      </c>
      <c r="K816" s="782"/>
      <c r="L816" s="768">
        <f t="shared" si="102"/>
        <v>505391</v>
      </c>
      <c r="M816" s="881">
        <f t="shared" si="102"/>
        <v>934463.5</v>
      </c>
      <c r="N816" s="677">
        <f t="shared" si="102"/>
        <v>377270</v>
      </c>
      <c r="O816" s="677">
        <f>SUM(O759:O814)</f>
        <v>1139865</v>
      </c>
    </row>
    <row r="817" spans="1:51" s="89" customFormat="1">
      <c r="A817" s="28"/>
      <c r="B817" s="141"/>
      <c r="C817" s="151"/>
      <c r="D817" s="156"/>
      <c r="E817" s="160" t="s">
        <v>486</v>
      </c>
      <c r="F817" s="53"/>
      <c r="G817" s="30"/>
      <c r="H817" s="30"/>
      <c r="I817" s="841"/>
      <c r="J817" s="680">
        <f t="shared" ref="J817:N817" si="103">J816</f>
        <v>429072.5</v>
      </c>
      <c r="K817" s="812"/>
      <c r="L817" s="771">
        <f t="shared" si="103"/>
        <v>505391</v>
      </c>
      <c r="M817" s="881">
        <f t="shared" si="103"/>
        <v>934463.5</v>
      </c>
      <c r="N817" s="680">
        <f t="shared" si="103"/>
        <v>377270</v>
      </c>
      <c r="O817" s="680">
        <f>O816</f>
        <v>1139865</v>
      </c>
    </row>
    <row r="818" spans="1:51" s="89" customFormat="1" ht="15">
      <c r="A818" s="402"/>
      <c r="B818" s="389"/>
      <c r="C818" s="218"/>
      <c r="D818" s="400" t="s">
        <v>98</v>
      </c>
      <c r="E818" s="404"/>
      <c r="F818" s="220"/>
      <c r="G818" s="405"/>
      <c r="H818" s="405"/>
      <c r="I818" s="405"/>
      <c r="J818" s="636"/>
      <c r="K818" s="601"/>
      <c r="L818" s="405"/>
      <c r="M818" s="406"/>
      <c r="N818" s="704"/>
      <c r="O818" s="668"/>
    </row>
    <row r="819" spans="1:51" s="89" customFormat="1" ht="15">
      <c r="A819" s="403" t="s">
        <v>522</v>
      </c>
      <c r="B819" s="389"/>
      <c r="C819" s="218"/>
      <c r="D819" s="398"/>
      <c r="E819" s="200" t="s">
        <v>419</v>
      </c>
      <c r="F819" s="201" t="s">
        <v>14</v>
      </c>
      <c r="G819" s="204">
        <v>30</v>
      </c>
      <c r="H819" s="204"/>
      <c r="I819" s="413">
        <v>150</v>
      </c>
      <c r="J819" s="739">
        <f t="shared" ref="J819:J832" si="104">I819*G819</f>
        <v>4500</v>
      </c>
      <c r="K819" s="821">
        <v>920</v>
      </c>
      <c r="L819" s="204">
        <f t="shared" ref="L819:L832" si="105">K819*G819</f>
        <v>27600</v>
      </c>
      <c r="M819" s="442">
        <f>L819+J819</f>
        <v>32100</v>
      </c>
      <c r="N819" s="706">
        <v>1250</v>
      </c>
      <c r="O819" s="668">
        <f t="shared" ref="O819:O832" si="106">N819*G819</f>
        <v>37500</v>
      </c>
      <c r="AY819" s="89">
        <v>30</v>
      </c>
    </row>
    <row r="820" spans="1:51" s="89" customFormat="1" ht="14.25" customHeight="1">
      <c r="A820" s="403" t="s">
        <v>523</v>
      </c>
      <c r="B820" s="389"/>
      <c r="C820" s="218"/>
      <c r="D820" s="398"/>
      <c r="E820" s="200" t="s">
        <v>420</v>
      </c>
      <c r="F820" s="201" t="s">
        <v>14</v>
      </c>
      <c r="G820" s="204">
        <v>1</v>
      </c>
      <c r="H820" s="204"/>
      <c r="I820" s="413">
        <v>150</v>
      </c>
      <c r="J820" s="739">
        <f t="shared" si="104"/>
        <v>150</v>
      </c>
      <c r="K820" s="822">
        <v>3500</v>
      </c>
      <c r="L820" s="204">
        <f t="shared" si="105"/>
        <v>3500</v>
      </c>
      <c r="M820" s="442">
        <f t="shared" ref="M820:M863" si="107">L820+J820</f>
        <v>3650</v>
      </c>
      <c r="N820" s="706">
        <v>9500</v>
      </c>
      <c r="O820" s="668">
        <f t="shared" si="106"/>
        <v>9500</v>
      </c>
    </row>
    <row r="821" spans="1:51" s="89" customFormat="1" ht="15">
      <c r="A821" s="403" t="s">
        <v>524</v>
      </c>
      <c r="B821" s="389"/>
      <c r="C821" s="218"/>
      <c r="D821" s="398"/>
      <c r="E821" s="200" t="s">
        <v>421</v>
      </c>
      <c r="F821" s="201" t="s">
        <v>34</v>
      </c>
      <c r="G821" s="204">
        <v>1</v>
      </c>
      <c r="H821" s="204"/>
      <c r="I821" s="413">
        <v>1500</v>
      </c>
      <c r="J821" s="739">
        <f t="shared" si="104"/>
        <v>1500</v>
      </c>
      <c r="K821" s="822">
        <v>5000</v>
      </c>
      <c r="L821" s="204">
        <f t="shared" si="105"/>
        <v>5000</v>
      </c>
      <c r="M821" s="442">
        <f t="shared" si="107"/>
        <v>6500</v>
      </c>
      <c r="N821" s="706">
        <v>52030</v>
      </c>
      <c r="O821" s="668">
        <f t="shared" si="106"/>
        <v>52030</v>
      </c>
    </row>
    <row r="822" spans="1:51" s="89" customFormat="1" ht="15">
      <c r="A822" s="403" t="s">
        <v>525</v>
      </c>
      <c r="B822" s="389"/>
      <c r="C822" s="218"/>
      <c r="D822" s="398"/>
      <c r="E822" s="200" t="s">
        <v>616</v>
      </c>
      <c r="F822" s="201" t="s">
        <v>14</v>
      </c>
      <c r="G822" s="204">
        <v>15</v>
      </c>
      <c r="H822" s="204"/>
      <c r="I822" s="413">
        <v>150</v>
      </c>
      <c r="J822" s="739">
        <f t="shared" si="104"/>
        <v>2250</v>
      </c>
      <c r="K822" s="822">
        <v>950</v>
      </c>
      <c r="L822" s="204">
        <f t="shared" si="105"/>
        <v>14250</v>
      </c>
      <c r="M822" s="442">
        <f t="shared" si="107"/>
        <v>16500</v>
      </c>
      <c r="N822" s="706">
        <v>3000</v>
      </c>
      <c r="O822" s="668">
        <f t="shared" si="106"/>
        <v>45000</v>
      </c>
      <c r="S822" s="102"/>
    </row>
    <row r="823" spans="1:51" s="89" customFormat="1" ht="15">
      <c r="A823" s="403" t="s">
        <v>526</v>
      </c>
      <c r="B823" s="389"/>
      <c r="C823" s="218"/>
      <c r="D823" s="398"/>
      <c r="E823" s="200" t="s">
        <v>623</v>
      </c>
      <c r="F823" s="201" t="s">
        <v>14</v>
      </c>
      <c r="G823" s="204">
        <v>15</v>
      </c>
      <c r="H823" s="204"/>
      <c r="I823" s="413">
        <v>150</v>
      </c>
      <c r="J823" s="739">
        <f t="shared" si="104"/>
        <v>2250</v>
      </c>
      <c r="K823" s="822">
        <v>350</v>
      </c>
      <c r="L823" s="204">
        <f t="shared" si="105"/>
        <v>5250</v>
      </c>
      <c r="M823" s="442">
        <f t="shared" si="107"/>
        <v>7500</v>
      </c>
      <c r="N823" s="706">
        <v>950</v>
      </c>
      <c r="O823" s="668">
        <f t="shared" si="106"/>
        <v>14250</v>
      </c>
      <c r="S823" s="102"/>
    </row>
    <row r="824" spans="1:51" s="89" customFormat="1" ht="15">
      <c r="A824" s="403" t="s">
        <v>527</v>
      </c>
      <c r="B824" s="389"/>
      <c r="C824" s="218"/>
      <c r="D824" s="398"/>
      <c r="E824" s="200" t="s">
        <v>422</v>
      </c>
      <c r="F824" s="201" t="s">
        <v>14</v>
      </c>
      <c r="G824" s="204">
        <v>23</v>
      </c>
      <c r="H824" s="204"/>
      <c r="I824" s="413">
        <v>150</v>
      </c>
      <c r="J824" s="739">
        <f t="shared" si="104"/>
        <v>3450</v>
      </c>
      <c r="K824" s="822">
        <v>550</v>
      </c>
      <c r="L824" s="204">
        <f t="shared" si="105"/>
        <v>12650</v>
      </c>
      <c r="M824" s="442">
        <f t="shared" si="107"/>
        <v>16100</v>
      </c>
      <c r="N824" s="706">
        <v>1450</v>
      </c>
      <c r="O824" s="668">
        <f t="shared" si="106"/>
        <v>33350</v>
      </c>
    </row>
    <row r="825" spans="1:51" s="89" customFormat="1" ht="15">
      <c r="A825" s="403" t="s">
        <v>528</v>
      </c>
      <c r="B825" s="389"/>
      <c r="C825" s="218"/>
      <c r="D825" s="398"/>
      <c r="E825" s="200" t="s">
        <v>423</v>
      </c>
      <c r="F825" s="201" t="s">
        <v>14</v>
      </c>
      <c r="G825" s="204">
        <v>20</v>
      </c>
      <c r="H825" s="204"/>
      <c r="I825" s="413">
        <v>150</v>
      </c>
      <c r="J825" s="739">
        <f t="shared" si="104"/>
        <v>3000</v>
      </c>
      <c r="K825" s="822">
        <v>360</v>
      </c>
      <c r="L825" s="204">
        <f t="shared" si="105"/>
        <v>7200</v>
      </c>
      <c r="M825" s="442">
        <f t="shared" si="107"/>
        <v>10200</v>
      </c>
      <c r="N825" s="706">
        <v>950</v>
      </c>
      <c r="O825" s="668">
        <f t="shared" si="106"/>
        <v>19000</v>
      </c>
    </row>
    <row r="826" spans="1:51" s="89" customFormat="1" ht="15">
      <c r="A826" s="403" t="s">
        <v>529</v>
      </c>
      <c r="B826" s="389"/>
      <c r="C826" s="218"/>
      <c r="D826" s="398"/>
      <c r="E826" s="200" t="s">
        <v>424</v>
      </c>
      <c r="F826" s="201" t="s">
        <v>14</v>
      </c>
      <c r="G826" s="204">
        <v>30</v>
      </c>
      <c r="H826" s="204"/>
      <c r="I826" s="413">
        <v>150</v>
      </c>
      <c r="J826" s="739">
        <f t="shared" si="104"/>
        <v>4500</v>
      </c>
      <c r="K826" s="822">
        <v>350</v>
      </c>
      <c r="L826" s="204">
        <f t="shared" si="105"/>
        <v>10500</v>
      </c>
      <c r="M826" s="442">
        <f t="shared" si="107"/>
        <v>15000</v>
      </c>
      <c r="N826" s="706">
        <v>980</v>
      </c>
      <c r="O826" s="668">
        <f t="shared" si="106"/>
        <v>29400</v>
      </c>
    </row>
    <row r="827" spans="1:51" s="89" customFormat="1" ht="15">
      <c r="A827" s="403"/>
      <c r="B827" s="389"/>
      <c r="C827" s="218"/>
      <c r="D827" s="398"/>
      <c r="E827" s="200" t="s">
        <v>622</v>
      </c>
      <c r="F827" s="201" t="s">
        <v>14</v>
      </c>
      <c r="G827" s="204">
        <v>23</v>
      </c>
      <c r="H827" s="204"/>
      <c r="I827" s="413">
        <v>150</v>
      </c>
      <c r="J827" s="739">
        <f t="shared" si="104"/>
        <v>3450</v>
      </c>
      <c r="K827" s="822">
        <v>32</v>
      </c>
      <c r="L827" s="204">
        <f t="shared" si="105"/>
        <v>736</v>
      </c>
      <c r="M827" s="442">
        <f t="shared" si="107"/>
        <v>4186</v>
      </c>
      <c r="N827" s="706">
        <v>175</v>
      </c>
      <c r="O827" s="668">
        <f t="shared" si="106"/>
        <v>4025</v>
      </c>
    </row>
    <row r="828" spans="1:51" s="89" customFormat="1" ht="15">
      <c r="A828" s="403"/>
      <c r="B828" s="389"/>
      <c r="C828" s="218"/>
      <c r="D828" s="398"/>
      <c r="E828" s="200" t="s">
        <v>618</v>
      </c>
      <c r="F828" s="201" t="s">
        <v>14</v>
      </c>
      <c r="G828" s="204">
        <v>2</v>
      </c>
      <c r="H828" s="204"/>
      <c r="I828" s="413">
        <v>150</v>
      </c>
      <c r="J828" s="739">
        <f t="shared" si="104"/>
        <v>300</v>
      </c>
      <c r="K828" s="822">
        <v>35</v>
      </c>
      <c r="L828" s="204">
        <f t="shared" si="105"/>
        <v>70</v>
      </c>
      <c r="M828" s="442">
        <f t="shared" si="107"/>
        <v>370</v>
      </c>
      <c r="N828" s="706">
        <v>280</v>
      </c>
      <c r="O828" s="668">
        <f t="shared" si="106"/>
        <v>560</v>
      </c>
    </row>
    <row r="829" spans="1:51" s="89" customFormat="1" ht="15">
      <c r="A829" s="403"/>
      <c r="B829" s="389"/>
      <c r="C829" s="218"/>
      <c r="D829" s="398"/>
      <c r="E829" s="200" t="s">
        <v>619</v>
      </c>
      <c r="F829" s="201" t="s">
        <v>14</v>
      </c>
      <c r="G829" s="204">
        <v>2</v>
      </c>
      <c r="H829" s="204"/>
      <c r="I829" s="413">
        <v>150</v>
      </c>
      <c r="J829" s="739">
        <f t="shared" si="104"/>
        <v>300</v>
      </c>
      <c r="K829" s="822">
        <v>65</v>
      </c>
      <c r="L829" s="204">
        <f t="shared" si="105"/>
        <v>130</v>
      </c>
      <c r="M829" s="442">
        <f t="shared" si="107"/>
        <v>430</v>
      </c>
      <c r="N829" s="706">
        <v>600</v>
      </c>
      <c r="O829" s="668">
        <f t="shared" si="106"/>
        <v>1200</v>
      </c>
    </row>
    <row r="830" spans="1:51" s="89" customFormat="1" ht="15">
      <c r="A830" s="403"/>
      <c r="B830" s="389"/>
      <c r="C830" s="218"/>
      <c r="D830" s="398"/>
      <c r="E830" s="200" t="s">
        <v>620</v>
      </c>
      <c r="F830" s="201" t="s">
        <v>14</v>
      </c>
      <c r="G830" s="204">
        <v>1</v>
      </c>
      <c r="H830" s="204"/>
      <c r="I830" s="413">
        <v>150</v>
      </c>
      <c r="J830" s="739">
        <f t="shared" si="104"/>
        <v>150</v>
      </c>
      <c r="K830" s="822">
        <v>90</v>
      </c>
      <c r="L830" s="204">
        <f t="shared" si="105"/>
        <v>90</v>
      </c>
      <c r="M830" s="442">
        <f t="shared" si="107"/>
        <v>240</v>
      </c>
      <c r="N830" s="706">
        <v>1500</v>
      </c>
      <c r="O830" s="668">
        <f t="shared" si="106"/>
        <v>1500</v>
      </c>
    </row>
    <row r="831" spans="1:51" s="89" customFormat="1" ht="15">
      <c r="A831" s="403" t="s">
        <v>530</v>
      </c>
      <c r="B831" s="389"/>
      <c r="C831" s="218"/>
      <c r="D831" s="398"/>
      <c r="E831" s="200" t="s">
        <v>621</v>
      </c>
      <c r="F831" s="201" t="s">
        <v>14</v>
      </c>
      <c r="G831" s="204">
        <v>21</v>
      </c>
      <c r="H831" s="204"/>
      <c r="I831" s="413">
        <v>150</v>
      </c>
      <c r="J831" s="739">
        <f t="shared" si="104"/>
        <v>3150</v>
      </c>
      <c r="K831" s="822">
        <v>85</v>
      </c>
      <c r="L831" s="204">
        <f t="shared" si="105"/>
        <v>1785</v>
      </c>
      <c r="M831" s="442">
        <f t="shared" si="107"/>
        <v>4935</v>
      </c>
      <c r="N831" s="706">
        <v>800</v>
      </c>
      <c r="O831" s="668">
        <f t="shared" si="106"/>
        <v>16800</v>
      </c>
    </row>
    <row r="832" spans="1:51" s="89" customFormat="1" ht="15">
      <c r="A832" s="403" t="s">
        <v>531</v>
      </c>
      <c r="B832" s="389"/>
      <c r="C832" s="218"/>
      <c r="D832" s="398"/>
      <c r="E832" s="200" t="s">
        <v>425</v>
      </c>
      <c r="F832" s="201" t="s">
        <v>136</v>
      </c>
      <c r="G832" s="204">
        <v>1</v>
      </c>
      <c r="H832" s="204"/>
      <c r="I832" s="413">
        <v>1500</v>
      </c>
      <c r="J832" s="739">
        <f t="shared" si="104"/>
        <v>1500</v>
      </c>
      <c r="K832" s="824">
        <v>5000</v>
      </c>
      <c r="L832" s="204">
        <f t="shared" si="105"/>
        <v>5000</v>
      </c>
      <c r="M832" s="442">
        <f t="shared" si="107"/>
        <v>6500</v>
      </c>
      <c r="N832" s="706">
        <v>60000</v>
      </c>
      <c r="O832" s="668">
        <f t="shared" si="106"/>
        <v>60000</v>
      </c>
    </row>
    <row r="833" spans="1:56" s="89" customFormat="1" ht="15">
      <c r="A833" s="402"/>
      <c r="B833" s="389"/>
      <c r="C833" s="218"/>
      <c r="D833" s="398"/>
      <c r="E833" s="441"/>
      <c r="F833" s="201"/>
      <c r="G833" s="204"/>
      <c r="H833" s="204"/>
      <c r="I833" s="413"/>
      <c r="J833" s="739"/>
      <c r="K833" s="824"/>
      <c r="L833" s="204"/>
      <c r="M833" s="442"/>
      <c r="N833" s="706"/>
      <c r="O833" s="668"/>
    </row>
    <row r="834" spans="1:56" s="89" customFormat="1" ht="15">
      <c r="A834" s="402"/>
      <c r="B834" s="389"/>
      <c r="C834" s="218"/>
      <c r="D834" s="400" t="s">
        <v>99</v>
      </c>
      <c r="E834" s="404"/>
      <c r="F834" s="220"/>
      <c r="G834" s="405"/>
      <c r="H834" s="405"/>
      <c r="I834" s="405"/>
      <c r="J834" s="739"/>
      <c r="K834" s="601"/>
      <c r="L834" s="204"/>
      <c r="M834" s="442"/>
      <c r="N834" s="704"/>
      <c r="O834" s="668"/>
    </row>
    <row r="835" spans="1:56" s="89" customFormat="1" ht="15">
      <c r="A835" s="403" t="s">
        <v>532</v>
      </c>
      <c r="B835" s="389"/>
      <c r="C835" s="218"/>
      <c r="D835" s="398"/>
      <c r="E835" s="404" t="s">
        <v>266</v>
      </c>
      <c r="F835" s="220" t="s">
        <v>14</v>
      </c>
      <c r="G835" s="405">
        <v>6</v>
      </c>
      <c r="H835" s="405"/>
      <c r="I835" s="405">
        <v>150</v>
      </c>
      <c r="J835" s="739">
        <f>I835*G835</f>
        <v>900</v>
      </c>
      <c r="K835" s="601">
        <v>350</v>
      </c>
      <c r="L835" s="204">
        <f>K835*G835</f>
        <v>2100</v>
      </c>
      <c r="M835" s="442">
        <f t="shared" si="107"/>
        <v>3000</v>
      </c>
      <c r="N835" s="715">
        <v>950</v>
      </c>
      <c r="O835" s="668">
        <f>N835*G835</f>
        <v>5700</v>
      </c>
    </row>
    <row r="836" spans="1:56" s="89" customFormat="1" ht="15">
      <c r="A836" s="403" t="s">
        <v>533</v>
      </c>
      <c r="B836" s="389"/>
      <c r="C836" s="218"/>
      <c r="D836" s="398"/>
      <c r="E836" s="412" t="s">
        <v>318</v>
      </c>
      <c r="F836" s="220" t="s">
        <v>14</v>
      </c>
      <c r="G836" s="405">
        <v>10</v>
      </c>
      <c r="H836" s="405"/>
      <c r="I836" s="405">
        <v>150</v>
      </c>
      <c r="J836" s="739">
        <f>I836*G836</f>
        <v>1500</v>
      </c>
      <c r="K836" s="601">
        <v>350</v>
      </c>
      <c r="L836" s="204">
        <f>K836*G836</f>
        <v>3500</v>
      </c>
      <c r="M836" s="442">
        <f t="shared" si="107"/>
        <v>5000</v>
      </c>
      <c r="N836" s="715">
        <v>950</v>
      </c>
      <c r="O836" s="668">
        <f>N836*G836</f>
        <v>9500</v>
      </c>
    </row>
    <row r="837" spans="1:56" s="89" customFormat="1" ht="15">
      <c r="A837" s="403" t="s">
        <v>534</v>
      </c>
      <c r="B837" s="389"/>
      <c r="C837" s="218"/>
      <c r="D837" s="398"/>
      <c r="E837" s="200" t="s">
        <v>426</v>
      </c>
      <c r="F837" s="220" t="s">
        <v>14</v>
      </c>
      <c r="G837" s="405">
        <v>2</v>
      </c>
      <c r="H837" s="405"/>
      <c r="I837" s="405">
        <v>150</v>
      </c>
      <c r="J837" s="739">
        <f>I837*G837</f>
        <v>300</v>
      </c>
      <c r="K837" s="601">
        <v>350</v>
      </c>
      <c r="L837" s="204">
        <f>K837*G837</f>
        <v>700</v>
      </c>
      <c r="M837" s="442">
        <f t="shared" si="107"/>
        <v>1000</v>
      </c>
      <c r="N837" s="715">
        <v>1500</v>
      </c>
      <c r="O837" s="668">
        <f>N837*G837</f>
        <v>3000</v>
      </c>
    </row>
    <row r="838" spans="1:56" s="89" customFormat="1" ht="15">
      <c r="A838" s="402"/>
      <c r="B838" s="389"/>
      <c r="C838" s="218"/>
      <c r="D838" s="398"/>
      <c r="E838" s="404"/>
      <c r="F838" s="220"/>
      <c r="G838" s="405"/>
      <c r="H838" s="405"/>
      <c r="I838" s="405"/>
      <c r="J838" s="739"/>
      <c r="K838" s="601"/>
      <c r="L838" s="204"/>
      <c r="M838" s="442"/>
      <c r="N838" s="704"/>
      <c r="O838" s="668"/>
    </row>
    <row r="839" spans="1:56" s="83" customFormat="1" ht="15">
      <c r="A839" s="303" t="s">
        <v>535</v>
      </c>
      <c r="B839" s="348" t="s">
        <v>200</v>
      </c>
      <c r="C839" s="264"/>
      <c r="D839" s="409"/>
      <c r="E839" s="410"/>
      <c r="F839" s="263"/>
      <c r="G839" s="411"/>
      <c r="H839" s="411"/>
      <c r="I839" s="405"/>
      <c r="J839" s="739"/>
      <c r="K839" s="601"/>
      <c r="L839" s="204"/>
      <c r="M839" s="442"/>
      <c r="N839" s="704"/>
      <c r="O839" s="668"/>
    </row>
    <row r="840" spans="1:56" s="83" customFormat="1" ht="15">
      <c r="A840" s="266"/>
      <c r="B840" s="361"/>
      <c r="C840" s="264"/>
      <c r="D840" s="342" t="s">
        <v>93</v>
      </c>
      <c r="E840" s="410"/>
      <c r="F840" s="263"/>
      <c r="G840" s="411"/>
      <c r="H840" s="411"/>
      <c r="I840" s="405"/>
      <c r="J840" s="739"/>
      <c r="K840" s="601"/>
      <c r="L840" s="204"/>
      <c r="M840" s="442"/>
      <c r="N840" s="704"/>
      <c r="O840" s="668"/>
    </row>
    <row r="841" spans="1:56" s="83" customFormat="1" ht="15">
      <c r="A841" s="272" t="s">
        <v>536</v>
      </c>
      <c r="B841" s="366"/>
      <c r="C841" s="264"/>
      <c r="D841" s="409"/>
      <c r="E841" s="287" t="s">
        <v>200</v>
      </c>
      <c r="F841" s="270" t="s">
        <v>136</v>
      </c>
      <c r="G841" s="411">
        <v>1</v>
      </c>
      <c r="H841" s="411"/>
      <c r="I841" s="405">
        <f>K841*0.25</f>
        <v>234375</v>
      </c>
      <c r="J841" s="739">
        <f>I841*G841</f>
        <v>234375</v>
      </c>
      <c r="K841" s="601">
        <f>N841*0.75</f>
        <v>937500</v>
      </c>
      <c r="L841" s="204">
        <f>K841*G841</f>
        <v>937500</v>
      </c>
      <c r="M841" s="442">
        <f t="shared" si="107"/>
        <v>1171875</v>
      </c>
      <c r="N841" s="704">
        <v>1250000</v>
      </c>
      <c r="O841" s="668">
        <f>N841*G841</f>
        <v>1250000</v>
      </c>
      <c r="AY841" s="740">
        <f>N841/1.3</f>
        <v>961538.4615384615</v>
      </c>
    </row>
    <row r="842" spans="1:56" s="89" customFormat="1" ht="15">
      <c r="A842" s="402"/>
      <c r="B842" s="389"/>
      <c r="C842" s="218"/>
      <c r="D842" s="398"/>
      <c r="E842" s="404"/>
      <c r="F842" s="220"/>
      <c r="G842" s="405"/>
      <c r="H842" s="405"/>
      <c r="I842" s="405"/>
      <c r="J842" s="739"/>
      <c r="K842" s="601"/>
      <c r="L842" s="204"/>
      <c r="M842" s="442"/>
      <c r="N842" s="704"/>
      <c r="O842" s="668"/>
    </row>
    <row r="843" spans="1:56" s="89" customFormat="1" ht="15">
      <c r="A843" s="402"/>
      <c r="B843" s="431"/>
      <c r="C843" s="218"/>
      <c r="D843" s="400" t="s">
        <v>98</v>
      </c>
      <c r="E843" s="404"/>
      <c r="F843" s="220"/>
      <c r="G843" s="405"/>
      <c r="H843" s="405"/>
      <c r="I843" s="405"/>
      <c r="J843" s="739"/>
      <c r="K843" s="601"/>
      <c r="L843" s="204"/>
      <c r="M843" s="442"/>
      <c r="N843" s="704"/>
      <c r="O843" s="668"/>
    </row>
    <row r="844" spans="1:56" s="89" customFormat="1" ht="15">
      <c r="A844" s="272" t="s">
        <v>537</v>
      </c>
      <c r="B844" s="389"/>
      <c r="C844" s="218"/>
      <c r="D844" s="398"/>
      <c r="E844" s="443" t="s">
        <v>200</v>
      </c>
      <c r="F844" s="270" t="s">
        <v>136</v>
      </c>
      <c r="G844" s="411">
        <v>1</v>
      </c>
      <c r="H844" s="411"/>
      <c r="I844" s="405">
        <f>K844*0.25</f>
        <v>234375</v>
      </c>
      <c r="J844" s="739">
        <f>I844*G844</f>
        <v>234375</v>
      </c>
      <c r="K844" s="601">
        <f>N844*0.75</f>
        <v>937500</v>
      </c>
      <c r="L844" s="204">
        <f>K844*G844</f>
        <v>937500</v>
      </c>
      <c r="M844" s="442">
        <f t="shared" si="107"/>
        <v>1171875</v>
      </c>
      <c r="N844" s="704">
        <v>1250000</v>
      </c>
      <c r="O844" s="668">
        <f>N844*G844</f>
        <v>1250000</v>
      </c>
    </row>
    <row r="845" spans="1:56" s="89" customFormat="1" ht="15">
      <c r="A845" s="402"/>
      <c r="B845" s="389"/>
      <c r="C845" s="218"/>
      <c r="D845" s="398"/>
      <c r="E845" s="404"/>
      <c r="F845" s="220"/>
      <c r="G845" s="405"/>
      <c r="H845" s="405"/>
      <c r="I845" s="405"/>
      <c r="J845" s="739"/>
      <c r="K845" s="601"/>
      <c r="L845" s="204"/>
      <c r="M845" s="442"/>
      <c r="N845" s="704"/>
      <c r="O845" s="668"/>
    </row>
    <row r="846" spans="1:56" s="89" customFormat="1" ht="15">
      <c r="A846" s="399" t="s">
        <v>538</v>
      </c>
      <c r="B846" s="230" t="s">
        <v>201</v>
      </c>
      <c r="C846" s="218"/>
      <c r="D846" s="398"/>
      <c r="E846" s="404"/>
      <c r="F846" s="220"/>
      <c r="G846" s="405"/>
      <c r="H846" s="405"/>
      <c r="I846" s="405"/>
      <c r="J846" s="739"/>
      <c r="K846" s="601"/>
      <c r="L846" s="204"/>
      <c r="M846" s="442"/>
      <c r="N846" s="704"/>
      <c r="O846" s="668"/>
      <c r="BB846" s="89">
        <f>8*2+2</f>
        <v>18</v>
      </c>
      <c r="BC846" s="89">
        <v>15000</v>
      </c>
      <c r="BD846" s="89">
        <f>BC846*BB846/10</f>
        <v>27000</v>
      </c>
    </row>
    <row r="847" spans="1:56" s="89" customFormat="1" ht="15">
      <c r="A847" s="402"/>
      <c r="B847" s="389"/>
      <c r="C847" s="218"/>
      <c r="D847" s="1476" t="s">
        <v>267</v>
      </c>
      <c r="E847" s="1477"/>
      <c r="F847" s="220"/>
      <c r="G847" s="405"/>
      <c r="H847" s="405"/>
      <c r="I847" s="405"/>
      <c r="J847" s="739"/>
      <c r="K847" s="601"/>
      <c r="L847" s="204"/>
      <c r="M847" s="442"/>
      <c r="N847" s="704"/>
      <c r="O847" s="668"/>
    </row>
    <row r="848" spans="1:56" s="89" customFormat="1" ht="15">
      <c r="A848" s="403" t="s">
        <v>539</v>
      </c>
      <c r="B848" s="389"/>
      <c r="C848" s="218"/>
      <c r="D848" s="926"/>
      <c r="E848" s="232" t="s">
        <v>93</v>
      </c>
      <c r="F848" s="220" t="s">
        <v>14</v>
      </c>
      <c r="G848" s="405">
        <v>9</v>
      </c>
      <c r="H848" s="405"/>
      <c r="I848" s="405">
        <v>100</v>
      </c>
      <c r="J848" s="739">
        <f>I848*G848</f>
        <v>900</v>
      </c>
      <c r="K848" s="601">
        <v>850</v>
      </c>
      <c r="L848" s="204">
        <f>K848*G848</f>
        <v>7650</v>
      </c>
      <c r="M848" s="442">
        <f t="shared" si="107"/>
        <v>8550</v>
      </c>
      <c r="N848" s="704">
        <v>750</v>
      </c>
      <c r="O848" s="668">
        <f>N848*G848</f>
        <v>6750</v>
      </c>
    </row>
    <row r="849" spans="1:51" s="89" customFormat="1" ht="15">
      <c r="A849" s="403" t="s">
        <v>540</v>
      </c>
      <c r="B849" s="389"/>
      <c r="C849" s="218"/>
      <c r="D849" s="398"/>
      <c r="E849" s="404" t="s">
        <v>98</v>
      </c>
      <c r="F849" s="220" t="s">
        <v>14</v>
      </c>
      <c r="G849" s="405">
        <v>9</v>
      </c>
      <c r="H849" s="405"/>
      <c r="I849" s="405">
        <v>100</v>
      </c>
      <c r="J849" s="739">
        <f>I849*G849</f>
        <v>900</v>
      </c>
      <c r="K849" s="601">
        <v>850</v>
      </c>
      <c r="L849" s="204">
        <f>K849*G849</f>
        <v>7650</v>
      </c>
      <c r="M849" s="442">
        <f t="shared" si="107"/>
        <v>8550</v>
      </c>
      <c r="N849" s="704">
        <v>750</v>
      </c>
      <c r="O849" s="668">
        <f>N849*G849</f>
        <v>6750</v>
      </c>
    </row>
    <row r="850" spans="1:51" s="89" customFormat="1" ht="15">
      <c r="A850" s="402"/>
      <c r="B850" s="389"/>
      <c r="C850" s="218"/>
      <c r="D850" s="398"/>
      <c r="E850" s="404"/>
      <c r="F850" s="220"/>
      <c r="G850" s="405"/>
      <c r="H850" s="405"/>
      <c r="I850" s="405"/>
      <c r="J850" s="739"/>
      <c r="K850" s="601"/>
      <c r="L850" s="204"/>
      <c r="M850" s="442"/>
      <c r="N850" s="704"/>
      <c r="O850" s="668"/>
    </row>
    <row r="851" spans="1:51" s="89" customFormat="1" ht="15">
      <c r="A851" s="402"/>
      <c r="B851" s="389"/>
      <c r="C851" s="218"/>
      <c r="D851" s="1476" t="s">
        <v>356</v>
      </c>
      <c r="E851" s="1477"/>
      <c r="F851" s="220"/>
      <c r="G851" s="405"/>
      <c r="H851" s="405"/>
      <c r="I851" s="405"/>
      <c r="J851" s="739"/>
      <c r="K851" s="601"/>
      <c r="L851" s="204"/>
      <c r="M851" s="442"/>
      <c r="N851" s="704"/>
      <c r="O851" s="668"/>
    </row>
    <row r="852" spans="1:51" s="89" customFormat="1" ht="15">
      <c r="A852" s="403" t="s">
        <v>541</v>
      </c>
      <c r="B852" s="389"/>
      <c r="C852" s="218"/>
      <c r="D852" s="398"/>
      <c r="E852" s="391" t="s">
        <v>357</v>
      </c>
      <c r="F852" s="444" t="s">
        <v>136</v>
      </c>
      <c r="G852" s="405">
        <v>1</v>
      </c>
      <c r="H852" s="405"/>
      <c r="I852" s="405">
        <f>K852*0.25</f>
        <v>17812.5</v>
      </c>
      <c r="J852" s="739">
        <f>I852*G852</f>
        <v>17812.5</v>
      </c>
      <c r="K852" s="601">
        <f>N852*0.75</f>
        <v>71250</v>
      </c>
      <c r="L852" s="204">
        <f>K852*G852</f>
        <v>71250</v>
      </c>
      <c r="M852" s="442">
        <f t="shared" si="107"/>
        <v>89062.5</v>
      </c>
      <c r="N852" s="704">
        <v>95000</v>
      </c>
      <c r="O852" s="668">
        <f>N852*G852</f>
        <v>95000</v>
      </c>
    </row>
    <row r="853" spans="1:51" s="89" customFormat="1" ht="15">
      <c r="A853" s="402"/>
      <c r="B853" s="389"/>
      <c r="C853" s="218"/>
      <c r="D853" s="398"/>
      <c r="E853" s="391"/>
      <c r="F853" s="220"/>
      <c r="G853" s="405"/>
      <c r="H853" s="602"/>
      <c r="I853" s="602"/>
      <c r="J853" s="739"/>
      <c r="K853" s="601"/>
      <c r="L853" s="204"/>
      <c r="M853" s="442"/>
      <c r="N853" s="704"/>
      <c r="O853" s="668"/>
      <c r="AY853" s="597" t="s">
        <v>625</v>
      </c>
    </row>
    <row r="854" spans="1:51" s="89" customFormat="1" ht="15">
      <c r="A854" s="402"/>
      <c r="B854" s="389"/>
      <c r="C854" s="218"/>
      <c r="D854" s="1471" t="s">
        <v>427</v>
      </c>
      <c r="E854" s="1472"/>
      <c r="F854" s="201"/>
      <c r="G854" s="203"/>
      <c r="H854" s="203"/>
      <c r="I854" s="413"/>
      <c r="J854" s="739"/>
      <c r="K854" s="825"/>
      <c r="L854" s="204"/>
      <c r="M854" s="442"/>
      <c r="N854" s="704"/>
      <c r="O854" s="668"/>
    </row>
    <row r="855" spans="1:51" s="89" customFormat="1" ht="15">
      <c r="A855" s="403" t="s">
        <v>542</v>
      </c>
      <c r="B855" s="389"/>
      <c r="C855" s="218"/>
      <c r="D855" s="925"/>
      <c r="E855" s="205" t="s">
        <v>93</v>
      </c>
      <c r="F855" s="201" t="s">
        <v>14</v>
      </c>
      <c r="G855" s="203">
        <v>7</v>
      </c>
      <c r="H855" s="203"/>
      <c r="I855" s="413">
        <v>200</v>
      </c>
      <c r="J855" s="739">
        <f>I855*G855</f>
        <v>1400</v>
      </c>
      <c r="K855" s="825">
        <v>750</v>
      </c>
      <c r="L855" s="204">
        <f>K855*G855</f>
        <v>5250</v>
      </c>
      <c r="M855" s="442">
        <f t="shared" si="107"/>
        <v>6650</v>
      </c>
      <c r="N855" s="704">
        <v>950</v>
      </c>
      <c r="O855" s="668">
        <f>N855*G855</f>
        <v>6650</v>
      </c>
    </row>
    <row r="856" spans="1:51" s="89" customFormat="1" ht="15">
      <c r="A856" s="403"/>
      <c r="B856" s="389"/>
      <c r="C856" s="218"/>
      <c r="D856" s="925"/>
      <c r="E856" s="404" t="s">
        <v>98</v>
      </c>
      <c r="F856" s="201" t="s">
        <v>14</v>
      </c>
      <c r="G856" s="203">
        <v>3</v>
      </c>
      <c r="H856" s="203"/>
      <c r="I856" s="413">
        <v>200</v>
      </c>
      <c r="J856" s="739">
        <f>I856*G856</f>
        <v>600</v>
      </c>
      <c r="K856" s="825">
        <v>750</v>
      </c>
      <c r="L856" s="204">
        <f>K856*G856</f>
        <v>2250</v>
      </c>
      <c r="M856" s="442">
        <f t="shared" si="107"/>
        <v>2850</v>
      </c>
      <c r="N856" s="704">
        <v>950</v>
      </c>
      <c r="O856" s="668">
        <f>N856*G856</f>
        <v>2850</v>
      </c>
    </row>
    <row r="857" spans="1:51" s="89" customFormat="1" ht="15">
      <c r="A857" s="403"/>
      <c r="B857" s="389"/>
      <c r="C857" s="218"/>
      <c r="D857" s="925"/>
      <c r="E857" s="205"/>
      <c r="F857" s="201"/>
      <c r="G857" s="203"/>
      <c r="H857" s="203"/>
      <c r="I857" s="413"/>
      <c r="J857" s="739"/>
      <c r="K857" s="825"/>
      <c r="L857" s="204"/>
      <c r="M857" s="442"/>
      <c r="N857" s="704"/>
      <c r="O857" s="668"/>
    </row>
    <row r="858" spans="1:51" s="89" customFormat="1" ht="15">
      <c r="A858" s="403"/>
      <c r="B858" s="389"/>
      <c r="C858" s="218"/>
      <c r="D858" s="1471" t="s">
        <v>624</v>
      </c>
      <c r="E858" s="1472"/>
      <c r="F858" s="201"/>
      <c r="G858" s="203"/>
      <c r="H858" s="203"/>
      <c r="I858" s="413"/>
      <c r="J858" s="739"/>
      <c r="K858" s="825"/>
      <c r="L858" s="204"/>
      <c r="M858" s="442"/>
      <c r="N858" s="704"/>
      <c r="O858" s="668"/>
    </row>
    <row r="859" spans="1:51" s="89" customFormat="1" ht="15">
      <c r="A859" s="403"/>
      <c r="B859" s="389"/>
      <c r="C859" s="218"/>
      <c r="D859" s="925"/>
      <c r="E859" s="205" t="s">
        <v>93</v>
      </c>
      <c r="F859" s="201" t="s">
        <v>14</v>
      </c>
      <c r="G859" s="203">
        <v>3</v>
      </c>
      <c r="H859" s="203"/>
      <c r="I859" s="413">
        <v>200</v>
      </c>
      <c r="J859" s="739">
        <f>I859*G859</f>
        <v>600</v>
      </c>
      <c r="K859" s="825">
        <v>750</v>
      </c>
      <c r="L859" s="204">
        <f>K859*G859</f>
        <v>2250</v>
      </c>
      <c r="M859" s="442">
        <f t="shared" si="107"/>
        <v>2850</v>
      </c>
      <c r="N859" s="704">
        <v>950</v>
      </c>
      <c r="O859" s="668">
        <f>N859*G859</f>
        <v>2850</v>
      </c>
    </row>
    <row r="860" spans="1:51" s="89" customFormat="1" ht="15">
      <c r="A860" s="402"/>
      <c r="B860" s="389"/>
      <c r="C860" s="218"/>
      <c r="D860" s="202"/>
      <c r="E860" s="404" t="s">
        <v>98</v>
      </c>
      <c r="F860" s="201" t="s">
        <v>14</v>
      </c>
      <c r="G860" s="203">
        <v>3</v>
      </c>
      <c r="H860" s="203"/>
      <c r="I860" s="413">
        <v>200</v>
      </c>
      <c r="J860" s="739">
        <f>I860*G860</f>
        <v>600</v>
      </c>
      <c r="K860" s="825">
        <v>750</v>
      </c>
      <c r="L860" s="204">
        <f>K860*G860</f>
        <v>2250</v>
      </c>
      <c r="M860" s="442">
        <f t="shared" si="107"/>
        <v>2850</v>
      </c>
      <c r="N860" s="704">
        <v>950</v>
      </c>
      <c r="O860" s="668">
        <f>N860*G860</f>
        <v>2850</v>
      </c>
    </row>
    <row r="861" spans="1:51" s="89" customFormat="1" ht="15">
      <c r="A861" s="402"/>
      <c r="B861" s="389"/>
      <c r="C861" s="218"/>
      <c r="D861" s="1471" t="s">
        <v>428</v>
      </c>
      <c r="E861" s="1472"/>
      <c r="F861" s="201"/>
      <c r="G861" s="203"/>
      <c r="H861" s="203"/>
      <c r="I861" s="413"/>
      <c r="J861" s="739"/>
      <c r="K861" s="825"/>
      <c r="L861" s="204"/>
      <c r="M861" s="442"/>
      <c r="N861" s="704"/>
      <c r="O861" s="668">
        <f>N861*G861</f>
        <v>0</v>
      </c>
    </row>
    <row r="862" spans="1:51" s="89" customFormat="1" ht="15">
      <c r="A862" s="403" t="s">
        <v>543</v>
      </c>
      <c r="B862" s="389"/>
      <c r="C862" s="218"/>
      <c r="D862" s="202"/>
      <c r="E862" s="205" t="s">
        <v>93</v>
      </c>
      <c r="F862" s="201" t="s">
        <v>14</v>
      </c>
      <c r="G862" s="203">
        <v>1</v>
      </c>
      <c r="H862" s="203"/>
      <c r="I862" s="413">
        <v>400</v>
      </c>
      <c r="J862" s="739">
        <f>I862*G862</f>
        <v>400</v>
      </c>
      <c r="K862" s="825">
        <v>2100</v>
      </c>
      <c r="L862" s="204">
        <f>K862*G862</f>
        <v>2100</v>
      </c>
      <c r="M862" s="442">
        <f t="shared" si="107"/>
        <v>2500</v>
      </c>
      <c r="N862" s="704">
        <v>2500</v>
      </c>
      <c r="O862" s="668">
        <f>N862*G862</f>
        <v>2500</v>
      </c>
    </row>
    <row r="863" spans="1:51" s="89" customFormat="1" ht="15">
      <c r="A863" s="402"/>
      <c r="B863" s="389"/>
      <c r="C863" s="218"/>
      <c r="D863" s="398"/>
      <c r="E863" s="404" t="s">
        <v>98</v>
      </c>
      <c r="F863" s="201" t="s">
        <v>14</v>
      </c>
      <c r="G863" s="405">
        <v>1</v>
      </c>
      <c r="H863" s="405"/>
      <c r="I863" s="413">
        <v>400</v>
      </c>
      <c r="J863" s="739">
        <f>I863*G863</f>
        <v>400</v>
      </c>
      <c r="K863" s="825">
        <v>2100</v>
      </c>
      <c r="L863" s="204">
        <f>K863*G863</f>
        <v>2100</v>
      </c>
      <c r="M863" s="442">
        <f t="shared" si="107"/>
        <v>2500</v>
      </c>
      <c r="N863" s="704">
        <v>2500</v>
      </c>
      <c r="O863" s="668">
        <f>N863*G863</f>
        <v>2500</v>
      </c>
    </row>
    <row r="864" spans="1:51" s="89" customFormat="1">
      <c r="A864" s="179"/>
      <c r="B864" s="171"/>
      <c r="C864" s="156"/>
      <c r="D864" s="171"/>
      <c r="E864" s="160" t="s">
        <v>544</v>
      </c>
      <c r="F864" s="121"/>
      <c r="G864" s="94"/>
      <c r="H864" s="94"/>
      <c r="I864" s="868"/>
      <c r="J864" s="716">
        <f t="shared" ref="J864:N864" si="108">SUM(J817:J863)</f>
        <v>954585</v>
      </c>
      <c r="K864" s="826"/>
      <c r="L864" s="772">
        <f t="shared" si="108"/>
        <v>2583202</v>
      </c>
      <c r="M864" s="886">
        <f t="shared" si="108"/>
        <v>3537787</v>
      </c>
      <c r="N864" s="716">
        <f t="shared" si="108"/>
        <v>3119435</v>
      </c>
      <c r="O864" s="716">
        <f>SUM(O817:O863)</f>
        <v>4110880</v>
      </c>
    </row>
    <row r="865" spans="1:19" s="97" customFormat="1" ht="15">
      <c r="A865" s="184" t="s">
        <v>546</v>
      </c>
      <c r="B865" s="147"/>
      <c r="C865" s="157"/>
      <c r="D865" s="172"/>
      <c r="E865" s="183" t="s">
        <v>545</v>
      </c>
      <c r="F865" s="95"/>
      <c r="G865" s="122"/>
      <c r="H865" s="122"/>
      <c r="I865" s="869"/>
      <c r="J865" s="643"/>
      <c r="K865" s="827"/>
      <c r="L865" s="122"/>
      <c r="M865" s="123"/>
      <c r="N865" s="717"/>
      <c r="O865" s="718"/>
      <c r="P865" s="96"/>
    </row>
    <row r="866" spans="1:19" s="97" customFormat="1" ht="15">
      <c r="A866" s="446"/>
      <c r="B866" s="447"/>
      <c r="C866" s="448"/>
      <c r="D866" s="449"/>
      <c r="E866" s="450"/>
      <c r="F866" s="451"/>
      <c r="G866" s="452"/>
      <c r="H866" s="452"/>
      <c r="I866" s="870"/>
      <c r="J866" s="644"/>
      <c r="K866" s="828"/>
      <c r="L866" s="452"/>
      <c r="M866" s="453"/>
      <c r="N866" s="719"/>
      <c r="O866" s="720"/>
      <c r="P866" s="96"/>
    </row>
    <row r="867" spans="1:19" s="97" customFormat="1" ht="15">
      <c r="A867" s="482" t="s">
        <v>547</v>
      </c>
      <c r="B867" s="454" t="s">
        <v>71</v>
      </c>
      <c r="C867" s="455"/>
      <c r="D867" s="456"/>
      <c r="E867" s="457"/>
      <c r="F867" s="458"/>
      <c r="G867" s="459"/>
      <c r="H867" s="459"/>
      <c r="I867" s="871"/>
      <c r="J867" s="645"/>
      <c r="K867" s="829"/>
      <c r="L867" s="459"/>
      <c r="M867" s="460"/>
      <c r="N867" s="721"/>
      <c r="O867" s="722"/>
      <c r="P867" s="96"/>
    </row>
    <row r="868" spans="1:19" s="97" customFormat="1" ht="45.75" customHeight="1">
      <c r="A868" s="461"/>
      <c r="B868" s="462"/>
      <c r="C868" s="463" t="s">
        <v>48</v>
      </c>
      <c r="D868" s="1458" t="s">
        <v>278</v>
      </c>
      <c r="E868" s="1459"/>
      <c r="F868" s="458"/>
      <c r="G868" s="459"/>
      <c r="H868" s="459"/>
      <c r="I868" s="871"/>
      <c r="J868" s="645"/>
      <c r="K868" s="829"/>
      <c r="L868" s="459"/>
      <c r="M868" s="460"/>
      <c r="N868" s="721"/>
      <c r="O868" s="722"/>
      <c r="P868" s="96"/>
    </row>
    <row r="869" spans="1:19" s="97" customFormat="1" ht="50.45" customHeight="1">
      <c r="A869" s="461"/>
      <c r="B869" s="462"/>
      <c r="C869" s="463" t="s">
        <v>139</v>
      </c>
      <c r="D869" s="1458" t="s">
        <v>279</v>
      </c>
      <c r="E869" s="1459"/>
      <c r="F869" s="458"/>
      <c r="G869" s="459"/>
      <c r="H869" s="459"/>
      <c r="I869" s="871"/>
      <c r="J869" s="645"/>
      <c r="K869" s="829"/>
      <c r="L869" s="459"/>
      <c r="M869" s="460"/>
      <c r="N869" s="721"/>
      <c r="O869" s="722"/>
      <c r="P869" s="96"/>
    </row>
    <row r="870" spans="1:19" s="97" customFormat="1" ht="32.25" customHeight="1">
      <c r="A870" s="461"/>
      <c r="B870" s="462"/>
      <c r="C870" s="463" t="s">
        <v>202</v>
      </c>
      <c r="D870" s="1458" t="s">
        <v>203</v>
      </c>
      <c r="E870" s="1459"/>
      <c r="F870" s="458"/>
      <c r="G870" s="459"/>
      <c r="H870" s="459"/>
      <c r="I870" s="871"/>
      <c r="J870" s="645"/>
      <c r="K870" s="829"/>
      <c r="L870" s="459"/>
      <c r="M870" s="460"/>
      <c r="N870" s="721"/>
      <c r="O870" s="722"/>
      <c r="P870" s="96"/>
    </row>
    <row r="871" spans="1:19" s="97" customFormat="1" ht="32.25" customHeight="1">
      <c r="A871" s="461"/>
      <c r="B871" s="462"/>
      <c r="C871" s="463" t="s">
        <v>204</v>
      </c>
      <c r="D871" s="1458" t="s">
        <v>280</v>
      </c>
      <c r="E871" s="1459"/>
      <c r="F871" s="458"/>
      <c r="G871" s="459"/>
      <c r="H871" s="459"/>
      <c r="I871" s="871"/>
      <c r="J871" s="645"/>
      <c r="K871" s="829"/>
      <c r="L871" s="459"/>
      <c r="M871" s="460"/>
      <c r="N871" s="721"/>
      <c r="O871" s="722"/>
      <c r="P871" s="96"/>
    </row>
    <row r="872" spans="1:19" s="97" customFormat="1" ht="21" customHeight="1">
      <c r="A872" s="461"/>
      <c r="B872" s="462"/>
      <c r="C872" s="464" t="s">
        <v>281</v>
      </c>
      <c r="D872" s="465" t="s">
        <v>282</v>
      </c>
      <c r="E872" s="457"/>
      <c r="F872" s="458"/>
      <c r="G872" s="459"/>
      <c r="H872" s="459"/>
      <c r="I872" s="871"/>
      <c r="J872" s="645"/>
      <c r="K872" s="829"/>
      <c r="L872" s="459"/>
      <c r="M872" s="460"/>
      <c r="N872" s="721"/>
      <c r="O872" s="722"/>
      <c r="P872" s="96"/>
    </row>
    <row r="873" spans="1:19" s="97" customFormat="1" ht="15">
      <c r="A873" s="461"/>
      <c r="B873" s="462"/>
      <c r="C873" s="455"/>
      <c r="D873" s="456"/>
      <c r="E873" s="457"/>
      <c r="F873" s="458"/>
      <c r="G873" s="459"/>
      <c r="H873" s="459"/>
      <c r="I873" s="871"/>
      <c r="J873" s="645"/>
      <c r="K873" s="829"/>
      <c r="L873" s="459"/>
      <c r="M873" s="460"/>
      <c r="N873" s="721"/>
      <c r="O873" s="722"/>
      <c r="P873" s="96"/>
    </row>
    <row r="874" spans="1:19" s="97" customFormat="1" ht="15">
      <c r="A874" s="461"/>
      <c r="B874" s="466" t="s">
        <v>603</v>
      </c>
      <c r="C874" s="467"/>
      <c r="D874" s="467"/>
      <c r="E874" s="457"/>
      <c r="F874" s="458"/>
      <c r="G874" s="459"/>
      <c r="H874" s="459"/>
      <c r="I874" s="871"/>
      <c r="J874" s="645"/>
      <c r="K874" s="829"/>
      <c r="L874" s="459"/>
      <c r="M874" s="460"/>
      <c r="N874" s="721"/>
      <c r="O874" s="722"/>
      <c r="P874" s="96"/>
    </row>
    <row r="875" spans="1:19" s="97" customFormat="1" ht="15">
      <c r="A875" s="461"/>
      <c r="B875" s="468"/>
      <c r="C875" s="469"/>
      <c r="D875" s="469"/>
      <c r="E875" s="457"/>
      <c r="F875" s="458"/>
      <c r="G875" s="459"/>
      <c r="H875" s="459"/>
      <c r="I875" s="871"/>
      <c r="J875" s="645"/>
      <c r="K875" s="829"/>
      <c r="L875" s="459"/>
      <c r="M875" s="460"/>
      <c r="N875" s="721"/>
      <c r="O875" s="722"/>
      <c r="P875" s="96"/>
    </row>
    <row r="876" spans="1:19" s="97" customFormat="1" ht="33.75" customHeight="1">
      <c r="A876" s="573" t="s">
        <v>548</v>
      </c>
      <c r="B876" s="471"/>
      <c r="C876" s="472"/>
      <c r="D876" s="1458" t="s">
        <v>283</v>
      </c>
      <c r="E876" s="1459"/>
      <c r="F876" s="473" t="s">
        <v>136</v>
      </c>
      <c r="G876" s="459">
        <v>1</v>
      </c>
      <c r="H876" s="459"/>
      <c r="I876" s="871">
        <f>K876*0.25</f>
        <v>187500</v>
      </c>
      <c r="J876" s="645">
        <f>G876*I876</f>
        <v>187500</v>
      </c>
      <c r="K876" s="829">
        <f>N876*0.75</f>
        <v>750000</v>
      </c>
      <c r="L876" s="459">
        <f>K876*G876</f>
        <v>750000</v>
      </c>
      <c r="M876" s="460">
        <f t="shared" ref="M876" si="109">J876+L876</f>
        <v>937500</v>
      </c>
      <c r="N876" s="721">
        <v>1000000</v>
      </c>
      <c r="O876" s="723">
        <f>N876*G876</f>
        <v>1000000</v>
      </c>
      <c r="P876" s="96">
        <f>1000000</f>
        <v>1000000</v>
      </c>
      <c r="Q876" s="96">
        <f>6000*16</f>
        <v>96000</v>
      </c>
      <c r="R876" s="96">
        <f>SUM(P876:Q876)</f>
        <v>1096000</v>
      </c>
      <c r="S876" s="98">
        <f>R876*1.15</f>
        <v>1260400</v>
      </c>
    </row>
    <row r="877" spans="1:19" s="97" customFormat="1" ht="21" customHeight="1">
      <c r="A877" s="585"/>
      <c r="B877" s="586"/>
      <c r="C877" s="587"/>
      <c r="D877" s="588"/>
      <c r="E877" s="589"/>
      <c r="F877" s="590"/>
      <c r="G877" s="591"/>
      <c r="H877" s="591"/>
      <c r="I877" s="871"/>
      <c r="J877" s="645"/>
      <c r="K877" s="829"/>
      <c r="L877" s="459"/>
      <c r="M877" s="460"/>
      <c r="N877" s="724"/>
      <c r="O877" s="725"/>
      <c r="P877" s="96"/>
      <c r="Q877" s="96"/>
      <c r="R877" s="96"/>
      <c r="S877" s="98"/>
    </row>
    <row r="878" spans="1:19" s="97" customFormat="1" ht="15">
      <c r="A878" s="180"/>
      <c r="B878" s="157"/>
      <c r="C878" s="157"/>
      <c r="D878" s="172"/>
      <c r="E878" s="183" t="s">
        <v>150</v>
      </c>
      <c r="F878" s="95"/>
      <c r="G878" s="122"/>
      <c r="H878" s="920"/>
      <c r="I878" s="871"/>
      <c r="J878" s="718">
        <f t="shared" ref="J878:N878" si="110">SUM(J874:J877)</f>
        <v>187500</v>
      </c>
      <c r="K878" s="830"/>
      <c r="L878" s="773">
        <f t="shared" si="110"/>
        <v>750000</v>
      </c>
      <c r="M878" s="888">
        <f t="shared" si="110"/>
        <v>937500</v>
      </c>
      <c r="N878" s="718">
        <f t="shared" si="110"/>
        <v>1000000</v>
      </c>
      <c r="O878" s="718">
        <f>SUM(O874:O877)</f>
        <v>1000000</v>
      </c>
      <c r="P878" s="96"/>
    </row>
    <row r="879" spans="1:19" s="97" customFormat="1" ht="15">
      <c r="A879" s="184" t="s">
        <v>276</v>
      </c>
      <c r="B879" s="147"/>
      <c r="C879" s="157"/>
      <c r="D879" s="172"/>
      <c r="E879" s="183" t="s">
        <v>432</v>
      </c>
      <c r="F879" s="95"/>
      <c r="G879" s="122"/>
      <c r="H879" s="920"/>
      <c r="I879" s="871"/>
      <c r="J879" s="645"/>
      <c r="K879" s="829"/>
      <c r="L879" s="459"/>
      <c r="M879" s="460"/>
      <c r="N879" s="717"/>
      <c r="O879" s="718"/>
      <c r="P879" s="96"/>
    </row>
    <row r="880" spans="1:19" s="97" customFormat="1" ht="15">
      <c r="A880" s="446"/>
      <c r="B880" s="447"/>
      <c r="C880" s="448"/>
      <c r="D880" s="449"/>
      <c r="E880" s="450"/>
      <c r="F880" s="451"/>
      <c r="G880" s="452"/>
      <c r="H880" s="584"/>
      <c r="I880" s="871"/>
      <c r="J880" s="645"/>
      <c r="K880" s="829"/>
      <c r="L880" s="459"/>
      <c r="M880" s="460"/>
      <c r="N880" s="719"/>
      <c r="O880" s="720"/>
      <c r="P880" s="96"/>
    </row>
    <row r="881" spans="1:55" s="97" customFormat="1" ht="15">
      <c r="A881" s="578"/>
      <c r="B881" s="579"/>
      <c r="C881" s="580"/>
      <c r="D881" s="581"/>
      <c r="E881" s="582"/>
      <c r="F881" s="583"/>
      <c r="G881" s="584"/>
      <c r="H881" s="584"/>
      <c r="I881" s="871"/>
      <c r="J881" s="645"/>
      <c r="K881" s="829"/>
      <c r="L881" s="459"/>
      <c r="M881" s="460"/>
      <c r="N881" s="726"/>
      <c r="O881" s="727"/>
      <c r="P881" s="96"/>
    </row>
    <row r="882" spans="1:55" s="97" customFormat="1" ht="15">
      <c r="A882" s="573" t="s">
        <v>277</v>
      </c>
      <c r="B882" s="454"/>
      <c r="C882" s="455"/>
      <c r="D882" s="576" t="s">
        <v>604</v>
      </c>
      <c r="E882" s="457"/>
      <c r="F882" s="577" t="s">
        <v>136</v>
      </c>
      <c r="G882" s="459">
        <v>1</v>
      </c>
      <c r="H882" s="459"/>
      <c r="I882" s="871">
        <f t="shared" ref="I882" si="111">K882*0.25</f>
        <v>281250</v>
      </c>
      <c r="J882" s="645">
        <f t="shared" ref="J882" si="112">G882*I882</f>
        <v>281250</v>
      </c>
      <c r="K882" s="829">
        <f>N882*0.75</f>
        <v>1125000</v>
      </c>
      <c r="L882" s="459">
        <f t="shared" ref="L882" si="113">K882*G882</f>
        <v>1125000</v>
      </c>
      <c r="M882" s="460">
        <f t="shared" ref="M882" si="114">J882+L882</f>
        <v>1406250</v>
      </c>
      <c r="N882" s="721">
        <v>1500000</v>
      </c>
      <c r="O882" s="728">
        <f>N882*G882</f>
        <v>1500000</v>
      </c>
      <c r="P882" s="96"/>
      <c r="AY882" s="98">
        <f>N882/1.3</f>
        <v>1153846.1538461538</v>
      </c>
    </row>
    <row r="883" spans="1:55" s="97" customFormat="1" ht="15">
      <c r="A883" s="461"/>
      <c r="B883" s="462"/>
      <c r="C883" s="464"/>
      <c r="D883" s="465"/>
      <c r="E883" s="457"/>
      <c r="F883" s="458"/>
      <c r="G883" s="459"/>
      <c r="H883" s="459"/>
      <c r="I883" s="871"/>
      <c r="J883" s="645"/>
      <c r="K883" s="829"/>
      <c r="L883" s="459"/>
      <c r="M883" s="460"/>
      <c r="N883" s="721"/>
      <c r="O883" s="722"/>
      <c r="P883" s="96"/>
      <c r="BA883" s="97">
        <f>630*10.76</f>
        <v>6778.8</v>
      </c>
      <c r="BB883" s="97">
        <v>8600</v>
      </c>
      <c r="BC883" s="97">
        <f>BB883-BA883</f>
        <v>1821.1999999999998</v>
      </c>
    </row>
    <row r="884" spans="1:55" s="97" customFormat="1" ht="15">
      <c r="A884" s="461"/>
      <c r="B884" s="462"/>
      <c r="C884" s="455"/>
      <c r="D884" s="456"/>
      <c r="E884" s="457"/>
      <c r="F884" s="458"/>
      <c r="G884" s="459"/>
      <c r="H884" s="459"/>
      <c r="I884" s="871"/>
      <c r="J884" s="645"/>
      <c r="K884" s="829"/>
      <c r="L884" s="459"/>
      <c r="M884" s="460"/>
      <c r="N884" s="721"/>
      <c r="O884" s="722"/>
      <c r="P884" s="96"/>
    </row>
    <row r="885" spans="1:55" s="97" customFormat="1" ht="15">
      <c r="A885" s="461"/>
      <c r="B885" s="466"/>
      <c r="C885" s="467"/>
      <c r="D885" s="467"/>
      <c r="E885" s="457"/>
      <c r="F885" s="458"/>
      <c r="G885" s="459"/>
      <c r="H885" s="459"/>
      <c r="I885" s="871"/>
      <c r="J885" s="645"/>
      <c r="K885" s="829"/>
      <c r="L885" s="459"/>
      <c r="M885" s="460"/>
      <c r="N885" s="721"/>
      <c r="O885" s="722"/>
      <c r="P885" s="96"/>
      <c r="BA885" s="97">
        <f>BA883/BC883</f>
        <v>3.7221612123874372</v>
      </c>
    </row>
    <row r="886" spans="1:55" s="97" customFormat="1" ht="15">
      <c r="A886" s="461"/>
      <c r="B886" s="468"/>
      <c r="C886" s="469"/>
      <c r="D886" s="469"/>
      <c r="E886" s="457"/>
      <c r="F886" s="458"/>
      <c r="G886" s="459"/>
      <c r="H886" s="459"/>
      <c r="I886" s="871"/>
      <c r="J886" s="645"/>
      <c r="K886" s="829"/>
      <c r="L886" s="459"/>
      <c r="M886" s="460"/>
      <c r="N886" s="721"/>
      <c r="O886" s="722"/>
      <c r="P886" s="96"/>
    </row>
    <row r="887" spans="1:55" s="97" customFormat="1" ht="15">
      <c r="A887" s="470"/>
      <c r="B887" s="471"/>
      <c r="C887" s="472"/>
      <c r="D887" s="1458"/>
      <c r="E887" s="1459"/>
      <c r="F887" s="483"/>
      <c r="G887" s="459"/>
      <c r="H887" s="459"/>
      <c r="I887" s="871"/>
      <c r="J887" s="645"/>
      <c r="K887" s="829"/>
      <c r="L887" s="459"/>
      <c r="M887" s="460"/>
      <c r="N887" s="721"/>
      <c r="O887" s="723"/>
      <c r="P887" s="96"/>
      <c r="BA887" s="97">
        <v>12500000</v>
      </c>
    </row>
    <row r="888" spans="1:55" s="97" customFormat="1" ht="15">
      <c r="A888" s="474"/>
      <c r="B888" s="475"/>
      <c r="C888" s="476"/>
      <c r="D888" s="477"/>
      <c r="E888" s="478"/>
      <c r="F888" s="479"/>
      <c r="G888" s="480"/>
      <c r="H888" s="480"/>
      <c r="I888" s="872"/>
      <c r="J888" s="646"/>
      <c r="K888" s="831"/>
      <c r="L888" s="480"/>
      <c r="M888" s="481"/>
      <c r="N888" s="729"/>
      <c r="O888" s="730"/>
      <c r="P888" s="96"/>
    </row>
    <row r="889" spans="1:55" s="97" customFormat="1" ht="15">
      <c r="A889" s="180"/>
      <c r="B889" s="157"/>
      <c r="C889" s="157"/>
      <c r="D889" s="172"/>
      <c r="E889" s="183" t="s">
        <v>205</v>
      </c>
      <c r="F889" s="95"/>
      <c r="G889" s="122"/>
      <c r="H889" s="122"/>
      <c r="I889" s="869"/>
      <c r="J889" s="718">
        <f t="shared" ref="J889:N889" si="115">SUM(J880:J888)</f>
        <v>281250</v>
      </c>
      <c r="K889" s="830"/>
      <c r="L889" s="773">
        <f t="shared" si="115"/>
        <v>1125000</v>
      </c>
      <c r="M889" s="888">
        <f t="shared" si="115"/>
        <v>1406250</v>
      </c>
      <c r="N889" s="718">
        <f t="shared" si="115"/>
        <v>1500000</v>
      </c>
      <c r="O889" s="718">
        <f>SUM(O880:O888)</f>
        <v>1500000</v>
      </c>
      <c r="P889" s="96"/>
    </row>
    <row r="890" spans="1:55" s="89" customFormat="1">
      <c r="A890" s="99" t="s">
        <v>252</v>
      </c>
      <c r="B890" s="148"/>
      <c r="C890" s="158"/>
      <c r="D890" s="158"/>
      <c r="E890" s="173" t="s">
        <v>433</v>
      </c>
      <c r="F890" s="100"/>
      <c r="G890" s="124"/>
      <c r="H890" s="124"/>
      <c r="I890" s="873"/>
      <c r="J890" s="647"/>
      <c r="K890" s="832"/>
      <c r="L890" s="124"/>
      <c r="M890" s="125"/>
      <c r="N890" s="731"/>
      <c r="O890" s="684"/>
    </row>
    <row r="891" spans="1:55" s="89" customFormat="1" ht="15">
      <c r="A891" s="484"/>
      <c r="B891" s="485"/>
      <c r="C891" s="486"/>
      <c r="D891" s="486"/>
      <c r="E891" s="487"/>
      <c r="F891" s="488"/>
      <c r="G891" s="489"/>
      <c r="H891" s="489"/>
      <c r="I891" s="874"/>
      <c r="J891" s="648"/>
      <c r="K891" s="833"/>
      <c r="L891" s="489"/>
      <c r="M891" s="490"/>
      <c r="N891" s="732"/>
      <c r="O891" s="679"/>
    </row>
    <row r="892" spans="1:55" s="33" customFormat="1" ht="12" customHeight="1">
      <c r="A892" s="491" t="s">
        <v>253</v>
      </c>
      <c r="B892" s="492" t="s">
        <v>71</v>
      </c>
      <c r="C892" s="493"/>
      <c r="D892" s="493"/>
      <c r="E892" s="494"/>
      <c r="F892" s="495"/>
      <c r="G892" s="324"/>
      <c r="H892" s="324"/>
      <c r="I892" s="853"/>
      <c r="J892" s="619"/>
      <c r="K892" s="791"/>
      <c r="L892" s="324"/>
      <c r="M892" s="325"/>
      <c r="N892" s="692"/>
      <c r="O892" s="668"/>
    </row>
    <row r="893" spans="1:55" s="32" customFormat="1" ht="40.5" customHeight="1">
      <c r="A893" s="496"/>
      <c r="B893" s="497"/>
      <c r="C893" s="493"/>
      <c r="D893" s="498" t="s">
        <v>48</v>
      </c>
      <c r="E893" s="499" t="s">
        <v>206</v>
      </c>
      <c r="F893" s="495"/>
      <c r="G893" s="324"/>
      <c r="H893" s="324"/>
      <c r="I893" s="853"/>
      <c r="J893" s="619"/>
      <c r="K893" s="791"/>
      <c r="L893" s="324"/>
      <c r="M893" s="325"/>
      <c r="N893" s="692"/>
      <c r="O893" s="668"/>
    </row>
    <row r="894" spans="1:55" s="67" customFormat="1" ht="30" customHeight="1">
      <c r="A894" s="496"/>
      <c r="B894" s="497"/>
      <c r="C894" s="493"/>
      <c r="D894" s="498" t="s">
        <v>139</v>
      </c>
      <c r="E894" s="500" t="s">
        <v>203</v>
      </c>
      <c r="F894" s="495"/>
      <c r="G894" s="324"/>
      <c r="H894" s="324"/>
      <c r="I894" s="853"/>
      <c r="J894" s="619"/>
      <c r="K894" s="791"/>
      <c r="L894" s="324"/>
      <c r="M894" s="325"/>
      <c r="N894" s="692"/>
      <c r="O894" s="668"/>
    </row>
    <row r="895" spans="1:55" s="67" customFormat="1" ht="30" customHeight="1">
      <c r="A895" s="496"/>
      <c r="B895" s="497"/>
      <c r="C895" s="493"/>
      <c r="D895" s="498" t="s">
        <v>202</v>
      </c>
      <c r="E895" s="500" t="s">
        <v>207</v>
      </c>
      <c r="F895" s="495"/>
      <c r="G895" s="324"/>
      <c r="H895" s="324"/>
      <c r="I895" s="853"/>
      <c r="J895" s="619"/>
      <c r="K895" s="791"/>
      <c r="L895" s="324"/>
      <c r="M895" s="325"/>
      <c r="N895" s="692"/>
      <c r="O895" s="668"/>
    </row>
    <row r="896" spans="1:55" s="67" customFormat="1" ht="18.75" customHeight="1">
      <c r="A896" s="496"/>
      <c r="B896" s="497"/>
      <c r="C896" s="493"/>
      <c r="D896" s="498" t="s">
        <v>204</v>
      </c>
      <c r="E896" s="500" t="s">
        <v>208</v>
      </c>
      <c r="F896" s="495"/>
      <c r="G896" s="324"/>
      <c r="H896" s="324"/>
      <c r="I896" s="853"/>
      <c r="J896" s="619"/>
      <c r="K896" s="791"/>
      <c r="L896" s="324"/>
      <c r="M896" s="325"/>
      <c r="N896" s="692"/>
      <c r="O896" s="668"/>
      <c r="AY896" s="84">
        <f>N913/1.3</f>
        <v>1500</v>
      </c>
      <c r="AZ896" s="84">
        <f>AY896*0.25</f>
        <v>375</v>
      </c>
      <c r="BA896" s="84">
        <f>AY896-AZ896</f>
        <v>1125</v>
      </c>
    </row>
    <row r="897" spans="1:53" s="67" customFormat="1" ht="15">
      <c r="A897" s="496"/>
      <c r="B897" s="497"/>
      <c r="C897" s="493"/>
      <c r="D897" s="493"/>
      <c r="E897" s="494"/>
      <c r="F897" s="495"/>
      <c r="G897" s="324"/>
      <c r="H897" s="324"/>
      <c r="I897" s="853"/>
      <c r="J897" s="619"/>
      <c r="K897" s="791"/>
      <c r="L897" s="324"/>
      <c r="M897" s="325"/>
      <c r="N897" s="692"/>
      <c r="O897" s="668"/>
      <c r="AY897" s="84">
        <f>N914/1.3</f>
        <v>11538.461538461537</v>
      </c>
      <c r="AZ897" s="84">
        <f>AY897*0.25</f>
        <v>2884.6153846153843</v>
      </c>
      <c r="BA897" s="84">
        <f>AY897-AZ897</f>
        <v>8653.8461538461524</v>
      </c>
    </row>
    <row r="898" spans="1:53" s="67" customFormat="1" ht="15">
      <c r="A898" s="496"/>
      <c r="B898" s="497"/>
      <c r="C898" s="493"/>
      <c r="D898" s="493"/>
      <c r="E898" s="494"/>
      <c r="F898" s="495"/>
      <c r="G898" s="324"/>
      <c r="H898" s="324"/>
      <c r="I898" s="853"/>
      <c r="J898" s="619"/>
      <c r="K898" s="791"/>
      <c r="L898" s="324"/>
      <c r="M898" s="325"/>
      <c r="N898" s="692"/>
      <c r="O898" s="668"/>
      <c r="AY898" s="84">
        <f>N915/1.3</f>
        <v>10769.23076923077</v>
      </c>
      <c r="AZ898" s="84">
        <f>AY898*0.25</f>
        <v>2692.3076923076924</v>
      </c>
      <c r="BA898" s="84">
        <f>AY898-AZ898</f>
        <v>8076.9230769230771</v>
      </c>
    </row>
    <row r="899" spans="1:53" s="67" customFormat="1" ht="15">
      <c r="A899" s="496"/>
      <c r="B899" s="497"/>
      <c r="C899" s="493"/>
      <c r="D899" s="493"/>
      <c r="E899" s="494"/>
      <c r="F899" s="495"/>
      <c r="G899" s="324"/>
      <c r="H899" s="324"/>
      <c r="I899" s="853"/>
      <c r="J899" s="619"/>
      <c r="K899" s="791"/>
      <c r="L899" s="324"/>
      <c r="M899" s="325"/>
      <c r="N899" s="692"/>
      <c r="O899" s="668"/>
    </row>
    <row r="900" spans="1:53" s="67" customFormat="1" ht="15">
      <c r="A900" s="501" t="s">
        <v>549</v>
      </c>
      <c r="B900" s="502" t="s">
        <v>268</v>
      </c>
      <c r="C900" s="493"/>
      <c r="D900" s="493"/>
      <c r="E900" s="494"/>
      <c r="F900" s="495"/>
      <c r="G900" s="324"/>
      <c r="H900" s="324"/>
      <c r="I900" s="853"/>
      <c r="J900" s="619"/>
      <c r="K900" s="791"/>
      <c r="L900" s="324"/>
      <c r="M900" s="325"/>
      <c r="N900" s="692"/>
      <c r="O900" s="668"/>
    </row>
    <row r="901" spans="1:53" s="67" customFormat="1" ht="15">
      <c r="A901" s="503" t="s">
        <v>550</v>
      </c>
      <c r="B901" s="497"/>
      <c r="C901" s="493"/>
      <c r="D901" s="493"/>
      <c r="E901" s="494" t="s">
        <v>269</v>
      </c>
      <c r="F901" s="495" t="s">
        <v>136</v>
      </c>
      <c r="G901" s="324">
        <v>1</v>
      </c>
      <c r="H901" s="324"/>
      <c r="I901" s="853">
        <f>K901*0.25</f>
        <v>28125</v>
      </c>
      <c r="J901" s="619">
        <f>I901*G901</f>
        <v>28125</v>
      </c>
      <c r="K901" s="791">
        <f>N901*0.75</f>
        <v>112500</v>
      </c>
      <c r="L901" s="324">
        <f>K901*G901</f>
        <v>112500</v>
      </c>
      <c r="M901" s="325">
        <f>L901+J901</f>
        <v>140625</v>
      </c>
      <c r="N901" s="692">
        <v>150000</v>
      </c>
      <c r="O901" s="668">
        <f>N901*G901</f>
        <v>150000</v>
      </c>
      <c r="P901" s="73">
        <v>31500</v>
      </c>
      <c r="Q901" s="84">
        <f>P901*1.4</f>
        <v>44100</v>
      </c>
      <c r="AZ901" s="84">
        <f>N911/1.3</f>
        <v>923.07692307692309</v>
      </c>
      <c r="BA901" s="84">
        <f>AZ901*0.25</f>
        <v>230.76923076923077</v>
      </c>
    </row>
    <row r="902" spans="1:53" s="67" customFormat="1" ht="15">
      <c r="A902" s="504"/>
      <c r="B902" s="497"/>
      <c r="C902" s="493"/>
      <c r="D902" s="493"/>
      <c r="E902" s="494"/>
      <c r="F902" s="495"/>
      <c r="G902" s="324"/>
      <c r="H902" s="324"/>
      <c r="I902" s="853"/>
      <c r="J902" s="619"/>
      <c r="K902" s="791"/>
      <c r="L902" s="324"/>
      <c r="M902" s="325"/>
      <c r="N902" s="733"/>
      <c r="O902" s="668"/>
      <c r="BA902" s="84">
        <f>AZ901-BA901</f>
        <v>692.30769230769238</v>
      </c>
    </row>
    <row r="903" spans="1:53" s="67" customFormat="1" ht="15">
      <c r="A903" s="501" t="s">
        <v>551</v>
      </c>
      <c r="B903" s="505" t="s">
        <v>209</v>
      </c>
      <c r="C903" s="493"/>
      <c r="D903" s="493"/>
      <c r="E903" s="494"/>
      <c r="F903" s="495"/>
      <c r="G903" s="324"/>
      <c r="H903" s="324"/>
      <c r="I903" s="853"/>
      <c r="J903" s="619"/>
      <c r="K903" s="791"/>
      <c r="L903" s="324"/>
      <c r="M903" s="325"/>
      <c r="N903" s="692"/>
      <c r="O903" s="668"/>
    </row>
    <row r="904" spans="1:53" s="67" customFormat="1" ht="15">
      <c r="A904" s="504"/>
      <c r="B904" s="505"/>
      <c r="C904" s="493"/>
      <c r="D904" s="493"/>
      <c r="E904" s="494"/>
      <c r="F904" s="495"/>
      <c r="G904" s="324"/>
      <c r="H904" s="324"/>
      <c r="I904" s="853"/>
      <c r="J904" s="619"/>
      <c r="K904" s="791"/>
      <c r="L904" s="324"/>
      <c r="M904" s="325"/>
      <c r="N904" s="692"/>
      <c r="O904" s="668"/>
    </row>
    <row r="905" spans="1:53" s="67" customFormat="1" ht="15">
      <c r="A905" s="504"/>
      <c r="B905" s="505"/>
      <c r="C905" s="493"/>
      <c r="D905" s="506" t="s">
        <v>93</v>
      </c>
      <c r="E905" s="494"/>
      <c r="F905" s="495"/>
      <c r="G905" s="324"/>
      <c r="H905" s="324"/>
      <c r="I905" s="853"/>
      <c r="J905" s="619"/>
      <c r="K905" s="791"/>
      <c r="L905" s="324"/>
      <c r="M905" s="325"/>
      <c r="N905" s="692"/>
      <c r="O905" s="668"/>
      <c r="P905" s="67" t="s">
        <v>301</v>
      </c>
      <c r="Q905" s="67" t="s">
        <v>302</v>
      </c>
    </row>
    <row r="906" spans="1:53" s="67" customFormat="1" ht="15">
      <c r="A906" s="503" t="s">
        <v>552</v>
      </c>
      <c r="B906" s="497"/>
      <c r="C906" s="493"/>
      <c r="D906" s="493"/>
      <c r="E906" s="494" t="s">
        <v>270</v>
      </c>
      <c r="F906" s="507" t="s">
        <v>14</v>
      </c>
      <c r="G906" s="324">
        <v>1</v>
      </c>
      <c r="H906" s="324"/>
      <c r="I906" s="853">
        <v>120</v>
      </c>
      <c r="J906" s="619">
        <f t="shared" ref="J906:J917" si="116">I906*G906</f>
        <v>120</v>
      </c>
      <c r="K906" s="791">
        <v>1200</v>
      </c>
      <c r="L906" s="324">
        <f t="shared" ref="L906:L917" si="117">K906*G906</f>
        <v>1200</v>
      </c>
      <c r="M906" s="325">
        <f t="shared" ref="M906:M931" si="118">L906+J906</f>
        <v>1320</v>
      </c>
      <c r="N906" s="733">
        <v>16000</v>
      </c>
      <c r="O906" s="668">
        <f t="shared" ref="O906:O917" si="119">N906*G906</f>
        <v>16000</v>
      </c>
      <c r="AY906" s="84">
        <f>N906/1.3</f>
        <v>12307.692307692307</v>
      </c>
      <c r="AZ906" s="84">
        <f>N907/1.3</f>
        <v>1153.8461538461538</v>
      </c>
    </row>
    <row r="907" spans="1:53" s="67" customFormat="1" ht="15">
      <c r="A907" s="503" t="s">
        <v>553</v>
      </c>
      <c r="B907" s="497"/>
      <c r="C907" s="493"/>
      <c r="D907" s="493"/>
      <c r="E907" s="494" t="s">
        <v>271</v>
      </c>
      <c r="F907" s="507" t="s">
        <v>14</v>
      </c>
      <c r="G907" s="324">
        <v>9</v>
      </c>
      <c r="H907" s="324"/>
      <c r="I907" s="853">
        <v>120</v>
      </c>
      <c r="J907" s="619">
        <f t="shared" si="116"/>
        <v>1080</v>
      </c>
      <c r="K907" s="791">
        <v>1200</v>
      </c>
      <c r="L907" s="324">
        <f t="shared" si="117"/>
        <v>10800</v>
      </c>
      <c r="M907" s="325">
        <f>L907+J907</f>
        <v>11880</v>
      </c>
      <c r="N907" s="733">
        <v>1500</v>
      </c>
      <c r="O907" s="668">
        <f t="shared" si="119"/>
        <v>13500</v>
      </c>
      <c r="AY907" s="84">
        <f>N907/1.3</f>
        <v>1153.8461538461538</v>
      </c>
    </row>
    <row r="908" spans="1:53" s="67" customFormat="1" ht="15">
      <c r="A908" s="503"/>
      <c r="B908" s="497"/>
      <c r="C908" s="493"/>
      <c r="D908" s="493"/>
      <c r="E908" s="508" t="s">
        <v>626</v>
      </c>
      <c r="F908" s="507" t="s">
        <v>14</v>
      </c>
      <c r="G908" s="324">
        <v>1</v>
      </c>
      <c r="H908" s="324"/>
      <c r="I908" s="853">
        <v>120</v>
      </c>
      <c r="J908" s="619">
        <f t="shared" si="116"/>
        <v>120</v>
      </c>
      <c r="K908" s="791">
        <v>1200</v>
      </c>
      <c r="L908" s="324">
        <f t="shared" si="117"/>
        <v>1200</v>
      </c>
      <c r="M908" s="325">
        <f t="shared" si="118"/>
        <v>1320</v>
      </c>
      <c r="N908" s="733">
        <v>1500</v>
      </c>
      <c r="O908" s="668">
        <f t="shared" si="119"/>
        <v>1500</v>
      </c>
      <c r="AY908" s="84">
        <f>AY907*25%</f>
        <v>288.46153846153845</v>
      </c>
    </row>
    <row r="909" spans="1:53" s="67" customFormat="1" ht="15">
      <c r="A909" s="503" t="s">
        <v>554</v>
      </c>
      <c r="B909" s="497"/>
      <c r="C909" s="493"/>
      <c r="D909" s="493"/>
      <c r="E909" s="508" t="s">
        <v>627</v>
      </c>
      <c r="F909" s="507" t="s">
        <v>14</v>
      </c>
      <c r="G909" s="324">
        <v>1</v>
      </c>
      <c r="H909" s="324"/>
      <c r="I909" s="853">
        <v>120</v>
      </c>
      <c r="J909" s="619">
        <f t="shared" si="116"/>
        <v>120</v>
      </c>
      <c r="K909" s="791">
        <v>850</v>
      </c>
      <c r="L909" s="324">
        <f t="shared" si="117"/>
        <v>850</v>
      </c>
      <c r="M909" s="325">
        <f t="shared" si="118"/>
        <v>970</v>
      </c>
      <c r="N909" s="733">
        <v>1000</v>
      </c>
      <c r="O909" s="668">
        <f t="shared" si="119"/>
        <v>1000</v>
      </c>
      <c r="P909" s="67">
        <v>1494</v>
      </c>
      <c r="AZ909" s="84">
        <f>N909/1.3</f>
        <v>769.23076923076917</v>
      </c>
    </row>
    <row r="910" spans="1:53" s="67" customFormat="1" ht="15">
      <c r="A910" s="503" t="s">
        <v>555</v>
      </c>
      <c r="B910" s="497"/>
      <c r="C910" s="493"/>
      <c r="D910" s="493"/>
      <c r="E910" s="494" t="s">
        <v>210</v>
      </c>
      <c r="F910" s="507" t="s">
        <v>14</v>
      </c>
      <c r="G910" s="324">
        <v>1</v>
      </c>
      <c r="H910" s="324"/>
      <c r="I910" s="853">
        <v>120</v>
      </c>
      <c r="J910" s="619">
        <f t="shared" si="116"/>
        <v>120</v>
      </c>
      <c r="K910" s="791">
        <v>900</v>
      </c>
      <c r="L910" s="324">
        <f t="shared" si="117"/>
        <v>900</v>
      </c>
      <c r="M910" s="325">
        <f t="shared" si="118"/>
        <v>1020</v>
      </c>
      <c r="N910" s="733">
        <v>2400</v>
      </c>
      <c r="O910" s="668">
        <f t="shared" si="119"/>
        <v>2400</v>
      </c>
      <c r="AY910" s="84">
        <f>N910/1.3</f>
        <v>1846.1538461538462</v>
      </c>
      <c r="AZ910" s="84">
        <f>AZ909*0.25</f>
        <v>192.30769230769229</v>
      </c>
    </row>
    <row r="911" spans="1:53" s="67" customFormat="1" ht="15">
      <c r="A911" s="503" t="s">
        <v>556</v>
      </c>
      <c r="B911" s="497"/>
      <c r="C911" s="493"/>
      <c r="D911" s="493"/>
      <c r="E911" s="494" t="s">
        <v>272</v>
      </c>
      <c r="F911" s="507" t="s">
        <v>14</v>
      </c>
      <c r="G911" s="324">
        <v>2</v>
      </c>
      <c r="H911" s="324"/>
      <c r="I911" s="853">
        <v>120</v>
      </c>
      <c r="J911" s="619">
        <f t="shared" si="116"/>
        <v>240</v>
      </c>
      <c r="K911" s="791">
        <v>1600</v>
      </c>
      <c r="L911" s="324">
        <f t="shared" si="117"/>
        <v>3200</v>
      </c>
      <c r="M911" s="325">
        <f t="shared" si="118"/>
        <v>3440</v>
      </c>
      <c r="N911" s="733">
        <v>1200</v>
      </c>
      <c r="O911" s="668">
        <f t="shared" si="119"/>
        <v>2400</v>
      </c>
      <c r="P911" s="67">
        <v>1700</v>
      </c>
      <c r="AY911" s="84">
        <f>AY910*0.25</f>
        <v>461.53846153846155</v>
      </c>
      <c r="AZ911" s="84">
        <f>AZ909-AZ910</f>
        <v>576.92307692307691</v>
      </c>
    </row>
    <row r="912" spans="1:53" s="67" customFormat="1" ht="15">
      <c r="A912" s="503" t="s">
        <v>557</v>
      </c>
      <c r="B912" s="497"/>
      <c r="C912" s="493"/>
      <c r="D912" s="493"/>
      <c r="E912" s="508" t="s">
        <v>414</v>
      </c>
      <c r="F912" s="507" t="s">
        <v>14</v>
      </c>
      <c r="G912" s="324">
        <v>2</v>
      </c>
      <c r="H912" s="324"/>
      <c r="I912" s="853">
        <v>120</v>
      </c>
      <c r="J912" s="619">
        <f t="shared" si="116"/>
        <v>240</v>
      </c>
      <c r="K912" s="791">
        <v>1600</v>
      </c>
      <c r="L912" s="324">
        <f t="shared" si="117"/>
        <v>3200</v>
      </c>
      <c r="M912" s="325">
        <f t="shared" si="118"/>
        <v>3440</v>
      </c>
      <c r="N912" s="733">
        <v>1200</v>
      </c>
      <c r="O912" s="668">
        <f t="shared" si="119"/>
        <v>2400</v>
      </c>
      <c r="AY912" s="84">
        <f>AY910-AY911</f>
        <v>1384.6153846153848</v>
      </c>
    </row>
    <row r="913" spans="1:52" s="67" customFormat="1" ht="15">
      <c r="A913" s="503" t="s">
        <v>558</v>
      </c>
      <c r="B913" s="497"/>
      <c r="C913" s="493"/>
      <c r="D913" s="493"/>
      <c r="E913" s="494" t="s">
        <v>273</v>
      </c>
      <c r="F913" s="507" t="s">
        <v>14</v>
      </c>
      <c r="G913" s="324">
        <v>7</v>
      </c>
      <c r="H913" s="324"/>
      <c r="I913" s="853">
        <v>120</v>
      </c>
      <c r="J913" s="619">
        <f t="shared" si="116"/>
        <v>840</v>
      </c>
      <c r="K913" s="791">
        <v>1200</v>
      </c>
      <c r="L913" s="324">
        <f t="shared" si="117"/>
        <v>8400</v>
      </c>
      <c r="M913" s="325">
        <f t="shared" si="118"/>
        <v>9240</v>
      </c>
      <c r="N913" s="733">
        <v>1950</v>
      </c>
      <c r="O913" s="668">
        <f t="shared" si="119"/>
        <v>13650</v>
      </c>
    </row>
    <row r="914" spans="1:52" s="67" customFormat="1" ht="15">
      <c r="A914" s="503"/>
      <c r="B914" s="497"/>
      <c r="C914" s="493"/>
      <c r="D914" s="493"/>
      <c r="E914" s="508" t="s">
        <v>628</v>
      </c>
      <c r="F914" s="507" t="s">
        <v>14</v>
      </c>
      <c r="G914" s="324">
        <v>1</v>
      </c>
      <c r="H914" s="324"/>
      <c r="I914" s="853">
        <v>250</v>
      </c>
      <c r="J914" s="619">
        <f t="shared" si="116"/>
        <v>250</v>
      </c>
      <c r="K914" s="791">
        <v>3700</v>
      </c>
      <c r="L914" s="324">
        <f t="shared" si="117"/>
        <v>3700</v>
      </c>
      <c r="M914" s="325">
        <f t="shared" si="118"/>
        <v>3950</v>
      </c>
      <c r="N914" s="733">
        <v>15000</v>
      </c>
      <c r="O914" s="668">
        <f t="shared" si="119"/>
        <v>15000</v>
      </c>
    </row>
    <row r="915" spans="1:52" s="67" customFormat="1" ht="15">
      <c r="A915" s="503"/>
      <c r="B915" s="497"/>
      <c r="C915" s="493"/>
      <c r="D915" s="493"/>
      <c r="E915" s="508" t="s">
        <v>629</v>
      </c>
      <c r="F915" s="507" t="s">
        <v>14</v>
      </c>
      <c r="G915" s="324">
        <v>1</v>
      </c>
      <c r="H915" s="324"/>
      <c r="I915" s="853">
        <v>250</v>
      </c>
      <c r="J915" s="619">
        <f t="shared" si="116"/>
        <v>250</v>
      </c>
      <c r="K915" s="791">
        <v>2800</v>
      </c>
      <c r="L915" s="324">
        <f t="shared" si="117"/>
        <v>2800</v>
      </c>
      <c r="M915" s="325">
        <f t="shared" si="118"/>
        <v>3050</v>
      </c>
      <c r="N915" s="733">
        <v>14000</v>
      </c>
      <c r="O915" s="668">
        <f t="shared" si="119"/>
        <v>14000</v>
      </c>
      <c r="AZ915" s="84">
        <f>N910/1.3</f>
        <v>1846.1538461538462</v>
      </c>
    </row>
    <row r="916" spans="1:52" s="67" customFormat="1" ht="15">
      <c r="A916" s="503" t="s">
        <v>559</v>
      </c>
      <c r="B916" s="497"/>
      <c r="C916" s="493"/>
      <c r="D916" s="493"/>
      <c r="E916" s="494" t="s">
        <v>274</v>
      </c>
      <c r="F916" s="507" t="s">
        <v>14</v>
      </c>
      <c r="G916" s="324">
        <v>1</v>
      </c>
      <c r="H916" s="324"/>
      <c r="I916" s="853">
        <v>250</v>
      </c>
      <c r="J916" s="619">
        <f t="shared" si="116"/>
        <v>250</v>
      </c>
      <c r="K916" s="791">
        <v>12500</v>
      </c>
      <c r="L916" s="324">
        <f t="shared" si="117"/>
        <v>12500</v>
      </c>
      <c r="M916" s="325">
        <f t="shared" si="118"/>
        <v>12750</v>
      </c>
      <c r="N916" s="733">
        <v>13300</v>
      </c>
      <c r="O916" s="668">
        <f t="shared" si="119"/>
        <v>13300</v>
      </c>
      <c r="AZ916" s="84">
        <f>AZ915*0.25</f>
        <v>461.53846153846155</v>
      </c>
    </row>
    <row r="917" spans="1:52" s="67" customFormat="1" ht="15">
      <c r="A917" s="503"/>
      <c r="B917" s="497"/>
      <c r="C917" s="493"/>
      <c r="D917" s="493"/>
      <c r="E917" s="508" t="s">
        <v>630</v>
      </c>
      <c r="F917" s="507" t="s">
        <v>14</v>
      </c>
      <c r="G917" s="324">
        <v>1</v>
      </c>
      <c r="H917" s="324"/>
      <c r="I917" s="853">
        <v>250</v>
      </c>
      <c r="J917" s="619">
        <f t="shared" si="116"/>
        <v>250</v>
      </c>
      <c r="K917" s="791">
        <v>8500</v>
      </c>
      <c r="L917" s="324">
        <f t="shared" si="117"/>
        <v>8500</v>
      </c>
      <c r="M917" s="325">
        <f t="shared" si="118"/>
        <v>8750</v>
      </c>
      <c r="N917" s="733">
        <v>3000</v>
      </c>
      <c r="O917" s="668">
        <f t="shared" si="119"/>
        <v>3000</v>
      </c>
      <c r="AZ917" s="84">
        <f>AZ915-AZ916</f>
        <v>1384.6153846153848</v>
      </c>
    </row>
    <row r="918" spans="1:52" s="67" customFormat="1" ht="15">
      <c r="A918" s="504"/>
      <c r="B918" s="497"/>
      <c r="C918" s="493"/>
      <c r="D918" s="493"/>
      <c r="E918" s="494"/>
      <c r="F918" s="495"/>
      <c r="G918" s="324"/>
      <c r="H918" s="324"/>
      <c r="I918" s="853"/>
      <c r="J918" s="619"/>
      <c r="K918" s="791"/>
      <c r="L918" s="324"/>
      <c r="M918" s="325"/>
      <c r="N918" s="692"/>
      <c r="O918" s="668"/>
    </row>
    <row r="919" spans="1:52" s="67" customFormat="1" ht="15">
      <c r="A919" s="504"/>
      <c r="B919" s="505"/>
      <c r="C919" s="493"/>
      <c r="D919" s="506" t="s">
        <v>98</v>
      </c>
      <c r="E919" s="494"/>
      <c r="F919" s="495"/>
      <c r="G919" s="324"/>
      <c r="H919" s="324"/>
      <c r="I919" s="853"/>
      <c r="J919" s="619"/>
      <c r="K919" s="791"/>
      <c r="L919" s="324"/>
      <c r="M919" s="325"/>
      <c r="N919" s="692"/>
      <c r="O919" s="668"/>
    </row>
    <row r="920" spans="1:52" s="67" customFormat="1" ht="15">
      <c r="A920" s="503" t="s">
        <v>560</v>
      </c>
      <c r="B920" s="497"/>
      <c r="C920" s="493"/>
      <c r="D920" s="493"/>
      <c r="E920" s="494" t="s">
        <v>271</v>
      </c>
      <c r="F920" s="507" t="s">
        <v>14</v>
      </c>
      <c r="G920" s="324">
        <v>9</v>
      </c>
      <c r="H920" s="324"/>
      <c r="I920" s="853">
        <v>1153.8499999999999</v>
      </c>
      <c r="J920" s="619">
        <f t="shared" ref="J920:J927" si="120">I920*G920</f>
        <v>10384.65</v>
      </c>
      <c r="K920" s="791">
        <v>1200</v>
      </c>
      <c r="L920" s="324">
        <f t="shared" ref="L920:L927" si="121">K920*G920</f>
        <v>10800</v>
      </c>
      <c r="M920" s="325">
        <f t="shared" si="118"/>
        <v>21184.65</v>
      </c>
      <c r="N920" s="733">
        <v>1500</v>
      </c>
      <c r="O920" s="668">
        <f t="shared" ref="O920:O927" si="122">N920*G920</f>
        <v>13500</v>
      </c>
      <c r="AY920" s="84">
        <f>N916/1.3</f>
        <v>10230.76923076923</v>
      </c>
      <c r="AZ920" s="84">
        <f>AY920*0.25</f>
        <v>2557.6923076923076</v>
      </c>
    </row>
    <row r="921" spans="1:52" s="67" customFormat="1" ht="15">
      <c r="A921" s="503"/>
      <c r="B921" s="497"/>
      <c r="C921" s="493"/>
      <c r="D921" s="493"/>
      <c r="E921" s="508" t="s">
        <v>626</v>
      </c>
      <c r="F921" s="507" t="s">
        <v>14</v>
      </c>
      <c r="G921" s="324">
        <v>1</v>
      </c>
      <c r="H921" s="324"/>
      <c r="I921" s="853">
        <v>1153.8499999999999</v>
      </c>
      <c r="J921" s="619">
        <f t="shared" si="120"/>
        <v>1153.8499999999999</v>
      </c>
      <c r="K921" s="791">
        <v>1200</v>
      </c>
      <c r="L921" s="324">
        <f t="shared" si="121"/>
        <v>1200</v>
      </c>
      <c r="M921" s="325">
        <f t="shared" si="118"/>
        <v>2353.85</v>
      </c>
      <c r="N921" s="733">
        <v>1500</v>
      </c>
      <c r="O921" s="668">
        <f t="shared" si="122"/>
        <v>1500</v>
      </c>
      <c r="AZ921" s="84">
        <f>AY920-AZ920</f>
        <v>7673.0769230769229</v>
      </c>
    </row>
    <row r="922" spans="1:52" s="67" customFormat="1" ht="15">
      <c r="A922" s="503" t="s">
        <v>561</v>
      </c>
      <c r="B922" s="497"/>
      <c r="C922" s="493"/>
      <c r="D922" s="493"/>
      <c r="E922" s="508" t="s">
        <v>627</v>
      </c>
      <c r="F922" s="507" t="s">
        <v>14</v>
      </c>
      <c r="G922" s="324">
        <v>1</v>
      </c>
      <c r="H922" s="324"/>
      <c r="I922" s="853">
        <v>576.91999999999996</v>
      </c>
      <c r="J922" s="619">
        <f t="shared" si="120"/>
        <v>576.91999999999996</v>
      </c>
      <c r="K922" s="791">
        <v>850</v>
      </c>
      <c r="L922" s="324">
        <f t="shared" si="121"/>
        <v>850</v>
      </c>
      <c r="M922" s="325">
        <f t="shared" si="118"/>
        <v>1426.92</v>
      </c>
      <c r="N922" s="733">
        <v>1000</v>
      </c>
      <c r="O922" s="668">
        <f t="shared" si="122"/>
        <v>1000</v>
      </c>
    </row>
    <row r="923" spans="1:52" s="67" customFormat="1" ht="15">
      <c r="A923" s="503" t="s">
        <v>562</v>
      </c>
      <c r="B923" s="497"/>
      <c r="C923" s="493"/>
      <c r="D923" s="493"/>
      <c r="E923" s="494" t="s">
        <v>210</v>
      </c>
      <c r="F923" s="507" t="s">
        <v>14</v>
      </c>
      <c r="G923" s="324">
        <v>1</v>
      </c>
      <c r="H923" s="324"/>
      <c r="I923" s="853">
        <v>1384.62</v>
      </c>
      <c r="J923" s="619">
        <f t="shared" si="120"/>
        <v>1384.62</v>
      </c>
      <c r="K923" s="791">
        <v>900</v>
      </c>
      <c r="L923" s="324">
        <f t="shared" si="121"/>
        <v>900</v>
      </c>
      <c r="M923" s="325">
        <f t="shared" si="118"/>
        <v>2284.62</v>
      </c>
      <c r="N923" s="733">
        <v>2400</v>
      </c>
      <c r="O923" s="668">
        <f t="shared" si="122"/>
        <v>2400</v>
      </c>
      <c r="AY923" s="84">
        <f>N917/1.3</f>
        <v>2307.6923076923076</v>
      </c>
    </row>
    <row r="924" spans="1:52" s="67" customFormat="1" ht="15">
      <c r="A924" s="503" t="s">
        <v>563</v>
      </c>
      <c r="B924" s="497"/>
      <c r="C924" s="493"/>
      <c r="D924" s="493"/>
      <c r="E924" s="494" t="s">
        <v>272</v>
      </c>
      <c r="F924" s="507" t="s">
        <v>14</v>
      </c>
      <c r="G924" s="324">
        <v>2</v>
      </c>
      <c r="H924" s="324"/>
      <c r="I924" s="853">
        <v>700</v>
      </c>
      <c r="J924" s="619">
        <f t="shared" si="120"/>
        <v>1400</v>
      </c>
      <c r="K924" s="791">
        <v>1600</v>
      </c>
      <c r="L924" s="324">
        <f t="shared" si="121"/>
        <v>3200</v>
      </c>
      <c r="M924" s="325">
        <f t="shared" si="118"/>
        <v>4600</v>
      </c>
      <c r="N924" s="733">
        <v>1200</v>
      </c>
      <c r="O924" s="668">
        <f t="shared" si="122"/>
        <v>2400</v>
      </c>
    </row>
    <row r="925" spans="1:52" s="67" customFormat="1" ht="15">
      <c r="A925" s="503" t="s">
        <v>564</v>
      </c>
      <c r="B925" s="497"/>
      <c r="C925" s="493"/>
      <c r="D925" s="493"/>
      <c r="E925" s="508" t="s">
        <v>414</v>
      </c>
      <c r="F925" s="507" t="s">
        <v>14</v>
      </c>
      <c r="G925" s="324">
        <v>2</v>
      </c>
      <c r="H925" s="324"/>
      <c r="I925" s="853">
        <v>800</v>
      </c>
      <c r="J925" s="619">
        <f t="shared" si="120"/>
        <v>1600</v>
      </c>
      <c r="K925" s="791">
        <v>1600</v>
      </c>
      <c r="L925" s="324">
        <f t="shared" si="121"/>
        <v>3200</v>
      </c>
      <c r="M925" s="325">
        <f t="shared" si="118"/>
        <v>4800</v>
      </c>
      <c r="N925" s="733">
        <v>1200</v>
      </c>
      <c r="O925" s="668">
        <f t="shared" si="122"/>
        <v>2400</v>
      </c>
    </row>
    <row r="926" spans="1:52" s="67" customFormat="1" ht="15">
      <c r="A926" s="503" t="s">
        <v>565</v>
      </c>
      <c r="B926" s="497"/>
      <c r="C926" s="493"/>
      <c r="D926" s="493"/>
      <c r="E926" s="494" t="s">
        <v>273</v>
      </c>
      <c r="F926" s="507" t="s">
        <v>14</v>
      </c>
      <c r="G926" s="324">
        <v>6</v>
      </c>
      <c r="H926" s="324"/>
      <c r="I926" s="853">
        <v>1125</v>
      </c>
      <c r="J926" s="619">
        <f t="shared" si="120"/>
        <v>6750</v>
      </c>
      <c r="K926" s="791">
        <v>1200</v>
      </c>
      <c r="L926" s="324">
        <f t="shared" si="121"/>
        <v>7200</v>
      </c>
      <c r="M926" s="325">
        <f t="shared" si="118"/>
        <v>13950</v>
      </c>
      <c r="N926" s="733">
        <v>1950</v>
      </c>
      <c r="O926" s="668">
        <f t="shared" si="122"/>
        <v>11700</v>
      </c>
    </row>
    <row r="927" spans="1:52" s="67" customFormat="1" ht="15">
      <c r="A927" s="503" t="s">
        <v>566</v>
      </c>
      <c r="B927" s="497"/>
      <c r="C927" s="493"/>
      <c r="D927" s="493"/>
      <c r="E927" s="494" t="s">
        <v>274</v>
      </c>
      <c r="F927" s="507" t="s">
        <v>14</v>
      </c>
      <c r="G927" s="324">
        <v>1</v>
      </c>
      <c r="H927" s="324"/>
      <c r="I927" s="853">
        <v>10500</v>
      </c>
      <c r="J927" s="619">
        <f t="shared" si="120"/>
        <v>10500</v>
      </c>
      <c r="K927" s="791">
        <v>12500</v>
      </c>
      <c r="L927" s="324">
        <f t="shared" si="121"/>
        <v>12500</v>
      </c>
      <c r="M927" s="325">
        <f t="shared" si="118"/>
        <v>23000</v>
      </c>
      <c r="N927" s="733">
        <v>13300</v>
      </c>
      <c r="O927" s="668">
        <f t="shared" si="122"/>
        <v>13300</v>
      </c>
    </row>
    <row r="928" spans="1:52" s="67" customFormat="1" ht="15">
      <c r="A928" s="504"/>
      <c r="B928" s="497"/>
      <c r="C928" s="493"/>
      <c r="D928" s="493"/>
      <c r="E928" s="494"/>
      <c r="F928" s="507"/>
      <c r="G928" s="324"/>
      <c r="H928" s="324"/>
      <c r="I928" s="853"/>
      <c r="J928" s="619"/>
      <c r="K928" s="791"/>
      <c r="L928" s="324"/>
      <c r="M928" s="325"/>
      <c r="N928" s="733"/>
      <c r="O928" s="668"/>
    </row>
    <row r="929" spans="1:53" s="67" customFormat="1" ht="15">
      <c r="A929" s="504"/>
      <c r="B929" s="497"/>
      <c r="C929" s="493"/>
      <c r="D929" s="506" t="s">
        <v>99</v>
      </c>
      <c r="E929" s="494"/>
      <c r="F929" s="507"/>
      <c r="G929" s="324"/>
      <c r="H929" s="324"/>
      <c r="I929" s="853"/>
      <c r="J929" s="619"/>
      <c r="K929" s="791"/>
      <c r="L929" s="324"/>
      <c r="M929" s="325"/>
      <c r="N929" s="692"/>
      <c r="O929" s="668"/>
    </row>
    <row r="930" spans="1:53" s="67" customFormat="1" ht="15">
      <c r="A930" s="503" t="s">
        <v>567</v>
      </c>
      <c r="B930" s="497"/>
      <c r="C930" s="493"/>
      <c r="D930" s="493"/>
      <c r="E930" s="508" t="s">
        <v>631</v>
      </c>
      <c r="F930" s="507" t="s">
        <v>14</v>
      </c>
      <c r="G930" s="324">
        <v>1</v>
      </c>
      <c r="H930" s="324"/>
      <c r="I930" s="853">
        <v>3000</v>
      </c>
      <c r="J930" s="619">
        <f>I930*G930</f>
        <v>3000</v>
      </c>
      <c r="K930" s="791">
        <v>12500</v>
      </c>
      <c r="L930" s="324">
        <f>K930*G930</f>
        <v>12500</v>
      </c>
      <c r="M930" s="325">
        <f t="shared" si="118"/>
        <v>15500</v>
      </c>
      <c r="N930" s="733">
        <v>5000</v>
      </c>
      <c r="O930" s="668">
        <f>N930*G930</f>
        <v>5000</v>
      </c>
    </row>
    <row r="931" spans="1:53" s="67" customFormat="1" ht="15">
      <c r="A931" s="503" t="s">
        <v>568</v>
      </c>
      <c r="B931" s="497"/>
      <c r="C931" s="493"/>
      <c r="D931" s="493"/>
      <c r="E931" s="494" t="s">
        <v>273</v>
      </c>
      <c r="F931" s="507" t="s">
        <v>14</v>
      </c>
      <c r="G931" s="324">
        <v>1</v>
      </c>
      <c r="H931" s="324"/>
      <c r="I931" s="853">
        <v>1125</v>
      </c>
      <c r="J931" s="619">
        <f>I931*G931</f>
        <v>1125</v>
      </c>
      <c r="K931" s="791">
        <v>1200</v>
      </c>
      <c r="L931" s="324">
        <f>K931*G931</f>
        <v>1200</v>
      </c>
      <c r="M931" s="325">
        <f t="shared" si="118"/>
        <v>2325</v>
      </c>
      <c r="N931" s="733">
        <v>1950</v>
      </c>
      <c r="O931" s="668">
        <f>N931*G931</f>
        <v>1950</v>
      </c>
    </row>
    <row r="932" spans="1:53" s="67" customFormat="1" ht="15">
      <c r="A932" s="503"/>
      <c r="B932" s="497"/>
      <c r="C932" s="493"/>
      <c r="D932" s="493"/>
      <c r="E932" s="494"/>
      <c r="F932" s="507"/>
      <c r="G932" s="324"/>
      <c r="H932" s="324"/>
      <c r="I932" s="853"/>
      <c r="J932" s="619"/>
      <c r="K932" s="791"/>
      <c r="L932" s="324"/>
      <c r="M932" s="325"/>
      <c r="N932" s="733"/>
      <c r="O932" s="668"/>
    </row>
    <row r="933" spans="1:53" s="67" customFormat="1" ht="15">
      <c r="A933" s="503"/>
      <c r="B933" s="497"/>
      <c r="C933" s="493"/>
      <c r="D933" s="493"/>
      <c r="E933" s="494"/>
      <c r="F933" s="507"/>
      <c r="G933" s="324"/>
      <c r="H933" s="324"/>
      <c r="I933" s="853"/>
      <c r="J933" s="619"/>
      <c r="K933" s="791"/>
      <c r="L933" s="324"/>
      <c r="M933" s="325"/>
      <c r="N933" s="733"/>
      <c r="O933" s="668"/>
    </row>
    <row r="934" spans="1:53" s="67" customFormat="1" ht="15">
      <c r="A934" s="503"/>
      <c r="B934" s="497"/>
      <c r="C934" s="493"/>
      <c r="D934" s="493"/>
      <c r="E934" s="494"/>
      <c r="F934" s="507"/>
      <c r="G934" s="324"/>
      <c r="H934" s="324"/>
      <c r="I934" s="853"/>
      <c r="J934" s="619"/>
      <c r="K934" s="791"/>
      <c r="L934" s="324"/>
      <c r="M934" s="325"/>
      <c r="N934" s="733"/>
      <c r="O934" s="668"/>
    </row>
    <row r="935" spans="1:53" s="67" customFormat="1" ht="15">
      <c r="A935" s="503"/>
      <c r="B935" s="497"/>
      <c r="C935" s="493"/>
      <c r="D935" s="493"/>
      <c r="E935" s="494"/>
      <c r="F935" s="507"/>
      <c r="G935" s="324"/>
      <c r="H935" s="324"/>
      <c r="I935" s="853"/>
      <c r="J935" s="619"/>
      <c r="K935" s="791"/>
      <c r="L935" s="324"/>
      <c r="M935" s="325"/>
      <c r="N935" s="733"/>
      <c r="O935" s="668"/>
    </row>
    <row r="936" spans="1:53" s="67" customFormat="1" ht="15">
      <c r="A936" s="503"/>
      <c r="B936" s="497"/>
      <c r="C936" s="493"/>
      <c r="D936" s="493"/>
      <c r="E936" s="494"/>
      <c r="F936" s="507"/>
      <c r="G936" s="324"/>
      <c r="H936" s="324"/>
      <c r="I936" s="853"/>
      <c r="J936" s="619"/>
      <c r="K936" s="791"/>
      <c r="L936" s="324"/>
      <c r="M936" s="325"/>
      <c r="N936" s="733"/>
      <c r="O936" s="668"/>
      <c r="AZ936" s="84">
        <f>N947/1.3</f>
        <v>923.07692307692309</v>
      </c>
      <c r="BA936" s="84">
        <f>AZ936*25%</f>
        <v>230.76923076923077</v>
      </c>
    </row>
    <row r="937" spans="1:53" s="67" customFormat="1" ht="15">
      <c r="A937" s="503"/>
      <c r="B937" s="497"/>
      <c r="C937" s="493"/>
      <c r="D937" s="493"/>
      <c r="E937" s="494"/>
      <c r="F937" s="507"/>
      <c r="G937" s="324"/>
      <c r="H937" s="324"/>
      <c r="I937" s="853"/>
      <c r="J937" s="619"/>
      <c r="K937" s="791"/>
      <c r="L937" s="324"/>
      <c r="M937" s="325"/>
      <c r="N937" s="692"/>
      <c r="O937" s="668"/>
      <c r="BA937" s="84">
        <f>AZ936-BA936</f>
        <v>692.30769230769238</v>
      </c>
    </row>
    <row r="938" spans="1:53" s="67" customFormat="1">
      <c r="A938" s="181"/>
      <c r="B938" s="158"/>
      <c r="C938" s="158"/>
      <c r="D938" s="158"/>
      <c r="E938" s="194" t="s">
        <v>284</v>
      </c>
      <c r="F938" s="195"/>
      <c r="G938" s="196"/>
      <c r="H938" s="196"/>
      <c r="I938" s="875"/>
      <c r="J938" s="734">
        <f t="shared" ref="J938:N938" si="123">SUM(J900:J937)</f>
        <v>69880.040000000008</v>
      </c>
      <c r="K938" s="834"/>
      <c r="L938" s="774">
        <f t="shared" si="123"/>
        <v>223300</v>
      </c>
      <c r="M938" s="889">
        <f t="shared" si="123"/>
        <v>293180.04000000004</v>
      </c>
      <c r="N938" s="734">
        <f t="shared" si="123"/>
        <v>253050</v>
      </c>
      <c r="O938" s="734">
        <f>SUM(O900:O937)</f>
        <v>303300</v>
      </c>
    </row>
    <row r="939" spans="1:53" s="67" customFormat="1">
      <c r="A939" s="99" t="s">
        <v>319</v>
      </c>
      <c r="B939" s="148"/>
      <c r="C939" s="158"/>
      <c r="D939" s="158"/>
      <c r="E939" s="173" t="s">
        <v>434</v>
      </c>
      <c r="F939" s="100"/>
      <c r="G939" s="124"/>
      <c r="H939" s="124"/>
      <c r="I939" s="873"/>
      <c r="J939" s="647"/>
      <c r="K939" s="832"/>
      <c r="L939" s="124"/>
      <c r="M939" s="125"/>
      <c r="N939" s="731"/>
      <c r="O939" s="690"/>
    </row>
    <row r="940" spans="1:53" s="67" customFormat="1">
      <c r="A940" s="512"/>
      <c r="B940" s="513"/>
      <c r="C940" s="514"/>
      <c r="D940" s="514"/>
      <c r="E940" s="515"/>
      <c r="F940" s="516"/>
      <c r="G940" s="489"/>
      <c r="H940" s="489"/>
      <c r="I940" s="874"/>
      <c r="J940" s="648"/>
      <c r="K940" s="833"/>
      <c r="L940" s="489"/>
      <c r="M940" s="490"/>
      <c r="N940" s="732"/>
      <c r="O940" s="735"/>
    </row>
    <row r="941" spans="1:53" s="67" customFormat="1">
      <c r="A941" s="491" t="s">
        <v>211</v>
      </c>
      <c r="B941" s="517"/>
      <c r="C941" s="518"/>
      <c r="D941" s="519" t="s">
        <v>411</v>
      </c>
      <c r="E941" s="520"/>
      <c r="F941" s="521"/>
      <c r="G941" s="324"/>
      <c r="H941" s="324"/>
      <c r="I941" s="853"/>
      <c r="J941" s="619"/>
      <c r="K941" s="791"/>
      <c r="L941" s="324"/>
      <c r="M941" s="325"/>
      <c r="N941" s="692"/>
      <c r="O941" s="736"/>
    </row>
    <row r="942" spans="1:53" s="67" customFormat="1">
      <c r="A942" s="491"/>
      <c r="B942" s="517"/>
      <c r="C942" s="518"/>
      <c r="D942" s="518"/>
      <c r="E942" s="520"/>
      <c r="F942" s="521"/>
      <c r="G942" s="324"/>
      <c r="H942" s="324"/>
      <c r="I942" s="853"/>
      <c r="J942" s="619"/>
      <c r="K942" s="791"/>
      <c r="L942" s="324"/>
      <c r="M942" s="325"/>
      <c r="N942" s="692"/>
      <c r="O942" s="736"/>
    </row>
    <row r="943" spans="1:53" s="67" customFormat="1" ht="17.25">
      <c r="A943" s="522" t="s">
        <v>569</v>
      </c>
      <c r="B943" s="517"/>
      <c r="C943" s="518"/>
      <c r="D943" s="518"/>
      <c r="E943" s="523" t="s">
        <v>412</v>
      </c>
      <c r="F943" s="263" t="s">
        <v>299</v>
      </c>
      <c r="G943" s="324">
        <v>100</v>
      </c>
      <c r="H943" s="324"/>
      <c r="I943" s="853">
        <v>350</v>
      </c>
      <c r="J943" s="619">
        <f>G943*I943</f>
        <v>35000</v>
      </c>
      <c r="K943" s="791">
        <v>1100</v>
      </c>
      <c r="L943" s="324">
        <f>K943*G943</f>
        <v>110000</v>
      </c>
      <c r="M943" s="325">
        <f>L943+J943</f>
        <v>145000</v>
      </c>
      <c r="N943" s="692">
        <v>1775</v>
      </c>
      <c r="O943" s="737">
        <f>N943*G943</f>
        <v>177500</v>
      </c>
      <c r="AZ943" s="84">
        <f>N943/1.3</f>
        <v>1365.3846153846152</v>
      </c>
      <c r="BA943" s="84">
        <f>AZ943*25%</f>
        <v>341.34615384615381</v>
      </c>
    </row>
    <row r="944" spans="1:53" s="67" customFormat="1">
      <c r="A944" s="491"/>
      <c r="B944" s="517"/>
      <c r="C944" s="518"/>
      <c r="D944" s="518"/>
      <c r="E944" s="520"/>
      <c r="F944" s="521"/>
      <c r="G944" s="324"/>
      <c r="H944" s="324"/>
      <c r="I944" s="853"/>
      <c r="J944" s="619"/>
      <c r="K944" s="791"/>
      <c r="L944" s="324"/>
      <c r="M944" s="325"/>
      <c r="N944" s="692"/>
      <c r="O944" s="736"/>
      <c r="BA944" s="84">
        <f>AZ943-BA943</f>
        <v>1024.0384615384614</v>
      </c>
    </row>
    <row r="945" spans="1:52" s="67" customFormat="1">
      <c r="A945" s="491" t="s">
        <v>214</v>
      </c>
      <c r="B945" s="517"/>
      <c r="C945" s="518"/>
      <c r="D945" s="519" t="s">
        <v>410</v>
      </c>
      <c r="E945" s="520"/>
      <c r="F945" s="521"/>
      <c r="G945" s="324"/>
      <c r="H945" s="324"/>
      <c r="I945" s="853"/>
      <c r="J945" s="619"/>
      <c r="K945" s="791"/>
      <c r="L945" s="324"/>
      <c r="M945" s="325"/>
      <c r="N945" s="692"/>
      <c r="O945" s="736"/>
    </row>
    <row r="946" spans="1:52" s="67" customFormat="1">
      <c r="A946" s="491"/>
      <c r="B946" s="517"/>
      <c r="C946" s="518"/>
      <c r="D946" s="518"/>
      <c r="E946" s="520"/>
      <c r="F946" s="521"/>
      <c r="G946" s="324"/>
      <c r="H946" s="324"/>
      <c r="I946" s="853"/>
      <c r="J946" s="619"/>
      <c r="K946" s="791"/>
      <c r="L946" s="324"/>
      <c r="M946" s="325"/>
      <c r="N946" s="692"/>
      <c r="O946" s="736"/>
      <c r="AZ946" s="84">
        <f>N948/1.3</f>
        <v>1538.4615384615383</v>
      </c>
    </row>
    <row r="947" spans="1:52" s="67" customFormat="1" ht="17.25">
      <c r="A947" s="522" t="s">
        <v>216</v>
      </c>
      <c r="B947" s="517"/>
      <c r="C947" s="518"/>
      <c r="D947" s="518"/>
      <c r="E947" s="523" t="s">
        <v>413</v>
      </c>
      <c r="F947" s="263" t="s">
        <v>299</v>
      </c>
      <c r="G947" s="324">
        <f>3.5*3</f>
        <v>10.5</v>
      </c>
      <c r="H947" s="324"/>
      <c r="I947" s="853">
        <v>150</v>
      </c>
      <c r="J947" s="619">
        <f>G947*I947</f>
        <v>1575</v>
      </c>
      <c r="K947" s="791">
        <v>850</v>
      </c>
      <c r="L947" s="324">
        <f>K947*G947</f>
        <v>8925</v>
      </c>
      <c r="M947" s="325">
        <f t="shared" ref="M947:M948" si="124">L947+J947</f>
        <v>10500</v>
      </c>
      <c r="N947" s="692">
        <v>1200</v>
      </c>
      <c r="O947" s="737">
        <f>N947*G947</f>
        <v>12600</v>
      </c>
      <c r="AZ947" s="84">
        <f>AZ946*25%</f>
        <v>384.61538461538458</v>
      </c>
    </row>
    <row r="948" spans="1:52" s="67" customFormat="1" ht="17.25">
      <c r="A948" s="522" t="s">
        <v>570</v>
      </c>
      <c r="B948" s="517"/>
      <c r="C948" s="518"/>
      <c r="D948" s="518"/>
      <c r="E948" s="523" t="s">
        <v>321</v>
      </c>
      <c r="F948" s="263" t="s">
        <v>299</v>
      </c>
      <c r="G948" s="324">
        <f>3.5*3</f>
        <v>10.5</v>
      </c>
      <c r="H948" s="324"/>
      <c r="I948" s="853">
        <v>150</v>
      </c>
      <c r="J948" s="619">
        <f>G948*I948</f>
        <v>1575</v>
      </c>
      <c r="K948" s="791">
        <v>850</v>
      </c>
      <c r="L948" s="324">
        <f>K948*G948</f>
        <v>8925</v>
      </c>
      <c r="M948" s="325">
        <f t="shared" si="124"/>
        <v>10500</v>
      </c>
      <c r="N948" s="692">
        <v>2000</v>
      </c>
      <c r="O948" s="737">
        <f>N948*G948</f>
        <v>21000</v>
      </c>
      <c r="AZ948" s="84">
        <f>AZ946-AZ947</f>
        <v>1153.8461538461538</v>
      </c>
    </row>
    <row r="949" spans="1:52" s="67" customFormat="1">
      <c r="A949" s="491"/>
      <c r="B949" s="517"/>
      <c r="C949" s="518"/>
      <c r="D949" s="518"/>
      <c r="E949" s="520"/>
      <c r="F949" s="521"/>
      <c r="G949" s="324"/>
      <c r="H949" s="324"/>
      <c r="I949" s="853"/>
      <c r="J949" s="619"/>
      <c r="K949" s="791"/>
      <c r="L949" s="324"/>
      <c r="M949" s="325"/>
      <c r="N949" s="692"/>
      <c r="O949" s="736"/>
    </row>
    <row r="950" spans="1:52" s="67" customFormat="1">
      <c r="A950" s="491"/>
      <c r="B950" s="517"/>
      <c r="C950" s="518"/>
      <c r="D950" s="518"/>
      <c r="E950" s="520"/>
      <c r="F950" s="521"/>
      <c r="G950" s="324"/>
      <c r="H950" s="324"/>
      <c r="I950" s="853"/>
      <c r="J950" s="619"/>
      <c r="K950" s="791"/>
      <c r="L950" s="324"/>
      <c r="M950" s="325"/>
      <c r="N950" s="692"/>
      <c r="O950" s="736"/>
    </row>
    <row r="951" spans="1:52" s="67" customFormat="1">
      <c r="A951" s="524"/>
      <c r="B951" s="525"/>
      <c r="C951" s="526"/>
      <c r="D951" s="526"/>
      <c r="E951" s="527"/>
      <c r="F951" s="528"/>
      <c r="G951" s="334"/>
      <c r="H951" s="334"/>
      <c r="I951" s="854"/>
      <c r="J951" s="620"/>
      <c r="K951" s="792"/>
      <c r="L951" s="334"/>
      <c r="M951" s="335"/>
      <c r="N951" s="694"/>
      <c r="O951" s="738"/>
    </row>
    <row r="952" spans="1:52" s="67" customFormat="1" ht="15">
      <c r="A952" s="180"/>
      <c r="B952" s="157"/>
      <c r="C952" s="157"/>
      <c r="D952" s="172"/>
      <c r="E952" s="173" t="s">
        <v>285</v>
      </c>
      <c r="F952" s="95"/>
      <c r="G952" s="122"/>
      <c r="H952" s="122"/>
      <c r="I952" s="869"/>
      <c r="J952" s="718">
        <f>SUM(J942:J950)</f>
        <v>38150</v>
      </c>
      <c r="K952" s="830"/>
      <c r="L952" s="773">
        <f>SUM(L942:L951)</f>
        <v>127850</v>
      </c>
      <c r="M952" s="888">
        <f>SUM(M942:M951)</f>
        <v>166000</v>
      </c>
      <c r="N952" s="718">
        <f t="shared" ref="N952" si="125">SUM(N942:AW951)</f>
        <v>216075</v>
      </c>
      <c r="O952" s="718">
        <f>SUM(O942:AX951)</f>
        <v>211100</v>
      </c>
    </row>
    <row r="953" spans="1:52" s="19" customFormat="1" ht="13.5" customHeight="1">
      <c r="A953" s="186" t="s">
        <v>479</v>
      </c>
      <c r="B953" s="187"/>
      <c r="C953" s="188"/>
      <c r="D953" s="188"/>
      <c r="E953" s="189" t="s">
        <v>320</v>
      </c>
      <c r="F953" s="190"/>
      <c r="G953" s="191"/>
      <c r="H953" s="191"/>
      <c r="I953" s="876"/>
      <c r="J953" s="649"/>
      <c r="K953" s="835"/>
      <c r="L953" s="191"/>
      <c r="M953" s="192"/>
      <c r="N953" s="192"/>
      <c r="O953" s="193"/>
    </row>
    <row r="954" spans="1:52" s="19" customFormat="1" ht="13.5" customHeight="1">
      <c r="A954" s="529"/>
      <c r="B954" s="485"/>
      <c r="C954" s="486"/>
      <c r="D954" s="486"/>
      <c r="E954" s="530"/>
      <c r="F954" s="488"/>
      <c r="G954" s="488"/>
      <c r="H954" s="488"/>
      <c r="I954" s="877"/>
      <c r="J954" s="650"/>
      <c r="K954" s="836"/>
      <c r="L954" s="488"/>
      <c r="M954" s="490"/>
      <c r="N954" s="490"/>
      <c r="O954" s="282"/>
    </row>
    <row r="955" spans="1:52" s="67" customFormat="1" ht="15">
      <c r="A955" s="491" t="s">
        <v>480</v>
      </c>
      <c r="B955" s="531" t="s">
        <v>212</v>
      </c>
      <c r="C955" s="518"/>
      <c r="D955" s="518"/>
      <c r="E955" s="532"/>
      <c r="F955" s="533"/>
      <c r="G955" s="309"/>
      <c r="H955" s="309"/>
      <c r="I955" s="849"/>
      <c r="J955" s="616"/>
      <c r="K955" s="787"/>
      <c r="L955" s="309"/>
      <c r="M955" s="310"/>
      <c r="N955" s="310"/>
      <c r="O955" s="233"/>
    </row>
    <row r="956" spans="1:52" s="67" customFormat="1" ht="15">
      <c r="A956" s="504"/>
      <c r="B956" s="534"/>
      <c r="C956" s="518"/>
      <c r="D956" s="518"/>
      <c r="E956" s="532"/>
      <c r="F956" s="533"/>
      <c r="G956" s="309"/>
      <c r="H956" s="309"/>
      <c r="I956" s="849"/>
      <c r="J956" s="616"/>
      <c r="K956" s="787"/>
      <c r="L956" s="309"/>
      <c r="M956" s="310"/>
      <c r="N956" s="310"/>
      <c r="O956" s="233"/>
    </row>
    <row r="957" spans="1:52" s="67" customFormat="1" ht="15">
      <c r="A957" s="522" t="s">
        <v>481</v>
      </c>
      <c r="B957" s="497"/>
      <c r="C957" s="493"/>
      <c r="D957" s="493"/>
      <c r="E957" s="535" t="s">
        <v>8</v>
      </c>
      <c r="F957" s="495"/>
      <c r="G957" s="495"/>
      <c r="H957" s="495"/>
      <c r="I957" s="878"/>
      <c r="J957" s="651"/>
      <c r="K957" s="837"/>
      <c r="L957" s="495"/>
      <c r="M957" s="325"/>
      <c r="N957" s="325"/>
      <c r="O957" s="233"/>
    </row>
    <row r="958" spans="1:52" s="67" customFormat="1" ht="15">
      <c r="A958" s="522" t="s">
        <v>573</v>
      </c>
      <c r="B958" s="497"/>
      <c r="C958" s="493"/>
      <c r="D958" s="493"/>
      <c r="E958" s="535" t="s">
        <v>45</v>
      </c>
      <c r="F958" s="495"/>
      <c r="G958" s="495"/>
      <c r="H958" s="495"/>
      <c r="I958" s="878"/>
      <c r="J958" s="651"/>
      <c r="K958" s="837"/>
      <c r="L958" s="495"/>
      <c r="M958" s="325"/>
      <c r="N958" s="325"/>
      <c r="O958" s="233"/>
    </row>
    <row r="959" spans="1:52" s="67" customFormat="1" ht="15">
      <c r="A959" s="522" t="s">
        <v>574</v>
      </c>
      <c r="B959" s="497"/>
      <c r="C959" s="493"/>
      <c r="D959" s="493"/>
      <c r="E959" s="535" t="s">
        <v>69</v>
      </c>
      <c r="F959" s="495"/>
      <c r="G959" s="495"/>
      <c r="H959" s="495"/>
      <c r="I959" s="878"/>
      <c r="J959" s="651"/>
      <c r="K959" s="837"/>
      <c r="L959" s="495"/>
      <c r="M959" s="325"/>
      <c r="N959" s="325"/>
      <c r="O959" s="233"/>
    </row>
    <row r="960" spans="1:52" s="67" customFormat="1" ht="15">
      <c r="A960" s="522" t="s">
        <v>575</v>
      </c>
      <c r="B960" s="497"/>
      <c r="C960" s="493"/>
      <c r="D960" s="493"/>
      <c r="E960" s="535" t="s">
        <v>102</v>
      </c>
      <c r="F960" s="495"/>
      <c r="G960" s="495"/>
      <c r="H960" s="495"/>
      <c r="I960" s="878"/>
      <c r="J960" s="651"/>
      <c r="K960" s="837"/>
      <c r="L960" s="495"/>
      <c r="M960" s="325"/>
      <c r="N960" s="325"/>
      <c r="O960" s="233"/>
    </row>
    <row r="961" spans="1:15" s="67" customFormat="1" ht="15">
      <c r="A961" s="522" t="s">
        <v>576</v>
      </c>
      <c r="B961" s="497"/>
      <c r="C961" s="493"/>
      <c r="D961" s="493"/>
      <c r="E961" s="535" t="s">
        <v>159</v>
      </c>
      <c r="F961" s="495"/>
      <c r="G961" s="495"/>
      <c r="H961" s="495"/>
      <c r="I961" s="878"/>
      <c r="J961" s="651"/>
      <c r="K961" s="837"/>
      <c r="L961" s="495"/>
      <c r="M961" s="325"/>
      <c r="N961" s="325"/>
      <c r="O961" s="233"/>
    </row>
    <row r="962" spans="1:15" s="67" customFormat="1" ht="15">
      <c r="A962" s="522" t="s">
        <v>577</v>
      </c>
      <c r="B962" s="497"/>
      <c r="C962" s="493"/>
      <c r="D962" s="493"/>
      <c r="E962" s="535" t="s">
        <v>213</v>
      </c>
      <c r="F962" s="495"/>
      <c r="G962" s="495"/>
      <c r="H962" s="495"/>
      <c r="I962" s="878"/>
      <c r="J962" s="651"/>
      <c r="K962" s="837"/>
      <c r="L962" s="495"/>
      <c r="M962" s="325"/>
      <c r="N962" s="325"/>
      <c r="O962" s="233"/>
    </row>
    <row r="963" spans="1:15" s="67" customFormat="1" ht="15">
      <c r="A963" s="522" t="s">
        <v>578</v>
      </c>
      <c r="B963" s="497"/>
      <c r="C963" s="493"/>
      <c r="D963" s="493"/>
      <c r="E963" s="536" t="s">
        <v>571</v>
      </c>
      <c r="F963" s="495"/>
      <c r="G963" s="495"/>
      <c r="H963" s="495"/>
      <c r="I963" s="878"/>
      <c r="J963" s="651"/>
      <c r="K963" s="837"/>
      <c r="L963" s="495"/>
      <c r="M963" s="325"/>
      <c r="N963" s="325"/>
      <c r="O963" s="233"/>
    </row>
    <row r="964" spans="1:15" s="67" customFormat="1" ht="15">
      <c r="A964" s="522" t="s">
        <v>579</v>
      </c>
      <c r="B964" s="497"/>
      <c r="C964" s="493"/>
      <c r="D964" s="493"/>
      <c r="E964" s="536" t="s">
        <v>390</v>
      </c>
      <c r="F964" s="495"/>
      <c r="G964" s="495"/>
      <c r="H964" s="495"/>
      <c r="I964" s="878"/>
      <c r="J964" s="651"/>
      <c r="K964" s="837"/>
      <c r="L964" s="495"/>
      <c r="M964" s="325"/>
      <c r="N964" s="325"/>
      <c r="O964" s="233"/>
    </row>
    <row r="965" spans="1:15" s="67" customFormat="1" ht="15">
      <c r="A965" s="522" t="s">
        <v>580</v>
      </c>
      <c r="B965" s="497"/>
      <c r="C965" s="493"/>
      <c r="D965" s="493"/>
      <c r="E965" s="536" t="s">
        <v>391</v>
      </c>
      <c r="F965" s="495"/>
      <c r="G965" s="495"/>
      <c r="H965" s="495"/>
      <c r="I965" s="878"/>
      <c r="J965" s="651"/>
      <c r="K965" s="837"/>
      <c r="L965" s="495"/>
      <c r="M965" s="325"/>
      <c r="N965" s="325"/>
      <c r="O965" s="233"/>
    </row>
    <row r="966" spans="1:15" s="67" customFormat="1" ht="15">
      <c r="A966" s="522" t="s">
        <v>581</v>
      </c>
      <c r="B966" s="497"/>
      <c r="C966" s="493"/>
      <c r="D966" s="493"/>
      <c r="E966" s="536" t="s">
        <v>430</v>
      </c>
      <c r="F966" s="495"/>
      <c r="G966" s="495"/>
      <c r="H966" s="495"/>
      <c r="I966" s="878"/>
      <c r="J966" s="651"/>
      <c r="K966" s="837"/>
      <c r="L966" s="495"/>
      <c r="M966" s="325"/>
      <c r="N966" s="325"/>
      <c r="O966" s="233"/>
    </row>
    <row r="967" spans="1:15" s="67" customFormat="1" ht="15">
      <c r="A967" s="522" t="s">
        <v>582</v>
      </c>
      <c r="B967" s="497"/>
      <c r="C967" s="493"/>
      <c r="D967" s="493"/>
      <c r="E967" s="536" t="s">
        <v>545</v>
      </c>
      <c r="F967" s="495"/>
      <c r="G967" s="495"/>
      <c r="H967" s="495"/>
      <c r="I967" s="878"/>
      <c r="J967" s="651"/>
      <c r="K967" s="837"/>
      <c r="L967" s="495"/>
      <c r="M967" s="325"/>
      <c r="N967" s="325"/>
      <c r="O967" s="233"/>
    </row>
    <row r="968" spans="1:15" s="67" customFormat="1" ht="15">
      <c r="A968" s="522" t="s">
        <v>583</v>
      </c>
      <c r="B968" s="497"/>
      <c r="C968" s="493"/>
      <c r="D968" s="493"/>
      <c r="E968" s="536" t="s">
        <v>432</v>
      </c>
      <c r="F968" s="495"/>
      <c r="G968" s="495"/>
      <c r="H968" s="495"/>
      <c r="I968" s="878"/>
      <c r="J968" s="651"/>
      <c r="K968" s="837"/>
      <c r="L968" s="495"/>
      <c r="M968" s="325"/>
      <c r="N968" s="325"/>
      <c r="O968" s="233"/>
    </row>
    <row r="969" spans="1:15" s="67" customFormat="1" ht="15">
      <c r="A969" s="522" t="s">
        <v>584</v>
      </c>
      <c r="B969" s="497"/>
      <c r="C969" s="493"/>
      <c r="D969" s="493"/>
      <c r="E969" s="536" t="s">
        <v>433</v>
      </c>
      <c r="F969" s="495"/>
      <c r="G969" s="495"/>
      <c r="H969" s="495"/>
      <c r="I969" s="878"/>
      <c r="J969" s="651"/>
      <c r="K969" s="837"/>
      <c r="L969" s="495"/>
      <c r="M969" s="325"/>
      <c r="N969" s="325"/>
      <c r="O969" s="233"/>
    </row>
    <row r="970" spans="1:15" s="67" customFormat="1" ht="15">
      <c r="A970" s="522" t="s">
        <v>585</v>
      </c>
      <c r="B970" s="497"/>
      <c r="C970" s="493"/>
      <c r="D970" s="493"/>
      <c r="E970" s="536" t="s">
        <v>434</v>
      </c>
      <c r="F970" s="495"/>
      <c r="G970" s="495"/>
      <c r="H970" s="495"/>
      <c r="I970" s="878"/>
      <c r="J970" s="651"/>
      <c r="K970" s="837"/>
      <c r="L970" s="495"/>
      <c r="M970" s="325"/>
      <c r="N970" s="325"/>
      <c r="O970" s="233"/>
    </row>
    <row r="971" spans="1:15" s="67" customFormat="1" ht="15">
      <c r="A971" s="522" t="s">
        <v>586</v>
      </c>
      <c r="B971" s="497"/>
      <c r="C971" s="493"/>
      <c r="D971" s="493"/>
      <c r="E971" s="536" t="s">
        <v>572</v>
      </c>
      <c r="F971" s="495"/>
      <c r="G971" s="495"/>
      <c r="H971" s="495"/>
      <c r="I971" s="878"/>
      <c r="J971" s="651"/>
      <c r="K971" s="837"/>
      <c r="L971" s="495"/>
      <c r="M971" s="325"/>
      <c r="N971" s="325"/>
      <c r="O971" s="233"/>
    </row>
    <row r="972" spans="1:15" s="67" customFormat="1" ht="15">
      <c r="A972" s="537"/>
      <c r="B972" s="497"/>
      <c r="C972" s="493"/>
      <c r="D972" s="493"/>
      <c r="E972" s="535"/>
      <c r="F972" s="495"/>
      <c r="G972" s="495"/>
      <c r="H972" s="495"/>
      <c r="I972" s="878"/>
      <c r="J972" s="651"/>
      <c r="K972" s="837"/>
      <c r="L972" s="495"/>
      <c r="M972" s="325"/>
      <c r="N972" s="325"/>
      <c r="O972" s="233"/>
    </row>
    <row r="973" spans="1:15" s="67" customFormat="1" ht="15">
      <c r="A973" s="504"/>
      <c r="B973" s="497"/>
      <c r="C973" s="493"/>
      <c r="D973" s="493"/>
      <c r="E973" s="538"/>
      <c r="F973" s="495"/>
      <c r="G973" s="495"/>
      <c r="H973" s="495"/>
      <c r="I973" s="878"/>
      <c r="J973" s="651"/>
      <c r="K973" s="837"/>
      <c r="L973" s="495"/>
      <c r="M973" s="325"/>
      <c r="N973" s="325"/>
      <c r="O973" s="233"/>
    </row>
    <row r="974" spans="1:15" s="67" customFormat="1" ht="15">
      <c r="A974" s="491" t="s">
        <v>482</v>
      </c>
      <c r="B974" s="531" t="s">
        <v>215</v>
      </c>
      <c r="C974" s="518"/>
      <c r="D974" s="518"/>
      <c r="E974" s="532"/>
      <c r="F974" s="533"/>
      <c r="G974" s="309"/>
      <c r="H974" s="309"/>
      <c r="I974" s="849"/>
      <c r="J974" s="616"/>
      <c r="K974" s="787"/>
      <c r="L974" s="309"/>
      <c r="M974" s="310"/>
      <c r="N974" s="310"/>
      <c r="O974" s="233"/>
    </row>
    <row r="975" spans="1:15" s="67" customFormat="1" ht="15">
      <c r="A975" s="504"/>
      <c r="B975" s="534"/>
      <c r="C975" s="518"/>
      <c r="D975" s="518"/>
      <c r="E975" s="532"/>
      <c r="F975" s="533"/>
      <c r="G975" s="309"/>
      <c r="H975" s="309"/>
      <c r="I975" s="849"/>
      <c r="J975" s="616"/>
      <c r="K975" s="787"/>
      <c r="L975" s="309"/>
      <c r="M975" s="310"/>
      <c r="N975" s="310"/>
      <c r="O975" s="233"/>
    </row>
    <row r="976" spans="1:15" s="101" customFormat="1" ht="15">
      <c r="A976" s="522" t="s">
        <v>483</v>
      </c>
      <c r="B976" s="497"/>
      <c r="C976" s="493"/>
      <c r="D976" s="493"/>
      <c r="E976" s="535" t="s">
        <v>8</v>
      </c>
      <c r="F976" s="495"/>
      <c r="G976" s="495"/>
      <c r="H976" s="495"/>
      <c r="I976" s="878"/>
      <c r="J976" s="651"/>
      <c r="K976" s="837"/>
      <c r="L976" s="495"/>
      <c r="M976" s="325"/>
      <c r="N976" s="325"/>
      <c r="O976" s="233"/>
    </row>
    <row r="977" spans="1:15" s="67" customFormat="1" ht="15">
      <c r="A977" s="522" t="s">
        <v>484</v>
      </c>
      <c r="B977" s="497"/>
      <c r="C977" s="493"/>
      <c r="D977" s="493"/>
      <c r="E977" s="535" t="s">
        <v>45</v>
      </c>
      <c r="F977" s="495"/>
      <c r="G977" s="495"/>
      <c r="H977" s="495"/>
      <c r="I977" s="878"/>
      <c r="J977" s="651"/>
      <c r="K977" s="837"/>
      <c r="L977" s="495"/>
      <c r="M977" s="325"/>
      <c r="N977" s="325"/>
      <c r="O977" s="233"/>
    </row>
    <row r="978" spans="1:15" s="67" customFormat="1" ht="15">
      <c r="A978" s="522" t="s">
        <v>587</v>
      </c>
      <c r="B978" s="497"/>
      <c r="C978" s="493"/>
      <c r="D978" s="493"/>
      <c r="E978" s="535" t="s">
        <v>69</v>
      </c>
      <c r="F978" s="495"/>
      <c r="G978" s="495"/>
      <c r="H978" s="495"/>
      <c r="I978" s="878"/>
      <c r="J978" s="651"/>
      <c r="K978" s="837"/>
      <c r="L978" s="495"/>
      <c r="M978" s="325"/>
      <c r="N978" s="325"/>
      <c r="O978" s="233"/>
    </row>
    <row r="979" spans="1:15" s="67" customFormat="1" ht="15">
      <c r="A979" s="522" t="s">
        <v>588</v>
      </c>
      <c r="B979" s="497"/>
      <c r="C979" s="493"/>
      <c r="D979" s="493"/>
      <c r="E979" s="535" t="s">
        <v>102</v>
      </c>
      <c r="F979" s="495"/>
      <c r="G979" s="495"/>
      <c r="H979" s="495"/>
      <c r="I979" s="878"/>
      <c r="J979" s="651"/>
      <c r="K979" s="837"/>
      <c r="L979" s="495"/>
      <c r="M979" s="325"/>
      <c r="N979" s="325"/>
      <c r="O979" s="233"/>
    </row>
    <row r="980" spans="1:15" s="67" customFormat="1" ht="15">
      <c r="A980" s="522" t="s">
        <v>589</v>
      </c>
      <c r="B980" s="497"/>
      <c r="C980" s="493"/>
      <c r="D980" s="493"/>
      <c r="E980" s="535" t="s">
        <v>159</v>
      </c>
      <c r="F980" s="495"/>
      <c r="G980" s="495"/>
      <c r="H980" s="495"/>
      <c r="I980" s="878"/>
      <c r="J980" s="651"/>
      <c r="K980" s="837"/>
      <c r="L980" s="495"/>
      <c r="M980" s="325"/>
      <c r="N980" s="325"/>
      <c r="O980" s="233"/>
    </row>
    <row r="981" spans="1:15" s="67" customFormat="1" ht="15">
      <c r="A981" s="522" t="s">
        <v>590</v>
      </c>
      <c r="B981" s="497"/>
      <c r="C981" s="493"/>
      <c r="D981" s="493"/>
      <c r="E981" s="535" t="s">
        <v>213</v>
      </c>
      <c r="F981" s="495"/>
      <c r="G981" s="495"/>
      <c r="H981" s="495"/>
      <c r="I981" s="878"/>
      <c r="J981" s="651"/>
      <c r="K981" s="837"/>
      <c r="L981" s="495"/>
      <c r="M981" s="325"/>
      <c r="N981" s="325"/>
      <c r="O981" s="233"/>
    </row>
    <row r="982" spans="1:15" s="67" customFormat="1" ht="15">
      <c r="A982" s="522" t="s">
        <v>591</v>
      </c>
      <c r="B982" s="497"/>
      <c r="C982" s="493"/>
      <c r="D982" s="493"/>
      <c r="E982" s="536" t="s">
        <v>571</v>
      </c>
      <c r="F982" s="495"/>
      <c r="G982" s="495"/>
      <c r="H982" s="495"/>
      <c r="I982" s="878"/>
      <c r="J982" s="651"/>
      <c r="K982" s="837"/>
      <c r="L982" s="495"/>
      <c r="M982" s="325"/>
      <c r="N982" s="325"/>
      <c r="O982" s="233"/>
    </row>
    <row r="983" spans="1:15" s="67" customFormat="1" ht="15">
      <c r="A983" s="522" t="s">
        <v>592</v>
      </c>
      <c r="B983" s="497"/>
      <c r="C983" s="493"/>
      <c r="D983" s="493"/>
      <c r="E983" s="536" t="s">
        <v>390</v>
      </c>
      <c r="F983" s="495"/>
      <c r="G983" s="495"/>
      <c r="H983" s="495"/>
      <c r="I983" s="878"/>
      <c r="J983" s="651"/>
      <c r="K983" s="837"/>
      <c r="L983" s="495"/>
      <c r="M983" s="325"/>
      <c r="N983" s="325"/>
      <c r="O983" s="233"/>
    </row>
    <row r="984" spans="1:15" s="67" customFormat="1" ht="15">
      <c r="A984" s="522" t="s">
        <v>593</v>
      </c>
      <c r="B984" s="497"/>
      <c r="C984" s="493"/>
      <c r="D984" s="493"/>
      <c r="E984" s="536" t="s">
        <v>391</v>
      </c>
      <c r="F984" s="495"/>
      <c r="G984" s="495"/>
      <c r="H984" s="495"/>
      <c r="I984" s="878"/>
      <c r="J984" s="651"/>
      <c r="K984" s="837"/>
      <c r="L984" s="495"/>
      <c r="M984" s="325"/>
      <c r="N984" s="325"/>
      <c r="O984" s="233"/>
    </row>
    <row r="985" spans="1:15" s="67" customFormat="1" ht="15">
      <c r="A985" s="522" t="s">
        <v>594</v>
      </c>
      <c r="B985" s="497"/>
      <c r="C985" s="493"/>
      <c r="D985" s="493"/>
      <c r="E985" s="536" t="s">
        <v>430</v>
      </c>
      <c r="F985" s="495"/>
      <c r="G985" s="495"/>
      <c r="H985" s="495"/>
      <c r="I985" s="878"/>
      <c r="J985" s="651"/>
      <c r="K985" s="837"/>
      <c r="L985" s="495"/>
      <c r="M985" s="325"/>
      <c r="N985" s="325"/>
      <c r="O985" s="233"/>
    </row>
    <row r="986" spans="1:15" s="67" customFormat="1" ht="15">
      <c r="A986" s="522" t="s">
        <v>595</v>
      </c>
      <c r="B986" s="497"/>
      <c r="C986" s="493"/>
      <c r="D986" s="493"/>
      <c r="E986" s="536" t="s">
        <v>545</v>
      </c>
      <c r="F986" s="495"/>
      <c r="G986" s="495"/>
      <c r="H986" s="495"/>
      <c r="I986" s="878"/>
      <c r="J986" s="651"/>
      <c r="K986" s="837"/>
      <c r="L986" s="495"/>
      <c r="M986" s="325"/>
      <c r="N986" s="325"/>
      <c r="O986" s="233"/>
    </row>
    <row r="987" spans="1:15" s="67" customFormat="1" ht="15">
      <c r="A987" s="522" t="s">
        <v>596</v>
      </c>
      <c r="B987" s="497"/>
      <c r="C987" s="493"/>
      <c r="D987" s="493"/>
      <c r="E987" s="536" t="s">
        <v>432</v>
      </c>
      <c r="F987" s="495"/>
      <c r="G987" s="495"/>
      <c r="H987" s="495"/>
      <c r="I987" s="878"/>
      <c r="J987" s="651"/>
      <c r="K987" s="837"/>
      <c r="L987" s="495"/>
      <c r="M987" s="325"/>
      <c r="N987" s="325"/>
      <c r="O987" s="233"/>
    </row>
    <row r="988" spans="1:15" s="67" customFormat="1" ht="15">
      <c r="A988" s="522" t="s">
        <v>597</v>
      </c>
      <c r="B988" s="497"/>
      <c r="C988" s="493"/>
      <c r="D988" s="493"/>
      <c r="E988" s="536" t="s">
        <v>433</v>
      </c>
      <c r="F988" s="495"/>
      <c r="G988" s="495"/>
      <c r="H988" s="495"/>
      <c r="I988" s="878"/>
      <c r="J988" s="651"/>
      <c r="K988" s="837"/>
      <c r="L988" s="495"/>
      <c r="M988" s="325"/>
      <c r="N988" s="325"/>
      <c r="O988" s="233"/>
    </row>
    <row r="989" spans="1:15" s="67" customFormat="1" ht="15">
      <c r="A989" s="522" t="s">
        <v>598</v>
      </c>
      <c r="B989" s="497"/>
      <c r="C989" s="493"/>
      <c r="D989" s="493"/>
      <c r="E989" s="536" t="s">
        <v>434</v>
      </c>
      <c r="F989" s="495"/>
      <c r="G989" s="495"/>
      <c r="H989" s="495"/>
      <c r="I989" s="878"/>
      <c r="J989" s="651"/>
      <c r="K989" s="837"/>
      <c r="L989" s="495"/>
      <c r="M989" s="325"/>
      <c r="N989" s="325"/>
      <c r="O989" s="233"/>
    </row>
    <row r="990" spans="1:15" s="67" customFormat="1" ht="15">
      <c r="A990" s="522" t="s">
        <v>599</v>
      </c>
      <c r="B990" s="497"/>
      <c r="C990" s="493"/>
      <c r="D990" s="493"/>
      <c r="E990" s="536" t="s">
        <v>572</v>
      </c>
      <c r="F990" s="495"/>
      <c r="G990" s="495"/>
      <c r="H990" s="495"/>
      <c r="I990" s="878"/>
      <c r="J990" s="651"/>
      <c r="K990" s="837"/>
      <c r="L990" s="495"/>
      <c r="M990" s="325"/>
      <c r="N990" s="325"/>
      <c r="O990" s="233"/>
    </row>
    <row r="991" spans="1:15" s="67" customFormat="1" ht="15" hidden="1">
      <c r="A991" s="537"/>
      <c r="B991" s="497"/>
      <c r="C991" s="493"/>
      <c r="D991" s="493"/>
      <c r="E991" s="535"/>
      <c r="F991" s="495"/>
      <c r="G991" s="495"/>
      <c r="H991" s="495"/>
      <c r="I991" s="878"/>
      <c r="J991" s="651"/>
      <c r="K991" s="837"/>
      <c r="L991" s="495"/>
      <c r="M991" s="325"/>
      <c r="N991" s="325"/>
      <c r="O991" s="233"/>
    </row>
    <row r="992" spans="1:15" s="67" customFormat="1" ht="15" hidden="1">
      <c r="A992" s="537"/>
      <c r="B992" s="497"/>
      <c r="C992" s="493"/>
      <c r="D992" s="493"/>
      <c r="E992" s="535"/>
      <c r="F992" s="495"/>
      <c r="G992" s="495"/>
      <c r="H992" s="495"/>
      <c r="I992" s="878"/>
      <c r="J992" s="651"/>
      <c r="K992" s="837"/>
      <c r="L992" s="495"/>
      <c r="M992" s="325"/>
      <c r="N992" s="325"/>
      <c r="O992" s="233"/>
    </row>
    <row r="993" spans="1:15" s="67" customFormat="1" ht="15" hidden="1">
      <c r="A993" s="537"/>
      <c r="B993" s="497"/>
      <c r="C993" s="493"/>
      <c r="D993" s="493"/>
      <c r="E993" s="535"/>
      <c r="F993" s="495"/>
      <c r="G993" s="495"/>
      <c r="H993" s="495"/>
      <c r="I993" s="878"/>
      <c r="J993" s="651"/>
      <c r="K993" s="837"/>
      <c r="L993" s="495"/>
      <c r="M993" s="325"/>
      <c r="N993" s="325"/>
      <c r="O993" s="233"/>
    </row>
    <row r="994" spans="1:15" s="67" customFormat="1" ht="15" hidden="1">
      <c r="A994" s="537"/>
      <c r="B994" s="497"/>
      <c r="C994" s="493"/>
      <c r="D994" s="493"/>
      <c r="E994" s="535"/>
      <c r="F994" s="495"/>
      <c r="G994" s="495"/>
      <c r="H994" s="495"/>
      <c r="I994" s="878"/>
      <c r="J994" s="651"/>
      <c r="K994" s="837"/>
      <c r="L994" s="495"/>
      <c r="M994" s="325"/>
      <c r="N994" s="325"/>
      <c r="O994" s="233"/>
    </row>
    <row r="995" spans="1:15" s="67" customFormat="1" ht="15" hidden="1">
      <c r="A995" s="537"/>
      <c r="B995" s="497"/>
      <c r="C995" s="493"/>
      <c r="D995" s="493"/>
      <c r="E995" s="535"/>
      <c r="F995" s="495"/>
      <c r="G995" s="495"/>
      <c r="H995" s="495"/>
      <c r="I995" s="878"/>
      <c r="J995" s="651"/>
      <c r="K995" s="837"/>
      <c r="L995" s="495"/>
      <c r="M995" s="325"/>
      <c r="N995" s="325"/>
      <c r="O995" s="233"/>
    </row>
    <row r="996" spans="1:15" s="67" customFormat="1" ht="15">
      <c r="A996" s="567"/>
      <c r="B996" s="568"/>
      <c r="C996" s="569"/>
      <c r="D996" s="569"/>
      <c r="E996" s="570"/>
      <c r="F996" s="571"/>
      <c r="G996" s="571"/>
      <c r="H996" s="571"/>
      <c r="I996" s="879"/>
      <c r="J996" s="652"/>
      <c r="K996" s="838"/>
      <c r="L996" s="571"/>
      <c r="M996" s="572"/>
      <c r="N996" s="572"/>
      <c r="O996" s="549"/>
    </row>
    <row r="997" spans="1:15" s="67" customFormat="1" ht="15">
      <c r="A997" s="567"/>
      <c r="B997" s="568"/>
      <c r="C997" s="569"/>
      <c r="D997" s="569"/>
      <c r="E997" s="570"/>
      <c r="F997" s="571"/>
      <c r="G997" s="571"/>
      <c r="H997" s="571"/>
      <c r="I997" s="879"/>
      <c r="J997" s="652"/>
      <c r="K997" s="838"/>
      <c r="L997" s="571"/>
      <c r="M997" s="572"/>
      <c r="N997" s="572"/>
      <c r="O997" s="549"/>
    </row>
    <row r="998" spans="1:15" s="67" customFormat="1" ht="15">
      <c r="A998" s="567"/>
      <c r="B998" s="568"/>
      <c r="C998" s="569"/>
      <c r="D998" s="569"/>
      <c r="E998" s="570"/>
      <c r="F998" s="571"/>
      <c r="G998" s="571"/>
      <c r="H998" s="571"/>
      <c r="I998" s="879"/>
      <c r="J998" s="652"/>
      <c r="K998" s="838"/>
      <c r="L998" s="571"/>
      <c r="M998" s="572"/>
      <c r="N998" s="572"/>
      <c r="O998" s="549"/>
    </row>
    <row r="999" spans="1:15" s="67" customFormat="1" ht="15">
      <c r="A999" s="567"/>
      <c r="B999" s="568"/>
      <c r="C999" s="569"/>
      <c r="D999" s="569"/>
      <c r="E999" s="570"/>
      <c r="F999" s="571"/>
      <c r="G999" s="571"/>
      <c r="H999" s="571"/>
      <c r="I999" s="879"/>
      <c r="J999" s="652"/>
      <c r="K999" s="838"/>
      <c r="L999" s="571"/>
      <c r="M999" s="572"/>
      <c r="N999" s="572"/>
      <c r="O999" s="549"/>
    </row>
    <row r="1000" spans="1:15" s="67" customFormat="1" ht="15">
      <c r="A1000" s="567"/>
      <c r="B1000" s="568"/>
      <c r="C1000" s="569"/>
      <c r="D1000" s="569"/>
      <c r="E1000" s="570"/>
      <c r="F1000" s="571"/>
      <c r="G1000" s="571"/>
      <c r="H1000" s="571"/>
      <c r="I1000" s="879"/>
      <c r="J1000" s="652"/>
      <c r="K1000" s="838"/>
      <c r="L1000" s="571"/>
      <c r="M1000" s="572"/>
      <c r="N1000" s="572"/>
      <c r="O1000" s="549"/>
    </row>
    <row r="1001" spans="1:15" s="67" customFormat="1" ht="15">
      <c r="A1001" s="567"/>
      <c r="B1001" s="568"/>
      <c r="C1001" s="569"/>
      <c r="D1001" s="569"/>
      <c r="E1001" s="570"/>
      <c r="F1001" s="571"/>
      <c r="G1001" s="571"/>
      <c r="H1001" s="571"/>
      <c r="I1001" s="879"/>
      <c r="J1001" s="652"/>
      <c r="K1001" s="838"/>
      <c r="L1001" s="571"/>
      <c r="M1001" s="572"/>
      <c r="N1001" s="572"/>
      <c r="O1001" s="549"/>
    </row>
    <row r="1002" spans="1:15" s="67" customFormat="1" ht="15">
      <c r="A1002" s="567"/>
      <c r="B1002" s="568"/>
      <c r="C1002" s="569"/>
      <c r="D1002" s="569"/>
      <c r="E1002" s="570"/>
      <c r="F1002" s="571"/>
      <c r="G1002" s="571"/>
      <c r="H1002" s="571"/>
      <c r="I1002" s="879"/>
      <c r="J1002" s="652"/>
      <c r="K1002" s="838"/>
      <c r="L1002" s="571"/>
      <c r="M1002" s="572"/>
      <c r="N1002" s="572"/>
      <c r="O1002" s="549"/>
    </row>
    <row r="1003" spans="1:15" s="67" customFormat="1" ht="15">
      <c r="A1003" s="567"/>
      <c r="B1003" s="568"/>
      <c r="C1003" s="569"/>
      <c r="D1003" s="569"/>
      <c r="E1003" s="570"/>
      <c r="F1003" s="571"/>
      <c r="G1003" s="571"/>
      <c r="H1003" s="571"/>
      <c r="I1003" s="879"/>
      <c r="J1003" s="652"/>
      <c r="K1003" s="838"/>
      <c r="L1003" s="571"/>
      <c r="M1003" s="572"/>
      <c r="N1003" s="572"/>
      <c r="O1003" s="549"/>
    </row>
    <row r="1004" spans="1:15" s="67" customFormat="1" ht="15">
      <c r="A1004" s="567"/>
      <c r="B1004" s="568"/>
      <c r="C1004" s="569"/>
      <c r="D1004" s="569"/>
      <c r="E1004" s="570"/>
      <c r="F1004" s="571"/>
      <c r="G1004" s="571"/>
      <c r="H1004" s="571"/>
      <c r="I1004" s="879"/>
      <c r="J1004" s="652"/>
      <c r="K1004" s="838"/>
      <c r="L1004" s="571"/>
      <c r="M1004" s="572"/>
      <c r="N1004" s="572"/>
      <c r="O1004" s="549"/>
    </row>
    <row r="1005" spans="1:15" s="67" customFormat="1" ht="15">
      <c r="A1005" s="567"/>
      <c r="B1005" s="568"/>
      <c r="C1005" s="569"/>
      <c r="D1005" s="569"/>
      <c r="E1005" s="570"/>
      <c r="F1005" s="571"/>
      <c r="G1005" s="571"/>
      <c r="H1005" s="571"/>
      <c r="I1005" s="879"/>
      <c r="J1005" s="652"/>
      <c r="K1005" s="838"/>
      <c r="L1005" s="571"/>
      <c r="M1005" s="572"/>
      <c r="N1005" s="572"/>
      <c r="O1005" s="549"/>
    </row>
    <row r="1006" spans="1:15" s="67" customFormat="1" ht="15">
      <c r="A1006" s="567"/>
      <c r="B1006" s="568"/>
      <c r="C1006" s="569"/>
      <c r="D1006" s="569"/>
      <c r="E1006" s="570"/>
      <c r="F1006" s="571"/>
      <c r="G1006" s="571"/>
      <c r="H1006" s="571"/>
      <c r="I1006" s="879"/>
      <c r="J1006" s="652"/>
      <c r="K1006" s="838"/>
      <c r="L1006" s="571"/>
      <c r="M1006" s="572"/>
      <c r="N1006" s="572"/>
      <c r="O1006" s="549"/>
    </row>
    <row r="1007" spans="1:15" s="67" customFormat="1" ht="15">
      <c r="A1007" s="567"/>
      <c r="B1007" s="568"/>
      <c r="C1007" s="569"/>
      <c r="D1007" s="569"/>
      <c r="E1007" s="570"/>
      <c r="F1007" s="571"/>
      <c r="G1007" s="571"/>
      <c r="H1007" s="571"/>
      <c r="I1007" s="879"/>
      <c r="J1007" s="652"/>
      <c r="K1007" s="838"/>
      <c r="L1007" s="571"/>
      <c r="M1007" s="572"/>
      <c r="N1007" s="572"/>
      <c r="O1007" s="549"/>
    </row>
    <row r="1008" spans="1:15" s="67" customFormat="1" ht="15">
      <c r="A1008" s="509"/>
      <c r="B1008" s="510"/>
      <c r="C1008" s="511"/>
      <c r="D1008" s="511"/>
      <c r="E1008" s="539"/>
      <c r="F1008" s="540"/>
      <c r="G1008" s="540"/>
      <c r="H1008" s="540"/>
      <c r="I1008" s="880"/>
      <c r="J1008" s="653"/>
      <c r="K1008" s="839"/>
      <c r="L1008" s="540"/>
      <c r="M1008" s="335"/>
      <c r="N1008" s="335"/>
      <c r="O1008" s="280"/>
    </row>
    <row r="1009" spans="1:15" s="67" customFormat="1">
      <c r="A1009" s="181"/>
      <c r="B1009" s="158"/>
      <c r="C1009" s="158"/>
      <c r="D1009" s="158"/>
      <c r="E1009" s="173" t="s">
        <v>429</v>
      </c>
      <c r="F1009" s="100"/>
      <c r="G1009" s="124"/>
      <c r="H1009" s="124"/>
      <c r="I1009" s="873"/>
      <c r="J1009" s="647"/>
      <c r="K1009" s="832"/>
      <c r="L1009" s="124"/>
      <c r="M1009" s="125"/>
      <c r="N1009" s="125"/>
      <c r="O1009" s="126">
        <f>SUM(O957:O990)</f>
        <v>0</v>
      </c>
    </row>
  </sheetData>
  <mergeCells count="33">
    <mergeCell ref="D854:E854"/>
    <mergeCell ref="D858:E858"/>
    <mergeCell ref="A2:O2"/>
    <mergeCell ref="A3:O3"/>
    <mergeCell ref="A5:D5"/>
    <mergeCell ref="N5:O5"/>
    <mergeCell ref="I6:J6"/>
    <mergeCell ref="K6:L6"/>
    <mergeCell ref="D887:E887"/>
    <mergeCell ref="BA7:BC8"/>
    <mergeCell ref="BD7:BD8"/>
    <mergeCell ref="BE7:BE8"/>
    <mergeCell ref="BF7:BF8"/>
    <mergeCell ref="BF62:BG62"/>
    <mergeCell ref="D861:E861"/>
    <mergeCell ref="D868:E868"/>
    <mergeCell ref="D869:E869"/>
    <mergeCell ref="D870:E870"/>
    <mergeCell ref="D871:E871"/>
    <mergeCell ref="D876:E876"/>
    <mergeCell ref="O34:O35"/>
    <mergeCell ref="B647:D647"/>
    <mergeCell ref="D847:E847"/>
    <mergeCell ref="D851:E851"/>
    <mergeCell ref="BJ62:BK62"/>
    <mergeCell ref="BH7:BH8"/>
    <mergeCell ref="BA25:BC25"/>
    <mergeCell ref="BA26:BC26"/>
    <mergeCell ref="BA27:BC27"/>
    <mergeCell ref="BB34:BM34"/>
    <mergeCell ref="BF61:BG61"/>
    <mergeCell ref="BJ61:BK61"/>
    <mergeCell ref="BG7:BG8"/>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612BD-2FB8-49A0-B508-57B452571BC2}">
  <sheetPr>
    <pageSetUpPr fitToPage="1"/>
  </sheetPr>
  <dimension ref="A1:V36"/>
  <sheetViews>
    <sheetView view="pageBreakPreview" zoomScaleNormal="100" zoomScaleSheetLayoutView="100" workbookViewId="0">
      <selection activeCell="P25" sqref="P25"/>
    </sheetView>
  </sheetViews>
  <sheetFormatPr defaultRowHeight="15"/>
  <cols>
    <col min="1" max="1" width="15.85546875" bestFit="1" customWidth="1"/>
    <col min="2" max="2" width="36.28515625" customWidth="1"/>
    <col min="3" max="3" width="35.85546875" style="898" customWidth="1"/>
    <col min="4" max="4" width="0.7109375" style="898" hidden="1" customWidth="1"/>
    <col min="6" max="6" width="13.85546875" customWidth="1"/>
    <col min="7" max="7" width="15.140625" bestFit="1" customWidth="1"/>
    <col min="8" max="8" width="11.85546875" bestFit="1" customWidth="1"/>
    <col min="9" max="10" width="12.28515625" bestFit="1" customWidth="1"/>
    <col min="14" max="14" width="12.85546875" customWidth="1"/>
    <col min="15" max="15" width="13.28515625" bestFit="1" customWidth="1"/>
    <col min="16" max="16" width="14.28515625" bestFit="1" customWidth="1"/>
    <col min="17" max="17" width="13.28515625" bestFit="1" customWidth="1"/>
    <col min="18" max="18" width="11.5703125" bestFit="1" customWidth="1"/>
    <col min="19" max="20" width="10.5703125" bestFit="1" customWidth="1"/>
  </cols>
  <sheetData>
    <row r="1" spans="1:20">
      <c r="E1" s="921"/>
      <c r="F1" s="921"/>
      <c r="G1" s="921"/>
      <c r="H1" s="921"/>
      <c r="I1" s="921"/>
      <c r="J1" s="921"/>
      <c r="K1" s="921"/>
      <c r="L1" s="921"/>
    </row>
    <row r="2" spans="1:20">
      <c r="A2" s="1454" t="e">
        <f>#REF!</f>
        <v>#REF!</v>
      </c>
      <c r="B2" s="1455"/>
      <c r="C2" s="1455"/>
      <c r="D2" s="1455"/>
      <c r="E2" s="1455"/>
      <c r="F2" s="1455"/>
      <c r="G2" s="1455"/>
      <c r="H2" s="1455"/>
      <c r="I2" s="1455"/>
      <c r="J2" s="1455"/>
      <c r="K2" s="1455"/>
      <c r="L2" s="1455"/>
    </row>
    <row r="3" spans="1:20">
      <c r="D3"/>
      <c r="E3" s="921"/>
      <c r="F3" s="921"/>
      <c r="G3" s="921"/>
      <c r="H3" s="921"/>
      <c r="I3" s="921"/>
      <c r="J3" s="921"/>
      <c r="K3" s="921"/>
      <c r="L3" s="921"/>
    </row>
    <row r="4" spans="1:20">
      <c r="C4" s="899" t="s">
        <v>693</v>
      </c>
      <c r="D4"/>
      <c r="E4" s="921"/>
      <c r="F4" s="921"/>
      <c r="G4" s="921"/>
      <c r="H4" s="921"/>
      <c r="I4" s="921"/>
      <c r="J4" s="921"/>
      <c r="K4" s="921"/>
      <c r="L4" s="921"/>
    </row>
    <row r="5" spans="1:20">
      <c r="A5" s="900"/>
      <c r="B5" s="901" t="s">
        <v>694</v>
      </c>
      <c r="C5" s="902">
        <f>S15</f>
        <v>76500</v>
      </c>
      <c r="D5"/>
      <c r="E5" s="921"/>
      <c r="F5" s="921"/>
      <c r="G5" s="921"/>
      <c r="H5" s="921"/>
      <c r="I5" s="921"/>
      <c r="J5" s="921"/>
      <c r="K5" s="921"/>
      <c r="L5" s="921"/>
    </row>
    <row r="6" spans="1:20">
      <c r="A6" s="900"/>
      <c r="B6" s="185" t="s">
        <v>695</v>
      </c>
      <c r="C6" s="902">
        <f>P24</f>
        <v>67500</v>
      </c>
      <c r="D6"/>
      <c r="E6" s="921"/>
      <c r="F6" s="921"/>
      <c r="G6" s="921"/>
      <c r="H6" s="921"/>
      <c r="I6" s="921"/>
      <c r="J6" s="921"/>
      <c r="K6" s="921"/>
      <c r="L6" s="921"/>
    </row>
    <row r="7" spans="1:20">
      <c r="A7" s="900"/>
      <c r="B7" s="185" t="s">
        <v>720</v>
      </c>
      <c r="C7" s="902">
        <f>P20</f>
        <v>244292.60750781247</v>
      </c>
      <c r="D7"/>
      <c r="E7" s="921"/>
      <c r="F7" s="921"/>
      <c r="G7" s="921"/>
      <c r="H7" s="921"/>
      <c r="I7" s="921"/>
      <c r="J7" s="921"/>
      <c r="K7" s="921"/>
      <c r="L7" s="921"/>
    </row>
    <row r="8" spans="1:20">
      <c r="A8" s="900"/>
      <c r="B8" s="185" t="s">
        <v>696</v>
      </c>
      <c r="C8" s="902">
        <f>P25</f>
        <v>97717.043003125</v>
      </c>
      <c r="D8"/>
      <c r="E8" s="921"/>
      <c r="F8" s="921"/>
      <c r="G8" s="921"/>
      <c r="H8" s="921"/>
      <c r="I8" s="921"/>
      <c r="J8" s="921"/>
      <c r="K8" s="921"/>
      <c r="L8" s="921"/>
    </row>
    <row r="9" spans="1:20">
      <c r="A9" s="900"/>
      <c r="B9" s="903" t="s">
        <v>697</v>
      </c>
      <c r="C9" s="902">
        <f>T15</f>
        <v>66300</v>
      </c>
      <c r="D9"/>
      <c r="E9" s="921"/>
      <c r="F9" s="921"/>
      <c r="G9" s="921"/>
      <c r="H9" s="921"/>
      <c r="I9" s="921"/>
      <c r="J9" s="921"/>
      <c r="K9" s="921"/>
      <c r="L9" s="921"/>
    </row>
    <row r="10" spans="1:20">
      <c r="A10" s="900"/>
      <c r="B10" s="185" t="s">
        <v>698</v>
      </c>
      <c r="C10" s="902"/>
      <c r="D10"/>
      <c r="E10" s="921"/>
      <c r="F10" s="921"/>
      <c r="G10" s="921"/>
      <c r="H10" s="921"/>
      <c r="I10" s="921"/>
      <c r="J10" s="921"/>
      <c r="K10" s="921"/>
      <c r="L10" s="921"/>
    </row>
    <row r="11" spans="1:20">
      <c r="A11" s="900"/>
      <c r="B11" s="185" t="s">
        <v>699</v>
      </c>
      <c r="C11" s="902"/>
      <c r="D11"/>
      <c r="E11" s="921"/>
      <c r="F11" s="921"/>
      <c r="G11" s="921"/>
      <c r="H11" s="921"/>
      <c r="I11" s="921"/>
      <c r="J11" s="921"/>
      <c r="K11" s="921"/>
      <c r="L11" s="921"/>
    </row>
    <row r="12" spans="1:20">
      <c r="A12" s="900"/>
      <c r="B12" s="185" t="s">
        <v>700</v>
      </c>
      <c r="C12" s="902">
        <f>R15</f>
        <v>134100</v>
      </c>
      <c r="D12"/>
      <c r="E12" s="921"/>
      <c r="F12" s="921"/>
      <c r="G12" s="921"/>
      <c r="H12" s="921"/>
      <c r="I12" s="921"/>
      <c r="J12" s="921"/>
      <c r="K12" s="921"/>
      <c r="L12" s="921"/>
    </row>
    <row r="13" spans="1:20">
      <c r="A13" s="900"/>
      <c r="B13" s="185" t="s">
        <v>701</v>
      </c>
      <c r="C13" s="902">
        <f>P29</f>
        <v>360000</v>
      </c>
      <c r="D13"/>
      <c r="E13" s="921"/>
      <c r="F13" s="921"/>
      <c r="G13" s="921"/>
      <c r="H13" s="921"/>
      <c r="I13" s="921"/>
      <c r="J13" s="921"/>
      <c r="K13" s="921"/>
      <c r="L13" s="921"/>
      <c r="N13" s="905"/>
    </row>
    <row r="14" spans="1:20">
      <c r="A14" s="900"/>
      <c r="C14" s="902"/>
      <c r="D14"/>
      <c r="E14" s="921"/>
      <c r="F14" s="921"/>
      <c r="G14" s="921"/>
      <c r="H14" s="921"/>
      <c r="I14" s="921"/>
      <c r="J14" s="921"/>
      <c r="K14" s="921"/>
      <c r="L14" s="921"/>
      <c r="P14" s="905">
        <v>10691104.135000002</v>
      </c>
      <c r="Q14" t="s">
        <v>703</v>
      </c>
      <c r="R14" t="s">
        <v>704</v>
      </c>
      <c r="S14" t="s">
        <v>705</v>
      </c>
      <c r="T14" t="s">
        <v>706</v>
      </c>
    </row>
    <row r="15" spans="1:20">
      <c r="A15" s="900"/>
      <c r="B15" s="185" t="s">
        <v>702</v>
      </c>
      <c r="C15" s="902">
        <f>Q15</f>
        <v>534555.20675000013</v>
      </c>
      <c r="D15"/>
      <c r="E15" s="921"/>
      <c r="F15" s="921"/>
      <c r="G15" s="921"/>
      <c r="H15" s="921"/>
      <c r="I15" s="921"/>
      <c r="J15" s="921"/>
      <c r="K15" s="921"/>
      <c r="L15" s="921"/>
      <c r="P15" s="907">
        <f>P14-Q15-R15-S15-T15</f>
        <v>9879648.9282500017</v>
      </c>
      <c r="Q15" s="907">
        <f>P14*0.05</f>
        <v>534555.20675000013</v>
      </c>
      <c r="R15" s="905">
        <f>(500+450+6000+500)*2*9</f>
        <v>134100</v>
      </c>
      <c r="S15" s="905">
        <f>9000*8.5</f>
        <v>76500</v>
      </c>
      <c r="T15" s="905">
        <f>260*30*8.5</f>
        <v>66300</v>
      </c>
    </row>
    <row r="16" spans="1:20">
      <c r="A16" s="900"/>
      <c r="B16" s="185"/>
      <c r="C16" s="904"/>
      <c r="D16"/>
      <c r="E16" s="921"/>
      <c r="F16" s="921"/>
      <c r="G16" s="921"/>
      <c r="H16" s="921"/>
      <c r="I16" s="921"/>
      <c r="J16" s="921"/>
      <c r="K16" s="921"/>
      <c r="L16" s="921"/>
    </row>
    <row r="17" spans="1:22">
      <c r="A17" s="900"/>
      <c r="B17" s="185"/>
      <c r="C17" s="904"/>
      <c r="D17"/>
      <c r="E17" s="921"/>
      <c r="F17" s="921"/>
      <c r="G17" s="921"/>
      <c r="H17" s="921"/>
      <c r="I17" s="921"/>
      <c r="J17" s="921"/>
      <c r="K17" s="921"/>
      <c r="L17" s="921"/>
      <c r="O17" t="s">
        <v>721</v>
      </c>
      <c r="P17" s="905">
        <v>2791915.5143749998</v>
      </c>
      <c r="Q17" s="907">
        <f>P17*1.15</f>
        <v>3210702.8415312497</v>
      </c>
    </row>
    <row r="18" spans="1:22">
      <c r="A18" s="900"/>
      <c r="B18" s="185" t="s">
        <v>707</v>
      </c>
      <c r="C18" s="906">
        <f>P14</f>
        <v>10691104.135000002</v>
      </c>
      <c r="D18"/>
      <c r="E18" s="921"/>
      <c r="F18" s="921"/>
      <c r="G18" s="921"/>
      <c r="H18" s="921"/>
      <c r="I18" s="921"/>
      <c r="J18" s="921"/>
      <c r="K18" s="921"/>
      <c r="L18" s="921"/>
      <c r="O18" t="s">
        <v>722</v>
      </c>
      <c r="P18" s="907">
        <f>P17*35%</f>
        <v>977170.43003124988</v>
      </c>
      <c r="Q18" s="907">
        <f>Q17*0.2</f>
        <v>642140.56830625003</v>
      </c>
    </row>
    <row r="19" spans="1:22">
      <c r="A19" s="900"/>
      <c r="B19" s="185"/>
      <c r="C19" s="904"/>
      <c r="D19"/>
      <c r="E19" s="921"/>
      <c r="F19" s="921"/>
      <c r="G19" s="921"/>
      <c r="H19" s="921"/>
      <c r="I19" s="921"/>
      <c r="J19" s="921"/>
      <c r="K19" s="921"/>
      <c r="L19" s="921"/>
      <c r="P19" s="907">
        <f>SUM(P17:P18)</f>
        <v>3769085.9444062496</v>
      </c>
      <c r="Q19" s="907">
        <f>SUM(Q17:Q18)</f>
        <v>3852843.4098374997</v>
      </c>
    </row>
    <row r="20" spans="1:22">
      <c r="A20" s="900"/>
      <c r="B20" s="185" t="s">
        <v>708</v>
      </c>
      <c r="C20" s="906">
        <f>Q19</f>
        <v>3852843.4098374997</v>
      </c>
      <c r="D20"/>
      <c r="E20" s="921"/>
      <c r="F20" s="921"/>
      <c r="G20" s="921"/>
      <c r="H20" s="921"/>
      <c r="I20" s="921"/>
      <c r="J20" s="921"/>
      <c r="K20" s="921"/>
      <c r="L20" s="921"/>
      <c r="O20" t="s">
        <v>724</v>
      </c>
      <c r="P20" s="907">
        <f>P18*0.25</f>
        <v>244292.60750781247</v>
      </c>
    </row>
    <row r="21" spans="1:22">
      <c r="A21" s="900"/>
      <c r="B21" s="185"/>
      <c r="C21" s="908"/>
      <c r="D21"/>
      <c r="E21" s="921"/>
      <c r="F21" s="921"/>
      <c r="G21" s="921"/>
      <c r="H21" s="921"/>
      <c r="I21" s="921"/>
      <c r="J21" s="921"/>
      <c r="K21" s="921"/>
      <c r="L21" s="921"/>
      <c r="P21">
        <v>17207095</v>
      </c>
    </row>
    <row r="22" spans="1:22" s="912" customFormat="1">
      <c r="A22" s="909"/>
      <c r="B22" s="910" t="s">
        <v>323</v>
      </c>
      <c r="C22" s="911">
        <f>SUM(C5:C21)</f>
        <v>16124912.402098438</v>
      </c>
      <c r="D22"/>
      <c r="E22" s="921"/>
      <c r="F22" s="921"/>
      <c r="G22" s="921"/>
      <c r="H22" s="921"/>
      <c r="I22" s="921"/>
      <c r="J22" s="921"/>
      <c r="K22" s="921"/>
      <c r="L22" s="921"/>
      <c r="P22"/>
      <c r="Q22"/>
      <c r="R22"/>
      <c r="S22"/>
      <c r="T22"/>
      <c r="U22"/>
      <c r="V22"/>
    </row>
    <row r="23" spans="1:22">
      <c r="D23"/>
      <c r="E23" s="921"/>
      <c r="F23" s="921"/>
      <c r="G23" s="921"/>
      <c r="H23" s="921"/>
      <c r="I23" s="921"/>
      <c r="J23" s="921"/>
      <c r="K23" s="921"/>
      <c r="L23" s="921"/>
    </row>
    <row r="24" spans="1:22">
      <c r="B24" s="913" t="s">
        <v>709</v>
      </c>
      <c r="C24" s="914">
        <f>P21</f>
        <v>17207095</v>
      </c>
      <c r="D24"/>
      <c r="E24" s="921"/>
      <c r="F24" s="921"/>
      <c r="G24" s="921"/>
      <c r="H24" s="921"/>
      <c r="I24" s="921"/>
      <c r="J24" s="921"/>
      <c r="K24" s="921"/>
      <c r="L24" s="921"/>
      <c r="O24" t="s">
        <v>723</v>
      </c>
      <c r="P24">
        <f>7500*9</f>
        <v>67500</v>
      </c>
    </row>
    <row r="25" spans="1:22">
      <c r="B25" s="913" t="s">
        <v>710</v>
      </c>
      <c r="C25" s="914"/>
      <c r="D25"/>
      <c r="E25" s="921"/>
      <c r="F25" s="921"/>
      <c r="G25" s="921"/>
      <c r="H25" s="921"/>
      <c r="I25" s="921"/>
      <c r="J25" s="921"/>
      <c r="K25" s="921"/>
      <c r="L25" s="921"/>
      <c r="O25" t="s">
        <v>725</v>
      </c>
      <c r="P25" s="907">
        <f>P18*0.1</f>
        <v>97717.043003125</v>
      </c>
    </row>
    <row r="26" spans="1:22">
      <c r="B26" s="913" t="s">
        <v>711</v>
      </c>
      <c r="C26" s="915">
        <f>(C24+C25)-C22</f>
        <v>1082182.5979015622</v>
      </c>
      <c r="D26"/>
      <c r="E26" s="921"/>
      <c r="F26" s="921"/>
      <c r="G26" s="921"/>
      <c r="H26" s="921"/>
      <c r="I26" s="921"/>
      <c r="J26" s="921"/>
      <c r="K26" s="921"/>
      <c r="L26" s="921"/>
    </row>
    <row r="27" spans="1:22">
      <c r="B27" s="913" t="s">
        <v>712</v>
      </c>
      <c r="C27" s="923">
        <f>C26/C24</f>
        <v>6.2891650095589183E-2</v>
      </c>
      <c r="D27"/>
      <c r="E27" s="921"/>
      <c r="F27" s="921"/>
      <c r="G27" s="921"/>
      <c r="H27" s="921"/>
      <c r="I27" s="921"/>
      <c r="J27" s="921"/>
      <c r="K27" s="921"/>
      <c r="L27" s="921"/>
    </row>
    <row r="28" spans="1:22">
      <c r="D28"/>
    </row>
    <row r="29" spans="1:22" ht="15" customHeight="1">
      <c r="A29" s="922" t="s">
        <v>713</v>
      </c>
      <c r="B29" s="922" t="s">
        <v>638</v>
      </c>
      <c r="C29" s="922"/>
      <c r="D29" s="922"/>
      <c r="E29" s="1446" t="s">
        <v>715</v>
      </c>
      <c r="F29" s="1446"/>
      <c r="I29" s="1446" t="s">
        <v>716</v>
      </c>
      <c r="J29" s="1446"/>
      <c r="O29" t="s">
        <v>719</v>
      </c>
      <c r="P29">
        <f>9*40000</f>
        <v>360000</v>
      </c>
    </row>
    <row r="30" spans="1:22">
      <c r="A30" s="922"/>
      <c r="B30" s="922" t="s">
        <v>714</v>
      </c>
      <c r="C30" s="922"/>
      <c r="D30" s="922"/>
      <c r="E30" s="1446" t="s">
        <v>717</v>
      </c>
      <c r="F30" s="1446"/>
      <c r="I30" s="1446" t="s">
        <v>718</v>
      </c>
      <c r="J30" s="1446"/>
    </row>
    <row r="32" spans="1:22">
      <c r="N32" s="907"/>
    </row>
    <row r="36" spans="3:3">
      <c r="C36" s="924">
        <f>SUM(C5:C18)</f>
        <v>12272068.992260939</v>
      </c>
    </row>
  </sheetData>
  <mergeCells count="5">
    <mergeCell ref="A2:L2"/>
    <mergeCell ref="E29:F29"/>
    <mergeCell ref="I29:J29"/>
    <mergeCell ref="E30:F30"/>
    <mergeCell ref="I30:J30"/>
  </mergeCells>
  <pageMargins left="0.7" right="0.7" top="0.75" bottom="0.75" header="0.3" footer="0.3"/>
  <pageSetup scale="6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BOQ NEW</vt:lpstr>
      <vt:lpstr>Rough Sheet</vt:lpstr>
      <vt:lpstr>Budget</vt:lpstr>
      <vt:lpstr>'BOQ NEW'!Print_Area</vt:lpstr>
      <vt:lpstr>Budget!Print_Area</vt:lpstr>
      <vt:lpstr>'BOQ NEW'!Print_Titles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Nisath Masthan</dc:creator>
  <cp:lastModifiedBy>Ismail Shihab</cp:lastModifiedBy>
  <cp:lastPrinted>2020-09-06T10:14:54Z</cp:lastPrinted>
  <dcterms:created xsi:type="dcterms:W3CDTF">2016-08-28T16:44:32Z</dcterms:created>
  <dcterms:modified xsi:type="dcterms:W3CDTF">2020-09-06T10:15:22Z</dcterms:modified>
</cp:coreProperties>
</file>