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X:\MEMP\Common\CCAP\8. PROCUREMENT-CCAP\6. EcoTourism Facility - VISITOR CENTER\5. REMAINING WORKS\Bidding Document\"/>
    </mc:Choice>
  </mc:AlternateContent>
  <bookViews>
    <workbookView xWindow="0" yWindow="0" windowWidth="28770" windowHeight="13140"/>
  </bookViews>
  <sheets>
    <sheet name="Summary" sheetId="2" r:id="rId1"/>
    <sheet name="BoQ" sheetId="1" r:id="rId2"/>
  </sheets>
  <definedNames>
    <definedName name="_xlnm.Print_Area" localSheetId="1">BoQ!$A$1:$F$162</definedName>
  </definedNames>
  <calcPr calcId="152511"/>
</workbook>
</file>

<file path=xl/calcChain.xml><?xml version="1.0" encoding="utf-8"?>
<calcChain xmlns="http://schemas.openxmlformats.org/spreadsheetml/2006/main">
  <c r="F141" i="1" l="1"/>
  <c r="B22" i="2"/>
  <c r="B21" i="2"/>
  <c r="B20" i="2"/>
  <c r="B19" i="2"/>
  <c r="B18" i="2"/>
  <c r="B17" i="2"/>
  <c r="B16" i="2"/>
  <c r="B15" i="2"/>
  <c r="B14" i="2"/>
  <c r="B13" i="2"/>
  <c r="B12" i="2"/>
  <c r="B11" i="2"/>
  <c r="B10" i="2"/>
  <c r="B9" i="2"/>
  <c r="B8" i="2"/>
  <c r="B7" i="2"/>
  <c r="B6" i="2"/>
  <c r="C22" i="2"/>
  <c r="C21" i="2"/>
  <c r="C20" i="2"/>
  <c r="C19" i="2"/>
  <c r="C18" i="2"/>
  <c r="C17" i="2"/>
  <c r="C16" i="2"/>
  <c r="C15" i="2"/>
  <c r="C14" i="2"/>
  <c r="C13" i="2"/>
  <c r="C12" i="2"/>
  <c r="C11" i="2"/>
  <c r="C10" i="2"/>
  <c r="C9" i="2"/>
  <c r="C8" i="2"/>
  <c r="C7" i="2"/>
  <c r="C6" i="2"/>
  <c r="D29" i="1" l="1"/>
  <c r="F29" i="1" l="1"/>
  <c r="D22" i="1"/>
  <c r="F22" i="1" s="1"/>
  <c r="F125" i="1"/>
  <c r="F124" i="1"/>
  <c r="F123" i="1"/>
  <c r="D53" i="1" l="1"/>
  <c r="F53" i="1" s="1"/>
  <c r="F89" i="1" l="1"/>
  <c r="D15" i="2" s="1"/>
  <c r="F92" i="1"/>
  <c r="D16" i="2" s="1"/>
  <c r="F93" i="1"/>
  <c r="F96" i="1"/>
  <c r="F97" i="1"/>
  <c r="F98" i="1"/>
  <c r="F99" i="1"/>
  <c r="F100" i="1"/>
  <c r="D62" i="1" l="1"/>
  <c r="D61" i="1"/>
  <c r="D60" i="1"/>
  <c r="D59" i="1"/>
  <c r="D58" i="1"/>
  <c r="D49" i="1"/>
  <c r="F49" i="1" s="1"/>
  <c r="D47" i="1"/>
  <c r="F47" i="1" s="1"/>
  <c r="D48" i="1"/>
  <c r="F48" i="1" s="1"/>
  <c r="D46" i="1"/>
  <c r="F46" i="1" s="1"/>
  <c r="D45" i="1"/>
  <c r="F45" i="1" s="1"/>
  <c r="D40" i="1"/>
  <c r="F40" i="1" s="1"/>
  <c r="D39" i="1"/>
  <c r="F39" i="1" s="1"/>
  <c r="D41" i="1"/>
  <c r="F41" i="1" s="1"/>
  <c r="D42" i="1"/>
  <c r="F42" i="1" s="1"/>
  <c r="D43" i="1"/>
  <c r="F43" i="1" s="1"/>
  <c r="D37" i="1"/>
  <c r="F37" i="1" s="1"/>
  <c r="D36" i="1"/>
  <c r="F36" i="1" s="1"/>
  <c r="D35" i="1"/>
  <c r="F35" i="1" s="1"/>
  <c r="D34" i="1"/>
  <c r="F34" i="1" s="1"/>
  <c r="D33" i="1"/>
  <c r="F33" i="1" s="1"/>
  <c r="D10" i="2" l="1"/>
  <c r="D21" i="1"/>
  <c r="F21" i="1" s="1"/>
  <c r="D20" i="1"/>
  <c r="D19" i="1"/>
  <c r="D18" i="1"/>
  <c r="F83" i="1" l="1"/>
  <c r="F84" i="1"/>
  <c r="F85" i="1"/>
  <c r="F86" i="1"/>
  <c r="F140" i="1"/>
  <c r="F132" i="1"/>
  <c r="F161" i="1"/>
  <c r="D22" i="2" s="1"/>
  <c r="F158" i="1"/>
  <c r="F157" i="1"/>
  <c r="F145" i="1"/>
  <c r="F144" i="1"/>
  <c r="F139" i="1"/>
  <c r="F138" i="1"/>
  <c r="F137" i="1"/>
  <c r="F136" i="1"/>
  <c r="F135" i="1"/>
  <c r="F134" i="1"/>
  <c r="F133" i="1"/>
  <c r="F131" i="1"/>
  <c r="F130" i="1"/>
  <c r="F129" i="1"/>
  <c r="F128" i="1"/>
  <c r="F122" i="1"/>
  <c r="F121" i="1"/>
  <c r="F101" i="1"/>
  <c r="F102" i="1"/>
  <c r="F103" i="1"/>
  <c r="F104" i="1"/>
  <c r="F105" i="1"/>
  <c r="F106" i="1"/>
  <c r="F107" i="1"/>
  <c r="F108" i="1"/>
  <c r="F109" i="1"/>
  <c r="F110" i="1"/>
  <c r="F111" i="1"/>
  <c r="F112" i="1"/>
  <c r="F113" i="1"/>
  <c r="F114" i="1"/>
  <c r="F115" i="1"/>
  <c r="F116" i="1"/>
  <c r="F117" i="1"/>
  <c r="F146" i="1"/>
  <c r="F147" i="1"/>
  <c r="F148" i="1"/>
  <c r="F149" i="1"/>
  <c r="F150" i="1"/>
  <c r="F153" i="1"/>
  <c r="F155" i="1"/>
  <c r="F156" i="1"/>
  <c r="F80" i="1"/>
  <c r="F79" i="1"/>
  <c r="F78" i="1"/>
  <c r="F76" i="1"/>
  <c r="F82" i="1"/>
  <c r="D18" i="2" l="1"/>
  <c r="D19" i="2"/>
  <c r="D21" i="2"/>
  <c r="D20" i="2"/>
  <c r="D17" i="2"/>
  <c r="F74" i="1"/>
  <c r="F73" i="1"/>
  <c r="F72" i="1"/>
  <c r="F68" i="1"/>
  <c r="F67" i="1"/>
  <c r="F66" i="1"/>
  <c r="F62" i="1"/>
  <c r="F61" i="1"/>
  <c r="F60" i="1"/>
  <c r="F59" i="1"/>
  <c r="F58" i="1"/>
  <c r="F54" i="1"/>
  <c r="F52" i="1"/>
  <c r="F28" i="1"/>
  <c r="F27" i="1"/>
  <c r="F26" i="1"/>
  <c r="D9" i="2" s="1"/>
  <c r="F20" i="1"/>
  <c r="F19" i="1"/>
  <c r="F18" i="1"/>
  <c r="D11" i="2" l="1"/>
  <c r="D8" i="2"/>
  <c r="D12" i="2"/>
  <c r="D14" i="2"/>
  <c r="D13" i="2"/>
  <c r="F7" i="1"/>
  <c r="F8" i="1"/>
  <c r="F9" i="1"/>
  <c r="F10" i="1"/>
  <c r="F13" i="1"/>
  <c r="F14" i="1"/>
  <c r="D7" i="2" l="1"/>
  <c r="F6" i="1"/>
  <c r="F162" i="1" l="1"/>
  <c r="D6" i="2"/>
  <c r="D23" i="2" s="1"/>
  <c r="D24" i="2" l="1"/>
  <c r="D25" i="2" s="1"/>
</calcChain>
</file>

<file path=xl/sharedStrings.xml><?xml version="1.0" encoding="utf-8"?>
<sst xmlns="http://schemas.openxmlformats.org/spreadsheetml/2006/main" count="329" uniqueCount="190">
  <si>
    <t>No</t>
  </si>
  <si>
    <t>Item</t>
  </si>
  <si>
    <t>Unit</t>
  </si>
  <si>
    <t>Quantity</t>
  </si>
  <si>
    <t>Rate</t>
  </si>
  <si>
    <t>Amount</t>
  </si>
  <si>
    <t>LS</t>
  </si>
  <si>
    <t>m3</t>
  </si>
  <si>
    <t>m2</t>
  </si>
  <si>
    <t>m</t>
  </si>
  <si>
    <t>Bill No</t>
  </si>
  <si>
    <t>GST 6%</t>
  </si>
  <si>
    <t>SUMMARY SHEET</t>
  </si>
  <si>
    <t xml:space="preserve">TOTAL </t>
  </si>
  <si>
    <t>SITE PREPARATION AND MAINTENANCE</t>
  </si>
  <si>
    <t xml:space="preserve">Mobilization of Contractors equipment </t>
  </si>
  <si>
    <t>In survey &amp; Out survey</t>
  </si>
  <si>
    <t>Clean up site upon completion of works</t>
  </si>
  <si>
    <t>Demobilization of Contractors equipment</t>
  </si>
  <si>
    <t>1.1.1</t>
  </si>
  <si>
    <t>1.1.2</t>
  </si>
  <si>
    <t>1.1.3</t>
  </si>
  <si>
    <t>1.1.4</t>
  </si>
  <si>
    <t>1.1.5</t>
  </si>
  <si>
    <t>SITE PREPARATION</t>
  </si>
  <si>
    <t>4.1.1</t>
  </si>
  <si>
    <t>4.1.2</t>
  </si>
  <si>
    <t>Clearing of trees, weeds and other plants</t>
  </si>
  <si>
    <t>4.2.1</t>
  </si>
  <si>
    <t>4.2.2</t>
  </si>
  <si>
    <t>4.2.3</t>
  </si>
  <si>
    <t>4.2.4</t>
  </si>
  <si>
    <t xml:space="preserve">    Platform +0.50</t>
  </si>
  <si>
    <t xml:space="preserve">    Platform +1.00</t>
  </si>
  <si>
    <t xml:space="preserve">    Wood floor +0.25</t>
  </si>
  <si>
    <t>4.3.2</t>
  </si>
  <si>
    <t>4.4.1</t>
  </si>
  <si>
    <t xml:space="preserve">    EXHIBITION AREA</t>
  </si>
  <si>
    <t xml:space="preserve">    ADMINISTRATIVE AREA</t>
  </si>
  <si>
    <t xml:space="preserve">    TOILETS</t>
  </si>
  <si>
    <t xml:space="preserve">    SNACKS AND JUICES</t>
  </si>
  <si>
    <t xml:space="preserve">    WORKSHOP</t>
  </si>
  <si>
    <t>4.4.2</t>
  </si>
  <si>
    <t>4.4.3</t>
  </si>
  <si>
    <t>4.5.</t>
  </si>
  <si>
    <t>GANGWAYS AND FENCING</t>
  </si>
  <si>
    <t>4.5.1.</t>
  </si>
  <si>
    <t>Gangways to access to different platforms with tropical wood  (Balau, Chengal, Merbau or Resak) as Drawing 4.8.</t>
  </si>
  <si>
    <t>4.6.</t>
  </si>
  <si>
    <t>4.6.1</t>
  </si>
  <si>
    <t>4.7</t>
  </si>
  <si>
    <t>CLOSING</t>
  </si>
  <si>
    <t>4.7.1.</t>
  </si>
  <si>
    <t>DOORS AND WINDOWS</t>
  </si>
  <si>
    <t>4.10.1.</t>
  </si>
  <si>
    <t>FINISHES</t>
  </si>
  <si>
    <t>DRAINAGE PLUMBING &amp; WASTE WATER</t>
  </si>
  <si>
    <t>4.12.1</t>
  </si>
  <si>
    <t>Plumbing facilities including two water tanks of 2500 gallons fully installed ( pipes, valves, filters, conections, keys, pipes supports, etc) , pumping station of 5 KW, manometer and expansion tank, pipes in polyethylene, ball valves as Drawing 4.12</t>
  </si>
  <si>
    <t>4.12.2</t>
  </si>
  <si>
    <t>4.12.3</t>
  </si>
  <si>
    <t>Septic tank reinforced polyester fiberglass with decanter-digester 168"x72"x64.5" with 2 compartiments and biological filter oxidizer of organic matter, of cylindrical shape an capacity of 1500 gal, sewage input from the top tube of 5" diameter, PVC pipe,  with 1 manhole and sand bed. Soakaway formed by PVC pipe of 5" diameter with grooves each 15 cm in the last 10 m, including trenchof 0.5x0.5 m section and sand base. Drawing 4.12</t>
  </si>
  <si>
    <t>ELECTRICAL AND COMMUNICATION INSTALLATIONS</t>
  </si>
  <si>
    <t>Ceiling fan 300 WATT</t>
  </si>
  <si>
    <t>LED tube 1200 mm 12 WATT</t>
  </si>
  <si>
    <t>LED tube 1500 mm 24 WATT</t>
  </si>
  <si>
    <t>Ceiling LED light E27</t>
  </si>
  <si>
    <t>PAR30 raid LED light</t>
  </si>
  <si>
    <t>Miscelaneous socket 1000 WATT</t>
  </si>
  <si>
    <t>Switch</t>
  </si>
  <si>
    <t>Socket 2000 WATT</t>
  </si>
  <si>
    <t>Socket 1500 WATT</t>
  </si>
  <si>
    <t>Exhausted fan</t>
  </si>
  <si>
    <t>Motion sensor</t>
  </si>
  <si>
    <t>Fan dimmer</t>
  </si>
  <si>
    <t>Main Distribution Panel</t>
  </si>
  <si>
    <t>Distribution board</t>
  </si>
  <si>
    <t>Ground pikes totally assembled</t>
  </si>
  <si>
    <t>Conection to the main supply located in the school. It includes trenche, pipes, cables, conection panel, etc</t>
  </si>
  <si>
    <t>3x1.5 mm2 section PVC insulated non-armoured cable with copper conductor 450/750 V</t>
  </si>
  <si>
    <t>3x2.5 mm2 section PVC insulated non-armoured cable with copper conductor 450/750 V</t>
  </si>
  <si>
    <t>3x4 mm2 section PVC insulated non-armoured cable with copper conductor 450/750V</t>
  </si>
  <si>
    <t>3x6 mm2 section PVC insulated non-armoured cable with copper conductor 450/750V</t>
  </si>
  <si>
    <t>3x4 mm2  thermoseting isulated armoured cable 600/1000 V copper conductor</t>
  </si>
  <si>
    <t>3x10 mm2  thermoseting isulated armoured cable 600/1000 V copper conductor</t>
  </si>
  <si>
    <t>L.S.</t>
  </si>
  <si>
    <t>TOILETS</t>
  </si>
  <si>
    <t>OTHERS</t>
  </si>
  <si>
    <t>BIKE RACK_ made of teak wood with post and crossbeams of 8 cm diam and support beams for bikes formed by 5 couples of cleats of 6 com dia. Produced from sustainable managed forest, treated with bio-based and renewable chemicals. Includes non-structural concrete as slab and metal zip locks Dimensions shown on Drawing 5.4 Includes non structural concrete base and metal zip locks, completely formed and finished. General measures 3 mt long, 1 mt back, 0.8 m high as shown on Drawing Nº 4.8</t>
  </si>
  <si>
    <t>ARBORETUM_Informative Signs. Treated and planed wood ARROW-type sign (without a point measuring 75x19x3 cm with a post measuring 250x10x10cm. Low relief screen printing and white letters. Includes printing and installation</t>
  </si>
  <si>
    <t>NURSERY_Adaptation of space using natural elements and wood</t>
  </si>
  <si>
    <t>NURSERY_Stairs to nursery</t>
  </si>
  <si>
    <t>Welcome Garden</t>
  </si>
  <si>
    <t>Welcome Board as Drawing 4.14.</t>
  </si>
  <si>
    <t>Vinyl panels (250x200cm), 70 micron monomeric film, printed laminated vinyl Matt Avery 500 Event Fim or similar approval B1/M1 firefighting. Gloss laminate finish for protection. Includes printing and installation</t>
  </si>
  <si>
    <t>Vinyl panels (300x100cm), 70 micron monomeric film, printed laminated vinyl Matt Avery 500 Event Fim or similar approval B1/M1 firefighting. Gloss laminate finish for protection. Includes printing and installation</t>
  </si>
  <si>
    <t>Vinyl panels (295x70 cm), 70 micron monomeric film, printed laminated vinyl Matt Avery 500 Event Fim or similar approval B1/M1 firefighting. Gloss laminate finish for protection. Includes printing and installation</t>
  </si>
  <si>
    <t>Museographic resources as Drawing 4.14. Includes printing and installation</t>
  </si>
  <si>
    <t>Fire extinguisher equipment as Drawing 4.13.</t>
  </si>
  <si>
    <t>Pruning branches and clearing weeds to condition 3 m wide  foot access to the rainwater tanks</t>
  </si>
  <si>
    <t>15 cm compacted filled. material should be local available sand and selected filling posted by Contractor. Compacting density should be at least 95 % of proctor density.</t>
  </si>
  <si>
    <t>OFFICE EQUIPMENT &amp; FURNITURE</t>
  </si>
  <si>
    <t>Phone Devices</t>
  </si>
  <si>
    <t>Desk Lamp</t>
  </si>
  <si>
    <t>Work desk (including side return)</t>
  </si>
  <si>
    <t>Desk chair</t>
  </si>
  <si>
    <t>Display shelves</t>
  </si>
  <si>
    <t>Display shelf with lock</t>
  </si>
  <si>
    <t>Fan</t>
  </si>
  <si>
    <t>INTERPRETIVE BOARDS</t>
  </si>
  <si>
    <t>6.3.1</t>
  </si>
  <si>
    <t>Interpretive Boards aim at providing relevant information to visitors regarding the main features of the Protected Area. The Interpretive Boards are located on coordinates shown on Drawings 6.3. 
The Interpretive Boards comprise:
- two treated wood posts (100 x 150mm)
- treated wood panel (100 x 100 mm) 
- medium for printing made of Perspex (4mm)
- metal zip locks (3mm)
- treated wood beam (100 x 60 mm)
- roof with a treated wood base (22mm) with showing tiles.
Assembly is shown on Drawing 6.3 
Print ready content (picture or image) in English and Dhivehi  for the different Interpretive Boards shall be provided in digital support by Client.
Footing for the Interpretive Board is made of non structural concrete as shown on Drawing 6.3
It includes clearing, excavation,  moorings and loading and transportation of the products to landfill or excavation workplace. Includes printing and installation</t>
  </si>
  <si>
    <t>6.3.2</t>
  </si>
  <si>
    <t>Tables and benches made of teak wood produced from sustainable managed forests, treated with bio-based and renewable chemicals. Rates shall include all screws, nails and other fasteners as required.</t>
  </si>
  <si>
    <t>Tables in Work shop area</t>
  </si>
  <si>
    <t>Benches in workshop area</t>
  </si>
  <si>
    <t>Tables in snack area</t>
  </si>
  <si>
    <t>Benches in snack area</t>
  </si>
  <si>
    <t>VEGETATION CLEARING</t>
  </si>
  <si>
    <t>Clearing of trees, weeds and other plants on the inner side of existing fence; clear an area of width 3m wide, along 1027m including loading and transportation of the products to landfill.</t>
  </si>
  <si>
    <t>nos</t>
  </si>
  <si>
    <t>Site Management</t>
  </si>
  <si>
    <t>CONCRETE WORKS</t>
  </si>
  <si>
    <t>Supply all materials and labour of construction of reinforcement concrete,
Steel reinforcement is to be fixed in the positions shown on  Drawings.
Reinforcement is to be firmly tied to prevent movement when concrete is placed and spacers shall be used as required. 
Formwork shall be set up to give a smooth surface with no visible joins between sheets and no significant marking of the concrete surface with imperfections in the formwork. Formwork oil shall be selected to avoid any staining or marking of exposed surfaces. 
All reinforced concrete shall be fully compacted by means of power-driven immersion type vibrators. The concrete shall be vibrated until the section is a solid mass entirely free of voids and cavities. 
Care should be taken to ensure excessive vibration does not occur. Vibrators shall not be allowed to come into contact with the reinforcement, shutter ties or shutter faces. 
Incl. excavation, loading and transportations to landfill; anchor prior underpinnings necessary, walk rubble removal and pp charge indirect costs</t>
  </si>
  <si>
    <t>Reinforced concrete beam CB1 for ramp.</t>
  </si>
  <si>
    <t>Reinforced concrete beams RB1 200x400mm.</t>
  </si>
  <si>
    <t>Excavation for ramp.</t>
  </si>
  <si>
    <t xml:space="preserve">ROOF STRUCTURE </t>
  </si>
  <si>
    <t>WPC decking with solid decking boards minimum 25mm thickness. Rate shall include galvanised anti-rust painted steel joists sizing and spacing as required by WPC decking supplier, WPC fascia board, end caps, trims etc and all other items required for finishing complete as recommended by supplier. WPC shall be made from recycled/sustainably sourced materials.</t>
  </si>
  <si>
    <t>Timber rafter, size 50x200mm @ 900c/c. Rate shall include all necessary fixings.</t>
  </si>
  <si>
    <t>Timber battens, size 50x35mm @ 600c/c. Rate shall include all necessary fixings.</t>
  </si>
  <si>
    <t>Timber wall plate, size 100x50mm. Rate shall include all necessary fixings.</t>
  </si>
  <si>
    <t>ROOFING</t>
  </si>
  <si>
    <t>Supply and installation of natural closing with "thoshali" made in braided palm leaf. Rate shall include timber framing, studs, interior and exterior wood lining, insulation, waterproofing polythylene membrane and all necessary to fix the closing as shown in drawings.</t>
  </si>
  <si>
    <t>Levelling of ground and disposing excess soil to landfill.</t>
  </si>
  <si>
    <t>Reinforced concrete columns C1 200x200mm. Rate shall include anchoring to rebar to existing concrete footing.</t>
  </si>
  <si>
    <t>Removal of existing steel plates on concrete footings, surface preparation of concrete columns, embedding concrete column rebars to existing concrete footings using chemicals (length of embedment shall be as per specifications of chemical to be approved by client)</t>
  </si>
  <si>
    <t>Roofing in synthetic palm thatching. Rate shall include 12mm thick plywood roof with waterproofing polythylene sheet, all fixings, ridge cap, flashing, and all fixtures as necessary.</t>
  </si>
  <si>
    <t>Wash closet</t>
  </si>
  <si>
    <t>Mirros</t>
  </si>
  <si>
    <t>WOOD PLASTIC COMPOSITE WORKS</t>
  </si>
  <si>
    <t>WPC cladding to be fixed on all concrete columns and beams to cover concrete faces. Rate shall include all necessary frames, trims, end caps, nails and screws, skirts, and all other itmes required for finishign complete as recommended by supplier. WPC shall be made from recycled/sustainably sourced materials.</t>
  </si>
  <si>
    <t>Wooden door type 1 size 2.10x1.00 (Meranti or Nyatoh type or equivalent)</t>
  </si>
  <si>
    <t>Wooden door type 2 size 2.10x0.80 (Meranti or Nyatoh type or equivalent)</t>
  </si>
  <si>
    <t>Wooden window 1.42x1.10 (Meranti or Nyatoh type or equivalent)</t>
  </si>
  <si>
    <t>Front vertical border with horizontal, individually adjustable front blades in wood (Meranti or Nyatoh type or equivalent)</t>
  </si>
  <si>
    <t>Sataa curtain or similar (made of pandanas or screw pine wood  or equivalent))</t>
  </si>
  <si>
    <t>Wash basin. Rates shall include porcelain tile counter top.</t>
  </si>
  <si>
    <t>Wash basin tap (SS)</t>
  </si>
  <si>
    <t>Muslim shower (SS)</t>
  </si>
  <si>
    <t>4.2.5</t>
  </si>
  <si>
    <t>4.3.1</t>
  </si>
  <si>
    <t>4.5.2</t>
  </si>
  <si>
    <t>4.5.3</t>
  </si>
  <si>
    <t>4.8.1</t>
  </si>
  <si>
    <t>4.8.2</t>
  </si>
  <si>
    <t>4.8.3</t>
  </si>
  <si>
    <t>4.8.4</t>
  </si>
  <si>
    <t>4.9.1</t>
  </si>
  <si>
    <t>4.10.2</t>
  </si>
  <si>
    <t>4.12.4</t>
  </si>
  <si>
    <t>4.12.5</t>
  </si>
  <si>
    <t>4.13.1</t>
  </si>
  <si>
    <t>4.13.2</t>
  </si>
  <si>
    <t>4.13.3</t>
  </si>
  <si>
    <t>4.13.4</t>
  </si>
  <si>
    <t>4.13.5</t>
  </si>
  <si>
    <t>4.13.6</t>
  </si>
  <si>
    <t>4.13.7</t>
  </si>
  <si>
    <t>4.13.8</t>
  </si>
  <si>
    <t>4.13.9</t>
  </si>
  <si>
    <t>4.13.10</t>
  </si>
  <si>
    <t>4.13.11</t>
  </si>
  <si>
    <t>4.13.12</t>
  </si>
  <si>
    <t>4.13.13</t>
  </si>
  <si>
    <t>4.13.14</t>
  </si>
  <si>
    <t>4.14.1</t>
  </si>
  <si>
    <t>4.14.2</t>
  </si>
  <si>
    <t>4.14.3</t>
  </si>
  <si>
    <t>4.14.4</t>
  </si>
  <si>
    <t>4.14.5</t>
  </si>
  <si>
    <t>4.14.6</t>
  </si>
  <si>
    <t>4.14.7</t>
  </si>
  <si>
    <t>Construction of ground water well in existing excavated pit, including construction of pump room hut, fixing of pump with electrical connections and all as necessary as shown in drawing.</t>
  </si>
  <si>
    <t>Total</t>
  </si>
  <si>
    <t>GRAND TOTAL</t>
  </si>
  <si>
    <t>Activity Schedule</t>
  </si>
  <si>
    <t>Visitor Centre perimeter fencing. Fencing made of tropical wood (Cerejeiro, Iroko, Teak or similar) with Texan bracket with 2 horizontal units (crossed). Made up of:
- Verticals measuring 150cm Ø 8/10cm with a point.
- Horizontals measuring 220cm Ø6/8cm without a point.
- Texan bracket with galvanised nuts and bolts.</t>
  </si>
  <si>
    <t>Visitor Centre perimeter fencing. Fencing made of tropical wood (Cerejeiro, Iroko, Teak or similar) with Texan bracket with 2 horizontal units (crossed). Made up of:
- Verticals measuring 150cm Ø 8/10cm with a point.
- Horizontals measuring 220cm Ø6/8cm without a point.
- Texan bracket with galvanised nuts and bolts.
- Concrete footing 300x300x600mm for vertical members of fence</t>
  </si>
  <si>
    <t>Completion of Visitors Center Remaining Works at Hithadhoo Ecotourism Facility</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</si>
</sst>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_(* #,##0.00_);_(* \(#,##0.00\);_(* &quot;-&quot;??_);_(@_)"/>
    <numFmt numFmtId="165" formatCode="0.0"/>
  </numFmts>
  <fonts count="6" x14ac:knownFonts="1">
    <font>
      <sz val="11"/>
      <color theme="1"/>
      <name val="Calibri"/>
      <family val="2"/>
      <scheme val="minor"/>
    </font>
    <font>
      <sz val="11"/>
      <color theme="1"/>
      <name val="Calibri"/>
      <family val="2"/>
      <scheme val="minor"/>
    </font>
    <font>
      <b/>
      <sz val="11"/>
      <color theme="1"/>
      <name val="Calibri"/>
      <family val="2"/>
      <scheme val="minor"/>
    </font>
    <font>
      <sz val="12"/>
      <color theme="1"/>
      <name val="Calibri"/>
      <family val="2"/>
      <scheme val="minor"/>
    </font>
    <font>
      <b/>
      <sz val="12"/>
      <color theme="1"/>
      <name val="Calibri"/>
      <family val="2"/>
      <scheme val="minor"/>
    </font>
    <font>
      <sz val="10"/>
      <name val="Arial"/>
      <family val="2"/>
    </font>
  </fonts>
  <fills count="2">
    <fill>
      <patternFill patternType="none"/>
    </fill>
    <fill>
      <patternFill patternType="gray125"/>
    </fill>
  </fills>
  <borders count="18">
    <border>
      <left/>
      <right/>
      <top/>
      <bottom/>
      <diagonal/>
    </border>
    <border>
      <left/>
      <right/>
      <top/>
      <bottom style="thin">
        <color indexed="64"/>
      </bottom>
      <diagonal/>
    </border>
    <border>
      <left/>
      <right/>
      <top style="thin">
        <color indexed="64"/>
      </top>
      <bottom style="thin">
        <color indexed="64"/>
      </bottom>
      <diagonal/>
    </border>
    <border>
      <left/>
      <right/>
      <top style="hair">
        <color auto="1"/>
      </top>
      <bottom style="hair">
        <color auto="1"/>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right/>
      <top/>
      <bottom style="double">
        <color indexed="64"/>
      </bottom>
      <diagonal/>
    </border>
    <border>
      <left style="thin">
        <color indexed="64"/>
      </left>
      <right style="thin">
        <color indexed="64"/>
      </right>
      <top style="thin">
        <color indexed="64"/>
      </top>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bottom/>
      <diagonal/>
    </border>
    <border>
      <left/>
      <right style="thin">
        <color indexed="64"/>
      </right>
      <top/>
      <bottom style="hair">
        <color indexed="64"/>
      </bottom>
      <diagonal/>
    </border>
    <border>
      <left/>
      <right style="thin">
        <color indexed="64"/>
      </right>
      <top style="thin">
        <color indexed="64"/>
      </top>
      <bottom style="hair">
        <color indexed="64"/>
      </bottom>
      <diagonal/>
    </border>
  </borders>
  <cellStyleXfs count="3">
    <xf numFmtId="0" fontId="0" fillId="0" borderId="0"/>
    <xf numFmtId="43" fontId="1" fillId="0" borderId="0" applyFont="0" applyFill="0" applyBorder="0" applyAlignment="0" applyProtection="0"/>
    <xf numFmtId="0" fontId="5" fillId="0" borderId="0"/>
  </cellStyleXfs>
  <cellXfs count="60">
    <xf numFmtId="0" fontId="0" fillId="0" borderId="0" xfId="0"/>
    <xf numFmtId="0" fontId="0" fillId="0" borderId="0" xfId="0" applyAlignment="1">
      <alignment horizontal="center"/>
    </xf>
    <xf numFmtId="0" fontId="2" fillId="0" borderId="0" xfId="0" applyFont="1" applyAlignment="1">
      <alignment horizontal="center"/>
    </xf>
    <xf numFmtId="0" fontId="0" fillId="0" borderId="0" xfId="0" applyAlignment="1">
      <alignment vertical="center"/>
    </xf>
    <xf numFmtId="0" fontId="2" fillId="0" borderId="4" xfId="0" applyFont="1" applyBorder="1" applyAlignment="1">
      <alignment horizontal="center"/>
    </xf>
    <xf numFmtId="0" fontId="2" fillId="0" borderId="2" xfId="0" applyFont="1" applyBorder="1" applyAlignment="1">
      <alignment horizontal="center" vertical="center"/>
    </xf>
    <xf numFmtId="0" fontId="2" fillId="0" borderId="6" xfId="0" applyFont="1" applyBorder="1" applyAlignment="1">
      <alignment horizontal="right"/>
    </xf>
    <xf numFmtId="43" fontId="0" fillId="0" borderId="6" xfId="1" applyFont="1" applyBorder="1"/>
    <xf numFmtId="43" fontId="0" fillId="0" borderId="0" xfId="1" applyFont="1"/>
    <xf numFmtId="43" fontId="2" fillId="0" borderId="9" xfId="1" applyFont="1" applyBorder="1" applyAlignment="1">
      <alignment horizontal="center"/>
    </xf>
    <xf numFmtId="0" fontId="2" fillId="0" borderId="7" xfId="0" applyFont="1" applyBorder="1" applyAlignment="1">
      <alignment horizontal="center"/>
    </xf>
    <xf numFmtId="43" fontId="0" fillId="0" borderId="14" xfId="0" applyNumberFormat="1" applyFont="1" applyBorder="1" applyAlignment="1">
      <alignment vertical="center"/>
    </xf>
    <xf numFmtId="0" fontId="0" fillId="0" borderId="11" xfId="0" applyFont="1" applyFill="1" applyBorder="1" applyAlignment="1">
      <alignment vertical="center"/>
    </xf>
    <xf numFmtId="0" fontId="0" fillId="0" borderId="8" xfId="0" applyBorder="1" applyAlignment="1">
      <alignment horizontal="center"/>
    </xf>
    <xf numFmtId="0" fontId="0" fillId="0" borderId="8" xfId="0" applyBorder="1" applyAlignment="1">
      <alignment horizontal="center" vertical="center"/>
    </xf>
    <xf numFmtId="43" fontId="0" fillId="0" borderId="3" xfId="1" applyFont="1" applyBorder="1"/>
    <xf numFmtId="0" fontId="2" fillId="0" borderId="8" xfId="0" applyFont="1" applyBorder="1" applyAlignment="1">
      <alignment horizontal="center"/>
    </xf>
    <xf numFmtId="0" fontId="2" fillId="0" borderId="8" xfId="0" applyFont="1" applyBorder="1" applyAlignment="1">
      <alignment vertical="center"/>
    </xf>
    <xf numFmtId="0" fontId="0" fillId="0" borderId="8" xfId="0" applyBorder="1"/>
    <xf numFmtId="43" fontId="0" fillId="0" borderId="8" xfId="1" applyFont="1" applyBorder="1" applyAlignment="1"/>
    <xf numFmtId="43" fontId="0" fillId="0" borderId="3" xfId="1" applyFont="1" applyBorder="1" applyAlignment="1"/>
    <xf numFmtId="0" fontId="0" fillId="0" borderId="3" xfId="0" applyBorder="1" applyAlignment="1">
      <alignment horizontal="center" vertical="center"/>
    </xf>
    <xf numFmtId="0" fontId="2" fillId="0" borderId="8" xfId="0" applyFont="1" applyBorder="1" applyAlignment="1">
      <alignment horizontal="left" wrapText="1"/>
    </xf>
    <xf numFmtId="0" fontId="0" fillId="0" borderId="8" xfId="0" applyBorder="1" applyAlignment="1">
      <alignment horizontal="left" vertical="center" wrapText="1"/>
    </xf>
    <xf numFmtId="0" fontId="0" fillId="0" borderId="8" xfId="0" applyBorder="1" applyAlignment="1">
      <alignment horizontal="left" wrapText="1"/>
    </xf>
    <xf numFmtId="0" fontId="2" fillId="0" borderId="8" xfId="0" applyFont="1" applyBorder="1" applyAlignment="1">
      <alignment wrapText="1"/>
    </xf>
    <xf numFmtId="0" fontId="0" fillId="0" borderId="8" xfId="0" applyBorder="1" applyAlignment="1">
      <alignment wrapText="1"/>
    </xf>
    <xf numFmtId="2" fontId="2" fillId="0" borderId="8" xfId="0" applyNumberFormat="1" applyFont="1" applyBorder="1" applyAlignment="1">
      <alignment horizontal="center"/>
    </xf>
    <xf numFmtId="0" fontId="0" fillId="0" borderId="8" xfId="0" applyFill="1" applyBorder="1" applyAlignment="1">
      <alignment horizontal="left" wrapText="1"/>
    </xf>
    <xf numFmtId="0" fontId="0" fillId="0" borderId="8" xfId="0" applyFill="1" applyBorder="1" applyAlignment="1">
      <alignment horizontal="center"/>
    </xf>
    <xf numFmtId="0" fontId="0" fillId="0" borderId="8" xfId="0" applyFill="1" applyBorder="1" applyAlignment="1">
      <alignment horizontal="center" vertical="center"/>
    </xf>
    <xf numFmtId="43" fontId="0" fillId="0" borderId="8" xfId="1" applyFont="1" applyFill="1" applyBorder="1" applyAlignment="1"/>
    <xf numFmtId="43" fontId="0" fillId="0" borderId="3" xfId="1" applyFont="1" applyFill="1" applyBorder="1" applyAlignment="1"/>
    <xf numFmtId="0" fontId="0" fillId="0" borderId="0" xfId="0" applyFill="1"/>
    <xf numFmtId="165" fontId="2" fillId="0" borderId="8" xfId="0" applyNumberFormat="1" applyFont="1" applyBorder="1" applyAlignment="1">
      <alignment horizontal="center"/>
    </xf>
    <xf numFmtId="0" fontId="2" fillId="0" borderId="10" xfId="0" applyFont="1" applyBorder="1" applyAlignment="1">
      <alignment horizontal="center" vertical="center"/>
    </xf>
    <xf numFmtId="43" fontId="0" fillId="0" borderId="15" xfId="0" applyNumberFormat="1" applyFont="1" applyBorder="1" applyAlignment="1">
      <alignment horizontal="center" vertical="center"/>
    </xf>
    <xf numFmtId="43" fontId="0" fillId="0" borderId="14" xfId="0" applyNumberFormat="1" applyFont="1" applyBorder="1" applyAlignment="1">
      <alignment horizontal="center" vertical="center"/>
    </xf>
    <xf numFmtId="43" fontId="0" fillId="0" borderId="17" xfId="0" applyNumberFormat="1" applyFont="1" applyBorder="1" applyAlignment="1">
      <alignment vertical="center"/>
    </xf>
    <xf numFmtId="0" fontId="2" fillId="0" borderId="4" xfId="0" applyFont="1" applyFill="1" applyBorder="1" applyAlignment="1">
      <alignment horizontal="center"/>
    </xf>
    <xf numFmtId="0" fontId="2" fillId="0" borderId="8" xfId="0" applyFont="1" applyFill="1" applyBorder="1" applyAlignment="1">
      <alignment horizontal="center"/>
    </xf>
    <xf numFmtId="43" fontId="0" fillId="0" borderId="8" xfId="1" applyFont="1" applyFill="1" applyBorder="1" applyAlignment="1">
      <alignment horizontal="center"/>
    </xf>
    <xf numFmtId="0" fontId="3" fillId="0" borderId="0" xfId="0" applyFont="1" applyAlignment="1">
      <alignment vertical="center"/>
    </xf>
    <xf numFmtId="0" fontId="2" fillId="0" borderId="1" xfId="0" applyFont="1" applyBorder="1" applyAlignment="1">
      <alignment horizontal="center" vertical="center"/>
    </xf>
    <xf numFmtId="0" fontId="0" fillId="0" borderId="0" xfId="0" applyFont="1" applyBorder="1" applyAlignment="1">
      <alignment horizontal="left" vertical="center"/>
    </xf>
    <xf numFmtId="0" fontId="0" fillId="0" borderId="3" xfId="0" applyFont="1" applyFill="1" applyBorder="1" applyAlignment="1">
      <alignment horizontal="left" vertical="center"/>
    </xf>
    <xf numFmtId="0" fontId="0" fillId="0" borderId="3" xfId="0" applyFont="1" applyBorder="1" applyAlignment="1">
      <alignment horizontal="left" vertical="center"/>
    </xf>
    <xf numFmtId="0" fontId="0" fillId="0" borderId="5" xfId="0" applyBorder="1" applyAlignment="1">
      <alignment vertical="center"/>
    </xf>
    <xf numFmtId="0" fontId="0" fillId="0" borderId="16" xfId="0" applyBorder="1" applyAlignment="1">
      <alignment vertical="center"/>
    </xf>
    <xf numFmtId="0" fontId="0" fillId="0" borderId="3" xfId="0" applyBorder="1" applyAlignment="1">
      <alignment vertical="center"/>
    </xf>
    <xf numFmtId="0" fontId="0" fillId="0" borderId="15" xfId="0" applyBorder="1" applyAlignment="1">
      <alignment vertical="center"/>
    </xf>
    <xf numFmtId="0" fontId="2" fillId="0" borderId="12" xfId="0" applyFont="1" applyBorder="1" applyAlignment="1">
      <alignment vertical="center"/>
    </xf>
    <xf numFmtId="164" fontId="2" fillId="0" borderId="13" xfId="0" applyNumberFormat="1" applyFont="1" applyBorder="1" applyAlignment="1">
      <alignment vertical="center"/>
    </xf>
    <xf numFmtId="43" fontId="0" fillId="0" borderId="0" xfId="0" applyNumberFormat="1" applyAlignment="1">
      <alignment vertical="center"/>
    </xf>
    <xf numFmtId="0" fontId="4" fillId="0" borderId="0" xfId="0" applyFont="1" applyBorder="1" applyAlignment="1">
      <alignment horizontal="center" vertical="center"/>
    </xf>
    <xf numFmtId="0" fontId="4" fillId="0" borderId="0" xfId="0" applyFont="1" applyAlignment="1">
      <alignment horizontal="center" vertical="center"/>
    </xf>
    <xf numFmtId="0" fontId="2" fillId="0" borderId="0" xfId="0" applyFont="1" applyAlignment="1">
      <alignment horizontal="center"/>
    </xf>
    <xf numFmtId="0" fontId="2" fillId="0" borderId="9" xfId="0" applyFont="1" applyBorder="1" applyAlignment="1">
      <alignment horizontal="center"/>
    </xf>
    <xf numFmtId="0" fontId="2" fillId="0" borderId="2" xfId="0" applyFont="1" applyBorder="1" applyAlignment="1">
      <alignment horizontal="center"/>
    </xf>
    <xf numFmtId="0" fontId="2" fillId="0" borderId="10" xfId="0" applyFont="1" applyBorder="1" applyAlignment="1">
      <alignment horizontal="center"/>
    </xf>
  </cellXfs>
  <cellStyles count="3">
    <cellStyle name="Comma" xfId="1" builtinId="3"/>
    <cellStyle name="Normal" xfId="0" builtinId="0"/>
    <cellStyle name="Normal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tabSelected="1" zoomScaleNormal="100" workbookViewId="0">
      <selection activeCell="B2" sqref="B2:D2"/>
    </sheetView>
  </sheetViews>
  <sheetFormatPr defaultRowHeight="15" x14ac:dyDescent="0.25"/>
  <cols>
    <col min="1" max="1" width="2.42578125" style="3" customWidth="1"/>
    <col min="2" max="2" width="13.42578125" style="3" customWidth="1"/>
    <col min="3" max="3" width="37" style="3" customWidth="1"/>
    <col min="4" max="4" width="22.42578125" style="3" customWidth="1"/>
    <col min="5" max="16384" width="9.140625" style="3"/>
  </cols>
  <sheetData>
    <row r="1" spans="1:4" s="42" customFormat="1" ht="15.75" x14ac:dyDescent="0.25">
      <c r="B1" s="55" t="s">
        <v>189</v>
      </c>
      <c r="C1" s="55"/>
      <c r="D1" s="55"/>
    </row>
    <row r="2" spans="1:4" s="42" customFormat="1" ht="15.75" x14ac:dyDescent="0.25">
      <c r="B2" s="55" t="s">
        <v>186</v>
      </c>
      <c r="C2" s="55"/>
      <c r="D2" s="55"/>
    </row>
    <row r="3" spans="1:4" s="42" customFormat="1" ht="15.75" x14ac:dyDescent="0.25">
      <c r="B3" s="54" t="s">
        <v>12</v>
      </c>
      <c r="C3" s="54"/>
      <c r="D3" s="54"/>
    </row>
    <row r="4" spans="1:4" x14ac:dyDescent="0.25">
      <c r="B4" s="43"/>
      <c r="C4" s="43"/>
      <c r="D4" s="43"/>
    </row>
    <row r="5" spans="1:4" ht="23.25" customHeight="1" x14ac:dyDescent="0.25">
      <c r="B5" s="5" t="s">
        <v>10</v>
      </c>
      <c r="C5" s="5" t="s">
        <v>1</v>
      </c>
      <c r="D5" s="35" t="s">
        <v>5</v>
      </c>
    </row>
    <row r="6" spans="1:4" ht="23.25" customHeight="1" x14ac:dyDescent="0.25">
      <c r="B6" s="44">
        <f>BoQ!A5</f>
        <v>1.1000000000000001</v>
      </c>
      <c r="C6" s="44" t="str">
        <f>BoQ!B5</f>
        <v>SITE PREPARATION AND MAINTENANCE</v>
      </c>
      <c r="D6" s="36">
        <f>SUM(BoQ!F6:F10)</f>
        <v>0</v>
      </c>
    </row>
    <row r="7" spans="1:4" ht="23.25" customHeight="1" x14ac:dyDescent="0.25">
      <c r="B7" s="45">
        <f>BoQ!A12</f>
        <v>4.0999999999999996</v>
      </c>
      <c r="C7" s="45" t="str">
        <f>BoQ!B12</f>
        <v>SITE PREPARATION</v>
      </c>
      <c r="D7" s="37">
        <f>SUM(BoQ!F13:F14)</f>
        <v>0</v>
      </c>
    </row>
    <row r="8" spans="1:4" ht="23.25" customHeight="1" x14ac:dyDescent="0.25">
      <c r="A8" s="46"/>
      <c r="B8" s="46">
        <f>BoQ!A16</f>
        <v>4.2</v>
      </c>
      <c r="C8" s="46" t="str">
        <f>BoQ!B16</f>
        <v>CONCRETE WORKS</v>
      </c>
      <c r="D8" s="37">
        <f>SUM(BoQ!F18:F22)</f>
        <v>0</v>
      </c>
    </row>
    <row r="9" spans="1:4" ht="23.25" customHeight="1" x14ac:dyDescent="0.25">
      <c r="B9" s="44">
        <f>BoQ!A24</f>
        <v>4.3</v>
      </c>
      <c r="C9" s="44" t="str">
        <f>BoQ!B24</f>
        <v>WOOD PLASTIC COMPOSITE WORKS</v>
      </c>
      <c r="D9" s="36">
        <f>SUM(BoQ!F26:F29)</f>
        <v>0</v>
      </c>
    </row>
    <row r="10" spans="1:4" ht="23.25" customHeight="1" x14ac:dyDescent="0.25">
      <c r="B10" s="45">
        <f>BoQ!A31</f>
        <v>4.4000000000000004</v>
      </c>
      <c r="C10" s="45" t="str">
        <f>BoQ!B31</f>
        <v xml:space="preserve">ROOF STRUCTURE </v>
      </c>
      <c r="D10" s="37">
        <f>SUM(BoQ!F33:F49)</f>
        <v>0</v>
      </c>
    </row>
    <row r="11" spans="1:4" ht="23.25" customHeight="1" x14ac:dyDescent="0.25">
      <c r="B11" s="46" t="str">
        <f>BoQ!A51</f>
        <v>4.5.</v>
      </c>
      <c r="C11" s="46" t="str">
        <f>BoQ!B51</f>
        <v>GANGWAYS AND FENCING</v>
      </c>
      <c r="D11" s="37">
        <f>SUM(BoQ!F52:F54)</f>
        <v>0</v>
      </c>
    </row>
    <row r="12" spans="1:4" ht="23.25" customHeight="1" x14ac:dyDescent="0.25">
      <c r="B12" s="44" t="str">
        <f>BoQ!A56</f>
        <v>4.6.</v>
      </c>
      <c r="C12" s="44" t="str">
        <f>BoQ!B56</f>
        <v>ROOFING</v>
      </c>
      <c r="D12" s="36">
        <f>SUM(BoQ!F58:F62)</f>
        <v>0</v>
      </c>
    </row>
    <row r="13" spans="1:4" ht="23.25" customHeight="1" x14ac:dyDescent="0.25">
      <c r="B13" s="45" t="str">
        <f>BoQ!A64</f>
        <v>4.7</v>
      </c>
      <c r="C13" s="45" t="str">
        <f>BoQ!B64</f>
        <v>CLOSING</v>
      </c>
      <c r="D13" s="37">
        <f>SUM(BoQ!F66:F68)</f>
        <v>0</v>
      </c>
    </row>
    <row r="14" spans="1:4" ht="23.25" customHeight="1" x14ac:dyDescent="0.25">
      <c r="B14" s="46">
        <f>BoQ!A70</f>
        <v>4.8</v>
      </c>
      <c r="C14" s="46" t="str">
        <f>BoQ!B70</f>
        <v>DOORS AND WINDOWS</v>
      </c>
      <c r="D14" s="37">
        <f>SUM(BoQ!F72:F86)</f>
        <v>0</v>
      </c>
    </row>
    <row r="15" spans="1:4" ht="23.25" customHeight="1" x14ac:dyDescent="0.25">
      <c r="B15" s="44">
        <f>BoQ!A88</f>
        <v>4.9000000000000004</v>
      </c>
      <c r="C15" s="44" t="str">
        <f>BoQ!B88</f>
        <v>FINISHES</v>
      </c>
      <c r="D15" s="36">
        <f>SUM(BoQ!F89)</f>
        <v>0</v>
      </c>
    </row>
    <row r="16" spans="1:4" ht="23.25" customHeight="1" x14ac:dyDescent="0.25">
      <c r="B16" s="45">
        <f>BoQ!A91</f>
        <v>4.0999999999999996</v>
      </c>
      <c r="C16" s="45" t="str">
        <f>BoQ!B91</f>
        <v>DRAINAGE PLUMBING &amp; WASTE WATER</v>
      </c>
      <c r="D16" s="37">
        <f>SUM(BoQ!F92:F93)</f>
        <v>0</v>
      </c>
    </row>
    <row r="17" spans="2:4" ht="23.25" customHeight="1" x14ac:dyDescent="0.25">
      <c r="B17" s="46">
        <f>BoQ!A95</f>
        <v>4.1100000000000003</v>
      </c>
      <c r="C17" s="46" t="str">
        <f>BoQ!B95</f>
        <v>ELECTRICAL AND COMMUNICATION INSTALLATIONS</v>
      </c>
      <c r="D17" s="37">
        <f>SUM(BoQ!F96:F117)</f>
        <v>0</v>
      </c>
    </row>
    <row r="18" spans="2:4" ht="23.25" customHeight="1" x14ac:dyDescent="0.25">
      <c r="B18" s="44">
        <f>BoQ!A120</f>
        <v>4.12</v>
      </c>
      <c r="C18" s="44" t="str">
        <f>BoQ!B120</f>
        <v>TOILETS</v>
      </c>
      <c r="D18" s="36">
        <f>SUM(BoQ!F121:F125)</f>
        <v>0</v>
      </c>
    </row>
    <row r="19" spans="2:4" ht="23.25" customHeight="1" x14ac:dyDescent="0.25">
      <c r="B19" s="45">
        <f>BoQ!A127</f>
        <v>4.13</v>
      </c>
      <c r="C19" s="45" t="str">
        <f>BoQ!B127</f>
        <v>OTHERS</v>
      </c>
      <c r="D19" s="37">
        <f>SUM(BoQ!F128:F141)</f>
        <v>0</v>
      </c>
    </row>
    <row r="20" spans="2:4" ht="23.25" customHeight="1" x14ac:dyDescent="0.25">
      <c r="B20" s="46">
        <f>BoQ!A143</f>
        <v>4.1399999999999997</v>
      </c>
      <c r="C20" s="46" t="str">
        <f>BoQ!B143</f>
        <v>OFFICE EQUIPMENT &amp; FURNITURE</v>
      </c>
      <c r="D20" s="37">
        <f>SUM(BoQ!F144:F150)</f>
        <v>0</v>
      </c>
    </row>
    <row r="21" spans="2:4" ht="23.25" customHeight="1" x14ac:dyDescent="0.25">
      <c r="B21" s="45">
        <f>BoQ!A152</f>
        <v>6.3</v>
      </c>
      <c r="C21" s="45" t="str">
        <f>BoQ!B152</f>
        <v>INTERPRETIVE BOARDS</v>
      </c>
      <c r="D21" s="37">
        <f>SUM(BoQ!F153:F158)</f>
        <v>0</v>
      </c>
    </row>
    <row r="22" spans="2:4" ht="23.25" customHeight="1" x14ac:dyDescent="0.25">
      <c r="B22" s="46">
        <f>BoQ!A160</f>
        <v>7</v>
      </c>
      <c r="C22" s="46" t="str">
        <f>BoQ!B160</f>
        <v>VEGETATION CLEARING</v>
      </c>
      <c r="D22" s="37">
        <f>SUM(BoQ!F161)</f>
        <v>0</v>
      </c>
    </row>
    <row r="23" spans="2:4" ht="22.5" customHeight="1" x14ac:dyDescent="0.25">
      <c r="B23" s="47"/>
      <c r="C23" s="12" t="s">
        <v>184</v>
      </c>
      <c r="D23" s="38">
        <f>SUM(D6:D22)</f>
        <v>0</v>
      </c>
    </row>
    <row r="24" spans="2:4" ht="21.75" customHeight="1" x14ac:dyDescent="0.25">
      <c r="B24" s="48"/>
      <c r="C24" s="49" t="s">
        <v>11</v>
      </c>
      <c r="D24" s="11">
        <f>D23*0.06</f>
        <v>0</v>
      </c>
    </row>
    <row r="25" spans="2:4" ht="26.25" customHeight="1" x14ac:dyDescent="0.25">
      <c r="B25" s="50"/>
      <c r="C25" s="51" t="s">
        <v>185</v>
      </c>
      <c r="D25" s="52">
        <f>SUM(D23:D24)</f>
        <v>0</v>
      </c>
    </row>
    <row r="26" spans="2:4" x14ac:dyDescent="0.25">
      <c r="D26" s="53"/>
    </row>
  </sheetData>
  <mergeCells count="3">
    <mergeCell ref="B3:D3"/>
    <mergeCell ref="B1:D1"/>
    <mergeCell ref="B2:D2"/>
  </mergeCells>
  <pageMargins left="0.70866141732283472" right="0.70866141732283472" top="0.74803149606299213" bottom="0.74803149606299213" header="0.31496062992125984" footer="0.31496062992125984"/>
  <pageSetup paperSize="9" scale="115" fitToHeight="0"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63"/>
  <sheetViews>
    <sheetView zoomScale="85" zoomScaleNormal="85" zoomScaleSheetLayoutView="115" zoomScalePageLayoutView="85" workbookViewId="0">
      <pane ySplit="4" topLeftCell="A113" activePane="bottomLeft" state="frozen"/>
      <selection pane="bottomLeft" sqref="A1:F1"/>
    </sheetView>
  </sheetViews>
  <sheetFormatPr defaultRowHeight="15" x14ac:dyDescent="0.25"/>
  <cols>
    <col min="2" max="2" width="60.140625" bestFit="1" customWidth="1"/>
    <col min="3" max="3" width="9.140625" style="1" customWidth="1"/>
    <col min="4" max="4" width="9.5703125" style="33" bestFit="1" customWidth="1"/>
    <col min="5" max="5" width="13.28515625" bestFit="1" customWidth="1"/>
    <col min="6" max="6" width="15" style="8" customWidth="1"/>
  </cols>
  <sheetData>
    <row r="1" spans="1:6" x14ac:dyDescent="0.25">
      <c r="A1" s="56" t="s">
        <v>189</v>
      </c>
      <c r="B1" s="56"/>
      <c r="C1" s="56"/>
      <c r="D1" s="56"/>
      <c r="E1" s="56"/>
      <c r="F1" s="56"/>
    </row>
    <row r="2" spans="1:6" x14ac:dyDescent="0.25">
      <c r="A2" s="56"/>
      <c r="B2" s="56"/>
      <c r="C2" s="56"/>
      <c r="D2" s="56"/>
      <c r="E2" s="56"/>
      <c r="F2" s="56"/>
    </row>
    <row r="3" spans="1:6" x14ac:dyDescent="0.25">
      <c r="A3" s="57" t="s">
        <v>186</v>
      </c>
      <c r="B3" s="58"/>
      <c r="C3" s="58"/>
      <c r="D3" s="58"/>
      <c r="E3" s="58"/>
      <c r="F3" s="59"/>
    </row>
    <row r="4" spans="1:6" s="2" customFormat="1" x14ac:dyDescent="0.25">
      <c r="A4" s="4" t="s">
        <v>0</v>
      </c>
      <c r="B4" s="4" t="s">
        <v>1</v>
      </c>
      <c r="C4" s="4" t="s">
        <v>2</v>
      </c>
      <c r="D4" s="39" t="s">
        <v>3</v>
      </c>
      <c r="E4" s="10" t="s">
        <v>4</v>
      </c>
      <c r="F4" s="9" t="s">
        <v>5</v>
      </c>
    </row>
    <row r="5" spans="1:6" s="2" customFormat="1" x14ac:dyDescent="0.25">
      <c r="A5" s="16">
        <v>1.1000000000000001</v>
      </c>
      <c r="B5" s="22" t="s">
        <v>14</v>
      </c>
      <c r="C5" s="16"/>
      <c r="D5" s="40"/>
      <c r="E5" s="17"/>
      <c r="F5" s="15"/>
    </row>
    <row r="6" spans="1:6" s="2" customFormat="1" x14ac:dyDescent="0.25">
      <c r="A6" s="21" t="s">
        <v>19</v>
      </c>
      <c r="B6" s="23" t="s">
        <v>15</v>
      </c>
      <c r="C6" s="14" t="s">
        <v>6</v>
      </c>
      <c r="D6" s="29">
        <v>1</v>
      </c>
      <c r="E6" s="19"/>
      <c r="F6" s="20">
        <f t="shared" ref="F6:F14" si="0">E6*D6</f>
        <v>0</v>
      </c>
    </row>
    <row r="7" spans="1:6" s="2" customFormat="1" x14ac:dyDescent="0.25">
      <c r="A7" s="21" t="s">
        <v>20</v>
      </c>
      <c r="B7" s="23" t="s">
        <v>121</v>
      </c>
      <c r="C7" s="14" t="s">
        <v>6</v>
      </c>
      <c r="D7" s="29">
        <v>1</v>
      </c>
      <c r="E7" s="19"/>
      <c r="F7" s="20">
        <f t="shared" si="0"/>
        <v>0</v>
      </c>
    </row>
    <row r="8" spans="1:6" s="2" customFormat="1" x14ac:dyDescent="0.25">
      <c r="A8" s="21" t="s">
        <v>21</v>
      </c>
      <c r="B8" s="23" t="s">
        <v>16</v>
      </c>
      <c r="C8" s="14" t="s">
        <v>6</v>
      </c>
      <c r="D8" s="29">
        <v>1</v>
      </c>
      <c r="E8" s="19"/>
      <c r="F8" s="20">
        <f t="shared" si="0"/>
        <v>0</v>
      </c>
    </row>
    <row r="9" spans="1:6" s="2" customFormat="1" x14ac:dyDescent="0.25">
      <c r="A9" s="21" t="s">
        <v>22</v>
      </c>
      <c r="B9" s="23" t="s">
        <v>17</v>
      </c>
      <c r="C9" s="14" t="s">
        <v>6</v>
      </c>
      <c r="D9" s="29">
        <v>1</v>
      </c>
      <c r="E9" s="19"/>
      <c r="F9" s="20">
        <f t="shared" si="0"/>
        <v>0</v>
      </c>
    </row>
    <row r="10" spans="1:6" x14ac:dyDescent="0.25">
      <c r="A10" s="21" t="s">
        <v>23</v>
      </c>
      <c r="B10" s="23" t="s">
        <v>18</v>
      </c>
      <c r="C10" s="14" t="s">
        <v>6</v>
      </c>
      <c r="D10" s="29">
        <v>1</v>
      </c>
      <c r="E10" s="19"/>
      <c r="F10" s="20">
        <f t="shared" si="0"/>
        <v>0</v>
      </c>
    </row>
    <row r="11" spans="1:6" x14ac:dyDescent="0.25">
      <c r="A11" s="13"/>
      <c r="B11" s="24"/>
      <c r="C11" s="13"/>
      <c r="D11" s="29"/>
      <c r="E11" s="19"/>
      <c r="F11" s="20"/>
    </row>
    <row r="12" spans="1:6" x14ac:dyDescent="0.25">
      <c r="A12" s="16">
        <v>4.0999999999999996</v>
      </c>
      <c r="B12" s="25" t="s">
        <v>24</v>
      </c>
      <c r="C12" s="13"/>
      <c r="D12" s="29"/>
      <c r="E12" s="19"/>
      <c r="F12" s="20"/>
    </row>
    <row r="13" spans="1:6" x14ac:dyDescent="0.25">
      <c r="A13" s="13" t="s">
        <v>25</v>
      </c>
      <c r="B13" s="24" t="s">
        <v>27</v>
      </c>
      <c r="C13" s="13" t="s">
        <v>6</v>
      </c>
      <c r="D13" s="41">
        <v>1</v>
      </c>
      <c r="E13" s="19"/>
      <c r="F13" s="20">
        <f t="shared" si="0"/>
        <v>0</v>
      </c>
    </row>
    <row r="14" spans="1:6" s="33" customFormat="1" x14ac:dyDescent="0.25">
      <c r="A14" s="29" t="s">
        <v>26</v>
      </c>
      <c r="B14" s="28" t="s">
        <v>134</v>
      </c>
      <c r="C14" s="30" t="s">
        <v>6</v>
      </c>
      <c r="D14" s="41">
        <v>1</v>
      </c>
      <c r="E14" s="31"/>
      <c r="F14" s="32">
        <f t="shared" si="0"/>
        <v>0</v>
      </c>
    </row>
    <row r="15" spans="1:6" x14ac:dyDescent="0.25">
      <c r="A15" s="13"/>
      <c r="B15" s="24"/>
      <c r="C15" s="14"/>
      <c r="D15" s="41"/>
      <c r="E15" s="19"/>
      <c r="F15" s="20"/>
    </row>
    <row r="16" spans="1:6" x14ac:dyDescent="0.25">
      <c r="A16" s="16">
        <v>4.2</v>
      </c>
      <c r="B16" s="25" t="s">
        <v>122</v>
      </c>
      <c r="C16" s="13"/>
      <c r="D16" s="29"/>
      <c r="E16" s="19"/>
      <c r="F16" s="20"/>
    </row>
    <row r="17" spans="1:6" ht="390" x14ac:dyDescent="0.25">
      <c r="A17" s="16"/>
      <c r="B17" s="24" t="s">
        <v>123</v>
      </c>
      <c r="C17" s="13"/>
      <c r="D17" s="29"/>
      <c r="E17" s="19"/>
      <c r="F17" s="20"/>
    </row>
    <row r="18" spans="1:6" x14ac:dyDescent="0.25">
      <c r="A18" s="13" t="s">
        <v>28</v>
      </c>
      <c r="B18" s="24" t="s">
        <v>126</v>
      </c>
      <c r="C18" s="13" t="s">
        <v>7</v>
      </c>
      <c r="D18" s="41">
        <f>0.3*0.4*6</f>
        <v>0.72</v>
      </c>
      <c r="E18" s="19"/>
      <c r="F18" s="20">
        <f t="shared" ref="F18:F19" si="1">E18*D18</f>
        <v>0</v>
      </c>
    </row>
    <row r="19" spans="1:6" x14ac:dyDescent="0.25">
      <c r="A19" s="13" t="s">
        <v>29</v>
      </c>
      <c r="B19" s="24" t="s">
        <v>124</v>
      </c>
      <c r="C19" s="14" t="s">
        <v>7</v>
      </c>
      <c r="D19" s="41">
        <f>0.3*0.4*6</f>
        <v>0.72</v>
      </c>
      <c r="E19" s="19"/>
      <c r="F19" s="20">
        <f t="shared" si="1"/>
        <v>0</v>
      </c>
    </row>
    <row r="20" spans="1:6" ht="30" x14ac:dyDescent="0.25">
      <c r="A20" s="13" t="s">
        <v>30</v>
      </c>
      <c r="B20" s="24" t="s">
        <v>135</v>
      </c>
      <c r="C20" s="13" t="s">
        <v>7</v>
      </c>
      <c r="D20" s="41">
        <f>0.2*0.2*(15+8+4+10+15)*3+0.2*0.2*(3*3.7+6*1.9)+0.2*0.2*(3*3.2+6*1.6)</f>
        <v>7.908000000000003</v>
      </c>
      <c r="E20" s="19"/>
      <c r="F20" s="20">
        <f t="shared" ref="F20" si="2">E20*D20</f>
        <v>0</v>
      </c>
    </row>
    <row r="21" spans="1:6" x14ac:dyDescent="0.25">
      <c r="A21" s="13" t="s">
        <v>31</v>
      </c>
      <c r="B21" s="24" t="s">
        <v>125</v>
      </c>
      <c r="C21" s="13" t="s">
        <v>7</v>
      </c>
      <c r="D21" s="41">
        <f>0.2*0.4*(5*4+16.3*2+5*2+14.4*2+5*2+11.3*3+9.7*5+13.3*3+9.7*5)+0.2*0.4*(12.7*3+12.7*3)+0.2*0.4*(9.7*6+8.5*6)</f>
        <v>36.608000000000004</v>
      </c>
      <c r="E21" s="19"/>
      <c r="F21" s="20">
        <f t="shared" ref="F21:F22" si="3">E21*D21</f>
        <v>0</v>
      </c>
    </row>
    <row r="22" spans="1:6" ht="75" x14ac:dyDescent="0.25">
      <c r="A22" s="13" t="s">
        <v>150</v>
      </c>
      <c r="B22" s="24" t="s">
        <v>136</v>
      </c>
      <c r="C22" s="13" t="s">
        <v>120</v>
      </c>
      <c r="D22" s="41">
        <f>15*3+8+4</f>
        <v>57</v>
      </c>
      <c r="E22" s="19"/>
      <c r="F22" s="20">
        <f t="shared" si="3"/>
        <v>0</v>
      </c>
    </row>
    <row r="23" spans="1:6" x14ac:dyDescent="0.25">
      <c r="A23" s="18"/>
      <c r="B23" s="26"/>
      <c r="C23" s="13"/>
      <c r="D23" s="29"/>
      <c r="E23" s="19"/>
      <c r="F23" s="20"/>
    </row>
    <row r="24" spans="1:6" x14ac:dyDescent="0.25">
      <c r="A24" s="16">
        <v>4.3</v>
      </c>
      <c r="B24" s="25" t="s">
        <v>140</v>
      </c>
      <c r="C24" s="13"/>
      <c r="D24" s="29"/>
      <c r="E24" s="19"/>
      <c r="F24" s="20"/>
    </row>
    <row r="25" spans="1:6" ht="106.5" customHeight="1" x14ac:dyDescent="0.25">
      <c r="A25" s="13" t="s">
        <v>151</v>
      </c>
      <c r="B25" s="24" t="s">
        <v>128</v>
      </c>
      <c r="C25" s="13"/>
      <c r="D25" s="41"/>
      <c r="E25" s="19"/>
      <c r="F25" s="20"/>
    </row>
    <row r="26" spans="1:6" x14ac:dyDescent="0.25">
      <c r="A26" s="13"/>
      <c r="B26" s="24" t="s">
        <v>33</v>
      </c>
      <c r="C26" s="14" t="s">
        <v>8</v>
      </c>
      <c r="D26" s="41">
        <v>306.89999999999998</v>
      </c>
      <c r="E26" s="19"/>
      <c r="F26" s="20">
        <f>E26*D26</f>
        <v>0</v>
      </c>
    </row>
    <row r="27" spans="1:6" x14ac:dyDescent="0.25">
      <c r="A27" s="13"/>
      <c r="B27" s="24" t="s">
        <v>32</v>
      </c>
      <c r="C27" s="13" t="s">
        <v>8</v>
      </c>
      <c r="D27" s="41">
        <v>643.35</v>
      </c>
      <c r="E27" s="19"/>
      <c r="F27" s="20">
        <f>E27*D27</f>
        <v>0</v>
      </c>
    </row>
    <row r="28" spans="1:6" x14ac:dyDescent="0.25">
      <c r="A28" s="13"/>
      <c r="B28" s="24" t="s">
        <v>34</v>
      </c>
      <c r="C28" s="14" t="s">
        <v>8</v>
      </c>
      <c r="D28" s="41">
        <v>181.61</v>
      </c>
      <c r="E28" s="19"/>
      <c r="F28" s="20">
        <f>E28*D28</f>
        <v>0</v>
      </c>
    </row>
    <row r="29" spans="1:6" ht="75" x14ac:dyDescent="0.25">
      <c r="A29" s="13" t="s">
        <v>35</v>
      </c>
      <c r="B29" s="28" t="s">
        <v>141</v>
      </c>
      <c r="C29" s="13" t="s">
        <v>8</v>
      </c>
      <c r="D29" s="41">
        <f>(0.2*4*(15+8+4+10+15)*3+0.2*4*(3*3.7+6*1.9)+0.2*4*(3*3.2+6*1.6))+((0.2*2+0.4*2)*(5*4+16.3*2+5*2+14.4*2+5*2+11.3*3+9.7*5+13.3*3+9.7*5)+(0.2*2+0.4*2)*(12.7*3+12.7*3)+(0.2*2+0.4*2)*(9.7*6+8.5*6))</f>
        <v>707.2800000000002</v>
      </c>
      <c r="E29" s="19"/>
      <c r="F29" s="20">
        <f>E29*D29</f>
        <v>0</v>
      </c>
    </row>
    <row r="30" spans="1:6" x14ac:dyDescent="0.25">
      <c r="A30" s="13"/>
      <c r="B30" s="24"/>
      <c r="C30" s="13"/>
      <c r="D30" s="41"/>
      <c r="E30" s="19"/>
      <c r="F30" s="20"/>
    </row>
    <row r="31" spans="1:6" x14ac:dyDescent="0.25">
      <c r="A31" s="16">
        <v>4.4000000000000004</v>
      </c>
      <c r="B31" s="25" t="s">
        <v>127</v>
      </c>
      <c r="C31" s="13"/>
      <c r="D31" s="29"/>
      <c r="E31" s="19"/>
      <c r="F31" s="20"/>
    </row>
    <row r="32" spans="1:6" ht="30" x14ac:dyDescent="0.25">
      <c r="A32" s="13" t="s">
        <v>36</v>
      </c>
      <c r="B32" s="24" t="s">
        <v>129</v>
      </c>
      <c r="C32" s="13"/>
      <c r="D32" s="41"/>
      <c r="E32" s="19"/>
      <c r="F32" s="20"/>
    </row>
    <row r="33" spans="1:6" x14ac:dyDescent="0.25">
      <c r="A33" s="13"/>
      <c r="B33" s="24" t="s">
        <v>37</v>
      </c>
      <c r="C33" s="14" t="s">
        <v>9</v>
      </c>
      <c r="D33" s="41">
        <f>(18.3/0.9)*9</f>
        <v>183</v>
      </c>
      <c r="E33" s="19"/>
      <c r="F33" s="20">
        <f>E33*D33</f>
        <v>0</v>
      </c>
    </row>
    <row r="34" spans="1:6" x14ac:dyDescent="0.25">
      <c r="A34" s="13"/>
      <c r="B34" s="24" t="s">
        <v>38</v>
      </c>
      <c r="C34" s="13" t="s">
        <v>9</v>
      </c>
      <c r="D34" s="41">
        <f>(16.4/0.9)*9</f>
        <v>164</v>
      </c>
      <c r="E34" s="19"/>
      <c r="F34" s="20">
        <f>E34*D34</f>
        <v>0</v>
      </c>
    </row>
    <row r="35" spans="1:6" x14ac:dyDescent="0.25">
      <c r="A35" s="13"/>
      <c r="B35" s="24" t="s">
        <v>39</v>
      </c>
      <c r="C35" s="14" t="s">
        <v>9</v>
      </c>
      <c r="D35" s="41">
        <f>(7/0.9)*9</f>
        <v>70</v>
      </c>
      <c r="E35" s="19"/>
      <c r="F35" s="20">
        <f>E35*D35</f>
        <v>0</v>
      </c>
    </row>
    <row r="36" spans="1:6" x14ac:dyDescent="0.25">
      <c r="A36" s="13"/>
      <c r="B36" s="24" t="s">
        <v>40</v>
      </c>
      <c r="C36" s="13" t="s">
        <v>9</v>
      </c>
      <c r="D36" s="41">
        <f>(12.7/0.9)*17</f>
        <v>239.88888888888889</v>
      </c>
      <c r="E36" s="19"/>
      <c r="F36" s="20">
        <f>E36*D36</f>
        <v>0</v>
      </c>
    </row>
    <row r="37" spans="1:6" x14ac:dyDescent="0.25">
      <c r="A37" s="13"/>
      <c r="B37" s="24" t="s">
        <v>41</v>
      </c>
      <c r="C37" s="14" t="s">
        <v>9</v>
      </c>
      <c r="D37" s="41">
        <f>(12.7/0.9)*(9.6*2)</f>
        <v>270.93333333333334</v>
      </c>
      <c r="E37" s="19"/>
      <c r="F37" s="20">
        <f>E37*D37</f>
        <v>0</v>
      </c>
    </row>
    <row r="38" spans="1:6" ht="30" x14ac:dyDescent="0.25">
      <c r="A38" s="13" t="s">
        <v>42</v>
      </c>
      <c r="B38" s="24" t="s">
        <v>130</v>
      </c>
      <c r="C38" s="13"/>
      <c r="D38" s="41"/>
      <c r="E38" s="19"/>
      <c r="F38" s="20"/>
    </row>
    <row r="39" spans="1:6" x14ac:dyDescent="0.25">
      <c r="A39" s="13"/>
      <c r="B39" s="24" t="s">
        <v>37</v>
      </c>
      <c r="C39" s="14" t="s">
        <v>9</v>
      </c>
      <c r="D39" s="41">
        <f>(7.5/0.6)*18.3</f>
        <v>228.75</v>
      </c>
      <c r="E39" s="19"/>
      <c r="F39" s="20">
        <f>E39*D39</f>
        <v>0</v>
      </c>
    </row>
    <row r="40" spans="1:6" x14ac:dyDescent="0.25">
      <c r="A40" s="13"/>
      <c r="B40" s="24" t="s">
        <v>38</v>
      </c>
      <c r="C40" s="13" t="s">
        <v>9</v>
      </c>
      <c r="D40" s="41">
        <f>(7.5/0.6)*16.4</f>
        <v>204.99999999999997</v>
      </c>
      <c r="E40" s="19"/>
      <c r="F40" s="20">
        <f>E40*D40</f>
        <v>0</v>
      </c>
    </row>
    <row r="41" spans="1:6" x14ac:dyDescent="0.25">
      <c r="A41" s="13"/>
      <c r="B41" s="24" t="s">
        <v>39</v>
      </c>
      <c r="C41" s="14" t="s">
        <v>9</v>
      </c>
      <c r="D41" s="41">
        <f>(7.5/0.6)*7</f>
        <v>87.5</v>
      </c>
      <c r="E41" s="19"/>
      <c r="F41" s="20">
        <f>E41*D41</f>
        <v>0</v>
      </c>
    </row>
    <row r="42" spans="1:6" x14ac:dyDescent="0.25">
      <c r="A42" s="13"/>
      <c r="B42" s="24" t="s">
        <v>40</v>
      </c>
      <c r="C42" s="13" t="s">
        <v>9</v>
      </c>
      <c r="D42" s="41">
        <f>(14.8/0.6)*12.7</f>
        <v>313.26666666666665</v>
      </c>
      <c r="E42" s="19"/>
      <c r="F42" s="20">
        <f>E42*D42</f>
        <v>0</v>
      </c>
    </row>
    <row r="43" spans="1:6" x14ac:dyDescent="0.25">
      <c r="A43" s="13"/>
      <c r="B43" s="24" t="s">
        <v>41</v>
      </c>
      <c r="C43" s="14" t="s">
        <v>9</v>
      </c>
      <c r="D43" s="41">
        <f>(16.82/0.6)*12.7</f>
        <v>356.02333333333331</v>
      </c>
      <c r="E43" s="19"/>
      <c r="F43" s="20">
        <f>E43*D43</f>
        <v>0</v>
      </c>
    </row>
    <row r="44" spans="1:6" ht="30" x14ac:dyDescent="0.25">
      <c r="A44" s="13" t="s">
        <v>43</v>
      </c>
      <c r="B44" s="24" t="s">
        <v>131</v>
      </c>
      <c r="C44" s="13"/>
      <c r="D44" s="41"/>
      <c r="E44" s="19"/>
      <c r="F44" s="20"/>
    </row>
    <row r="45" spans="1:6" x14ac:dyDescent="0.25">
      <c r="A45" s="13"/>
      <c r="B45" s="24" t="s">
        <v>37</v>
      </c>
      <c r="C45" s="14" t="s">
        <v>9</v>
      </c>
      <c r="D45" s="41">
        <f>16.3*2+5*2</f>
        <v>42.6</v>
      </c>
      <c r="E45" s="19"/>
      <c r="F45" s="20">
        <f>E45*D45</f>
        <v>0</v>
      </c>
    </row>
    <row r="46" spans="1:6" x14ac:dyDescent="0.25">
      <c r="A46" s="13"/>
      <c r="B46" s="24" t="s">
        <v>38</v>
      </c>
      <c r="C46" s="13" t="s">
        <v>9</v>
      </c>
      <c r="D46" s="41">
        <f>14.4*2+5*2</f>
        <v>38.799999999999997</v>
      </c>
      <c r="E46" s="19"/>
      <c r="F46" s="20">
        <f>E46*D46</f>
        <v>0</v>
      </c>
    </row>
    <row r="47" spans="1:6" x14ac:dyDescent="0.25">
      <c r="A47" s="13"/>
      <c r="B47" s="24" t="s">
        <v>39</v>
      </c>
      <c r="C47" s="14" t="s">
        <v>9</v>
      </c>
      <c r="D47" s="41">
        <f>5*2+5*2</f>
        <v>20</v>
      </c>
      <c r="E47" s="19"/>
      <c r="F47" s="20">
        <f>E47*D47</f>
        <v>0</v>
      </c>
    </row>
    <row r="48" spans="1:6" x14ac:dyDescent="0.25">
      <c r="A48" s="13"/>
      <c r="B48" s="24" t="s">
        <v>40</v>
      </c>
      <c r="C48" s="13" t="s">
        <v>9</v>
      </c>
      <c r="D48" s="41">
        <f>11.3*2+9.7*2</f>
        <v>42</v>
      </c>
      <c r="E48" s="19"/>
      <c r="F48" s="20">
        <f>E48*D48</f>
        <v>0</v>
      </c>
    </row>
    <row r="49" spans="1:6" x14ac:dyDescent="0.25">
      <c r="A49" s="13"/>
      <c r="B49" s="24" t="s">
        <v>41</v>
      </c>
      <c r="C49" s="14" t="s">
        <v>9</v>
      </c>
      <c r="D49" s="41">
        <f>13.3*2+9.7*2</f>
        <v>46</v>
      </c>
      <c r="E49" s="19"/>
      <c r="F49" s="20">
        <f>E49*D49</f>
        <v>0</v>
      </c>
    </row>
    <row r="50" spans="1:6" x14ac:dyDescent="0.25">
      <c r="A50" s="13"/>
      <c r="B50" s="24"/>
      <c r="C50" s="14"/>
      <c r="D50" s="41"/>
      <c r="E50" s="19"/>
      <c r="F50" s="20"/>
    </row>
    <row r="51" spans="1:6" x14ac:dyDescent="0.25">
      <c r="A51" s="16" t="s">
        <v>44</v>
      </c>
      <c r="B51" s="25" t="s">
        <v>45</v>
      </c>
      <c r="C51" s="13"/>
      <c r="D51" s="29"/>
      <c r="E51" s="19"/>
      <c r="F51" s="20"/>
    </row>
    <row r="52" spans="1:6" ht="90" x14ac:dyDescent="0.25">
      <c r="A52" s="13" t="s">
        <v>46</v>
      </c>
      <c r="B52" s="28" t="s">
        <v>187</v>
      </c>
      <c r="C52" s="13" t="s">
        <v>9</v>
      </c>
      <c r="D52" s="41">
        <v>192.22</v>
      </c>
      <c r="E52" s="19"/>
      <c r="F52" s="20">
        <f>E52*D52</f>
        <v>0</v>
      </c>
    </row>
    <row r="53" spans="1:6" ht="105" x14ac:dyDescent="0.25">
      <c r="A53" s="13" t="s">
        <v>152</v>
      </c>
      <c r="B53" s="28" t="s">
        <v>188</v>
      </c>
      <c r="C53" s="13" t="s">
        <v>9</v>
      </c>
      <c r="D53" s="41">
        <f>35+47+19</f>
        <v>101</v>
      </c>
      <c r="E53" s="19"/>
      <c r="F53" s="20">
        <f>E53*D53</f>
        <v>0</v>
      </c>
    </row>
    <row r="54" spans="1:6" ht="30" x14ac:dyDescent="0.25">
      <c r="A54" s="13" t="s">
        <v>153</v>
      </c>
      <c r="B54" s="24" t="s">
        <v>47</v>
      </c>
      <c r="C54" s="13" t="s">
        <v>9</v>
      </c>
      <c r="D54" s="41">
        <v>22</v>
      </c>
      <c r="E54" s="19"/>
      <c r="F54" s="20">
        <f>E54*D54</f>
        <v>0</v>
      </c>
    </row>
    <row r="55" spans="1:6" x14ac:dyDescent="0.25">
      <c r="A55" s="13"/>
      <c r="B55" s="24"/>
      <c r="C55" s="13"/>
      <c r="D55" s="41"/>
      <c r="E55" s="19"/>
      <c r="F55" s="20"/>
    </row>
    <row r="56" spans="1:6" x14ac:dyDescent="0.25">
      <c r="A56" s="16" t="s">
        <v>48</v>
      </c>
      <c r="B56" s="25" t="s">
        <v>132</v>
      </c>
      <c r="C56" s="13"/>
      <c r="D56" s="41"/>
      <c r="E56" s="19"/>
      <c r="F56" s="20"/>
    </row>
    <row r="57" spans="1:6" ht="45" x14ac:dyDescent="0.25">
      <c r="A57" s="13" t="s">
        <v>49</v>
      </c>
      <c r="B57" s="24" t="s">
        <v>137</v>
      </c>
      <c r="C57" s="14"/>
      <c r="D57" s="41"/>
      <c r="E57" s="19"/>
      <c r="F57" s="20"/>
    </row>
    <row r="58" spans="1:6" x14ac:dyDescent="0.25">
      <c r="A58" s="13"/>
      <c r="B58" s="24" t="s">
        <v>37</v>
      </c>
      <c r="C58" s="14" t="s">
        <v>8</v>
      </c>
      <c r="D58" s="41">
        <f>(18.3*9)</f>
        <v>164.70000000000002</v>
      </c>
      <c r="E58" s="19"/>
      <c r="F58" s="20">
        <f>E58*D58</f>
        <v>0</v>
      </c>
    </row>
    <row r="59" spans="1:6" x14ac:dyDescent="0.25">
      <c r="A59" s="13"/>
      <c r="B59" s="24" t="s">
        <v>38</v>
      </c>
      <c r="C59" s="13" t="s">
        <v>8</v>
      </c>
      <c r="D59" s="41">
        <f>(16.4*9)</f>
        <v>147.6</v>
      </c>
      <c r="E59" s="19"/>
      <c r="F59" s="20">
        <f>E59*D59</f>
        <v>0</v>
      </c>
    </row>
    <row r="60" spans="1:6" x14ac:dyDescent="0.25">
      <c r="A60" s="13"/>
      <c r="B60" s="24" t="s">
        <v>39</v>
      </c>
      <c r="C60" s="14" t="s">
        <v>8</v>
      </c>
      <c r="D60" s="41">
        <f>(7*9)</f>
        <v>63</v>
      </c>
      <c r="E60" s="19"/>
      <c r="F60" s="20">
        <f>E60*D60</f>
        <v>0</v>
      </c>
    </row>
    <row r="61" spans="1:6" x14ac:dyDescent="0.25">
      <c r="A61" s="13"/>
      <c r="B61" s="24" t="s">
        <v>40</v>
      </c>
      <c r="C61" s="13" t="s">
        <v>8</v>
      </c>
      <c r="D61" s="41">
        <f>(12.7*17)</f>
        <v>215.89999999999998</v>
      </c>
      <c r="E61" s="19"/>
      <c r="F61" s="20">
        <f>E61*D61</f>
        <v>0</v>
      </c>
    </row>
    <row r="62" spans="1:6" x14ac:dyDescent="0.25">
      <c r="A62" s="13"/>
      <c r="B62" s="24" t="s">
        <v>41</v>
      </c>
      <c r="C62" s="14" t="s">
        <v>8</v>
      </c>
      <c r="D62" s="41">
        <f>(12.7*(9.6*2))</f>
        <v>243.83999999999997</v>
      </c>
      <c r="E62" s="19"/>
      <c r="F62" s="20">
        <f>E62*D62</f>
        <v>0</v>
      </c>
    </row>
    <row r="63" spans="1:6" x14ac:dyDescent="0.25">
      <c r="A63" s="13"/>
      <c r="B63" s="24"/>
      <c r="C63" s="13"/>
      <c r="D63" s="41"/>
      <c r="E63" s="19"/>
      <c r="F63" s="20"/>
    </row>
    <row r="64" spans="1:6" x14ac:dyDescent="0.25">
      <c r="A64" s="16" t="s">
        <v>50</v>
      </c>
      <c r="B64" s="22" t="s">
        <v>51</v>
      </c>
      <c r="C64" s="13"/>
      <c r="D64" s="41"/>
      <c r="E64" s="19"/>
      <c r="F64" s="20"/>
    </row>
    <row r="65" spans="1:6" ht="75" x14ac:dyDescent="0.25">
      <c r="A65" s="13" t="s">
        <v>52</v>
      </c>
      <c r="B65" s="24" t="s">
        <v>133</v>
      </c>
      <c r="C65" s="14"/>
      <c r="D65" s="41"/>
      <c r="E65" s="19"/>
      <c r="F65" s="20"/>
    </row>
    <row r="66" spans="1:6" x14ac:dyDescent="0.25">
      <c r="A66" s="13"/>
      <c r="B66" s="24" t="s">
        <v>38</v>
      </c>
      <c r="C66" s="13" t="s">
        <v>8</v>
      </c>
      <c r="D66" s="41">
        <v>116.4</v>
      </c>
      <c r="E66" s="19"/>
      <c r="F66" s="20">
        <f>E66*D66</f>
        <v>0</v>
      </c>
    </row>
    <row r="67" spans="1:6" x14ac:dyDescent="0.25">
      <c r="A67" s="13"/>
      <c r="B67" s="24" t="s">
        <v>39</v>
      </c>
      <c r="C67" s="14" t="s">
        <v>8</v>
      </c>
      <c r="D67" s="41">
        <v>60</v>
      </c>
      <c r="E67" s="19"/>
      <c r="F67" s="20">
        <f>E67*D67</f>
        <v>0</v>
      </c>
    </row>
    <row r="68" spans="1:6" x14ac:dyDescent="0.25">
      <c r="A68" s="13"/>
      <c r="B68" s="24" t="s">
        <v>37</v>
      </c>
      <c r="C68" s="13" t="s">
        <v>8</v>
      </c>
      <c r="D68" s="41">
        <v>145.80000000000001</v>
      </c>
      <c r="E68" s="19"/>
      <c r="F68" s="20">
        <f>E68*D68</f>
        <v>0</v>
      </c>
    </row>
    <row r="69" spans="1:6" x14ac:dyDescent="0.25">
      <c r="A69" s="13"/>
      <c r="B69" s="24"/>
      <c r="C69" s="13"/>
      <c r="D69" s="41"/>
      <c r="E69" s="19"/>
      <c r="F69" s="20"/>
    </row>
    <row r="70" spans="1:6" x14ac:dyDescent="0.25">
      <c r="A70" s="16">
        <v>4.8</v>
      </c>
      <c r="B70" s="22" t="s">
        <v>53</v>
      </c>
      <c r="C70" s="13"/>
      <c r="D70" s="41"/>
      <c r="E70" s="19"/>
      <c r="F70" s="20"/>
    </row>
    <row r="71" spans="1:6" ht="30" x14ac:dyDescent="0.25">
      <c r="A71" s="13" t="s">
        <v>154</v>
      </c>
      <c r="B71" s="28" t="s">
        <v>142</v>
      </c>
      <c r="C71" s="14"/>
      <c r="D71" s="41"/>
      <c r="E71" s="19"/>
      <c r="F71" s="20"/>
    </row>
    <row r="72" spans="1:6" x14ac:dyDescent="0.25">
      <c r="A72" s="13"/>
      <c r="B72" s="28" t="s">
        <v>38</v>
      </c>
      <c r="C72" s="13" t="s">
        <v>0</v>
      </c>
      <c r="D72" s="41">
        <v>2</v>
      </c>
      <c r="E72" s="19"/>
      <c r="F72" s="20">
        <f>E72*D72</f>
        <v>0</v>
      </c>
    </row>
    <row r="73" spans="1:6" x14ac:dyDescent="0.25">
      <c r="A73" s="13"/>
      <c r="B73" s="28" t="s">
        <v>39</v>
      </c>
      <c r="C73" s="14" t="s">
        <v>0</v>
      </c>
      <c r="D73" s="41">
        <v>2</v>
      </c>
      <c r="E73" s="19"/>
      <c r="F73" s="20">
        <f>E73*D73</f>
        <v>0</v>
      </c>
    </row>
    <row r="74" spans="1:6" x14ac:dyDescent="0.25">
      <c r="A74" s="13"/>
      <c r="B74" s="28" t="s">
        <v>37</v>
      </c>
      <c r="C74" s="13" t="s">
        <v>0</v>
      </c>
      <c r="D74" s="41">
        <v>2</v>
      </c>
      <c r="E74" s="19"/>
      <c r="F74" s="20">
        <f>E74*D74</f>
        <v>0</v>
      </c>
    </row>
    <row r="75" spans="1:6" ht="30" x14ac:dyDescent="0.25">
      <c r="A75" s="13" t="s">
        <v>155</v>
      </c>
      <c r="B75" s="28" t="s">
        <v>143</v>
      </c>
      <c r="C75" s="14"/>
      <c r="D75" s="41"/>
      <c r="E75" s="19"/>
      <c r="F75" s="20"/>
    </row>
    <row r="76" spans="1:6" x14ac:dyDescent="0.25">
      <c r="A76" s="13"/>
      <c r="B76" s="28" t="s">
        <v>39</v>
      </c>
      <c r="C76" s="14" t="s">
        <v>0</v>
      </c>
      <c r="D76" s="41">
        <v>4</v>
      </c>
      <c r="E76" s="19"/>
      <c r="F76" s="20">
        <f>E76*D76</f>
        <v>0</v>
      </c>
    </row>
    <row r="77" spans="1:6" ht="30" x14ac:dyDescent="0.25">
      <c r="A77" s="13" t="s">
        <v>156</v>
      </c>
      <c r="B77" s="28" t="s">
        <v>144</v>
      </c>
      <c r="C77" s="13"/>
      <c r="D77" s="41"/>
      <c r="E77" s="19"/>
      <c r="F77" s="20"/>
    </row>
    <row r="78" spans="1:6" x14ac:dyDescent="0.25">
      <c r="A78" s="13"/>
      <c r="B78" s="24" t="s">
        <v>38</v>
      </c>
      <c r="C78" s="14" t="s">
        <v>0</v>
      </c>
      <c r="D78" s="41">
        <v>6</v>
      </c>
      <c r="E78" s="19"/>
      <c r="F78" s="20">
        <f>E78*D78</f>
        <v>0</v>
      </c>
    </row>
    <row r="79" spans="1:6" x14ac:dyDescent="0.25">
      <c r="A79" s="13"/>
      <c r="B79" s="24" t="s">
        <v>39</v>
      </c>
      <c r="C79" s="13" t="s">
        <v>0</v>
      </c>
      <c r="D79" s="41">
        <v>2</v>
      </c>
      <c r="E79" s="19"/>
      <c r="F79" s="20">
        <f>E79*D79</f>
        <v>0</v>
      </c>
    </row>
    <row r="80" spans="1:6" x14ac:dyDescent="0.25">
      <c r="A80" s="13"/>
      <c r="B80" s="24" t="s">
        <v>37</v>
      </c>
      <c r="C80" s="14" t="s">
        <v>0</v>
      </c>
      <c r="D80" s="41">
        <v>8</v>
      </c>
      <c r="E80" s="19"/>
      <c r="F80" s="20">
        <f>E80*D80</f>
        <v>0</v>
      </c>
    </row>
    <row r="81" spans="1:6" ht="30" x14ac:dyDescent="0.25">
      <c r="A81" s="13" t="s">
        <v>157</v>
      </c>
      <c r="B81" s="28" t="s">
        <v>145</v>
      </c>
      <c r="C81" s="13"/>
      <c r="D81" s="41"/>
      <c r="E81" s="19"/>
      <c r="F81" s="20"/>
    </row>
    <row r="82" spans="1:6" x14ac:dyDescent="0.25">
      <c r="A82" s="13"/>
      <c r="B82" s="24" t="s">
        <v>38</v>
      </c>
      <c r="C82" s="14" t="s">
        <v>8</v>
      </c>
      <c r="D82" s="41">
        <v>4.8099999999999996</v>
      </c>
      <c r="E82" s="19"/>
      <c r="F82" s="20">
        <f>E82*D82</f>
        <v>0</v>
      </c>
    </row>
    <row r="83" spans="1:6" x14ac:dyDescent="0.25">
      <c r="A83" s="13"/>
      <c r="B83" s="24" t="s">
        <v>39</v>
      </c>
      <c r="C83" s="13" t="s">
        <v>8</v>
      </c>
      <c r="D83" s="41">
        <v>4.8099999999999996</v>
      </c>
      <c r="E83" s="19"/>
      <c r="F83" s="20">
        <f t="shared" ref="F83:F86" si="4">E83*D83</f>
        <v>0</v>
      </c>
    </row>
    <row r="84" spans="1:6" x14ac:dyDescent="0.25">
      <c r="A84" s="13"/>
      <c r="B84" s="24" t="s">
        <v>37</v>
      </c>
      <c r="C84" s="14" t="s">
        <v>8</v>
      </c>
      <c r="D84" s="41">
        <v>4.8099999999999996</v>
      </c>
      <c r="E84" s="19"/>
      <c r="F84" s="20">
        <f t="shared" si="4"/>
        <v>0</v>
      </c>
    </row>
    <row r="85" spans="1:6" x14ac:dyDescent="0.25">
      <c r="A85" s="13"/>
      <c r="B85" s="24" t="s">
        <v>40</v>
      </c>
      <c r="C85" s="13" t="s">
        <v>8</v>
      </c>
      <c r="D85" s="41">
        <v>29.28</v>
      </c>
      <c r="E85" s="19"/>
      <c r="F85" s="20">
        <f t="shared" si="4"/>
        <v>0</v>
      </c>
    </row>
    <row r="86" spans="1:6" x14ac:dyDescent="0.25">
      <c r="A86" s="13"/>
      <c r="B86" s="24" t="s">
        <v>41</v>
      </c>
      <c r="C86" s="14" t="s">
        <v>8</v>
      </c>
      <c r="D86" s="41">
        <v>42.78</v>
      </c>
      <c r="E86" s="19"/>
      <c r="F86" s="20">
        <f t="shared" si="4"/>
        <v>0</v>
      </c>
    </row>
    <row r="87" spans="1:6" x14ac:dyDescent="0.25">
      <c r="A87" s="13"/>
      <c r="B87" s="24"/>
      <c r="C87" s="13"/>
      <c r="D87" s="41"/>
      <c r="E87" s="19"/>
      <c r="F87" s="20"/>
    </row>
    <row r="88" spans="1:6" x14ac:dyDescent="0.25">
      <c r="A88" s="34">
        <v>4.9000000000000004</v>
      </c>
      <c r="B88" s="22" t="s">
        <v>55</v>
      </c>
      <c r="C88" s="13"/>
      <c r="D88" s="41"/>
      <c r="E88" s="19"/>
      <c r="F88" s="20"/>
    </row>
    <row r="89" spans="1:6" ht="30" x14ac:dyDescent="0.25">
      <c r="A89" s="13" t="s">
        <v>158</v>
      </c>
      <c r="B89" s="24" t="s">
        <v>146</v>
      </c>
      <c r="C89" s="13" t="s">
        <v>8</v>
      </c>
      <c r="D89" s="41">
        <v>235.2</v>
      </c>
      <c r="E89" s="19"/>
      <c r="F89" s="20">
        <f>E89*D89</f>
        <v>0</v>
      </c>
    </row>
    <row r="90" spans="1:6" x14ac:dyDescent="0.25">
      <c r="A90" s="13"/>
      <c r="B90" s="24"/>
      <c r="C90" s="13"/>
      <c r="D90" s="41"/>
      <c r="E90" s="19"/>
      <c r="F90" s="20"/>
    </row>
    <row r="91" spans="1:6" x14ac:dyDescent="0.25">
      <c r="A91" s="27">
        <v>4.0999999999999996</v>
      </c>
      <c r="B91" s="22" t="s">
        <v>56</v>
      </c>
      <c r="C91" s="14"/>
      <c r="D91" s="41"/>
      <c r="E91" s="19"/>
      <c r="F91" s="20"/>
    </row>
    <row r="92" spans="1:6" ht="78" customHeight="1" x14ac:dyDescent="0.25">
      <c r="A92" s="13" t="s">
        <v>54</v>
      </c>
      <c r="B92" s="24" t="s">
        <v>58</v>
      </c>
      <c r="C92" s="13" t="s">
        <v>85</v>
      </c>
      <c r="D92" s="41">
        <v>1</v>
      </c>
      <c r="E92" s="19"/>
      <c r="F92" s="20">
        <f t="shared" ref="F92:F156" si="5">E92*D92</f>
        <v>0</v>
      </c>
    </row>
    <row r="93" spans="1:6" ht="105" x14ac:dyDescent="0.25">
      <c r="A93" s="13" t="s">
        <v>159</v>
      </c>
      <c r="B93" s="24" t="s">
        <v>61</v>
      </c>
      <c r="C93" s="13" t="s">
        <v>0</v>
      </c>
      <c r="D93" s="41">
        <v>2</v>
      </c>
      <c r="E93" s="19"/>
      <c r="F93" s="20">
        <f t="shared" si="5"/>
        <v>0</v>
      </c>
    </row>
    <row r="94" spans="1:6" x14ac:dyDescent="0.25">
      <c r="A94" s="13"/>
      <c r="B94" s="24"/>
      <c r="C94" s="13"/>
      <c r="D94" s="41"/>
      <c r="E94" s="19"/>
      <c r="F94" s="20"/>
    </row>
    <row r="95" spans="1:6" x14ac:dyDescent="0.25">
      <c r="A95" s="16">
        <v>4.1100000000000003</v>
      </c>
      <c r="B95" s="22" t="s">
        <v>62</v>
      </c>
      <c r="C95" s="14"/>
      <c r="D95" s="41"/>
      <c r="E95" s="19"/>
      <c r="F95" s="20"/>
    </row>
    <row r="96" spans="1:6" ht="30" x14ac:dyDescent="0.25">
      <c r="A96" s="13"/>
      <c r="B96" s="24" t="s">
        <v>79</v>
      </c>
      <c r="C96" s="14" t="s">
        <v>9</v>
      </c>
      <c r="D96" s="41">
        <v>288.54000000000002</v>
      </c>
      <c r="E96" s="19"/>
      <c r="F96" s="20">
        <f t="shared" si="5"/>
        <v>0</v>
      </c>
    </row>
    <row r="97" spans="1:6" ht="30" x14ac:dyDescent="0.25">
      <c r="A97" s="13"/>
      <c r="B97" s="24" t="s">
        <v>80</v>
      </c>
      <c r="C97" s="13" t="s">
        <v>9</v>
      </c>
      <c r="D97" s="41">
        <v>261.92</v>
      </c>
      <c r="E97" s="19"/>
      <c r="F97" s="20">
        <f t="shared" si="5"/>
        <v>0</v>
      </c>
    </row>
    <row r="98" spans="1:6" ht="30" x14ac:dyDescent="0.25">
      <c r="A98" s="13"/>
      <c r="B98" s="24" t="s">
        <v>81</v>
      </c>
      <c r="C98" s="14" t="s">
        <v>9</v>
      </c>
      <c r="D98" s="41">
        <v>125.6</v>
      </c>
      <c r="E98" s="19"/>
      <c r="F98" s="20">
        <f t="shared" si="5"/>
        <v>0</v>
      </c>
    </row>
    <row r="99" spans="1:6" ht="30" x14ac:dyDescent="0.25">
      <c r="A99" s="13"/>
      <c r="B99" s="24" t="s">
        <v>82</v>
      </c>
      <c r="C99" s="13" t="s">
        <v>9</v>
      </c>
      <c r="D99" s="41">
        <v>59.9</v>
      </c>
      <c r="E99" s="19"/>
      <c r="F99" s="20">
        <f t="shared" si="5"/>
        <v>0</v>
      </c>
    </row>
    <row r="100" spans="1:6" ht="30" x14ac:dyDescent="0.25">
      <c r="A100" s="13"/>
      <c r="B100" s="24" t="s">
        <v>83</v>
      </c>
      <c r="C100" s="14" t="s">
        <v>9</v>
      </c>
      <c r="D100" s="41">
        <v>27.3</v>
      </c>
      <c r="E100" s="19"/>
      <c r="F100" s="20">
        <f t="shared" si="5"/>
        <v>0</v>
      </c>
    </row>
    <row r="101" spans="1:6" ht="30" x14ac:dyDescent="0.25">
      <c r="A101" s="13"/>
      <c r="B101" s="24" t="s">
        <v>84</v>
      </c>
      <c r="C101" s="13" t="s">
        <v>9</v>
      </c>
      <c r="D101" s="41">
        <v>51.4</v>
      </c>
      <c r="E101" s="19"/>
      <c r="F101" s="20">
        <f t="shared" si="5"/>
        <v>0</v>
      </c>
    </row>
    <row r="102" spans="1:6" x14ac:dyDescent="0.25">
      <c r="A102" s="13"/>
      <c r="B102" s="24" t="s">
        <v>63</v>
      </c>
      <c r="C102" s="14" t="s">
        <v>0</v>
      </c>
      <c r="D102" s="41">
        <v>15</v>
      </c>
      <c r="E102" s="19"/>
      <c r="F102" s="20">
        <f t="shared" si="5"/>
        <v>0</v>
      </c>
    </row>
    <row r="103" spans="1:6" x14ac:dyDescent="0.25">
      <c r="A103" s="13"/>
      <c r="B103" s="24" t="s">
        <v>64</v>
      </c>
      <c r="C103" s="13" t="s">
        <v>0</v>
      </c>
      <c r="D103" s="41">
        <v>4</v>
      </c>
      <c r="E103" s="19"/>
      <c r="F103" s="20">
        <f t="shared" si="5"/>
        <v>0</v>
      </c>
    </row>
    <row r="104" spans="1:6" x14ac:dyDescent="0.25">
      <c r="A104" s="13"/>
      <c r="B104" s="24" t="s">
        <v>65</v>
      </c>
      <c r="C104" s="14" t="s">
        <v>0</v>
      </c>
      <c r="D104" s="41">
        <v>38</v>
      </c>
      <c r="E104" s="19"/>
      <c r="F104" s="20">
        <f t="shared" si="5"/>
        <v>0</v>
      </c>
    </row>
    <row r="105" spans="1:6" x14ac:dyDescent="0.25">
      <c r="A105" s="13"/>
      <c r="B105" s="24" t="s">
        <v>66</v>
      </c>
      <c r="C105" s="13" t="s">
        <v>0</v>
      </c>
      <c r="D105" s="41">
        <v>4</v>
      </c>
      <c r="E105" s="19"/>
      <c r="F105" s="20">
        <f t="shared" si="5"/>
        <v>0</v>
      </c>
    </row>
    <row r="106" spans="1:6" x14ac:dyDescent="0.25">
      <c r="A106" s="13"/>
      <c r="B106" s="24" t="s">
        <v>67</v>
      </c>
      <c r="C106" s="14" t="s">
        <v>0</v>
      </c>
      <c r="D106" s="41">
        <v>3</v>
      </c>
      <c r="E106" s="19"/>
      <c r="F106" s="20">
        <f t="shared" si="5"/>
        <v>0</v>
      </c>
    </row>
    <row r="107" spans="1:6" x14ac:dyDescent="0.25">
      <c r="A107" s="13"/>
      <c r="B107" s="24" t="s">
        <v>68</v>
      </c>
      <c r="C107" s="14" t="s">
        <v>0</v>
      </c>
      <c r="D107" s="41">
        <v>12</v>
      </c>
      <c r="E107" s="19"/>
      <c r="F107" s="20">
        <f t="shared" si="5"/>
        <v>0</v>
      </c>
    </row>
    <row r="108" spans="1:6" x14ac:dyDescent="0.25">
      <c r="A108" s="13"/>
      <c r="B108" s="24" t="s">
        <v>69</v>
      </c>
      <c r="C108" s="13" t="s">
        <v>0</v>
      </c>
      <c r="D108" s="41">
        <v>20</v>
      </c>
      <c r="E108" s="19"/>
      <c r="F108" s="20">
        <f t="shared" si="5"/>
        <v>0</v>
      </c>
    </row>
    <row r="109" spans="1:6" x14ac:dyDescent="0.25">
      <c r="A109" s="13"/>
      <c r="B109" s="24" t="s">
        <v>70</v>
      </c>
      <c r="C109" s="14" t="s">
        <v>0</v>
      </c>
      <c r="D109" s="41">
        <v>1</v>
      </c>
      <c r="E109" s="19"/>
      <c r="F109" s="20">
        <f t="shared" si="5"/>
        <v>0</v>
      </c>
    </row>
    <row r="110" spans="1:6" x14ac:dyDescent="0.25">
      <c r="A110" s="13"/>
      <c r="B110" s="24" t="s">
        <v>71</v>
      </c>
      <c r="C110" s="13" t="s">
        <v>0</v>
      </c>
      <c r="D110" s="41">
        <v>1</v>
      </c>
      <c r="E110" s="19"/>
      <c r="F110" s="20">
        <f t="shared" si="5"/>
        <v>0</v>
      </c>
    </row>
    <row r="111" spans="1:6" x14ac:dyDescent="0.25">
      <c r="A111" s="13"/>
      <c r="B111" s="24" t="s">
        <v>72</v>
      </c>
      <c r="C111" s="14" t="s">
        <v>0</v>
      </c>
      <c r="D111" s="41">
        <v>4</v>
      </c>
      <c r="E111" s="19"/>
      <c r="F111" s="20">
        <f t="shared" si="5"/>
        <v>0</v>
      </c>
    </row>
    <row r="112" spans="1:6" x14ac:dyDescent="0.25">
      <c r="A112" s="13"/>
      <c r="B112" s="24" t="s">
        <v>73</v>
      </c>
      <c r="C112" s="13" t="s">
        <v>0</v>
      </c>
      <c r="D112" s="41">
        <v>6</v>
      </c>
      <c r="E112" s="19"/>
      <c r="F112" s="20">
        <f t="shared" si="5"/>
        <v>0</v>
      </c>
    </row>
    <row r="113" spans="1:6" x14ac:dyDescent="0.25">
      <c r="A113" s="13"/>
      <c r="B113" s="24" t="s">
        <v>74</v>
      </c>
      <c r="C113" s="14" t="s">
        <v>0</v>
      </c>
      <c r="D113" s="41">
        <v>14</v>
      </c>
      <c r="E113" s="19"/>
      <c r="F113" s="20">
        <f t="shared" si="5"/>
        <v>0</v>
      </c>
    </row>
    <row r="114" spans="1:6" x14ac:dyDescent="0.25">
      <c r="A114" s="13"/>
      <c r="B114" s="24" t="s">
        <v>75</v>
      </c>
      <c r="C114" s="13" t="s">
        <v>0</v>
      </c>
      <c r="D114" s="41">
        <v>1</v>
      </c>
      <c r="E114" s="19"/>
      <c r="F114" s="20">
        <f t="shared" si="5"/>
        <v>0</v>
      </c>
    </row>
    <row r="115" spans="1:6" x14ac:dyDescent="0.25">
      <c r="A115" s="13"/>
      <c r="B115" s="24" t="s">
        <v>76</v>
      </c>
      <c r="C115" s="14" t="s">
        <v>0</v>
      </c>
      <c r="D115" s="41">
        <v>6</v>
      </c>
      <c r="E115" s="19"/>
      <c r="F115" s="20">
        <f t="shared" si="5"/>
        <v>0</v>
      </c>
    </row>
    <row r="116" spans="1:6" x14ac:dyDescent="0.25">
      <c r="A116" s="13"/>
      <c r="B116" s="24" t="s">
        <v>77</v>
      </c>
      <c r="C116" s="13" t="s">
        <v>0</v>
      </c>
      <c r="D116" s="41">
        <v>1</v>
      </c>
      <c r="E116" s="19"/>
      <c r="F116" s="20">
        <f t="shared" si="5"/>
        <v>0</v>
      </c>
    </row>
    <row r="117" spans="1:6" ht="30" x14ac:dyDescent="0.25">
      <c r="A117" s="13"/>
      <c r="B117" s="24" t="s">
        <v>78</v>
      </c>
      <c r="C117" s="14" t="s">
        <v>6</v>
      </c>
      <c r="D117" s="41">
        <v>1</v>
      </c>
      <c r="E117" s="19"/>
      <c r="F117" s="20">
        <f t="shared" si="5"/>
        <v>0</v>
      </c>
    </row>
    <row r="118" spans="1:6" x14ac:dyDescent="0.25">
      <c r="A118" s="13"/>
      <c r="B118" s="24"/>
      <c r="C118" s="14"/>
      <c r="D118" s="41"/>
      <c r="E118" s="19"/>
      <c r="F118" s="20"/>
    </row>
    <row r="119" spans="1:6" x14ac:dyDescent="0.25">
      <c r="A119" s="13"/>
      <c r="B119" s="24"/>
      <c r="C119" s="14"/>
      <c r="D119" s="41"/>
      <c r="E119" s="19"/>
      <c r="F119" s="20"/>
    </row>
    <row r="120" spans="1:6" x14ac:dyDescent="0.25">
      <c r="A120" s="16">
        <v>4.12</v>
      </c>
      <c r="B120" s="22" t="s">
        <v>86</v>
      </c>
      <c r="C120" s="14"/>
      <c r="D120" s="41"/>
      <c r="E120" s="19"/>
      <c r="F120" s="20"/>
    </row>
    <row r="121" spans="1:6" x14ac:dyDescent="0.25">
      <c r="A121" s="13" t="s">
        <v>57</v>
      </c>
      <c r="B121" s="24" t="s">
        <v>147</v>
      </c>
      <c r="C121" s="13" t="s">
        <v>0</v>
      </c>
      <c r="D121" s="41">
        <v>4</v>
      </c>
      <c r="E121" s="19"/>
      <c r="F121" s="20">
        <f t="shared" ref="F121:F145" si="6">E121*D121</f>
        <v>0</v>
      </c>
    </row>
    <row r="122" spans="1:6" x14ac:dyDescent="0.25">
      <c r="A122" s="13" t="s">
        <v>59</v>
      </c>
      <c r="B122" s="24" t="s">
        <v>138</v>
      </c>
      <c r="C122" s="14" t="s">
        <v>0</v>
      </c>
      <c r="D122" s="41">
        <v>4</v>
      </c>
      <c r="E122" s="19"/>
      <c r="F122" s="20">
        <f t="shared" si="6"/>
        <v>0</v>
      </c>
    </row>
    <row r="123" spans="1:6" x14ac:dyDescent="0.25">
      <c r="A123" s="13" t="s">
        <v>60</v>
      </c>
      <c r="B123" s="24" t="s">
        <v>149</v>
      </c>
      <c r="C123" s="13" t="s">
        <v>0</v>
      </c>
      <c r="D123" s="41">
        <v>4</v>
      </c>
      <c r="E123" s="19"/>
      <c r="F123" s="20">
        <f t="shared" ref="F123:F124" si="7">E123*D123</f>
        <v>0</v>
      </c>
    </row>
    <row r="124" spans="1:6" x14ac:dyDescent="0.25">
      <c r="A124" s="13" t="s">
        <v>160</v>
      </c>
      <c r="B124" s="24" t="s">
        <v>148</v>
      </c>
      <c r="C124" s="14" t="s">
        <v>0</v>
      </c>
      <c r="D124" s="41">
        <v>4</v>
      </c>
      <c r="E124" s="19"/>
      <c r="F124" s="20">
        <f t="shared" si="7"/>
        <v>0</v>
      </c>
    </row>
    <row r="125" spans="1:6" x14ac:dyDescent="0.25">
      <c r="A125" s="13" t="s">
        <v>161</v>
      </c>
      <c r="B125" s="24" t="s">
        <v>139</v>
      </c>
      <c r="C125" s="14" t="s">
        <v>0</v>
      </c>
      <c r="D125" s="41">
        <v>2</v>
      </c>
      <c r="E125" s="19"/>
      <c r="F125" s="20">
        <f t="shared" ref="F125" si="8">E125*D125</f>
        <v>0</v>
      </c>
    </row>
    <row r="126" spans="1:6" x14ac:dyDescent="0.25">
      <c r="A126" s="13"/>
      <c r="B126" s="24"/>
      <c r="C126" s="14"/>
      <c r="D126" s="41"/>
      <c r="E126" s="19"/>
      <c r="F126" s="20"/>
    </row>
    <row r="127" spans="1:6" x14ac:dyDescent="0.25">
      <c r="A127" s="16">
        <v>4.13</v>
      </c>
      <c r="B127" s="22" t="s">
        <v>87</v>
      </c>
      <c r="C127" s="13"/>
      <c r="D127" s="41"/>
      <c r="E127" s="19"/>
      <c r="F127" s="20"/>
    </row>
    <row r="128" spans="1:6" ht="139.5" customHeight="1" x14ac:dyDescent="0.25">
      <c r="A128" s="13" t="s">
        <v>162</v>
      </c>
      <c r="B128" s="24" t="s">
        <v>88</v>
      </c>
      <c r="C128" s="14" t="s">
        <v>0</v>
      </c>
      <c r="D128" s="41">
        <v>18</v>
      </c>
      <c r="E128" s="19"/>
      <c r="F128" s="20">
        <f t="shared" si="6"/>
        <v>0</v>
      </c>
    </row>
    <row r="129" spans="1:6" ht="62.25" customHeight="1" x14ac:dyDescent="0.25">
      <c r="A129" s="13" t="s">
        <v>163</v>
      </c>
      <c r="B129" s="24" t="s">
        <v>89</v>
      </c>
      <c r="C129" s="13" t="s">
        <v>0</v>
      </c>
      <c r="D129" s="41">
        <v>7</v>
      </c>
      <c r="E129" s="19"/>
      <c r="F129" s="20">
        <f t="shared" si="6"/>
        <v>0</v>
      </c>
    </row>
    <row r="130" spans="1:6" x14ac:dyDescent="0.25">
      <c r="A130" s="13" t="s">
        <v>164</v>
      </c>
      <c r="B130" s="24" t="s">
        <v>90</v>
      </c>
      <c r="C130" s="14" t="s">
        <v>0</v>
      </c>
      <c r="D130" s="41">
        <v>20</v>
      </c>
      <c r="E130" s="19"/>
      <c r="F130" s="20">
        <f t="shared" si="6"/>
        <v>0</v>
      </c>
    </row>
    <row r="131" spans="1:6" x14ac:dyDescent="0.25">
      <c r="A131" s="13" t="s">
        <v>165</v>
      </c>
      <c r="B131" s="24" t="s">
        <v>91</v>
      </c>
      <c r="C131" s="13" t="s">
        <v>0</v>
      </c>
      <c r="D131" s="41">
        <v>3</v>
      </c>
      <c r="E131" s="19"/>
      <c r="F131" s="20">
        <f t="shared" si="6"/>
        <v>0</v>
      </c>
    </row>
    <row r="132" spans="1:6" x14ac:dyDescent="0.25">
      <c r="A132" s="13" t="s">
        <v>166</v>
      </c>
      <c r="B132" s="24" t="s">
        <v>92</v>
      </c>
      <c r="C132" s="14" t="s">
        <v>8</v>
      </c>
      <c r="D132" s="41">
        <v>142.38999999999999</v>
      </c>
      <c r="E132" s="19"/>
      <c r="F132" s="20">
        <f t="shared" si="6"/>
        <v>0</v>
      </c>
    </row>
    <row r="133" spans="1:6" x14ac:dyDescent="0.25">
      <c r="A133" s="13" t="s">
        <v>167</v>
      </c>
      <c r="B133" s="24" t="s">
        <v>93</v>
      </c>
      <c r="C133" s="13" t="s">
        <v>0</v>
      </c>
      <c r="D133" s="41">
        <v>1</v>
      </c>
      <c r="E133" s="19"/>
      <c r="F133" s="20">
        <f t="shared" si="6"/>
        <v>0</v>
      </c>
    </row>
    <row r="134" spans="1:6" ht="60" x14ac:dyDescent="0.25">
      <c r="A134" s="13" t="s">
        <v>168</v>
      </c>
      <c r="B134" s="24" t="s">
        <v>94</v>
      </c>
      <c r="C134" s="14" t="s">
        <v>0</v>
      </c>
      <c r="D134" s="41">
        <v>5</v>
      </c>
      <c r="E134" s="19"/>
      <c r="F134" s="20">
        <f t="shared" si="6"/>
        <v>0</v>
      </c>
    </row>
    <row r="135" spans="1:6" ht="60" x14ac:dyDescent="0.25">
      <c r="A135" s="13" t="s">
        <v>169</v>
      </c>
      <c r="B135" s="24" t="s">
        <v>95</v>
      </c>
      <c r="C135" s="14" t="s">
        <v>0</v>
      </c>
      <c r="D135" s="41">
        <v>4</v>
      </c>
      <c r="E135" s="19"/>
      <c r="F135" s="20">
        <f t="shared" si="6"/>
        <v>0</v>
      </c>
    </row>
    <row r="136" spans="1:6" ht="60" x14ac:dyDescent="0.25">
      <c r="A136" s="13" t="s">
        <v>170</v>
      </c>
      <c r="B136" s="24" t="s">
        <v>96</v>
      </c>
      <c r="C136" s="13" t="s">
        <v>0</v>
      </c>
      <c r="D136" s="41">
        <v>4</v>
      </c>
      <c r="E136" s="19"/>
      <c r="F136" s="20">
        <f t="shared" si="6"/>
        <v>0</v>
      </c>
    </row>
    <row r="137" spans="1:6" ht="30" x14ac:dyDescent="0.25">
      <c r="A137" s="13" t="s">
        <v>171</v>
      </c>
      <c r="B137" s="24" t="s">
        <v>97</v>
      </c>
      <c r="C137" s="14" t="s">
        <v>0</v>
      </c>
      <c r="D137" s="41">
        <v>2</v>
      </c>
      <c r="E137" s="19"/>
      <c r="F137" s="20">
        <f t="shared" si="6"/>
        <v>0</v>
      </c>
    </row>
    <row r="138" spans="1:6" x14ac:dyDescent="0.25">
      <c r="A138" s="13" t="s">
        <v>172</v>
      </c>
      <c r="B138" s="24" t="s">
        <v>98</v>
      </c>
      <c r="C138" s="13" t="s">
        <v>85</v>
      </c>
      <c r="D138" s="41">
        <v>1</v>
      </c>
      <c r="E138" s="19"/>
      <c r="F138" s="20">
        <f t="shared" si="6"/>
        <v>0</v>
      </c>
    </row>
    <row r="139" spans="1:6" ht="30" x14ac:dyDescent="0.25">
      <c r="A139" s="13" t="s">
        <v>173</v>
      </c>
      <c r="B139" s="24" t="s">
        <v>99</v>
      </c>
      <c r="C139" s="14" t="s">
        <v>8</v>
      </c>
      <c r="D139" s="41">
        <v>78.75</v>
      </c>
      <c r="E139" s="19"/>
      <c r="F139" s="20">
        <f t="shared" si="6"/>
        <v>0</v>
      </c>
    </row>
    <row r="140" spans="1:6" ht="45" x14ac:dyDescent="0.25">
      <c r="A140" s="13" t="s">
        <v>174</v>
      </c>
      <c r="B140" s="24" t="s">
        <v>100</v>
      </c>
      <c r="C140" s="13" t="s">
        <v>7</v>
      </c>
      <c r="D140" s="41">
        <v>11.8125</v>
      </c>
      <c r="E140" s="19"/>
      <c r="F140" s="20">
        <f t="shared" si="6"/>
        <v>0</v>
      </c>
    </row>
    <row r="141" spans="1:6" ht="45" x14ac:dyDescent="0.25">
      <c r="A141" s="13" t="s">
        <v>175</v>
      </c>
      <c r="B141" s="24" t="s">
        <v>183</v>
      </c>
      <c r="C141" s="13" t="s">
        <v>85</v>
      </c>
      <c r="D141" s="41">
        <v>1</v>
      </c>
      <c r="E141" s="19"/>
      <c r="F141" s="20">
        <f t="shared" ref="F141" si="9">E141*D141</f>
        <v>0</v>
      </c>
    </row>
    <row r="142" spans="1:6" x14ac:dyDescent="0.25">
      <c r="A142" s="13"/>
      <c r="B142" s="24"/>
      <c r="C142" s="13"/>
      <c r="D142" s="41"/>
      <c r="E142" s="19"/>
      <c r="F142" s="20"/>
    </row>
    <row r="143" spans="1:6" x14ac:dyDescent="0.25">
      <c r="A143" s="16">
        <v>4.1399999999999997</v>
      </c>
      <c r="B143" s="22" t="s">
        <v>101</v>
      </c>
      <c r="C143" s="14"/>
      <c r="D143" s="41"/>
      <c r="E143" s="19"/>
      <c r="F143" s="20"/>
    </row>
    <row r="144" spans="1:6" x14ac:dyDescent="0.25">
      <c r="A144" s="13" t="s">
        <v>176</v>
      </c>
      <c r="B144" s="24" t="s">
        <v>102</v>
      </c>
      <c r="C144" s="13" t="s">
        <v>0</v>
      </c>
      <c r="D144" s="41">
        <v>2</v>
      </c>
      <c r="E144" s="19"/>
      <c r="F144" s="20">
        <f t="shared" si="6"/>
        <v>0</v>
      </c>
    </row>
    <row r="145" spans="1:6" x14ac:dyDescent="0.25">
      <c r="A145" s="13" t="s">
        <v>177</v>
      </c>
      <c r="B145" s="24" t="s">
        <v>103</v>
      </c>
      <c r="C145" s="14" t="s">
        <v>0</v>
      </c>
      <c r="D145" s="41">
        <v>2</v>
      </c>
      <c r="E145" s="19"/>
      <c r="F145" s="20">
        <f t="shared" si="6"/>
        <v>0</v>
      </c>
    </row>
    <row r="146" spans="1:6" x14ac:dyDescent="0.25">
      <c r="A146" s="13" t="s">
        <v>178</v>
      </c>
      <c r="B146" s="24" t="s">
        <v>104</v>
      </c>
      <c r="C146" s="14" t="s">
        <v>0</v>
      </c>
      <c r="D146" s="41">
        <v>2</v>
      </c>
      <c r="E146" s="19"/>
      <c r="F146" s="20">
        <f t="shared" si="5"/>
        <v>0</v>
      </c>
    </row>
    <row r="147" spans="1:6" x14ac:dyDescent="0.25">
      <c r="A147" s="13" t="s">
        <v>179</v>
      </c>
      <c r="B147" s="24" t="s">
        <v>105</v>
      </c>
      <c r="C147" s="13" t="s">
        <v>0</v>
      </c>
      <c r="D147" s="41">
        <v>3</v>
      </c>
      <c r="E147" s="19"/>
      <c r="F147" s="20">
        <f t="shared" si="5"/>
        <v>0</v>
      </c>
    </row>
    <row r="148" spans="1:6" x14ac:dyDescent="0.25">
      <c r="A148" s="13" t="s">
        <v>180</v>
      </c>
      <c r="B148" s="24" t="s">
        <v>106</v>
      </c>
      <c r="C148" s="14" t="s">
        <v>0</v>
      </c>
      <c r="D148" s="41">
        <v>5</v>
      </c>
      <c r="E148" s="19"/>
      <c r="F148" s="20">
        <f t="shared" si="5"/>
        <v>0</v>
      </c>
    </row>
    <row r="149" spans="1:6" x14ac:dyDescent="0.25">
      <c r="A149" s="13" t="s">
        <v>181</v>
      </c>
      <c r="B149" s="24" t="s">
        <v>107</v>
      </c>
      <c r="C149" s="13" t="s">
        <v>0</v>
      </c>
      <c r="D149" s="41">
        <v>1</v>
      </c>
      <c r="E149" s="19"/>
      <c r="F149" s="20">
        <f t="shared" si="5"/>
        <v>0</v>
      </c>
    </row>
    <row r="150" spans="1:6" x14ac:dyDescent="0.25">
      <c r="A150" s="13" t="s">
        <v>182</v>
      </c>
      <c r="B150" s="24" t="s">
        <v>108</v>
      </c>
      <c r="C150" s="14" t="s">
        <v>0</v>
      </c>
      <c r="D150" s="41">
        <v>4</v>
      </c>
      <c r="E150" s="19"/>
      <c r="F150" s="20">
        <f t="shared" si="5"/>
        <v>0</v>
      </c>
    </row>
    <row r="151" spans="1:6" x14ac:dyDescent="0.25">
      <c r="A151" s="13"/>
      <c r="B151" s="24"/>
      <c r="C151" s="14"/>
      <c r="D151" s="41"/>
      <c r="E151" s="19"/>
      <c r="F151" s="20"/>
    </row>
    <row r="152" spans="1:6" x14ac:dyDescent="0.25">
      <c r="A152" s="16">
        <v>6.3</v>
      </c>
      <c r="B152" s="22" t="s">
        <v>109</v>
      </c>
      <c r="C152" s="14"/>
      <c r="D152" s="41"/>
      <c r="E152" s="19"/>
      <c r="F152" s="20"/>
    </row>
    <row r="153" spans="1:6" ht="330" x14ac:dyDescent="0.25">
      <c r="A153" s="13" t="s">
        <v>110</v>
      </c>
      <c r="B153" s="24" t="s">
        <v>111</v>
      </c>
      <c r="C153" s="13" t="s">
        <v>0</v>
      </c>
      <c r="D153" s="41">
        <v>4</v>
      </c>
      <c r="E153" s="19"/>
      <c r="F153" s="20">
        <f t="shared" si="5"/>
        <v>0</v>
      </c>
    </row>
    <row r="154" spans="1:6" ht="60" x14ac:dyDescent="0.25">
      <c r="A154" s="13" t="s">
        <v>112</v>
      </c>
      <c r="B154" s="24" t="s">
        <v>113</v>
      </c>
      <c r="C154" s="14"/>
      <c r="D154" s="41"/>
      <c r="E154" s="19"/>
      <c r="F154" s="20"/>
    </row>
    <row r="155" spans="1:6" x14ac:dyDescent="0.25">
      <c r="A155" s="13"/>
      <c r="B155" s="24" t="s">
        <v>114</v>
      </c>
      <c r="C155" s="13" t="s">
        <v>0</v>
      </c>
      <c r="D155" s="41">
        <v>10</v>
      </c>
      <c r="E155" s="19"/>
      <c r="F155" s="20">
        <f t="shared" si="5"/>
        <v>0</v>
      </c>
    </row>
    <row r="156" spans="1:6" x14ac:dyDescent="0.25">
      <c r="A156" s="13"/>
      <c r="B156" s="24" t="s">
        <v>115</v>
      </c>
      <c r="C156" s="14" t="s">
        <v>0</v>
      </c>
      <c r="D156" s="41">
        <v>20</v>
      </c>
      <c r="E156" s="19"/>
      <c r="F156" s="20">
        <f t="shared" si="5"/>
        <v>0</v>
      </c>
    </row>
    <row r="157" spans="1:6" x14ac:dyDescent="0.25">
      <c r="A157" s="13"/>
      <c r="B157" s="24" t="s">
        <v>116</v>
      </c>
      <c r="C157" s="14" t="s">
        <v>0</v>
      </c>
      <c r="D157" s="41">
        <v>5</v>
      </c>
      <c r="E157" s="19"/>
      <c r="F157" s="20">
        <f t="shared" ref="F157:F161" si="10">E157*D157</f>
        <v>0</v>
      </c>
    </row>
    <row r="158" spans="1:6" x14ac:dyDescent="0.25">
      <c r="A158" s="13"/>
      <c r="B158" s="24" t="s">
        <v>117</v>
      </c>
      <c r="C158" s="13" t="s">
        <v>0</v>
      </c>
      <c r="D158" s="41">
        <v>9</v>
      </c>
      <c r="E158" s="19"/>
      <c r="F158" s="20">
        <f t="shared" si="10"/>
        <v>0</v>
      </c>
    </row>
    <row r="159" spans="1:6" x14ac:dyDescent="0.25">
      <c r="A159" s="13"/>
      <c r="B159" s="24"/>
      <c r="C159" s="13"/>
      <c r="D159" s="41"/>
      <c r="E159" s="19"/>
      <c r="F159" s="20"/>
    </row>
    <row r="160" spans="1:6" x14ac:dyDescent="0.25">
      <c r="A160" s="16">
        <v>7</v>
      </c>
      <c r="B160" s="22" t="s">
        <v>118</v>
      </c>
      <c r="C160" s="13"/>
      <c r="D160" s="41"/>
      <c r="E160" s="19"/>
      <c r="F160" s="20"/>
    </row>
    <row r="161" spans="1:6" ht="45" x14ac:dyDescent="0.25">
      <c r="A161" s="13">
        <v>7.1</v>
      </c>
      <c r="B161" s="24" t="s">
        <v>119</v>
      </c>
      <c r="C161" s="14" t="s">
        <v>8</v>
      </c>
      <c r="D161" s="41">
        <v>2085</v>
      </c>
      <c r="E161" s="19"/>
      <c r="F161" s="20">
        <f t="shared" si="10"/>
        <v>0</v>
      </c>
    </row>
    <row r="162" spans="1:6" ht="15.75" thickBot="1" x14ac:dyDescent="0.3">
      <c r="E162" s="6" t="s">
        <v>13</v>
      </c>
      <c r="F162" s="7">
        <f>SUM(F5:F161)</f>
        <v>0</v>
      </c>
    </row>
    <row r="163" spans="1:6" ht="15.75" thickTop="1" x14ac:dyDescent="0.25"/>
  </sheetData>
  <mergeCells count="3">
    <mergeCell ref="A1:F1"/>
    <mergeCell ref="A2:F2"/>
    <mergeCell ref="A3:F3"/>
  </mergeCells>
  <pageMargins left="0.11811023622047245" right="0.11811023622047245" top="0.15748031496062992" bottom="0.15748031496062992" header="0.31496062992125984" footer="0.31496062992125984"/>
  <pageSetup paperSize="9" scale="82" fitToHeight="0"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Summary</vt:lpstr>
      <vt:lpstr>BoQ</vt:lpstr>
      <vt:lpstr>BoQ!Print_Area</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maumoon.khalid</dc:creator>
  <cp:lastModifiedBy>Mohamed Mafaz Shareef</cp:lastModifiedBy>
  <cp:lastPrinted>2017-02-21T05:23:03Z</cp:lastPrinted>
  <dcterms:created xsi:type="dcterms:W3CDTF">2013-06-30T08:40:01Z</dcterms:created>
  <dcterms:modified xsi:type="dcterms:W3CDTF">2017-04-17T04:46:40Z</dcterms:modified>
</cp:coreProperties>
</file>