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Tender\1. Projects\Local\2019\2.Works\TES2019W-108 Construction council new Building at Ga.Kondey\2. Ga Kondey Bidding Document\Bidding Document\"/>
    </mc:Choice>
  </mc:AlternateContent>
  <bookViews>
    <workbookView xWindow="0" yWindow="0" windowWidth="19470" windowHeight="9510" tabRatio="818"/>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Additions" sheetId="46" r:id="rId15"/>
    <sheet name="BILL 14 Omissions" sheetId="48" r:id="rId16"/>
  </sheets>
  <definedNames>
    <definedName name="ddd">#REF!</definedName>
    <definedName name="FLOORFINISHES" localSheetId="14">#REF!</definedName>
    <definedName name="FLOORFINISHES" localSheetId="15">#REF!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8">#REF!</definedName>
    <definedName name="markup" localSheetId="9">#REF!</definedName>
    <definedName name="markup" localSheetId="0">#REF!</definedName>
    <definedName name="markup">#REF!</definedName>
    <definedName name="_xlnm.Print_Area" localSheetId="2">'BILL 1 PRELIMINARIES'!$A$1:$F$29</definedName>
    <definedName name="_xlnm.Print_Area" localSheetId="11">'BILL 10 HYDRAULICS AND DRAINAGE'!$A$1:$F$31</definedName>
    <definedName name="_xlnm.Print_Area" localSheetId="12">'BILL 11 ELECTRICAL INSTALLATION'!$A$1:$F$54</definedName>
    <definedName name="_xlnm.Print_Area" localSheetId="13">'BILL 12 MECHANICAL SYSTEMS'!$A$1:$F$19</definedName>
    <definedName name="_xlnm.Print_Area" localSheetId="14">'BILL 13 Additions'!$A$1:$F$58</definedName>
    <definedName name="_xlnm.Print_Area" localSheetId="15">'BILL 14 Omissions'!$A$1:$F$58</definedName>
    <definedName name="_xlnm.Print_Area" localSheetId="3">'BILL 2 WORKS BELOW GROUND'!$A$1:$F$24</definedName>
    <definedName name="_xlnm.Print_Area" localSheetId="4">'BILL 3 CONCRETE WORKS'!$A$1:$F$150</definedName>
    <definedName name="_xlnm.Print_Area" localSheetId="6">'BILL 5 MASONRY AND PLASTERING'!$A$1:$F$23</definedName>
    <definedName name="_xlnm.Print_Area" localSheetId="7">'Bill 6 DOORS AND WINDOWS'!$A$1:$F$21</definedName>
    <definedName name="_xlnm.Print_Area" localSheetId="8">'Bill 7 PAINTING WORKS'!$A$1:$F$15</definedName>
    <definedName name="_xlnm.Print_Area" localSheetId="9">'Bill 8 FLOOR FINISHES'!$A$1:$F$17</definedName>
    <definedName name="_xlnm.Print_Area" localSheetId="10">'BILL 9 FDP'!$A$1:$F$21</definedName>
    <definedName name="_xlnm.Print_Area" localSheetId="5">'BILL4 METAL AND CARPENTRY WORKS'!$A$1:$F$19</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8">#REF!</definedName>
    <definedName name="wastage" localSheetId="9">#REF!</definedName>
    <definedName name="wastage" localSheetId="0">#REF!</definedName>
    <definedName name="wastage">#REF!</definedName>
  </definedNames>
  <calcPr calcId="152511"/>
</workbook>
</file>

<file path=xl/calcChain.xml><?xml version="1.0" encoding="utf-8"?>
<calcChain xmlns="http://schemas.openxmlformats.org/spreadsheetml/2006/main">
  <c r="F14" i="10" l="1"/>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17" i="7" l="1"/>
  <c r="F18" i="7"/>
  <c r="F19" i="7"/>
  <c r="F17" i="37"/>
  <c r="F18" i="37"/>
  <c r="F19" i="37"/>
  <c r="F20" i="37"/>
  <c r="F21" i="37"/>
  <c r="F22" i="37"/>
  <c r="F23" i="37"/>
  <c r="F24" i="37"/>
  <c r="F25" i="37"/>
  <c r="F26" i="37"/>
  <c r="F27" i="37"/>
  <c r="F15" i="37"/>
  <c r="F16" i="37"/>
  <c r="F12" i="42"/>
  <c r="F13" i="42"/>
  <c r="F14" i="42"/>
  <c r="F20" i="4"/>
  <c r="F21" i="4"/>
  <c r="F22" i="4"/>
  <c r="F18" i="4"/>
  <c r="F19" i="4"/>
  <c r="F15" i="4"/>
  <c r="F16" i="4"/>
  <c r="F17" i="4"/>
  <c r="F5" i="48" l="1"/>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8" l="1"/>
  <c r="D23" i="45" s="1"/>
  <c r="F2" i="46"/>
  <c r="D22" i="45" s="1"/>
  <c r="H13" i="4"/>
  <c r="F9" i="41" l="1"/>
  <c r="F10" i="41"/>
  <c r="F11" i="41"/>
  <c r="F12" i="41"/>
  <c r="F13" i="41"/>
  <c r="F14" i="41"/>
  <c r="F15" i="41"/>
  <c r="F16" i="41"/>
  <c r="F17" i="41"/>
  <c r="F18" i="41"/>
  <c r="F8" i="41"/>
  <c r="F13" i="10"/>
  <c r="F13" i="9"/>
  <c r="F14" i="9"/>
  <c r="F15" i="9"/>
  <c r="F16" i="9"/>
  <c r="F17" i="9"/>
  <c r="F18" i="9"/>
  <c r="F19" i="9"/>
  <c r="F20" i="9"/>
  <c r="F21" i="9"/>
  <c r="F22" i="9"/>
  <c r="F23" i="9"/>
  <c r="F24" i="9"/>
  <c r="F25" i="9"/>
  <c r="F26" i="9"/>
  <c r="F27" i="9"/>
  <c r="F28" i="9"/>
  <c r="F29" i="9"/>
  <c r="F30" i="9"/>
  <c r="F12" i="9"/>
  <c r="F12" i="44"/>
  <c r="F13" i="44"/>
  <c r="F14" i="44"/>
  <c r="F15" i="44"/>
  <c r="F16" i="44"/>
  <c r="F17" i="44"/>
  <c r="F18" i="44"/>
  <c r="F19" i="44"/>
  <c r="F20" i="44"/>
  <c r="F11" i="44"/>
  <c r="F10" i="43"/>
  <c r="F11" i="43"/>
  <c r="F12" i="43"/>
  <c r="F13" i="43"/>
  <c r="F14" i="43"/>
  <c r="F15" i="43"/>
  <c r="F16" i="43"/>
  <c r="F9" i="43"/>
  <c r="F10" i="42"/>
  <c r="F11" i="42"/>
  <c r="F9" i="42"/>
  <c r="F10" i="7"/>
  <c r="F11" i="7"/>
  <c r="F12" i="7"/>
  <c r="F13" i="7"/>
  <c r="F15" i="7"/>
  <c r="F16" i="7"/>
  <c r="F9" i="7"/>
  <c r="F12" i="4"/>
  <c r="F13" i="4"/>
  <c r="F14" i="4"/>
  <c r="F11" i="4"/>
  <c r="F14" i="14"/>
  <c r="F15" i="14"/>
  <c r="F13" i="14"/>
  <c r="F96" i="37"/>
  <c r="F97" i="37"/>
  <c r="F98" i="37"/>
  <c r="F99" i="37"/>
  <c r="F100" i="37"/>
  <c r="F101" i="37"/>
  <c r="F102" i="37"/>
  <c r="F103" i="37"/>
  <c r="F104" i="37"/>
  <c r="F105" i="37"/>
  <c r="F106" i="37"/>
  <c r="F107" i="37"/>
  <c r="F108" i="37"/>
  <c r="F109" i="37"/>
  <c r="F110" i="37"/>
  <c r="F111" i="37"/>
  <c r="F112" i="37"/>
  <c r="F113" i="37"/>
  <c r="F114" i="37"/>
  <c r="F115" i="37"/>
  <c r="F116" i="37"/>
  <c r="F117" i="37"/>
  <c r="F118" i="37"/>
  <c r="F119" i="37"/>
  <c r="F120" i="37"/>
  <c r="F121" i="37"/>
  <c r="F122" i="37"/>
  <c r="F123" i="37"/>
  <c r="F124" i="37"/>
  <c r="F125" i="37"/>
  <c r="F126" i="37"/>
  <c r="F127" i="37"/>
  <c r="F128" i="37"/>
  <c r="F129" i="37"/>
  <c r="F130" i="37"/>
  <c r="F131" i="37"/>
  <c r="F132" i="37"/>
  <c r="F133" i="37"/>
  <c r="F134" i="37"/>
  <c r="F135" i="37"/>
  <c r="F136" i="37"/>
  <c r="F137" i="37"/>
  <c r="F138" i="37"/>
  <c r="F139" i="37"/>
  <c r="F140" i="37"/>
  <c r="F141" i="37"/>
  <c r="F142" i="37"/>
  <c r="F143" i="37"/>
  <c r="F144" i="37"/>
  <c r="F145" i="37"/>
  <c r="F146" i="37"/>
  <c r="F147" i="37"/>
  <c r="F148" i="37"/>
  <c r="F95" i="37"/>
  <c r="F60" i="37"/>
  <c r="F61" i="37"/>
  <c r="F62" i="37"/>
  <c r="F63" i="37"/>
  <c r="F64" i="37"/>
  <c r="F65" i="37"/>
  <c r="F66" i="37"/>
  <c r="F67" i="37"/>
  <c r="F68" i="37"/>
  <c r="F69" i="37"/>
  <c r="F70" i="37"/>
  <c r="F71" i="37"/>
  <c r="F72" i="37"/>
  <c r="F73" i="37"/>
  <c r="F74" i="37"/>
  <c r="F75" i="37"/>
  <c r="F76" i="37"/>
  <c r="F77" i="37"/>
  <c r="F78" i="37"/>
  <c r="F79" i="37"/>
  <c r="F80" i="37"/>
  <c r="F81" i="37"/>
  <c r="F82" i="37"/>
  <c r="F83" i="37"/>
  <c r="F84" i="37"/>
  <c r="F85" i="37"/>
  <c r="F86" i="37"/>
  <c r="F87" i="37"/>
  <c r="F88" i="37"/>
  <c r="F89" i="37"/>
  <c r="F90" i="37"/>
  <c r="F91" i="37"/>
  <c r="F59"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12" i="37"/>
  <c r="F9" i="36"/>
  <c r="F10" i="36"/>
  <c r="F11" i="36"/>
  <c r="F12" i="36"/>
  <c r="F13" i="36"/>
  <c r="F14" i="36"/>
  <c r="F15" i="36"/>
  <c r="F16" i="36"/>
  <c r="F17" i="36"/>
  <c r="F18" i="36"/>
  <c r="F19" i="36"/>
  <c r="F20" i="36"/>
  <c r="F21" i="36"/>
  <c r="F22" i="36"/>
  <c r="F8" i="36"/>
  <c r="F21" i="35"/>
  <c r="F22" i="35"/>
  <c r="F23" i="35"/>
  <c r="F24" i="35"/>
  <c r="F25" i="35"/>
  <c r="F26" i="35"/>
  <c r="F27" i="35"/>
  <c r="F20" i="35"/>
  <c r="A9" i="38" l="1"/>
  <c r="A8" i="38"/>
  <c r="A7" i="38"/>
  <c r="F7" i="41"/>
  <c r="F11" i="10"/>
  <c r="F10" i="44"/>
  <c r="F8" i="7"/>
  <c r="F12" i="14"/>
  <c r="F5" i="36" l="1"/>
  <c r="F9" i="4"/>
  <c r="C11" i="43" l="1"/>
  <c r="C12" i="42"/>
  <c r="H103" i="37"/>
  <c r="H122" i="37"/>
  <c r="J96" i="37"/>
  <c r="I95" i="37"/>
  <c r="J95" i="37" s="1"/>
  <c r="K95" i="37" s="1"/>
  <c r="L95" i="37" s="1"/>
  <c r="K96" i="37" l="1"/>
  <c r="L96" i="37" s="1"/>
  <c r="L97" i="37" s="1"/>
  <c r="I61" i="37"/>
  <c r="J61" i="37" s="1"/>
  <c r="I60" i="37"/>
  <c r="J60" i="37" s="1"/>
  <c r="K50" i="37"/>
  <c r="L50" i="37" s="1"/>
  <c r="K49" i="37"/>
  <c r="K41" i="37"/>
  <c r="L41" i="37" s="1"/>
  <c r="K40" i="37"/>
  <c r="K33" i="37"/>
  <c r="L33" i="37" s="1"/>
  <c r="M33" i="37" s="1"/>
  <c r="K32" i="37"/>
  <c r="L32" i="37" s="1"/>
  <c r="M32" i="37" s="1"/>
  <c r="K25" i="37"/>
  <c r="L25" i="37" s="1"/>
  <c r="M25" i="37" s="1"/>
  <c r="K24" i="37"/>
  <c r="L24" i="37" s="1"/>
  <c r="M24" i="37" s="1"/>
  <c r="C23" i="37"/>
  <c r="N14" i="38" l="1"/>
  <c r="F4" i="41"/>
  <c r="J62" i="37"/>
  <c r="L10" i="14" l="1"/>
  <c r="F8" i="43" l="1"/>
  <c r="C10" i="42"/>
  <c r="F17" i="14"/>
  <c r="F15" i="38" s="1"/>
  <c r="F93" i="37" l="1"/>
  <c r="E15" i="38" s="1"/>
  <c r="F57" i="37"/>
  <c r="J14" i="38"/>
  <c r="C11" i="42"/>
  <c r="F14" i="38" l="1"/>
  <c r="M14" i="38" l="1"/>
  <c r="F8" i="42"/>
  <c r="K14" i="38" l="1"/>
  <c r="I14" i="38"/>
  <c r="E14" i="38" l="1"/>
  <c r="E12" i="38"/>
  <c r="F10" i="9"/>
  <c r="L14" i="38" s="1"/>
  <c r="D12" i="38" l="1"/>
  <c r="N17" i="38" l="1"/>
  <c r="D21" i="45" s="1"/>
  <c r="F2" i="35" l="1"/>
  <c r="H14" i="38" l="1"/>
  <c r="G14" i="38"/>
  <c r="C12" i="38"/>
  <c r="C17" i="38" l="1"/>
  <c r="D10" i="45" s="1"/>
  <c r="D17" i="38"/>
  <c r="D11" i="45" s="1"/>
  <c r="L17" i="38"/>
  <c r="D19" i="45" s="1"/>
  <c r="G17" i="38" l="1"/>
  <c r="D14" i="45" s="1"/>
  <c r="H17" i="38"/>
  <c r="D15" i="45" s="1"/>
  <c r="M17" i="38"/>
  <c r="D20" i="45" s="1"/>
  <c r="J17" i="38"/>
  <c r="D17" i="45" s="1"/>
  <c r="K17" i="38" l="1"/>
  <c r="D18" i="45" s="1"/>
  <c r="I17" i="38"/>
  <c r="D16" i="45" s="1"/>
  <c r="F17" i="38" l="1"/>
  <c r="D13" i="45" s="1"/>
  <c r="F14" i="37" l="1"/>
  <c r="E13" i="38" s="1"/>
  <c r="E17" i="38" l="1"/>
  <c r="D12" i="45" s="1"/>
  <c r="D28" i="45" s="1"/>
  <c r="D29" i="45" l="1"/>
  <c r="D30" i="45" s="1"/>
</calcChain>
</file>

<file path=xl/sharedStrings.xml><?xml version="1.0" encoding="utf-8"?>
<sst xmlns="http://schemas.openxmlformats.org/spreadsheetml/2006/main" count="710" uniqueCount="312">
  <si>
    <t>Reinforcement</t>
  </si>
  <si>
    <t>Formwork</t>
  </si>
  <si>
    <t xml:space="preserve">Steel ring bars  6mm dia </t>
  </si>
  <si>
    <t>t</t>
  </si>
  <si>
    <t xml:space="preserve">Steel deformed bars, 10mm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</si>
  <si>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</si>
  <si>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</si>
  <si>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</si>
  <si>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</si>
  <si>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</si>
  <si>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</si>
  <si>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</si>
  <si>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</si>
  <si>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</si>
  <si>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</si>
  <si>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</si>
  <si>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</si>
  <si>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</si>
  <si>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</si>
  <si>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</si>
  <si>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</si>
  <si>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</si>
  <si>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</si>
  <si>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</si>
  <si>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</si>
  <si>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</si>
  <si>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</si>
  <si>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</si>
  <si>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</si>
  <si>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</si>
  <si>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</si>
  <si>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</si>
  <si>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</si>
  <si>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</si>
  <si>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</si>
  <si>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</si>
  <si>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</si>
  <si>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</si>
  <si>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</si>
  <si>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</si>
  <si>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</si>
  <si>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</si>
  <si>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</si>
  <si>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</si>
  <si>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</si>
  <si>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</si>
  <si>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</si>
  <si>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</si>
  <si>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</si>
  <si>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</si>
  <si>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</si>
  <si>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</si>
  <si>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</si>
  <si>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</si>
  <si>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</si>
  <si>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</si>
  <si>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</si>
  <si>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</si>
  <si>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</si>
  <si>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</si>
  <si>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</si>
  <si>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</si>
  <si>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</si>
  <si>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</si>
  <si>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</si>
  <si>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</si>
  <si>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</si>
  <si>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</si>
  <si>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</si>
  <si>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</si>
  <si>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</si>
  <si>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</si>
  <si>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</si>
  <si>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</si>
  <si>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</si>
  <si>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</si>
  <si>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</si>
  <si>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</si>
  <si>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</si>
  <si>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</si>
  <si>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</si>
  <si>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</si>
  <si>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</si>
  <si>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</si>
  <si>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</si>
  <si>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</si>
  <si>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</si>
  <si>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</si>
  <si>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</si>
  <si>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</si>
  <si>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</si>
  <si>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</si>
  <si>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</si>
  <si>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</si>
  <si>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</si>
  <si>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</si>
  <si>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</si>
  <si>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</si>
  <si>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</si>
  <si>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</si>
  <si>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</si>
  <si>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</si>
  <si>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</si>
  <si>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</si>
  <si>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</si>
  <si>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</si>
  <si>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</si>
  <si>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</si>
  <si>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</si>
  <si>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</si>
  <si>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</si>
  <si>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</si>
  <si>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</si>
  <si>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</si>
  <si>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</si>
  <si>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</si>
  <si>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</si>
  <si>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</si>
  <si>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</si>
  <si>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</si>
  <si>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</si>
  <si>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</si>
  <si>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m2</t>
  </si>
  <si>
    <t>D1</t>
  </si>
  <si>
    <t>D3</t>
  </si>
  <si>
    <t>D2</t>
  </si>
  <si>
    <t>W1</t>
  </si>
  <si>
    <t>MECHANICAL SYSTEMS</t>
  </si>
  <si>
    <t>Mechanical Systems</t>
  </si>
  <si>
    <t>BILL NO 11</t>
  </si>
  <si>
    <t xml:space="preserve"> RATE</t>
  </si>
  <si>
    <t>Complete Rainwater Drainage pipework, required trays and ducting as given in the drawing</t>
  </si>
  <si>
    <t>Concrete</t>
  </si>
  <si>
    <t xml:space="preserve">Concrete </t>
  </si>
  <si>
    <t>Item</t>
  </si>
  <si>
    <t>Column C1</t>
  </si>
  <si>
    <t>Column C2</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</si>
  <si>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</si>
  <si>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</si>
  <si>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</si>
  <si>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</si>
  <si>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</si>
  <si>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</si>
  <si>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</si>
  <si>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</si>
  <si>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</si>
  <si>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</si>
  <si>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</si>
  <si>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</si>
  <si>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</si>
  <si>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</si>
  <si>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</si>
  <si>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</si>
  <si>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Ground floor</t>
  </si>
  <si>
    <t>FIRE DETECTION AND PROTECTION</t>
  </si>
  <si>
    <t>all dry riser pipes should be painted in red as per regulation</t>
  </si>
  <si>
    <t xml:space="preserve">all dry riser pipes should be galvanized </t>
  </si>
  <si>
    <t>all support/brackets shall be hot dippedd galvanized to 100mm</t>
  </si>
  <si>
    <t>all fire extinguishers shall be in cabinets (cabinets should be provided)</t>
  </si>
  <si>
    <t>Beacon</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</si>
  <si>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</si>
  <si>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</si>
  <si>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</si>
  <si>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</si>
  <si>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</si>
  <si>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</si>
  <si>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</si>
  <si>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</si>
  <si>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</si>
  <si>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</si>
  <si>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</si>
  <si>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</si>
  <si>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</si>
  <si>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</si>
  <si>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</si>
  <si>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</si>
  <si>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</si>
  <si>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</si>
  <si>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t>Excavation, upto 1.95m</t>
  </si>
  <si>
    <r>
      <t>m</t>
    </r>
    <r>
      <rPr>
        <vertAlign val="superscript"/>
        <sz val="9"/>
        <rFont val="Verdana"/>
        <family val="2"/>
      </rPr>
      <t>3</t>
    </r>
  </si>
  <si>
    <t>Polythene sheet</t>
  </si>
  <si>
    <t>Roof Slab</t>
  </si>
  <si>
    <t>Gate Valve</t>
  </si>
  <si>
    <t>Floor Gully</t>
  </si>
  <si>
    <t>Complete Rainwater Drainage pipework, required trays, chains and ducting as given in the drawing</t>
  </si>
  <si>
    <t>Excavation, upto 0.65m for foundation beam</t>
  </si>
  <si>
    <t>Excavation, upto 0.85m for pad footing</t>
  </si>
  <si>
    <t>Kg</t>
  </si>
  <si>
    <t>Pad footing F2</t>
  </si>
  <si>
    <t xml:space="preserve">Foundation Beam FB </t>
  </si>
  <si>
    <t>Wall Footing WF</t>
  </si>
  <si>
    <t>Column C3</t>
  </si>
  <si>
    <t>Roof Beam RB1</t>
  </si>
  <si>
    <t>Roof Beam RB2</t>
  </si>
  <si>
    <t>Roof Beam RB3</t>
  </si>
  <si>
    <t>Roof Beam RB4</t>
  </si>
  <si>
    <t>Ramp Railing on both sides</t>
  </si>
  <si>
    <t>Service counter as per given drawing</t>
  </si>
  <si>
    <t>Roofing as per given drawing</t>
  </si>
  <si>
    <t>D4</t>
  </si>
  <si>
    <t>D5</t>
  </si>
  <si>
    <t>W2</t>
  </si>
  <si>
    <t>W3</t>
  </si>
  <si>
    <t>W4</t>
  </si>
  <si>
    <t>600x600 homogenous floor tiles fixed with tile adhesive</t>
  </si>
  <si>
    <t>300x300 homogenous non skid floor tiles fixed with water proof tile adhesive</t>
  </si>
  <si>
    <t>CO2 Extinguisher (load 2kg) In Polycarbonate Enclosure</t>
  </si>
  <si>
    <t>H2O Extinguisher (load 9L) In Polycarbonate Enclosure</t>
  </si>
  <si>
    <t>Manual Call Point</t>
  </si>
  <si>
    <t>Smoke Detector</t>
  </si>
  <si>
    <t>Sounder Bell</t>
  </si>
  <si>
    <t>Fire Alarm Control Panel</t>
  </si>
  <si>
    <t>Floor Drain</t>
  </si>
  <si>
    <t>Gully Trap</t>
  </si>
  <si>
    <t>Bottle Trap</t>
  </si>
  <si>
    <t>Clean Out Point</t>
  </si>
  <si>
    <t>Bidet Shower</t>
  </si>
  <si>
    <t>Water Closet</t>
  </si>
  <si>
    <t>MWSC Meter</t>
  </si>
  <si>
    <t>16Ø Ground Water Supply Provision To Cistern</t>
  </si>
  <si>
    <t>Ground Water Supply - Sink Tap</t>
  </si>
  <si>
    <t>Well Water Pump</t>
  </si>
  <si>
    <t>Foot Valve With Strainer</t>
  </si>
  <si>
    <t>13A Power Socket</t>
  </si>
  <si>
    <t>13A Twin Socket</t>
  </si>
  <si>
    <t>15A Switched Socket at High Level</t>
  </si>
  <si>
    <t>Distribution Board</t>
  </si>
  <si>
    <t>Computer Network Outlet</t>
  </si>
  <si>
    <t>Emergency Light</t>
  </si>
  <si>
    <t>Telephone Extension</t>
  </si>
  <si>
    <t>Telephone Outlet</t>
  </si>
  <si>
    <t>Angular Camera</t>
  </si>
  <si>
    <t>Digital or network Video Recorder</t>
  </si>
  <si>
    <t>Security Monitor</t>
  </si>
  <si>
    <t>Internet Switchboard</t>
  </si>
  <si>
    <t>Private Automatic Branch Exchange (PABX)</t>
  </si>
  <si>
    <t>Wall Mounted Speaker</t>
  </si>
  <si>
    <t>Ceiling Down Light (18W) - Weather Proof</t>
  </si>
  <si>
    <t>Ceiling Light (12W)</t>
  </si>
  <si>
    <t>Recessed Ceiling Light (12W)</t>
  </si>
  <si>
    <t>Decorative Pendent Light</t>
  </si>
  <si>
    <t>Ceiling Mount Spot Light (5W)</t>
  </si>
  <si>
    <t>Indoor Wall Light (18W)</t>
  </si>
  <si>
    <t>150 X 1200 Ceiling Recessed LED Panel</t>
  </si>
  <si>
    <t>29 inch To 36 inch Ceiling Fan</t>
  </si>
  <si>
    <t>42 inch To 48 inch Ceiling Fan</t>
  </si>
  <si>
    <t>Oscillating Ceiling Fan</t>
  </si>
  <si>
    <t>Wall Mounted Exhaust Fan</t>
  </si>
  <si>
    <t>Light Switch (1 Gang )</t>
  </si>
  <si>
    <t>Light Switch (2 Gang )</t>
  </si>
  <si>
    <t>Light Switch (3 Gang )</t>
  </si>
  <si>
    <t>Light Switch (4 Gang )</t>
  </si>
  <si>
    <t>Ceiling Fan Switch With Controller</t>
  </si>
  <si>
    <t>Ground Floor</t>
  </si>
  <si>
    <t>4 way cassete Air Conditioner 22,000 BTU with out-door condensing unit</t>
  </si>
  <si>
    <t>Wall mount Air conditioner 18,000 BTU with out-door condensing unit</t>
  </si>
  <si>
    <t>Wall mount Air conditioner 20,000 BTU with out-door condensing unit</t>
  </si>
  <si>
    <t>Wall mount Air conditioner 22,000 BTU with out-door condensing unit</t>
  </si>
  <si>
    <t>Wall mount Air conditioner 25,000 BTU with out-door condensing unit</t>
  </si>
  <si>
    <t>Wall mount Air conditioner 7,000 BTU with out-door condensing unit</t>
  </si>
  <si>
    <t>Wall mount Air conditioner 9,000 BTU with out-door condensing unit</t>
  </si>
  <si>
    <t>Wall mount Air conditioner 12,000 BTU with out-door condensing unit</t>
  </si>
  <si>
    <t>Water supply and sewage disposal</t>
  </si>
  <si>
    <t>Ground water well 1.2m dia to client required depth</t>
  </si>
  <si>
    <t>Installation and consruction of septic tank as per given drawing.</t>
  </si>
  <si>
    <t>Installation and consruction of soak pit as per given drawing.</t>
  </si>
  <si>
    <t>Ceilng works</t>
  </si>
  <si>
    <t>Wall mount Air conditioner 15,000 BTU with out-door condensing unit</t>
  </si>
  <si>
    <t>Allow for site protection, site supervisors, hire of machinery and equipment</t>
  </si>
  <si>
    <t>General Notes</t>
  </si>
  <si>
    <t>Stiffener Column</t>
  </si>
  <si>
    <t xml:space="preserve"> Ground slab, 100mm thickness</t>
  </si>
  <si>
    <t>BOQ FOR COMPLETE WORKS OF SINGLE STOREY COUNCIL OFFICE</t>
  </si>
  <si>
    <t>Local Government Authority</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</si>
  <si>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</si>
  <si>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</si>
  <si>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</si>
  <si>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</si>
  <si>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</si>
  <si>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</si>
  <si>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</si>
  <si>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</si>
  <si>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</si>
  <si>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</si>
  <si>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</si>
  <si>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</si>
  <si>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</si>
  <si>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D6</t>
  </si>
  <si>
    <t>Running Internal fresh water pipes followed from Shut-off valves to all Tiolets, Kitchens &amp; Laundrys which reduces from 25mmØ to 20mmØ and finally 16mmØ to the outlet fixtures or mixer as given in the detail drawings</t>
  </si>
  <si>
    <t>15A Socket In Polycarbonate Box</t>
  </si>
  <si>
    <t>Cabling for internet and medianet</t>
  </si>
  <si>
    <t>Main Electrical Connection</t>
  </si>
  <si>
    <t>Internal Blockwork (150x150x300)</t>
  </si>
  <si>
    <t>External Blockwork (150x150x300)</t>
  </si>
  <si>
    <t>100mm Thick Dry Wall</t>
  </si>
  <si>
    <t>END OF BILL NO 13:  CARRIED OVER TO GENERAL SUMMARY</t>
  </si>
  <si>
    <t>Additions</t>
  </si>
  <si>
    <t>Omissions</t>
  </si>
  <si>
    <t>END OF BILL NO 14:  CARRIED OVER TO GENERAL SUMMARY</t>
  </si>
  <si>
    <t>ADDITIONS</t>
  </si>
  <si>
    <t>OMISSIONS</t>
  </si>
  <si>
    <t xml:space="preserve">GRAND TOTAL </t>
  </si>
  <si>
    <t>Wash Basin with Faucet</t>
  </si>
  <si>
    <t>Sink with Sink Tap</t>
  </si>
  <si>
    <t>Boundary Wall</t>
  </si>
  <si>
    <t>Paint on boundary walls</t>
  </si>
  <si>
    <t>Masonry and Plastering works</t>
  </si>
  <si>
    <t>Lean concrete, Concrete, Reinforcement and Formwork</t>
  </si>
  <si>
    <t>GT</t>
  </si>
  <si>
    <t>Outdoor Lamp for Boundary wall</t>
  </si>
  <si>
    <t>VGA Inlet Socket for Ceiling Mounted Projector</t>
  </si>
  <si>
    <t>VGA Outlet Socket for Ceiling Mounted Projector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</si>
</sst>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6">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65">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9" xfId="0" applyFont="1" applyFill="1" applyBorder="1" applyAlignment="1">
      <alignment vertical="top" wrapText="1"/>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20" xfId="1" applyFont="1" applyFill="1" applyBorder="1" applyAlignment="1">
      <alignment horizontal="right"/>
    </xf>
    <xf numFmtId="43" fontId="4" fillId="2" borderId="21" xfId="1" applyFont="1" applyFill="1" applyBorder="1" applyAlignment="1">
      <alignment horizontal="right"/>
    </xf>
    <xf numFmtId="2" fontId="3" fillId="2" borderId="21" xfId="0" applyNumberFormat="1" applyFont="1" applyFill="1" applyBorder="1" applyAlignment="1">
      <alignment vertical="top"/>
    </xf>
    <xf numFmtId="2" fontId="3" fillId="2" borderId="21" xfId="0" applyNumberFormat="1" applyFont="1" applyFill="1" applyBorder="1" applyAlignment="1">
      <alignment horizontal="center" vertical="top"/>
    </xf>
    <xf numFmtId="165" fontId="4" fillId="2" borderId="22" xfId="0" quotePrefix="1" applyNumberFormat="1" applyFont="1" applyFill="1" applyBorder="1" applyAlignment="1">
      <alignment horizontal="right" vertical="top"/>
    </xf>
    <xf numFmtId="0" fontId="4" fillId="2" borderId="21"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3"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4" fillId="3" borderId="19" xfId="0" applyFont="1" applyFill="1" applyBorder="1" applyAlignment="1">
      <alignment horizontal="left" vertical="top"/>
    </xf>
    <xf numFmtId="0" fontId="19" fillId="0" borderId="0" xfId="6"/>
    <xf numFmtId="0" fontId="27" fillId="0" borderId="0" xfId="6" applyFont="1"/>
    <xf numFmtId="167" fontId="26" fillId="0" borderId="25"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30" xfId="5" applyFont="1" applyFill="1" applyBorder="1" applyAlignment="1" applyProtection="1">
      <alignment horizontal="center" vertical="center" wrapText="1"/>
    </xf>
    <xf numFmtId="167" fontId="29" fillId="9" borderId="32" xfId="5" applyFont="1" applyFill="1" applyBorder="1" applyAlignment="1" applyProtection="1">
      <alignment vertical="center" wrapText="1"/>
    </xf>
    <xf numFmtId="167" fontId="26" fillId="9" borderId="33" xfId="5" applyFont="1" applyFill="1" applyBorder="1" applyAlignment="1" applyProtection="1">
      <alignment horizontal="center" vertical="center" wrapText="1"/>
    </xf>
    <xf numFmtId="167" fontId="29" fillId="9" borderId="35" xfId="5" applyFont="1" applyFill="1" applyBorder="1" applyAlignment="1" applyProtection="1">
      <alignment vertical="center" wrapText="1"/>
    </xf>
    <xf numFmtId="167" fontId="26" fillId="0" borderId="28" xfId="5" applyFont="1" applyFill="1" applyBorder="1" applyAlignment="1" applyProtection="1">
      <alignment horizontal="right" vertical="center"/>
    </xf>
    <xf numFmtId="167" fontId="26" fillId="0" borderId="27" xfId="5" applyFont="1" applyFill="1" applyBorder="1" applyAlignment="1" applyProtection="1">
      <alignment horizontal="right" vertical="center" wrapText="1"/>
    </xf>
    <xf numFmtId="0" fontId="0" fillId="0" borderId="34" xfId="0" applyBorder="1" applyAlignment="1"/>
    <xf numFmtId="0" fontId="0" fillId="0" borderId="31" xfId="0" applyBorder="1" applyAlignment="1"/>
    <xf numFmtId="167" fontId="26" fillId="0" borderId="24" xfId="5" applyFont="1" applyFill="1" applyBorder="1" applyAlignment="1" applyProtection="1">
      <alignment horizontal="right" vertical="center" wrapText="1"/>
    </xf>
    <xf numFmtId="167" fontId="26" fillId="0" borderId="37" xfId="5" applyFont="1" applyFill="1" applyBorder="1" applyAlignment="1" applyProtection="1">
      <alignment horizontal="right" vertical="center"/>
    </xf>
    <xf numFmtId="43" fontId="0" fillId="0" borderId="28"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0" fontId="3" fillId="0" borderId="19" xfId="0" applyFont="1" applyFill="1" applyBorder="1" applyAlignment="1">
      <alignmen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30" xfId="5" applyFont="1" applyFill="1" applyBorder="1" applyAlignment="1" applyProtection="1">
      <alignment horizontal="center" vertical="center" wrapText="1"/>
    </xf>
    <xf numFmtId="167" fontId="29" fillId="9" borderId="40" xfId="5" applyFont="1" applyFill="1" applyBorder="1" applyAlignment="1" applyProtection="1">
      <alignment horizontal="center" vertical="center" wrapText="1"/>
    </xf>
    <xf numFmtId="165" fontId="28" fillId="9" borderId="30" xfId="5" applyNumberFormat="1" applyFont="1" applyFill="1" applyBorder="1" applyAlignment="1" applyProtection="1">
      <alignment horizontal="center" vertical="center"/>
    </xf>
    <xf numFmtId="167" fontId="28" fillId="9" borderId="33" xfId="5" applyFont="1" applyFill="1" applyBorder="1" applyAlignment="1" applyProtection="1">
      <alignment vertical="center"/>
    </xf>
    <xf numFmtId="43" fontId="0" fillId="0" borderId="34" xfId="1" applyFont="1" applyBorder="1" applyAlignment="1"/>
    <xf numFmtId="165" fontId="29" fillId="9" borderId="31" xfId="5" applyNumberFormat="1" applyFont="1" applyFill="1" applyBorder="1" applyAlignment="1" applyProtection="1">
      <alignment horizontal="center" vertical="center"/>
    </xf>
    <xf numFmtId="167" fontId="29" fillId="9" borderId="34" xfId="5" applyFont="1" applyFill="1" applyBorder="1" applyAlignment="1" applyProtection="1">
      <alignment horizontal="right" vertical="center"/>
    </xf>
    <xf numFmtId="165" fontId="29" fillId="9" borderId="32" xfId="5" applyNumberFormat="1" applyFont="1" applyFill="1" applyBorder="1" applyAlignment="1" applyProtection="1">
      <alignment horizontal="center" vertical="center"/>
    </xf>
    <xf numFmtId="167" fontId="27" fillId="9" borderId="34" xfId="5" applyFont="1" applyFill="1" applyBorder="1" applyAlignment="1" applyProtection="1">
      <alignment horizontal="center" vertical="center"/>
    </xf>
    <xf numFmtId="165" fontId="26" fillId="0" borderId="36" xfId="5" applyNumberFormat="1" applyFont="1" applyFill="1" applyBorder="1" applyAlignment="1" applyProtection="1">
      <alignment horizontal="right" vertical="center"/>
    </xf>
    <xf numFmtId="165" fontId="26" fillId="0" borderId="38" xfId="5" applyNumberFormat="1" applyFont="1" applyFill="1" applyBorder="1" applyAlignment="1" applyProtection="1">
      <alignment horizontal="right" vertical="center"/>
    </xf>
    <xf numFmtId="165" fontId="26" fillId="0" borderId="29"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1" xfId="0" applyBorder="1"/>
    <xf numFmtId="0" fontId="0" fillId="8" borderId="31" xfId="0" applyFill="1" applyBorder="1"/>
    <xf numFmtId="0" fontId="0" fillId="8" borderId="0" xfId="0" applyFill="1" applyBorder="1"/>
    <xf numFmtId="0" fontId="0" fillId="8" borderId="34" xfId="0" applyFill="1" applyBorder="1" applyAlignment="1">
      <alignment horizontal="right"/>
    </xf>
    <xf numFmtId="0" fontId="0" fillId="0" borderId="38" xfId="0" applyBorder="1"/>
    <xf numFmtId="0" fontId="0" fillId="0" borderId="27" xfId="0" applyBorder="1"/>
    <xf numFmtId="43" fontId="7" fillId="6" borderId="9" xfId="1" applyFont="1" applyFill="1" applyBorder="1" applyAlignment="1">
      <alignment horizontal="left" vertical="top" wrapText="1"/>
    </xf>
    <xf numFmtId="0" fontId="0" fillId="8" borderId="38" xfId="0" applyFill="1" applyBorder="1"/>
    <xf numFmtId="0" fontId="0" fillId="8" borderId="27" xfId="0" applyFill="1" applyBorder="1"/>
    <xf numFmtId="0" fontId="0" fillId="8" borderId="37" xfId="0" applyFill="1" applyBorder="1" applyAlignment="1">
      <alignment horizontal="right"/>
    </xf>
    <xf numFmtId="43" fontId="3" fillId="3" borderId="14" xfId="1" applyFont="1" applyFill="1" applyBorder="1" applyAlignment="1">
      <alignment horizontal="left"/>
    </xf>
    <xf numFmtId="0" fontId="3" fillId="0" borderId="41" xfId="1" applyNumberFormat="1" applyFont="1" applyFill="1" applyBorder="1" applyAlignment="1">
      <alignment horizontal="right" vertical="top" wrapText="1"/>
    </xf>
    <xf numFmtId="0" fontId="3" fillId="2" borderId="42" xfId="0" applyFont="1" applyFill="1" applyBorder="1" applyAlignment="1">
      <alignment vertical="top" wrapText="1"/>
    </xf>
    <xf numFmtId="2" fontId="3" fillId="2" borderId="42" xfId="0" applyNumberFormat="1" applyFont="1" applyFill="1" applyBorder="1" applyAlignment="1"/>
    <xf numFmtId="0" fontId="3" fillId="2" borderId="42" xfId="0" applyFont="1" applyFill="1" applyBorder="1" applyAlignment="1"/>
    <xf numFmtId="43" fontId="3" fillId="2" borderId="42" xfId="1" applyFont="1" applyFill="1" applyBorder="1" applyAlignment="1">
      <alignment horizontal="right"/>
    </xf>
    <xf numFmtId="43" fontId="3" fillId="2" borderId="43" xfId="1" applyFont="1" applyFill="1" applyBorder="1" applyAlignment="1">
      <alignment horizontal="right"/>
    </xf>
    <xf numFmtId="43" fontId="7" fillId="6" borderId="46" xfId="1" applyFont="1" applyFill="1" applyBorder="1" applyAlignment="1">
      <alignment horizontal="left" vertical="top" wrapText="1"/>
    </xf>
    <xf numFmtId="1" fontId="4" fillId="0" borderId="41" xfId="0" applyNumberFormat="1" applyFont="1" applyFill="1" applyBorder="1" applyAlignment="1">
      <alignment horizontal="right" vertical="top"/>
    </xf>
    <xf numFmtId="0" fontId="3" fillId="2" borderId="42" xfId="0" applyFont="1" applyFill="1" applyBorder="1" applyAlignment="1">
      <alignment horizontal="left" vertical="top" wrapText="1"/>
    </xf>
    <xf numFmtId="1" fontId="3" fillId="2" borderId="42" xfId="0" applyNumberFormat="1" applyFont="1" applyFill="1" applyBorder="1" applyAlignment="1"/>
    <xf numFmtId="43" fontId="0" fillId="0" borderId="37" xfId="1" applyFont="1" applyBorder="1"/>
    <xf numFmtId="0" fontId="3" fillId="2" borderId="10" xfId="0" applyFont="1" applyFill="1" applyBorder="1" applyAlignment="1"/>
    <xf numFmtId="2" fontId="4" fillId="2" borderId="42" xfId="0" applyNumberFormat="1" applyFont="1" applyFill="1" applyBorder="1" applyAlignment="1"/>
    <xf numFmtId="0" fontId="4" fillId="2" borderId="42" xfId="0" applyFont="1" applyFill="1" applyBorder="1" applyAlignment="1"/>
    <xf numFmtId="43" fontId="4" fillId="2" borderId="42" xfId="1" applyFont="1" applyFill="1" applyBorder="1" applyAlignment="1">
      <alignment horizontal="right"/>
    </xf>
    <xf numFmtId="43" fontId="4" fillId="2" borderId="43"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2" xfId="0" applyNumberFormat="1" applyFont="1" applyFill="1" applyBorder="1" applyAlignment="1">
      <alignment horizontal="right" vertical="top"/>
    </xf>
    <xf numFmtId="0" fontId="3" fillId="2" borderId="21" xfId="0" quotePrefix="1" applyFont="1" applyFill="1" applyBorder="1" applyAlignment="1">
      <alignment horizontal="left" vertical="top" wrapText="1"/>
    </xf>
    <xf numFmtId="1" fontId="3" fillId="2" borderId="21" xfId="0" applyNumberFormat="1" applyFont="1" applyFill="1" applyBorder="1" applyAlignment="1"/>
    <xf numFmtId="0" fontId="3" fillId="2" borderId="21" xfId="0" applyFont="1" applyFill="1" applyBorder="1" applyAlignment="1"/>
    <xf numFmtId="43" fontId="3" fillId="2" borderId="21" xfId="1" applyFont="1" applyFill="1" applyBorder="1" applyAlignment="1">
      <alignment horizontal="right"/>
    </xf>
    <xf numFmtId="43" fontId="3" fillId="2" borderId="20" xfId="1" applyFont="1" applyFill="1" applyBorder="1" applyAlignment="1">
      <alignment horizontal="right"/>
    </xf>
    <xf numFmtId="165" fontId="7" fillId="5" borderId="47" xfId="0" quotePrefix="1" applyNumberFormat="1" applyFont="1" applyFill="1" applyBorder="1" applyAlignment="1">
      <alignment horizontal="right" vertical="top"/>
    </xf>
    <xf numFmtId="0" fontId="3" fillId="0" borderId="22" xfId="1" applyNumberFormat="1" applyFont="1" applyFill="1" applyBorder="1" applyAlignment="1">
      <alignment horizontal="right" vertical="top" wrapText="1"/>
    </xf>
    <xf numFmtId="0" fontId="3" fillId="2" borderId="21" xfId="0" applyFont="1" applyFill="1" applyBorder="1" applyAlignment="1">
      <alignment horizontal="left" wrapText="1"/>
    </xf>
    <xf numFmtId="164" fontId="3" fillId="2" borderId="21" xfId="1" applyNumberFormat="1" applyFont="1" applyFill="1" applyBorder="1" applyAlignment="1">
      <alignment horizontal="right"/>
    </xf>
    <xf numFmtId="43" fontId="3" fillId="3" borderId="21" xfId="1" applyFont="1" applyFill="1" applyBorder="1" applyAlignment="1">
      <alignment horizontal="left"/>
    </xf>
    <xf numFmtId="43" fontId="3" fillId="3" borderId="20" xfId="1" applyFont="1" applyFill="1" applyBorder="1" applyAlignment="1">
      <alignment horizontal="left"/>
    </xf>
    <xf numFmtId="1" fontId="4" fillId="8" borderId="47" xfId="0" applyNumberFormat="1" applyFont="1" applyFill="1" applyBorder="1" applyAlignment="1">
      <alignment horizontal="right" vertical="top"/>
    </xf>
    <xf numFmtId="0" fontId="4" fillId="8" borderId="48" xfId="0" applyFont="1" applyFill="1" applyBorder="1" applyAlignment="1">
      <alignment horizontal="left" vertical="top" wrapText="1"/>
    </xf>
    <xf numFmtId="164" fontId="3" fillId="8" borderId="48" xfId="1" applyNumberFormat="1" applyFont="1" applyFill="1" applyBorder="1" applyAlignment="1">
      <alignment horizontal="right"/>
    </xf>
    <xf numFmtId="0" fontId="3" fillId="8" borderId="48" xfId="0" applyFont="1" applyFill="1" applyBorder="1" applyAlignment="1"/>
    <xf numFmtId="43" fontId="3" fillId="8" borderId="48" xfId="1" applyFont="1" applyFill="1" applyBorder="1" applyAlignment="1">
      <alignment horizontal="left"/>
    </xf>
    <xf numFmtId="43" fontId="3" fillId="8" borderId="17" xfId="1" applyFont="1" applyFill="1" applyBorder="1" applyAlignment="1">
      <alignment horizontal="left"/>
    </xf>
    <xf numFmtId="1" fontId="3" fillId="2" borderId="42" xfId="0" applyNumberFormat="1" applyFont="1" applyFill="1" applyBorder="1" applyAlignment="1">
      <alignment horizontal="right"/>
    </xf>
    <xf numFmtId="43" fontId="4" fillId="2" borderId="42" xfId="1" quotePrefix="1" applyFont="1" applyFill="1" applyBorder="1" applyAlignment="1">
      <alignment horizontal="right" vertical="top"/>
    </xf>
    <xf numFmtId="43" fontId="4" fillId="2" borderId="43" xfId="1" quotePrefix="1" applyFont="1" applyFill="1" applyBorder="1" applyAlignment="1">
      <alignment horizontal="right" vertical="top"/>
    </xf>
    <xf numFmtId="0" fontId="16" fillId="0" borderId="49" xfId="0" applyFont="1" applyBorder="1"/>
    <xf numFmtId="43" fontId="16" fillId="0" borderId="50" xfId="1" applyFont="1" applyBorder="1"/>
    <xf numFmtId="0" fontId="2" fillId="0" borderId="49" xfId="0" applyFont="1" applyBorder="1"/>
    <xf numFmtId="43" fontId="0" fillId="0" borderId="27" xfId="1" applyFont="1" applyBorder="1"/>
    <xf numFmtId="0" fontId="2" fillId="0" borderId="29" xfId="0" applyFont="1" applyBorder="1" applyAlignment="1">
      <alignment wrapText="1"/>
    </xf>
    <xf numFmtId="43" fontId="24" fillId="0" borderId="0" xfId="1" applyFont="1" applyFill="1" applyBorder="1"/>
    <xf numFmtId="43" fontId="0" fillId="0" borderId="0" xfId="1" applyFont="1" applyBorder="1"/>
    <xf numFmtId="43" fontId="0" fillId="0" borderId="34" xfId="1" applyFont="1" applyBorder="1"/>
    <xf numFmtId="43" fontId="16" fillId="0" borderId="52" xfId="1" applyFont="1" applyBorder="1"/>
    <xf numFmtId="165" fontId="3" fillId="2" borderId="22"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2" xfId="0" applyFont="1" applyFill="1" applyBorder="1" applyAlignment="1">
      <alignment vertical="top"/>
    </xf>
    <xf numFmtId="0" fontId="3" fillId="2" borderId="21" xfId="0" applyFont="1" applyFill="1" applyBorder="1" applyAlignment="1">
      <alignment vertical="top" wrapText="1"/>
    </xf>
    <xf numFmtId="2" fontId="3" fillId="2" borderId="21" xfId="1" applyNumberFormat="1" applyFont="1" applyFill="1" applyBorder="1" applyAlignment="1"/>
    <xf numFmtId="2" fontId="3" fillId="0" borderId="13" xfId="1" applyNumberFormat="1" applyFont="1" applyFill="1" applyBorder="1" applyAlignment="1"/>
    <xf numFmtId="0" fontId="3" fillId="0" borderId="13" xfId="0" applyFont="1" applyFill="1" applyBorder="1" applyAlignment="1"/>
    <xf numFmtId="43" fontId="3" fillId="0" borderId="13" xfId="1" applyFont="1" applyFill="1" applyBorder="1" applyAlignment="1">
      <alignment horizontal="right"/>
    </xf>
    <xf numFmtId="1" fontId="4" fillId="0" borderId="22" xfId="1" applyNumberFormat="1" applyFont="1" applyFill="1" applyBorder="1" applyAlignment="1">
      <alignment horizontal="right" vertical="top" wrapText="1"/>
    </xf>
    <xf numFmtId="0" fontId="4" fillId="2" borderId="21"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2" xfId="0" quotePrefix="1" applyNumberFormat="1" applyFont="1" applyFill="1" applyBorder="1" applyAlignment="1">
      <alignment horizontal="right" vertical="top"/>
    </xf>
    <xf numFmtId="2" fontId="3" fillId="2" borderId="21" xfId="0" applyNumberFormat="1" applyFont="1" applyFill="1" applyBorder="1" applyAlignment="1"/>
    <xf numFmtId="0" fontId="3" fillId="2" borderId="22" xfId="0" applyFont="1" applyFill="1" applyBorder="1" applyAlignment="1"/>
    <xf numFmtId="164" fontId="3" fillId="2" borderId="21" xfId="1" applyNumberFormat="1" applyFont="1" applyFill="1" applyBorder="1" applyAlignment="1"/>
    <xf numFmtId="165" fontId="3" fillId="0" borderId="22"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3" xfId="0" applyFont="1" applyFill="1" applyBorder="1" applyAlignment="1">
      <alignment vertical="top"/>
    </xf>
    <xf numFmtId="0" fontId="3" fillId="0" borderId="54" xfId="0" applyFont="1" applyFill="1" applyBorder="1" applyAlignment="1">
      <alignment vertical="top" wrapText="1"/>
    </xf>
    <xf numFmtId="43" fontId="3" fillId="3" borderId="55" xfId="1" applyFont="1" applyFill="1" applyBorder="1" applyAlignment="1">
      <alignment horizontal="left"/>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51" xfId="0" applyFont="1" applyFill="1" applyBorder="1" applyAlignment="1">
      <alignment wrapText="1"/>
    </xf>
    <xf numFmtId="2" fontId="3" fillId="2" borderId="0" xfId="1" applyNumberFormat="1" applyFont="1" applyFill="1" applyBorder="1" applyAlignment="1"/>
    <xf numFmtId="43" fontId="0" fillId="0" borderId="29" xfId="1" applyFont="1" applyBorder="1" applyAlignment="1">
      <alignment horizontal="left"/>
    </xf>
    <xf numFmtId="43" fontId="0" fillId="0" borderId="36" xfId="1" applyFont="1" applyBorder="1" applyAlignment="1"/>
    <xf numFmtId="43" fontId="3" fillId="2" borderId="1" xfId="1" applyNumberFormat="1" applyFont="1" applyFill="1" applyBorder="1" applyAlignment="1">
      <alignment horizontal="right"/>
    </xf>
    <xf numFmtId="2" fontId="3" fillId="2" borderId="1" xfId="0" applyNumberFormat="1" applyFont="1" applyFill="1" applyBorder="1" applyAlignment="1">
      <alignment vertical="top"/>
    </xf>
    <xf numFmtId="0" fontId="3" fillId="0" borderId="1" xfId="0" applyFont="1" applyFill="1" applyBorder="1" applyAlignment="1"/>
    <xf numFmtId="164" fontId="3" fillId="0" borderId="1" xfId="1" applyNumberFormat="1" applyFont="1" applyFill="1" applyBorder="1" applyAlignment="1"/>
    <xf numFmtId="43" fontId="3" fillId="0" borderId="1" xfId="1" applyFont="1" applyFill="1" applyBorder="1" applyAlignment="1">
      <alignment horizontal="right"/>
    </xf>
    <xf numFmtId="167" fontId="29" fillId="9" borderId="26" xfId="5" applyFont="1" applyFill="1" applyBorder="1" applyAlignment="1" applyProtection="1">
      <alignment horizontal="center" vertical="center" wrapText="1"/>
    </xf>
    <xf numFmtId="167" fontId="29" fillId="9" borderId="39" xfId="5" applyFont="1" applyFill="1" applyBorder="1" applyAlignment="1" applyProtection="1">
      <alignment horizontal="center" vertical="center" wrapText="1"/>
    </xf>
    <xf numFmtId="0" fontId="17" fillId="0" borderId="0" xfId="0" applyFont="1" applyAlignment="1">
      <alignment horizontal="left"/>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4" xfId="0" applyFont="1" applyFill="1" applyBorder="1" applyAlignment="1">
      <alignment horizontal="left" vertical="top" wrapText="1"/>
    </xf>
    <xf numFmtId="0" fontId="7" fillId="6" borderId="45"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8">
    <cellStyle name="Comma" xfId="1" builtinId="3"/>
    <cellStyle name="Comma 2" xfId="3"/>
    <cellStyle name="Comma 2 2" xfId="5"/>
    <cellStyle name="Hyperlink" xfId="4" builtinId="8"/>
    <cellStyle name="Normal" xfId="0" builtinId="0"/>
    <cellStyle name="Normal 2" xfId="2"/>
    <cellStyle name="Normal 3" xfId="7"/>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abSelected="1" view="pageBreakPreview" zoomScaleNormal="100" zoomScaleSheetLayoutView="100" zoomScalePageLayoutView="85" workbookViewId="0">
      <selection activeCell="F8" sqref="F8"/>
    </sheetView>
  </sheetViews>
  <sheetFormatPr defaultRowHeight="15" x14ac:dyDescent="0.25"/>
  <cols>
    <col min="1" max="1" width="10.85546875" customWidth="1"/>
    <col min="2" max="2" width="31.140625" customWidth="1"/>
    <col min="3" max="3" width="41" customWidth="1"/>
    <col min="4" max="4" width="17.140625" customWidth="1"/>
    <col min="5" max="9" width="13.140625" customWidth="1"/>
  </cols>
  <sheetData>
    <row r="1" spans="1:6" x14ac:dyDescent="0.25">
      <c r="A1" s="96"/>
      <c r="B1" s="96"/>
      <c r="C1" s="96"/>
      <c r="D1" s="97"/>
      <c r="E1" s="63"/>
      <c r="F1" s="63"/>
    </row>
    <row r="2" spans="1:6" ht="31.5" x14ac:dyDescent="0.5">
      <c r="A2" s="100" t="s">
        <v>173</v>
      </c>
      <c r="B2" s="100"/>
      <c r="C2" s="100"/>
      <c r="D2" s="100"/>
      <c r="E2" s="63"/>
      <c r="F2" s="63"/>
    </row>
    <row r="3" spans="1:6" ht="23.25" x14ac:dyDescent="0.35">
      <c r="A3" s="247" t="s">
        <v>272</v>
      </c>
      <c r="B3" s="247"/>
      <c r="C3" s="247"/>
      <c r="D3" s="247"/>
      <c r="E3" s="63"/>
      <c r="F3" s="63"/>
    </row>
    <row r="4" spans="1:6" x14ac:dyDescent="0.25">
      <c r="A4" s="98" t="s">
        <v>273</v>
      </c>
      <c r="B4" s="98"/>
      <c r="C4" s="98"/>
      <c r="D4" s="98"/>
      <c r="E4" s="63"/>
      <c r="F4" s="63"/>
    </row>
    <row r="5" spans="1:6" x14ac:dyDescent="0.25">
      <c r="A5" s="98"/>
      <c r="B5" s="98"/>
      <c r="C5" s="98"/>
      <c r="D5" s="98"/>
      <c r="E5" s="63"/>
      <c r="F5" s="63"/>
    </row>
    <row r="7" spans="1:6" x14ac:dyDescent="0.25">
      <c r="A7" s="109"/>
      <c r="B7" s="110"/>
      <c r="C7" s="110"/>
      <c r="D7" s="110"/>
    </row>
    <row r="8" spans="1:6" ht="30.75" customHeight="1" x14ac:dyDescent="0.25">
      <c r="A8" s="134" t="s">
        <v>166</v>
      </c>
      <c r="B8" s="245" t="s">
        <v>15</v>
      </c>
      <c r="C8" s="246"/>
      <c r="D8" s="135" t="s">
        <v>167</v>
      </c>
    </row>
    <row r="9" spans="1:6" ht="16.5" x14ac:dyDescent="0.25">
      <c r="A9" s="136"/>
      <c r="B9" s="113"/>
      <c r="C9" s="115"/>
      <c r="D9" s="137"/>
    </row>
    <row r="10" spans="1:6" x14ac:dyDescent="0.25">
      <c r="A10" s="120">
        <v>1</v>
      </c>
      <c r="B10" s="120" t="s">
        <v>8</v>
      </c>
      <c r="C10" s="119"/>
      <c r="D10" s="138">
        <f>'GENERAL SUMMARY '!C17</f>
        <v>0</v>
      </c>
    </row>
    <row r="11" spans="1:6" x14ac:dyDescent="0.25">
      <c r="A11" s="120">
        <v>2</v>
      </c>
      <c r="B11" s="120" t="s">
        <v>91</v>
      </c>
      <c r="C11" s="119"/>
      <c r="D11" s="138">
        <f>'GENERAL SUMMARY '!D17</f>
        <v>0</v>
      </c>
    </row>
    <row r="12" spans="1:6" x14ac:dyDescent="0.25">
      <c r="A12" s="120">
        <v>3</v>
      </c>
      <c r="B12" s="120" t="s">
        <v>104</v>
      </c>
      <c r="C12" s="119"/>
      <c r="D12" s="138">
        <f>'GENERAL SUMMARY '!E17</f>
        <v>0</v>
      </c>
    </row>
    <row r="13" spans="1:6" ht="16.5" customHeight="1" x14ac:dyDescent="0.25">
      <c r="A13" s="120">
        <v>4</v>
      </c>
      <c r="B13" s="120" t="s">
        <v>67</v>
      </c>
      <c r="C13" s="119"/>
      <c r="D13" s="138">
        <f>'GENERAL SUMMARY '!F17</f>
        <v>0</v>
      </c>
    </row>
    <row r="14" spans="1:6" ht="16.5" customHeight="1" x14ac:dyDescent="0.25">
      <c r="A14" s="120">
        <v>5</v>
      </c>
      <c r="B14" s="120" t="s">
        <v>168</v>
      </c>
      <c r="C14" s="119"/>
      <c r="D14" s="138">
        <f>'GENERAL SUMMARY '!G17</f>
        <v>0</v>
      </c>
    </row>
    <row r="15" spans="1:6" x14ac:dyDescent="0.25">
      <c r="A15" s="120">
        <v>6</v>
      </c>
      <c r="B15" s="120" t="s">
        <v>54</v>
      </c>
      <c r="C15" s="119"/>
      <c r="D15" s="138">
        <f>'GENERAL SUMMARY '!H17</f>
        <v>0</v>
      </c>
    </row>
    <row r="16" spans="1:6" x14ac:dyDescent="0.25">
      <c r="A16" s="120">
        <v>7</v>
      </c>
      <c r="B16" s="120" t="s">
        <v>121</v>
      </c>
      <c r="C16" s="119"/>
      <c r="D16" s="138">
        <f>'GENERAL SUMMARY '!I17</f>
        <v>0</v>
      </c>
    </row>
    <row r="17" spans="1:4" x14ac:dyDescent="0.25">
      <c r="A17" s="120">
        <v>8</v>
      </c>
      <c r="B17" s="120" t="s">
        <v>51</v>
      </c>
      <c r="C17" s="119"/>
      <c r="D17" s="138">
        <f>'GENERAL SUMMARY '!J17</f>
        <v>0</v>
      </c>
    </row>
    <row r="18" spans="1:4" ht="16.5" customHeight="1" x14ac:dyDescent="0.25">
      <c r="A18" s="120">
        <v>9</v>
      </c>
      <c r="B18" s="120" t="s">
        <v>164</v>
      </c>
      <c r="C18" s="119"/>
      <c r="D18" s="138">
        <f>'GENERAL SUMMARY '!K17</f>
        <v>0</v>
      </c>
    </row>
    <row r="19" spans="1:4" ht="16.5" customHeight="1" x14ac:dyDescent="0.25">
      <c r="A19" s="120">
        <v>10</v>
      </c>
      <c r="B19" s="120" t="s">
        <v>169</v>
      </c>
      <c r="C19" s="119"/>
      <c r="D19" s="138">
        <f>'GENERAL SUMMARY '!L17</f>
        <v>0</v>
      </c>
    </row>
    <row r="20" spans="1:4" ht="16.5" customHeight="1" x14ac:dyDescent="0.25">
      <c r="A20" s="120">
        <v>11</v>
      </c>
      <c r="B20" s="120" t="s">
        <v>170</v>
      </c>
      <c r="C20" s="119"/>
      <c r="D20" s="138">
        <f>'GENERAL SUMMARY '!M17</f>
        <v>0</v>
      </c>
    </row>
    <row r="21" spans="1:4" x14ac:dyDescent="0.25">
      <c r="A21" s="120">
        <v>12</v>
      </c>
      <c r="B21" s="120" t="s">
        <v>127</v>
      </c>
      <c r="C21" s="119"/>
      <c r="D21" s="138">
        <f>'GENERAL SUMMARY '!N17</f>
        <v>0</v>
      </c>
    </row>
    <row r="22" spans="1:4" x14ac:dyDescent="0.25">
      <c r="A22" s="120">
        <v>13</v>
      </c>
      <c r="B22" s="120" t="s">
        <v>299</v>
      </c>
      <c r="C22" s="119"/>
      <c r="D22" s="138">
        <f>+'BILL 13 Additions'!F2</f>
        <v>0</v>
      </c>
    </row>
    <row r="23" spans="1:4" x14ac:dyDescent="0.25">
      <c r="A23" s="120">
        <v>14</v>
      </c>
      <c r="B23" s="120" t="s">
        <v>300</v>
      </c>
      <c r="C23" s="119"/>
      <c r="D23" s="138">
        <f>-'BILL 14 Omissions'!F2</f>
        <v>0</v>
      </c>
    </row>
    <row r="24" spans="1:4" x14ac:dyDescent="0.25">
      <c r="A24" s="120"/>
      <c r="B24" s="120"/>
      <c r="C24" s="119"/>
      <c r="D24" s="138"/>
    </row>
    <row r="25" spans="1:4" x14ac:dyDescent="0.25">
      <c r="A25" s="139"/>
      <c r="B25" s="120"/>
      <c r="C25" s="119"/>
      <c r="D25" s="138"/>
    </row>
    <row r="26" spans="1:4" x14ac:dyDescent="0.25">
      <c r="A26" s="139"/>
      <c r="B26" s="120"/>
      <c r="C26" s="119"/>
      <c r="D26" s="140"/>
    </row>
    <row r="27" spans="1:4" x14ac:dyDescent="0.25">
      <c r="A27" s="141" t="s">
        <v>152</v>
      </c>
      <c r="B27" s="114" t="s">
        <v>152</v>
      </c>
      <c r="C27" s="116"/>
      <c r="D27" s="142"/>
    </row>
    <row r="28" spans="1:4" ht="16.5" x14ac:dyDescent="0.25">
      <c r="A28" s="143"/>
      <c r="B28" s="238" t="s">
        <v>171</v>
      </c>
      <c r="C28" s="111"/>
      <c r="D28" s="123">
        <f>SUM(D10:D27)</f>
        <v>0</v>
      </c>
    </row>
    <row r="29" spans="1:4" ht="16.5" x14ac:dyDescent="0.25">
      <c r="A29" s="144"/>
      <c r="B29" s="238" t="s">
        <v>172</v>
      </c>
      <c r="C29" s="118"/>
      <c r="D29" s="123">
        <f>D28*0.06</f>
        <v>0</v>
      </c>
    </row>
    <row r="30" spans="1:4" ht="16.5" x14ac:dyDescent="0.25">
      <c r="A30" s="145"/>
      <c r="B30" s="238" t="s">
        <v>301</v>
      </c>
      <c r="C30" s="112"/>
      <c r="D30" s="123">
        <f>D29+D28</f>
        <v>0</v>
      </c>
    </row>
    <row r="31" spans="1:4" ht="16.5" x14ac:dyDescent="0.25">
      <c r="A31" s="144"/>
      <c r="B31" s="121"/>
      <c r="C31" s="118"/>
      <c r="D31" s="122"/>
    </row>
    <row r="32" spans="1:4" ht="16.5" x14ac:dyDescent="0.25">
      <c r="A32" s="145"/>
      <c r="B32" s="239" t="s">
        <v>177</v>
      </c>
      <c r="C32" s="118"/>
      <c r="D32" s="117"/>
    </row>
  </sheetData>
  <mergeCells count="2">
    <mergeCell ref="B8:C8"/>
    <mergeCell ref="A3:D3"/>
  </mergeCells>
  <printOptions horizontalCentered="1"/>
  <pageMargins left="0.1" right="0.1" top="0.75" bottom="0.75" header="0.3" footer="0.3"/>
  <pageSetup paperSize="9" scale="71"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85" zoomScaleNormal="85" zoomScaleSheetLayoutView="85" workbookViewId="0">
      <selection activeCell="B6" sqref="B6"/>
    </sheetView>
  </sheetViews>
  <sheetFormatPr defaultRowHeight="15" x14ac:dyDescent="0.25"/>
  <cols>
    <col min="1" max="1" width="4.5703125" bestFit="1" customWidth="1"/>
    <col min="2" max="2" width="48.42578125" bestFit="1" customWidth="1"/>
    <col min="3" max="3" width="9.140625" bestFit="1" customWidth="1"/>
    <col min="4" max="4" width="5.42578125" customWidth="1"/>
    <col min="5" max="5" width="9.7109375" customWidth="1"/>
    <col min="6" max="6" width="17.28515625" customWidth="1"/>
  </cols>
  <sheetData>
    <row r="1" spans="1:8" x14ac:dyDescent="0.25">
      <c r="A1" s="5" t="s">
        <v>14</v>
      </c>
      <c r="B1" s="6" t="s">
        <v>15</v>
      </c>
      <c r="C1" s="7" t="s">
        <v>16</v>
      </c>
      <c r="D1" s="8" t="s">
        <v>17</v>
      </c>
      <c r="E1" s="6" t="s">
        <v>161</v>
      </c>
      <c r="F1" s="9" t="s">
        <v>18</v>
      </c>
    </row>
    <row r="2" spans="1:8" ht="15.75" thickBot="1" x14ac:dyDescent="0.3">
      <c r="A2" s="10">
        <v>8</v>
      </c>
      <c r="B2" s="251" t="s">
        <v>51</v>
      </c>
      <c r="C2" s="252"/>
      <c r="D2" s="252"/>
      <c r="E2" s="252"/>
      <c r="F2" s="11"/>
    </row>
    <row r="3" spans="1:8" ht="15.75" thickTop="1" x14ac:dyDescent="0.25">
      <c r="A3" s="57"/>
      <c r="B3" s="14"/>
      <c r="C3" s="31"/>
      <c r="D3" s="27"/>
      <c r="E3" s="17"/>
      <c r="F3" s="18"/>
    </row>
    <row r="4" spans="1:8" x14ac:dyDescent="0.25">
      <c r="A4" s="102"/>
      <c r="B4" s="14" t="s">
        <v>20</v>
      </c>
      <c r="C4" s="31"/>
      <c r="D4" s="27"/>
      <c r="E4" s="17"/>
      <c r="F4" s="18"/>
    </row>
    <row r="5" spans="1:8" ht="57" customHeight="1" x14ac:dyDescent="0.25">
      <c r="A5" s="25" t="s">
        <v>35</v>
      </c>
      <c r="B5" s="36" t="s">
        <v>140</v>
      </c>
      <c r="C5" s="31"/>
      <c r="D5" s="27"/>
      <c r="E5" s="17"/>
      <c r="F5" s="18"/>
    </row>
    <row r="6" spans="1:8" ht="141" customHeight="1" x14ac:dyDescent="0.25">
      <c r="A6" s="25" t="s">
        <v>33</v>
      </c>
      <c r="B6" s="36" t="s">
        <v>141</v>
      </c>
      <c r="C6" s="31"/>
      <c r="D6" s="27"/>
      <c r="E6" s="17"/>
      <c r="F6" s="18"/>
    </row>
    <row r="7" spans="1:8" x14ac:dyDescent="0.25">
      <c r="A7" s="221"/>
      <c r="B7" s="222"/>
      <c r="C7" s="223"/>
      <c r="D7" s="22"/>
      <c r="E7" s="178"/>
      <c r="F7" s="179"/>
    </row>
    <row r="8" spans="1:8" x14ac:dyDescent="0.25">
      <c r="A8" s="186">
        <v>8.1</v>
      </c>
      <c r="B8" s="263" t="s">
        <v>69</v>
      </c>
      <c r="C8" s="264"/>
      <c r="D8" s="264"/>
      <c r="E8" s="264"/>
      <c r="F8" s="32">
        <f>+SUM(F11:F16)</f>
        <v>0</v>
      </c>
    </row>
    <row r="9" spans="1:8" x14ac:dyDescent="0.25">
      <c r="A9" s="224"/>
      <c r="B9" s="85"/>
      <c r="C9" s="225"/>
      <c r="D9" s="183"/>
      <c r="E9" s="81"/>
      <c r="F9" s="34" t="str">
        <f t="shared" ref="F9:F16" si="0">IF(E9="","",C9*E9)</f>
        <v/>
      </c>
    </row>
    <row r="10" spans="1:8" x14ac:dyDescent="0.25">
      <c r="A10" s="224"/>
      <c r="B10" s="103" t="s">
        <v>142</v>
      </c>
      <c r="C10" s="37"/>
      <c r="D10" s="27"/>
      <c r="E10" s="28"/>
      <c r="F10" s="34" t="str">
        <f t="shared" si="0"/>
        <v/>
      </c>
    </row>
    <row r="11" spans="1:8" x14ac:dyDescent="0.25">
      <c r="A11" s="228">
        <v>1</v>
      </c>
      <c r="B11" s="65" t="s">
        <v>204</v>
      </c>
      <c r="C11" s="133">
        <f>'BILL 5 MASONRY AND PLASTERING'!C18-15.8701</f>
        <v>459.8109</v>
      </c>
      <c r="D11" s="27" t="s">
        <v>122</v>
      </c>
      <c r="E11" s="28"/>
      <c r="F11" s="34" t="str">
        <f t="shared" si="0"/>
        <v/>
      </c>
    </row>
    <row r="12" spans="1:8" ht="30" x14ac:dyDescent="0.25">
      <c r="A12" s="228">
        <v>2</v>
      </c>
      <c r="B12" s="127" t="s">
        <v>205</v>
      </c>
      <c r="C12" s="133">
        <v>15.870100000000001</v>
      </c>
      <c r="D12" s="27" t="s">
        <v>122</v>
      </c>
      <c r="E12" s="28"/>
      <c r="F12" s="34" t="str">
        <f t="shared" si="0"/>
        <v/>
      </c>
      <c r="H12">
        <v>9.5030000000000001</v>
      </c>
    </row>
    <row r="13" spans="1:8" x14ac:dyDescent="0.25">
      <c r="A13" s="228"/>
      <c r="B13" s="103" t="s">
        <v>143</v>
      </c>
      <c r="C13" s="133"/>
      <c r="D13" s="27"/>
      <c r="E13" s="28"/>
      <c r="F13" s="34" t="str">
        <f t="shared" si="0"/>
        <v/>
      </c>
    </row>
    <row r="14" spans="1:8" x14ac:dyDescent="0.25">
      <c r="A14" s="228">
        <v>3</v>
      </c>
      <c r="B14" s="65" t="s">
        <v>144</v>
      </c>
      <c r="C14" s="133">
        <v>75.864999999999995</v>
      </c>
      <c r="D14" s="27" t="s">
        <v>122</v>
      </c>
      <c r="E14" s="28"/>
      <c r="F14" s="34" t="str">
        <f t="shared" si="0"/>
        <v/>
      </c>
    </row>
    <row r="15" spans="1:8" x14ac:dyDescent="0.25">
      <c r="A15" s="228"/>
      <c r="B15" s="106"/>
      <c r="C15" s="37"/>
      <c r="D15" s="27"/>
      <c r="E15" s="28"/>
      <c r="F15" s="34" t="str">
        <f t="shared" si="0"/>
        <v/>
      </c>
    </row>
    <row r="16" spans="1:8" x14ac:dyDescent="0.25">
      <c r="A16" s="104"/>
      <c r="B16" s="36"/>
      <c r="C16" s="105"/>
      <c r="D16" s="27"/>
      <c r="E16" s="28"/>
      <c r="F16" s="34" t="str">
        <f t="shared" si="0"/>
        <v/>
      </c>
    </row>
    <row r="17" spans="1:6" x14ac:dyDescent="0.25">
      <c r="A17" s="155"/>
      <c r="B17" s="156"/>
      <c r="C17" s="156"/>
      <c r="D17" s="156"/>
      <c r="E17" s="156"/>
      <c r="F17" s="157" t="s">
        <v>282</v>
      </c>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85" zoomScaleNormal="100" zoomScaleSheetLayoutView="85" workbookViewId="0">
      <selection activeCell="D12" sqref="D12"/>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14</v>
      </c>
      <c r="B1" s="6" t="s">
        <v>15</v>
      </c>
      <c r="C1" s="7" t="s">
        <v>16</v>
      </c>
      <c r="D1" s="8" t="s">
        <v>17</v>
      </c>
      <c r="E1" s="6" t="s">
        <v>130</v>
      </c>
      <c r="F1" s="9" t="s">
        <v>18</v>
      </c>
    </row>
    <row r="2" spans="1:6" s="52" customFormat="1" thickBot="1" x14ac:dyDescent="0.25">
      <c r="A2" s="10">
        <v>9</v>
      </c>
      <c r="B2" s="253" t="s">
        <v>154</v>
      </c>
      <c r="C2" s="254"/>
      <c r="D2" s="254"/>
      <c r="E2" s="254"/>
      <c r="F2" s="11"/>
    </row>
    <row r="3" spans="1:6" s="44" customFormat="1" ht="13.5" outlineLevel="1" thickTop="1" x14ac:dyDescent="0.2">
      <c r="A3" s="48"/>
      <c r="B3" s="14" t="s">
        <v>20</v>
      </c>
      <c r="C3" s="107"/>
      <c r="D3" s="27"/>
      <c r="E3" s="28"/>
      <c r="F3" s="29"/>
    </row>
    <row r="4" spans="1:6" s="44" customFormat="1" ht="45" customHeight="1" outlineLevel="1" x14ac:dyDescent="0.2">
      <c r="A4" s="25" t="s">
        <v>35</v>
      </c>
      <c r="B4" s="36" t="s">
        <v>160</v>
      </c>
      <c r="C4" s="107"/>
      <c r="D4" s="27"/>
      <c r="E4" s="28"/>
      <c r="F4" s="29"/>
    </row>
    <row r="5" spans="1:6" s="44" customFormat="1" ht="17.25" customHeight="1" outlineLevel="1" x14ac:dyDescent="0.2">
      <c r="A5" s="25" t="s">
        <v>33</v>
      </c>
      <c r="B5" s="36" t="s">
        <v>156</v>
      </c>
      <c r="C5" s="107"/>
      <c r="D5" s="27"/>
      <c r="E5" s="28"/>
      <c r="F5" s="29"/>
    </row>
    <row r="6" spans="1:6" s="50" customFormat="1" ht="30" customHeight="1" outlineLevel="1" x14ac:dyDescent="0.2">
      <c r="A6" s="25" t="s">
        <v>46</v>
      </c>
      <c r="B6" s="36" t="s">
        <v>155</v>
      </c>
      <c r="C6" s="107"/>
      <c r="D6" s="27"/>
      <c r="E6" s="28"/>
      <c r="F6" s="29"/>
    </row>
    <row r="7" spans="1:6" s="50" customFormat="1" ht="29.25" customHeight="1" outlineLevel="1" x14ac:dyDescent="0.2">
      <c r="A7" s="25" t="s">
        <v>44</v>
      </c>
      <c r="B7" s="36" t="s">
        <v>157</v>
      </c>
      <c r="C7" s="107"/>
      <c r="D7" s="27"/>
      <c r="E7" s="28"/>
      <c r="F7" s="29"/>
    </row>
    <row r="8" spans="1:6" s="50" customFormat="1" ht="34.5" customHeight="1" outlineLevel="1" x14ac:dyDescent="0.2">
      <c r="A8" s="25" t="s">
        <v>32</v>
      </c>
      <c r="B8" s="36" t="s">
        <v>158</v>
      </c>
      <c r="C8" s="107"/>
      <c r="D8" s="27"/>
      <c r="E8" s="28"/>
      <c r="F8" s="29"/>
    </row>
    <row r="9" spans="1:6" s="50" customFormat="1" ht="12.75" outlineLevel="1" x14ac:dyDescent="0.2">
      <c r="A9" s="221"/>
      <c r="B9" s="222"/>
      <c r="C9" s="223"/>
      <c r="D9" s="22"/>
      <c r="E9" s="178"/>
      <c r="F9" s="179"/>
    </row>
    <row r="10" spans="1:6" s="49" customFormat="1" ht="12.75" x14ac:dyDescent="0.2">
      <c r="A10" s="186">
        <v>9.1</v>
      </c>
      <c r="B10" s="260" t="s">
        <v>69</v>
      </c>
      <c r="C10" s="261"/>
      <c r="D10" s="261"/>
      <c r="E10" s="261"/>
      <c r="F10" s="32">
        <f>SUM(F12:F20)</f>
        <v>0</v>
      </c>
    </row>
    <row r="11" spans="1:6" x14ac:dyDescent="0.25">
      <c r="A11" s="224"/>
      <c r="B11" s="85"/>
      <c r="C11" s="225"/>
      <c r="D11" s="183"/>
      <c r="E11" s="81"/>
      <c r="F11" s="34" t="str">
        <f t="shared" ref="F11:F20" si="0">IF(E11="","",C11*E11)</f>
        <v/>
      </c>
    </row>
    <row r="12" spans="1:6" ht="15" customHeight="1" x14ac:dyDescent="0.25">
      <c r="A12" s="104">
        <v>1</v>
      </c>
      <c r="B12" s="36" t="s">
        <v>206</v>
      </c>
      <c r="C12" s="105">
        <v>2</v>
      </c>
      <c r="D12" s="27" t="s">
        <v>13</v>
      </c>
      <c r="E12" s="28"/>
      <c r="F12" s="34" t="str">
        <f t="shared" si="0"/>
        <v/>
      </c>
    </row>
    <row r="13" spans="1:6" ht="15" customHeight="1" x14ac:dyDescent="0.25">
      <c r="A13" s="104">
        <v>2</v>
      </c>
      <c r="B13" s="36" t="s">
        <v>207</v>
      </c>
      <c r="C13" s="105">
        <v>2</v>
      </c>
      <c r="D13" s="27" t="s">
        <v>13</v>
      </c>
      <c r="E13" s="28"/>
      <c r="F13" s="34" t="str">
        <f t="shared" si="0"/>
        <v/>
      </c>
    </row>
    <row r="14" spans="1:6" ht="15" customHeight="1" x14ac:dyDescent="0.25">
      <c r="A14" s="104">
        <v>3</v>
      </c>
      <c r="B14" s="36" t="s">
        <v>208</v>
      </c>
      <c r="C14" s="105">
        <v>2</v>
      </c>
      <c r="D14" s="27" t="s">
        <v>13</v>
      </c>
      <c r="E14" s="28"/>
      <c r="F14" s="34" t="str">
        <f t="shared" si="0"/>
        <v/>
      </c>
    </row>
    <row r="15" spans="1:6" ht="15" customHeight="1" x14ac:dyDescent="0.25">
      <c r="A15" s="104">
        <v>4</v>
      </c>
      <c r="B15" s="36" t="s">
        <v>209</v>
      </c>
      <c r="C15" s="105">
        <v>19</v>
      </c>
      <c r="D15" s="27" t="s">
        <v>13</v>
      </c>
      <c r="E15" s="28"/>
      <c r="F15" s="34" t="str">
        <f t="shared" si="0"/>
        <v/>
      </c>
    </row>
    <row r="16" spans="1:6" ht="15" customHeight="1" x14ac:dyDescent="0.25">
      <c r="A16" s="104">
        <v>5</v>
      </c>
      <c r="B16" s="36" t="s">
        <v>159</v>
      </c>
      <c r="C16" s="105">
        <v>1</v>
      </c>
      <c r="D16" s="27" t="s">
        <v>13</v>
      </c>
      <c r="E16" s="28"/>
      <c r="F16" s="34" t="str">
        <f t="shared" si="0"/>
        <v/>
      </c>
    </row>
    <row r="17" spans="1:6" ht="15" customHeight="1" x14ac:dyDescent="0.25">
      <c r="A17" s="104">
        <v>6</v>
      </c>
      <c r="B17" s="36" t="s">
        <v>210</v>
      </c>
      <c r="C17" s="105">
        <v>1</v>
      </c>
      <c r="D17" s="27" t="s">
        <v>13</v>
      </c>
      <c r="E17" s="28"/>
      <c r="F17" s="34" t="str">
        <f t="shared" si="0"/>
        <v/>
      </c>
    </row>
    <row r="18" spans="1:6" ht="15" customHeight="1" x14ac:dyDescent="0.25">
      <c r="A18" s="104">
        <v>7</v>
      </c>
      <c r="B18" s="36" t="s">
        <v>211</v>
      </c>
      <c r="C18" s="105">
        <v>1</v>
      </c>
      <c r="D18" s="27" t="s">
        <v>13</v>
      </c>
      <c r="E18" s="28"/>
      <c r="F18" s="34" t="str">
        <f t="shared" si="0"/>
        <v/>
      </c>
    </row>
    <row r="19" spans="1:6" x14ac:dyDescent="0.25">
      <c r="A19" s="104"/>
      <c r="B19" s="36"/>
      <c r="C19" s="105"/>
      <c r="D19" s="27"/>
      <c r="E19" s="28"/>
      <c r="F19" s="34" t="str">
        <f t="shared" si="0"/>
        <v/>
      </c>
    </row>
    <row r="20" spans="1:6" x14ac:dyDescent="0.25">
      <c r="A20" s="104"/>
      <c r="B20" s="36"/>
      <c r="C20" s="45"/>
      <c r="D20" s="27"/>
      <c r="E20" s="55"/>
      <c r="F20" s="34" t="str">
        <f t="shared" si="0"/>
        <v/>
      </c>
    </row>
    <row r="21" spans="1:6" x14ac:dyDescent="0.25">
      <c r="A21" s="155"/>
      <c r="B21" s="156"/>
      <c r="C21" s="156"/>
      <c r="D21" s="156"/>
      <c r="E21" s="156"/>
      <c r="F21" s="157" t="s">
        <v>283</v>
      </c>
    </row>
    <row r="25" spans="1:6" s="40" customFormat="1" ht="11.25" x14ac:dyDescent="0.2">
      <c r="A25" s="42"/>
      <c r="B25" s="43"/>
      <c r="F25" s="41"/>
    </row>
  </sheetData>
  <mergeCells count="2">
    <mergeCell ref="B2:E2"/>
    <mergeCell ref="B10:E10"/>
  </mergeCells>
  <pageMargins left="0.7" right="0.7" top="0.75" bottom="0.75" header="0.3" footer="0.3"/>
  <pageSetup paperSize="9" scale="85" orientation="portrait" horizontalDpi="1200" verticalDpi="1200"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Normal="100" zoomScaleSheetLayoutView="100" workbookViewId="0">
      <selection activeCell="C21" sqref="C21"/>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14</v>
      </c>
      <c r="B1" s="6" t="s">
        <v>15</v>
      </c>
      <c r="C1" s="7" t="s">
        <v>16</v>
      </c>
      <c r="D1" s="8" t="s">
        <v>17</v>
      </c>
      <c r="E1" s="6" t="s">
        <v>161</v>
      </c>
      <c r="F1" s="9" t="s">
        <v>18</v>
      </c>
    </row>
    <row r="2" spans="1:6" ht="15.75" thickBot="1" x14ac:dyDescent="0.3">
      <c r="A2" s="10">
        <v>10</v>
      </c>
      <c r="B2" s="251" t="s">
        <v>37</v>
      </c>
      <c r="C2" s="252"/>
      <c r="D2" s="252"/>
      <c r="E2" s="252"/>
      <c r="F2" s="11"/>
    </row>
    <row r="3" spans="1:6" ht="15.75" thickTop="1" x14ac:dyDescent="0.25">
      <c r="A3" s="57"/>
      <c r="B3" s="14"/>
      <c r="C3" s="31"/>
      <c r="D3" s="27"/>
      <c r="E3" s="17"/>
      <c r="F3" s="18"/>
    </row>
    <row r="4" spans="1:6" x14ac:dyDescent="0.25">
      <c r="A4" s="56" t="s">
        <v>24</v>
      </c>
      <c r="B4" s="14" t="s">
        <v>20</v>
      </c>
      <c r="C4" s="28"/>
      <c r="D4" s="27"/>
      <c r="E4" s="28"/>
      <c r="F4" s="29"/>
    </row>
    <row r="5" spans="1:6" ht="111.75" customHeight="1" x14ac:dyDescent="0.25">
      <c r="A5" s="25">
        <v>1</v>
      </c>
      <c r="B5" s="36" t="s">
        <v>40</v>
      </c>
      <c r="C5" s="28"/>
      <c r="D5" s="27"/>
      <c r="E5" s="28"/>
      <c r="F5" s="29"/>
    </row>
    <row r="6" spans="1:6" ht="84" customHeight="1" x14ac:dyDescent="0.25">
      <c r="A6" s="25">
        <v>2</v>
      </c>
      <c r="B6" s="36" t="s">
        <v>63</v>
      </c>
      <c r="C6" s="28"/>
      <c r="D6" s="27"/>
      <c r="E6" s="28"/>
      <c r="F6" s="29"/>
    </row>
    <row r="7" spans="1:6" ht="60.75" customHeight="1" x14ac:dyDescent="0.25">
      <c r="A7" s="25">
        <v>3</v>
      </c>
      <c r="B7" s="36" t="s">
        <v>64</v>
      </c>
      <c r="C7" s="28"/>
      <c r="D7" s="27"/>
      <c r="E7" s="28"/>
      <c r="F7" s="29"/>
    </row>
    <row r="8" spans="1:6" ht="25.5" x14ac:dyDescent="0.25">
      <c r="A8" s="25">
        <v>4</v>
      </c>
      <c r="B8" s="36" t="s">
        <v>36</v>
      </c>
      <c r="C8" s="15"/>
      <c r="D8" s="16"/>
      <c r="E8" s="17"/>
      <c r="F8" s="18"/>
    </row>
    <row r="9" spans="1:6" x14ac:dyDescent="0.25">
      <c r="A9" s="19"/>
      <c r="B9" s="175"/>
      <c r="C9" s="176"/>
      <c r="D9" s="177"/>
      <c r="E9" s="178"/>
      <c r="F9" s="179"/>
    </row>
    <row r="10" spans="1:6" x14ac:dyDescent="0.25">
      <c r="A10" s="186">
        <v>10.1</v>
      </c>
      <c r="B10" s="263" t="s">
        <v>69</v>
      </c>
      <c r="C10" s="264"/>
      <c r="D10" s="264"/>
      <c r="E10" s="264"/>
      <c r="F10" s="32">
        <f>SUM(F12:F30)</f>
        <v>0</v>
      </c>
    </row>
    <row r="11" spans="1:6" x14ac:dyDescent="0.25">
      <c r="A11" s="219"/>
      <c r="B11" s="85" t="s">
        <v>38</v>
      </c>
      <c r="C11" s="189"/>
      <c r="D11" s="220"/>
      <c r="E11" s="190"/>
      <c r="F11" s="191"/>
    </row>
    <row r="12" spans="1:6" ht="90" customHeight="1" x14ac:dyDescent="0.25">
      <c r="A12" s="25">
        <v>1</v>
      </c>
      <c r="B12" s="229" t="s">
        <v>288</v>
      </c>
      <c r="C12" s="45">
        <v>1</v>
      </c>
      <c r="D12" s="27" t="s">
        <v>28</v>
      </c>
      <c r="E12" s="55"/>
      <c r="F12" s="34" t="str">
        <f t="shared" ref="F12:F30" si="0">IF(E12="","",C12*E12)</f>
        <v/>
      </c>
    </row>
    <row r="13" spans="1:6" ht="45" customHeight="1" x14ac:dyDescent="0.25">
      <c r="A13" s="25">
        <v>2</v>
      </c>
      <c r="B13" s="2" t="s">
        <v>184</v>
      </c>
      <c r="C13" s="45">
        <v>1</v>
      </c>
      <c r="D13" s="27" t="s">
        <v>28</v>
      </c>
      <c r="E13" s="55"/>
      <c r="F13" s="34" t="str">
        <f t="shared" si="0"/>
        <v/>
      </c>
    </row>
    <row r="14" spans="1:6" ht="46.5" customHeight="1" x14ac:dyDescent="0.25">
      <c r="A14" s="25">
        <v>3</v>
      </c>
      <c r="B14" s="2" t="s">
        <v>131</v>
      </c>
      <c r="C14" s="45">
        <v>1</v>
      </c>
      <c r="D14" s="27" t="s">
        <v>28</v>
      </c>
      <c r="E14" s="55"/>
      <c r="F14" s="34" t="str">
        <f t="shared" si="0"/>
        <v/>
      </c>
    </row>
    <row r="15" spans="1:6" x14ac:dyDescent="0.25">
      <c r="A15" s="64">
        <v>4</v>
      </c>
      <c r="B15" s="14" t="s">
        <v>39</v>
      </c>
      <c r="C15" s="45"/>
      <c r="D15" s="16"/>
      <c r="E15" s="17"/>
      <c r="F15" s="34" t="str">
        <f t="shared" si="0"/>
        <v/>
      </c>
    </row>
    <row r="16" spans="1:6" ht="15" customHeight="1" x14ac:dyDescent="0.25">
      <c r="A16" s="25"/>
      <c r="B16" s="2" t="s">
        <v>212</v>
      </c>
      <c r="C16" s="45">
        <v>3</v>
      </c>
      <c r="D16" s="27" t="s">
        <v>13</v>
      </c>
      <c r="E16" s="55"/>
      <c r="F16" s="34" t="str">
        <f t="shared" si="0"/>
        <v/>
      </c>
    </row>
    <row r="17" spans="1:6" ht="15" customHeight="1" x14ac:dyDescent="0.25">
      <c r="A17" s="25"/>
      <c r="B17" s="2" t="s">
        <v>183</v>
      </c>
      <c r="C17" s="45">
        <v>1</v>
      </c>
      <c r="D17" s="27" t="s">
        <v>13</v>
      </c>
      <c r="E17" s="55"/>
      <c r="F17" s="34" t="str">
        <f t="shared" si="0"/>
        <v/>
      </c>
    </row>
    <row r="18" spans="1:6" ht="15" customHeight="1" x14ac:dyDescent="0.25">
      <c r="A18" s="25"/>
      <c r="B18" s="36" t="s">
        <v>213</v>
      </c>
      <c r="C18" s="45">
        <v>1</v>
      </c>
      <c r="D18" s="27" t="s">
        <v>13</v>
      </c>
      <c r="E18" s="55"/>
      <c r="F18" s="34" t="str">
        <f t="shared" si="0"/>
        <v/>
      </c>
    </row>
    <row r="19" spans="1:6" ht="15" customHeight="1" x14ac:dyDescent="0.25">
      <c r="A19" s="25"/>
      <c r="B19" s="2" t="s">
        <v>214</v>
      </c>
      <c r="C19" s="45">
        <v>5</v>
      </c>
      <c r="D19" s="27" t="s">
        <v>13</v>
      </c>
      <c r="E19" s="55"/>
      <c r="F19" s="34" t="str">
        <f t="shared" si="0"/>
        <v/>
      </c>
    </row>
    <row r="20" spans="1:6" ht="15" customHeight="1" x14ac:dyDescent="0.25">
      <c r="A20" s="25"/>
      <c r="B20" s="36" t="s">
        <v>215</v>
      </c>
      <c r="C20" s="45">
        <v>2</v>
      </c>
      <c r="D20" s="27" t="s">
        <v>13</v>
      </c>
      <c r="E20" s="55"/>
      <c r="F20" s="34" t="str">
        <f t="shared" si="0"/>
        <v/>
      </c>
    </row>
    <row r="21" spans="1:6" x14ac:dyDescent="0.25">
      <c r="A21" s="25"/>
      <c r="B21" s="128" t="s">
        <v>302</v>
      </c>
      <c r="C21" s="45">
        <v>4</v>
      </c>
      <c r="D21" s="27" t="s">
        <v>13</v>
      </c>
      <c r="E21" s="55"/>
      <c r="F21" s="34" t="str">
        <f t="shared" si="0"/>
        <v/>
      </c>
    </row>
    <row r="22" spans="1:6" ht="15" customHeight="1" x14ac:dyDescent="0.25">
      <c r="A22" s="25"/>
      <c r="B22" s="36" t="s">
        <v>216</v>
      </c>
      <c r="C22" s="45">
        <v>4</v>
      </c>
      <c r="D22" s="27" t="s">
        <v>13</v>
      </c>
      <c r="E22" s="55"/>
      <c r="F22" s="34" t="str">
        <f t="shared" si="0"/>
        <v/>
      </c>
    </row>
    <row r="23" spans="1:6" ht="15" customHeight="1" x14ac:dyDescent="0.25">
      <c r="A23" s="25"/>
      <c r="B23" s="36" t="s">
        <v>303</v>
      </c>
      <c r="C23" s="45">
        <v>1</v>
      </c>
      <c r="D23" s="27" t="s">
        <v>13</v>
      </c>
      <c r="E23" s="55"/>
      <c r="F23" s="34" t="str">
        <f t="shared" si="0"/>
        <v/>
      </c>
    </row>
    <row r="24" spans="1:6" ht="15" customHeight="1" x14ac:dyDescent="0.25">
      <c r="A24" s="25"/>
      <c r="B24" s="36" t="s">
        <v>217</v>
      </c>
      <c r="C24" s="45">
        <v>4</v>
      </c>
      <c r="D24" s="27" t="s">
        <v>13</v>
      </c>
      <c r="E24" s="55"/>
      <c r="F24" s="34" t="str">
        <f t="shared" si="0"/>
        <v/>
      </c>
    </row>
    <row r="25" spans="1:6" ht="15" customHeight="1" x14ac:dyDescent="0.25">
      <c r="A25" s="25"/>
      <c r="B25" s="36" t="s">
        <v>182</v>
      </c>
      <c r="C25" s="45">
        <v>13</v>
      </c>
      <c r="D25" s="27" t="s">
        <v>13</v>
      </c>
      <c r="E25" s="55"/>
      <c r="F25" s="34" t="str">
        <f t="shared" si="0"/>
        <v/>
      </c>
    </row>
    <row r="26" spans="1:6" ht="15" customHeight="1" x14ac:dyDescent="0.25">
      <c r="A26" s="25"/>
      <c r="B26" s="36" t="s">
        <v>218</v>
      </c>
      <c r="C26" s="45">
        <v>1</v>
      </c>
      <c r="D26" s="27" t="s">
        <v>13</v>
      </c>
      <c r="E26" s="55"/>
      <c r="F26" s="34" t="str">
        <f t="shared" si="0"/>
        <v/>
      </c>
    </row>
    <row r="27" spans="1:6" ht="25.5" x14ac:dyDescent="0.25">
      <c r="A27" s="25"/>
      <c r="B27" s="128" t="s">
        <v>219</v>
      </c>
      <c r="C27" s="45">
        <v>4</v>
      </c>
      <c r="D27" s="27" t="s">
        <v>13</v>
      </c>
      <c r="E27" s="55"/>
      <c r="F27" s="34" t="str">
        <f t="shared" si="0"/>
        <v/>
      </c>
    </row>
    <row r="28" spans="1:6" ht="15" customHeight="1" x14ac:dyDescent="0.25">
      <c r="A28" s="25"/>
      <c r="B28" s="36" t="s">
        <v>220</v>
      </c>
      <c r="C28" s="45">
        <v>2</v>
      </c>
      <c r="D28" s="27" t="s">
        <v>13</v>
      </c>
      <c r="E28" s="55"/>
      <c r="F28" s="34" t="str">
        <f t="shared" si="0"/>
        <v/>
      </c>
    </row>
    <row r="29" spans="1:6" ht="15" customHeight="1" x14ac:dyDescent="0.25">
      <c r="A29" s="25"/>
      <c r="B29" s="36" t="s">
        <v>221</v>
      </c>
      <c r="C29" s="45">
        <v>1</v>
      </c>
      <c r="D29" s="27" t="s">
        <v>13</v>
      </c>
      <c r="E29" s="55"/>
      <c r="F29" s="34" t="str">
        <f t="shared" si="0"/>
        <v/>
      </c>
    </row>
    <row r="30" spans="1:6" ht="15" customHeight="1" x14ac:dyDescent="0.25">
      <c r="A30" s="25"/>
      <c r="B30" s="36" t="s">
        <v>222</v>
      </c>
      <c r="C30" s="45">
        <v>1</v>
      </c>
      <c r="D30" s="27" t="s">
        <v>13</v>
      </c>
      <c r="E30" s="55"/>
      <c r="F30" s="34" t="str">
        <f t="shared" si="0"/>
        <v/>
      </c>
    </row>
    <row r="31" spans="1:6" x14ac:dyDescent="0.25">
      <c r="A31" s="155"/>
      <c r="B31" s="156"/>
      <c r="C31" s="156"/>
      <c r="D31" s="156"/>
      <c r="E31" s="156"/>
      <c r="F31" s="157" t="s">
        <v>284</v>
      </c>
    </row>
  </sheetData>
  <mergeCells count="2">
    <mergeCell ref="B2:E2"/>
    <mergeCell ref="B10:E10"/>
  </mergeCells>
  <pageMargins left="0.7" right="0.7" top="0.75" bottom="0.75" header="0.3" footer="0.3"/>
  <pageSetup paperSize="9" scale="85"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BreakPreview" topLeftCell="A25" zoomScale="85" zoomScaleNormal="85" zoomScaleSheetLayoutView="85" workbookViewId="0"/>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14</v>
      </c>
      <c r="B1" s="6" t="s">
        <v>15</v>
      </c>
      <c r="C1" s="7" t="s">
        <v>16</v>
      </c>
      <c r="D1" s="8" t="s">
        <v>17</v>
      </c>
      <c r="E1" s="6" t="s">
        <v>161</v>
      </c>
      <c r="F1" s="9" t="s">
        <v>18</v>
      </c>
    </row>
    <row r="2" spans="1:6" ht="15.75" customHeight="1" thickBot="1" x14ac:dyDescent="0.3">
      <c r="A2" s="10">
        <v>11</v>
      </c>
      <c r="B2" s="251" t="s">
        <v>49</v>
      </c>
      <c r="C2" s="252"/>
      <c r="D2" s="252"/>
      <c r="E2" s="252"/>
      <c r="F2" s="60"/>
    </row>
    <row r="3" spans="1:6" ht="15.75" thickTop="1" x14ac:dyDescent="0.25">
      <c r="A3" s="13"/>
      <c r="B3" s="14" t="s">
        <v>20</v>
      </c>
      <c r="C3" s="15"/>
      <c r="D3" s="16"/>
      <c r="E3" s="17"/>
      <c r="F3" s="18"/>
    </row>
    <row r="4" spans="1:6" s="44" customFormat="1" ht="78.75" customHeight="1" x14ac:dyDescent="0.2">
      <c r="A4" s="25" t="s">
        <v>35</v>
      </c>
      <c r="B4" s="36" t="s">
        <v>48</v>
      </c>
      <c r="C4" s="39"/>
      <c r="D4" s="27"/>
      <c r="E4" s="47"/>
      <c r="F4" s="46"/>
    </row>
    <row r="5" spans="1:6" s="44" customFormat="1" ht="73.5" customHeight="1" x14ac:dyDescent="0.2">
      <c r="A5" s="25" t="s">
        <v>33</v>
      </c>
      <c r="B5" s="36" t="s">
        <v>47</v>
      </c>
      <c r="C5" s="39"/>
      <c r="D5" s="27"/>
      <c r="E5" s="47"/>
      <c r="F5" s="46"/>
    </row>
    <row r="6" spans="1:6" s="44" customFormat="1" ht="60" customHeight="1" x14ac:dyDescent="0.2">
      <c r="A6" s="25" t="s">
        <v>46</v>
      </c>
      <c r="B6" s="36" t="s">
        <v>45</v>
      </c>
      <c r="C6" s="39"/>
      <c r="D6" s="27"/>
      <c r="E6" s="47"/>
      <c r="F6" s="46"/>
    </row>
    <row r="7" spans="1:6" s="44" customFormat="1" ht="91.5" customHeight="1" x14ac:dyDescent="0.2">
      <c r="A7" s="25" t="s">
        <v>46</v>
      </c>
      <c r="B7" s="36" t="s">
        <v>66</v>
      </c>
      <c r="C7" s="39"/>
      <c r="D7" s="27"/>
      <c r="E7" s="47"/>
      <c r="F7" s="46"/>
    </row>
    <row r="8" spans="1:6" s="44" customFormat="1" ht="57.75" customHeight="1" x14ac:dyDescent="0.2">
      <c r="A8" s="25" t="s">
        <v>44</v>
      </c>
      <c r="B8" s="36" t="s">
        <v>43</v>
      </c>
      <c r="C8" s="39"/>
      <c r="D8" s="27"/>
      <c r="E8" s="47"/>
      <c r="F8" s="46"/>
    </row>
    <row r="9" spans="1:6" s="50" customFormat="1" ht="36.75" customHeight="1" x14ac:dyDescent="0.2">
      <c r="A9" s="25" t="s">
        <v>32</v>
      </c>
      <c r="B9" s="36" t="s">
        <v>31</v>
      </c>
      <c r="C9" s="15"/>
      <c r="D9" s="16"/>
      <c r="E9" s="17"/>
      <c r="F9" s="18"/>
    </row>
    <row r="10" spans="1:6" s="50" customFormat="1" ht="12.75" x14ac:dyDescent="0.2">
      <c r="A10" s="159"/>
      <c r="B10" s="167"/>
      <c r="C10" s="171"/>
      <c r="D10" s="172"/>
      <c r="E10" s="173"/>
      <c r="F10" s="174"/>
    </row>
    <row r="11" spans="1:6" x14ac:dyDescent="0.25">
      <c r="A11" s="186">
        <v>11.1</v>
      </c>
      <c r="B11" s="263" t="s">
        <v>153</v>
      </c>
      <c r="C11" s="264"/>
      <c r="D11" s="264"/>
      <c r="E11" s="264"/>
      <c r="F11" s="32">
        <f>SUM(F15:F53)</f>
        <v>0</v>
      </c>
    </row>
    <row r="12" spans="1:6" x14ac:dyDescent="0.25">
      <c r="A12" s="180"/>
      <c r="B12" s="181"/>
      <c r="C12" s="182"/>
      <c r="D12" s="183"/>
      <c r="E12" s="184"/>
      <c r="F12" s="185"/>
    </row>
    <row r="13" spans="1:6" x14ac:dyDescent="0.25">
      <c r="A13" s="61">
        <v>1</v>
      </c>
      <c r="B13" s="14" t="s">
        <v>42</v>
      </c>
      <c r="C13" s="45"/>
      <c r="D13" s="27"/>
      <c r="E13" s="55"/>
      <c r="F13" s="34" t="str">
        <f t="shared" ref="F13:F53" si="0">IF(E13="","",C13*E13)</f>
        <v/>
      </c>
    </row>
    <row r="14" spans="1:6" x14ac:dyDescent="0.25">
      <c r="A14" s="25">
        <v>1</v>
      </c>
      <c r="B14" s="36" t="s">
        <v>291</v>
      </c>
      <c r="C14" s="233">
        <v>1</v>
      </c>
      <c r="D14" s="234" t="s">
        <v>28</v>
      </c>
      <c r="E14" s="235"/>
      <c r="F14" s="34" t="str">
        <f t="shared" si="0"/>
        <v/>
      </c>
    </row>
    <row r="15" spans="1:6" ht="76.5" x14ac:dyDescent="0.25">
      <c r="A15" s="25">
        <v>2</v>
      </c>
      <c r="B15" s="36" t="s">
        <v>50</v>
      </c>
      <c r="C15" s="233">
        <v>1</v>
      </c>
      <c r="D15" s="234" t="s">
        <v>28</v>
      </c>
      <c r="E15" s="235"/>
      <c r="F15" s="34" t="str">
        <f t="shared" si="0"/>
        <v/>
      </c>
    </row>
    <row r="16" spans="1:6" x14ac:dyDescent="0.25">
      <c r="A16" s="25">
        <v>3</v>
      </c>
      <c r="B16" s="36" t="s">
        <v>290</v>
      </c>
      <c r="C16" s="45">
        <v>1</v>
      </c>
      <c r="D16" s="27" t="s">
        <v>28</v>
      </c>
      <c r="E16" s="55"/>
      <c r="F16" s="34" t="str">
        <f t="shared" si="0"/>
        <v/>
      </c>
    </row>
    <row r="17" spans="1:6" x14ac:dyDescent="0.25">
      <c r="A17" s="35"/>
      <c r="B17" s="36"/>
      <c r="C17" s="45"/>
      <c r="D17" s="27"/>
      <c r="E17" s="55"/>
      <c r="F17" s="34" t="str">
        <f t="shared" si="0"/>
        <v/>
      </c>
    </row>
    <row r="18" spans="1:6" ht="33.75" customHeight="1" x14ac:dyDescent="0.25">
      <c r="A18" s="61">
        <v>2</v>
      </c>
      <c r="B18" s="14" t="s">
        <v>41</v>
      </c>
      <c r="C18" s="45"/>
      <c r="D18" s="27"/>
      <c r="E18" s="55"/>
      <c r="F18" s="34" t="str">
        <f t="shared" si="0"/>
        <v/>
      </c>
    </row>
    <row r="19" spans="1:6" ht="15" customHeight="1" x14ac:dyDescent="0.25">
      <c r="A19" s="25">
        <v>1</v>
      </c>
      <c r="B19" s="2" t="s">
        <v>223</v>
      </c>
      <c r="C19" s="45">
        <v>15</v>
      </c>
      <c r="D19" s="27" t="s">
        <v>13</v>
      </c>
      <c r="E19" s="55"/>
      <c r="F19" s="34" t="str">
        <f t="shared" si="0"/>
        <v/>
      </c>
    </row>
    <row r="20" spans="1:6" ht="15" customHeight="1" x14ac:dyDescent="0.25">
      <c r="A20" s="25">
        <v>2</v>
      </c>
      <c r="B20" s="2" t="s">
        <v>224</v>
      </c>
      <c r="C20" s="45">
        <v>63</v>
      </c>
      <c r="D20" s="27" t="s">
        <v>13</v>
      </c>
      <c r="E20" s="55"/>
      <c r="F20" s="34" t="str">
        <f t="shared" si="0"/>
        <v/>
      </c>
    </row>
    <row r="21" spans="1:6" ht="15" customHeight="1" x14ac:dyDescent="0.25">
      <c r="A21" s="25">
        <v>3</v>
      </c>
      <c r="B21" s="2" t="s">
        <v>225</v>
      </c>
      <c r="C21" s="45">
        <v>16</v>
      </c>
      <c r="D21" s="27" t="s">
        <v>13</v>
      </c>
      <c r="E21" s="55"/>
      <c r="F21" s="34" t="str">
        <f t="shared" si="0"/>
        <v/>
      </c>
    </row>
    <row r="22" spans="1:6" ht="15" customHeight="1" x14ac:dyDescent="0.25">
      <c r="A22" s="25">
        <v>4</v>
      </c>
      <c r="B22" s="2" t="s">
        <v>289</v>
      </c>
      <c r="C22" s="45">
        <v>1</v>
      </c>
      <c r="D22" s="27" t="s">
        <v>13</v>
      </c>
      <c r="E22" s="55"/>
      <c r="F22" s="34" t="str">
        <f t="shared" si="0"/>
        <v/>
      </c>
    </row>
    <row r="23" spans="1:6" ht="15" customHeight="1" x14ac:dyDescent="0.25">
      <c r="A23" s="25">
        <v>5</v>
      </c>
      <c r="B23" s="2" t="s">
        <v>226</v>
      </c>
      <c r="C23" s="45">
        <v>1</v>
      </c>
      <c r="D23" s="27" t="s">
        <v>13</v>
      </c>
      <c r="E23" s="55"/>
      <c r="F23" s="34" t="str">
        <f t="shared" si="0"/>
        <v/>
      </c>
    </row>
    <row r="24" spans="1:6" ht="25.5" x14ac:dyDescent="0.25">
      <c r="A24" s="25">
        <v>6</v>
      </c>
      <c r="B24" s="2" t="s">
        <v>310</v>
      </c>
      <c r="C24" s="45">
        <v>1</v>
      </c>
      <c r="D24" s="27" t="s">
        <v>13</v>
      </c>
      <c r="E24" s="55"/>
      <c r="F24" s="34" t="str">
        <f t="shared" si="0"/>
        <v/>
      </c>
    </row>
    <row r="25" spans="1:6" ht="25.5" x14ac:dyDescent="0.25">
      <c r="A25" s="25">
        <v>7</v>
      </c>
      <c r="B25" s="2" t="s">
        <v>311</v>
      </c>
      <c r="C25" s="45">
        <v>1</v>
      </c>
      <c r="D25" s="27" t="s">
        <v>13</v>
      </c>
      <c r="E25" s="55"/>
      <c r="F25" s="34" t="str">
        <f t="shared" si="0"/>
        <v/>
      </c>
    </row>
    <row r="26" spans="1:6" ht="15" customHeight="1" x14ac:dyDescent="0.25">
      <c r="A26" s="25">
        <v>8</v>
      </c>
      <c r="B26" s="2" t="s">
        <v>227</v>
      </c>
      <c r="C26" s="45">
        <v>26</v>
      </c>
      <c r="D26" s="27" t="s">
        <v>13</v>
      </c>
      <c r="E26" s="55"/>
      <c r="F26" s="34" t="str">
        <f t="shared" si="0"/>
        <v/>
      </c>
    </row>
    <row r="27" spans="1:6" ht="15" customHeight="1" x14ac:dyDescent="0.25">
      <c r="A27" s="25">
        <v>9</v>
      </c>
      <c r="B27" s="2" t="s">
        <v>228</v>
      </c>
      <c r="C27" s="45">
        <v>9</v>
      </c>
      <c r="D27" s="27" t="s">
        <v>13</v>
      </c>
      <c r="E27" s="55"/>
      <c r="F27" s="34" t="str">
        <f t="shared" si="0"/>
        <v/>
      </c>
    </row>
    <row r="28" spans="1:6" ht="15" customHeight="1" x14ac:dyDescent="0.25">
      <c r="A28" s="25">
        <v>10</v>
      </c>
      <c r="B28" s="2" t="s">
        <v>229</v>
      </c>
      <c r="C28" s="45">
        <v>20</v>
      </c>
      <c r="D28" s="27" t="s">
        <v>13</v>
      </c>
      <c r="E28" s="55"/>
      <c r="F28" s="34" t="str">
        <f t="shared" si="0"/>
        <v/>
      </c>
    </row>
    <row r="29" spans="1:6" ht="15" customHeight="1" x14ac:dyDescent="0.25">
      <c r="A29" s="25">
        <v>11</v>
      </c>
      <c r="B29" s="2" t="s">
        <v>230</v>
      </c>
      <c r="C29" s="45">
        <v>6</v>
      </c>
      <c r="D29" s="27" t="s">
        <v>13</v>
      </c>
      <c r="E29" s="55"/>
      <c r="F29" s="34" t="str">
        <f t="shared" si="0"/>
        <v/>
      </c>
    </row>
    <row r="30" spans="1:6" ht="15" customHeight="1" x14ac:dyDescent="0.25">
      <c r="A30" s="25">
        <v>12</v>
      </c>
      <c r="B30" s="2" t="s">
        <v>231</v>
      </c>
      <c r="C30" s="45">
        <v>8</v>
      </c>
      <c r="D30" s="27" t="s">
        <v>13</v>
      </c>
      <c r="E30" s="55"/>
      <c r="F30" s="34" t="str">
        <f t="shared" si="0"/>
        <v/>
      </c>
    </row>
    <row r="31" spans="1:6" ht="15" customHeight="1" x14ac:dyDescent="0.25">
      <c r="A31" s="25">
        <v>13</v>
      </c>
      <c r="B31" s="2" t="s">
        <v>232</v>
      </c>
      <c r="C31" s="45">
        <v>1</v>
      </c>
      <c r="D31" s="27" t="s">
        <v>13</v>
      </c>
      <c r="E31" s="55"/>
      <c r="F31" s="34" t="str">
        <f t="shared" si="0"/>
        <v/>
      </c>
    </row>
    <row r="32" spans="1:6" ht="15" customHeight="1" x14ac:dyDescent="0.25">
      <c r="A32" s="25">
        <v>14</v>
      </c>
      <c r="B32" s="58" t="s">
        <v>233</v>
      </c>
      <c r="C32" s="45">
        <v>1</v>
      </c>
      <c r="D32" s="27" t="s">
        <v>13</v>
      </c>
      <c r="E32" s="55"/>
      <c r="F32" s="34" t="str">
        <f t="shared" si="0"/>
        <v/>
      </c>
    </row>
    <row r="33" spans="1:6" ht="15" customHeight="1" x14ac:dyDescent="0.25">
      <c r="A33" s="25">
        <v>15</v>
      </c>
      <c r="B33" s="58" t="s">
        <v>234</v>
      </c>
      <c r="C33" s="45">
        <v>1</v>
      </c>
      <c r="D33" s="27" t="s">
        <v>13</v>
      </c>
      <c r="E33" s="55"/>
      <c r="F33" s="34" t="str">
        <f t="shared" si="0"/>
        <v/>
      </c>
    </row>
    <row r="34" spans="1:6" ht="15" customHeight="1" x14ac:dyDescent="0.25">
      <c r="A34" s="25">
        <v>16</v>
      </c>
      <c r="B34" s="58" t="s">
        <v>235</v>
      </c>
      <c r="C34" s="45">
        <v>1</v>
      </c>
      <c r="D34" s="27" t="s">
        <v>13</v>
      </c>
      <c r="E34" s="55"/>
      <c r="F34" s="34" t="str">
        <f t="shared" si="0"/>
        <v/>
      </c>
    </row>
    <row r="35" spans="1:6" ht="15" customHeight="1" x14ac:dyDescent="0.25">
      <c r="A35" s="25">
        <v>17</v>
      </c>
      <c r="B35" s="58" t="s">
        <v>236</v>
      </c>
      <c r="C35" s="45">
        <v>4</v>
      </c>
      <c r="D35" s="27" t="s">
        <v>13</v>
      </c>
      <c r="E35" s="55"/>
      <c r="F35" s="34" t="str">
        <f t="shared" si="0"/>
        <v/>
      </c>
    </row>
    <row r="36" spans="1:6" ht="25.5" x14ac:dyDescent="0.25">
      <c r="A36" s="25">
        <v>18</v>
      </c>
      <c r="B36" s="129" t="s">
        <v>237</v>
      </c>
      <c r="C36" s="45">
        <v>9</v>
      </c>
      <c r="D36" s="27" t="s">
        <v>13</v>
      </c>
      <c r="E36" s="55"/>
      <c r="F36" s="34" t="str">
        <f t="shared" si="0"/>
        <v/>
      </c>
    </row>
    <row r="37" spans="1:6" x14ac:dyDescent="0.25">
      <c r="A37" s="25">
        <v>19</v>
      </c>
      <c r="B37" s="58" t="s">
        <v>238</v>
      </c>
      <c r="C37" s="45">
        <v>54</v>
      </c>
      <c r="D37" s="27" t="s">
        <v>13</v>
      </c>
      <c r="E37" s="55"/>
      <c r="F37" s="34" t="str">
        <f t="shared" si="0"/>
        <v/>
      </c>
    </row>
    <row r="38" spans="1:6" ht="15" customHeight="1" x14ac:dyDescent="0.25">
      <c r="A38" s="25">
        <v>20</v>
      </c>
      <c r="B38" s="58" t="s">
        <v>239</v>
      </c>
      <c r="C38" s="45">
        <v>8</v>
      </c>
      <c r="D38" s="27" t="s">
        <v>13</v>
      </c>
      <c r="E38" s="55"/>
      <c r="F38" s="34" t="str">
        <f t="shared" si="0"/>
        <v/>
      </c>
    </row>
    <row r="39" spans="1:6" ht="15" customHeight="1" x14ac:dyDescent="0.25">
      <c r="A39" s="25">
        <v>21</v>
      </c>
      <c r="B39" s="58" t="s">
        <v>240</v>
      </c>
      <c r="C39" s="45">
        <v>1</v>
      </c>
      <c r="D39" s="27" t="s">
        <v>13</v>
      </c>
      <c r="E39" s="55"/>
      <c r="F39" s="34" t="str">
        <f t="shared" si="0"/>
        <v/>
      </c>
    </row>
    <row r="40" spans="1:6" x14ac:dyDescent="0.25">
      <c r="A40" s="25">
        <v>22</v>
      </c>
      <c r="B40" s="58" t="s">
        <v>241</v>
      </c>
      <c r="C40" s="45">
        <v>2</v>
      </c>
      <c r="D40" s="27" t="s">
        <v>13</v>
      </c>
      <c r="E40" s="55"/>
      <c r="F40" s="34" t="str">
        <f t="shared" si="0"/>
        <v/>
      </c>
    </row>
    <row r="41" spans="1:6" ht="15" customHeight="1" x14ac:dyDescent="0.25">
      <c r="A41" s="25">
        <v>23</v>
      </c>
      <c r="B41" s="58" t="s">
        <v>242</v>
      </c>
      <c r="C41" s="45">
        <v>3</v>
      </c>
      <c r="D41" s="27" t="s">
        <v>13</v>
      </c>
      <c r="E41" s="55"/>
      <c r="F41" s="34" t="str">
        <f t="shared" si="0"/>
        <v/>
      </c>
    </row>
    <row r="42" spans="1:6" ht="15" customHeight="1" x14ac:dyDescent="0.25">
      <c r="A42" s="25">
        <v>24</v>
      </c>
      <c r="B42" s="58" t="s">
        <v>243</v>
      </c>
      <c r="C42" s="45">
        <v>9</v>
      </c>
      <c r="D42" s="27" t="s">
        <v>13</v>
      </c>
      <c r="E42" s="55"/>
      <c r="F42" s="34" t="str">
        <f t="shared" si="0"/>
        <v/>
      </c>
    </row>
    <row r="43" spans="1:6" ht="15" customHeight="1" x14ac:dyDescent="0.25">
      <c r="A43" s="25">
        <v>25</v>
      </c>
      <c r="B43" s="58" t="s">
        <v>244</v>
      </c>
      <c r="C43" s="45">
        <v>13</v>
      </c>
      <c r="D43" s="27" t="s">
        <v>13</v>
      </c>
      <c r="E43" s="55"/>
      <c r="F43" s="34" t="str">
        <f t="shared" si="0"/>
        <v/>
      </c>
    </row>
    <row r="44" spans="1:6" ht="15" customHeight="1" x14ac:dyDescent="0.25">
      <c r="A44" s="25">
        <v>26</v>
      </c>
      <c r="B44" s="58" t="s">
        <v>245</v>
      </c>
      <c r="C44" s="45">
        <v>16</v>
      </c>
      <c r="D44" s="27" t="s">
        <v>13</v>
      </c>
      <c r="E44" s="55"/>
      <c r="F44" s="34" t="str">
        <f t="shared" si="0"/>
        <v/>
      </c>
    </row>
    <row r="45" spans="1:6" ht="15" customHeight="1" x14ac:dyDescent="0.25">
      <c r="A45" s="25">
        <v>27</v>
      </c>
      <c r="B45" s="58" t="s">
        <v>246</v>
      </c>
      <c r="C45" s="45">
        <v>1</v>
      </c>
      <c r="D45" s="27" t="s">
        <v>13</v>
      </c>
      <c r="E45" s="55"/>
      <c r="F45" s="34" t="str">
        <f t="shared" si="0"/>
        <v/>
      </c>
    </row>
    <row r="46" spans="1:6" x14ac:dyDescent="0.25">
      <c r="A46" s="25">
        <v>28</v>
      </c>
      <c r="B46" s="58" t="s">
        <v>247</v>
      </c>
      <c r="C46" s="45">
        <v>8</v>
      </c>
      <c r="D46" s="27" t="s">
        <v>13</v>
      </c>
      <c r="E46" s="55"/>
      <c r="F46" s="34" t="str">
        <f t="shared" si="0"/>
        <v/>
      </c>
    </row>
    <row r="47" spans="1:6" x14ac:dyDescent="0.25">
      <c r="A47" s="25">
        <v>29</v>
      </c>
      <c r="B47" s="108" t="s">
        <v>309</v>
      </c>
      <c r="C47" s="45">
        <v>4</v>
      </c>
      <c r="D47" s="27" t="s">
        <v>13</v>
      </c>
      <c r="E47" s="55"/>
      <c r="F47" s="34" t="str">
        <f t="shared" si="0"/>
        <v/>
      </c>
    </row>
    <row r="48" spans="1:6" x14ac:dyDescent="0.25">
      <c r="A48" s="25">
        <v>30</v>
      </c>
      <c r="B48" s="58" t="s">
        <v>248</v>
      </c>
      <c r="C48" s="45">
        <v>5</v>
      </c>
      <c r="D48" s="27" t="s">
        <v>13</v>
      </c>
      <c r="E48" s="55"/>
      <c r="F48" s="34" t="str">
        <f t="shared" si="0"/>
        <v/>
      </c>
    </row>
    <row r="49" spans="1:6" x14ac:dyDescent="0.25">
      <c r="A49" s="25">
        <v>31</v>
      </c>
      <c r="B49" s="58" t="s">
        <v>249</v>
      </c>
      <c r="C49" s="45">
        <v>19</v>
      </c>
      <c r="D49" s="27" t="s">
        <v>13</v>
      </c>
      <c r="E49" s="55"/>
      <c r="F49" s="34" t="str">
        <f t="shared" si="0"/>
        <v/>
      </c>
    </row>
    <row r="50" spans="1:6" x14ac:dyDescent="0.25">
      <c r="A50" s="25">
        <v>32</v>
      </c>
      <c r="B50" s="58" t="s">
        <v>250</v>
      </c>
      <c r="C50" s="45">
        <v>6</v>
      </c>
      <c r="D50" s="27" t="s">
        <v>13</v>
      </c>
      <c r="E50" s="55"/>
      <c r="F50" s="34" t="str">
        <f t="shared" si="0"/>
        <v/>
      </c>
    </row>
    <row r="51" spans="1:6" x14ac:dyDescent="0.25">
      <c r="A51" s="25">
        <v>33</v>
      </c>
      <c r="B51" s="58" t="s">
        <v>251</v>
      </c>
      <c r="C51" s="45">
        <v>10</v>
      </c>
      <c r="D51" s="27" t="s">
        <v>13</v>
      </c>
      <c r="E51" s="55"/>
      <c r="F51" s="34" t="str">
        <f t="shared" si="0"/>
        <v/>
      </c>
    </row>
    <row r="52" spans="1:6" x14ac:dyDescent="0.25">
      <c r="A52" s="25">
        <v>34</v>
      </c>
      <c r="B52" s="108" t="s">
        <v>252</v>
      </c>
      <c r="C52" s="45">
        <v>23</v>
      </c>
      <c r="D52" s="27" t="s">
        <v>13</v>
      </c>
      <c r="E52" s="55"/>
      <c r="F52" s="34" t="str">
        <f t="shared" si="0"/>
        <v/>
      </c>
    </row>
    <row r="53" spans="1:6" x14ac:dyDescent="0.25">
      <c r="A53" s="30"/>
      <c r="B53" s="14"/>
      <c r="C53" s="31"/>
      <c r="D53" s="27"/>
      <c r="E53" s="17"/>
      <c r="F53" s="34" t="str">
        <f t="shared" si="0"/>
        <v/>
      </c>
    </row>
    <row r="54" spans="1:6" x14ac:dyDescent="0.25">
      <c r="A54" s="155"/>
      <c r="B54" s="156"/>
      <c r="C54" s="156"/>
      <c r="D54" s="156"/>
      <c r="E54" s="156"/>
      <c r="F54" s="157" t="s">
        <v>285</v>
      </c>
    </row>
  </sheetData>
  <mergeCells count="2">
    <mergeCell ref="B2:E2"/>
    <mergeCell ref="B11:E11"/>
  </mergeCells>
  <pageMargins left="0.7" right="0.7" top="0.75" bottom="0.75" header="0.3" footer="0.3"/>
  <pageSetup paperSize="9" scale="85" orientation="portrait" r:id="rId1"/>
  <headerFooter>
    <oddHeader>&amp;L&amp;A</oddHeader>
    <oddFooter>&amp;R&amp;P of &amp;N</oddFooter>
  </headerFooter>
  <rowBreaks count="1" manualBreakCount="1">
    <brk id="1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BreakPreview" zoomScale="85" zoomScaleNormal="85" zoomScaleSheetLayoutView="85" workbookViewId="0">
      <selection activeCell="I6" sqref="I6"/>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14</v>
      </c>
      <c r="B1" s="6" t="s">
        <v>15</v>
      </c>
      <c r="C1" s="7" t="s">
        <v>16</v>
      </c>
      <c r="D1" s="8" t="s">
        <v>17</v>
      </c>
      <c r="E1" s="6" t="s">
        <v>161</v>
      </c>
      <c r="F1" s="9" t="s">
        <v>18</v>
      </c>
    </row>
    <row r="2" spans="1:6" ht="15.75" customHeight="1" thickBot="1" x14ac:dyDescent="0.3">
      <c r="A2" s="10">
        <v>12</v>
      </c>
      <c r="B2" s="251" t="s">
        <v>128</v>
      </c>
      <c r="C2" s="252"/>
      <c r="D2" s="252"/>
      <c r="E2" s="252"/>
      <c r="F2" s="60"/>
    </row>
    <row r="3" spans="1:6" s="50" customFormat="1" ht="13.5" thickTop="1" x14ac:dyDescent="0.2">
      <c r="A3" s="19"/>
      <c r="B3" s="175"/>
      <c r="C3" s="176"/>
      <c r="D3" s="177"/>
      <c r="E3" s="178"/>
      <c r="F3" s="179"/>
    </row>
    <row r="4" spans="1:6" x14ac:dyDescent="0.25">
      <c r="A4" s="186">
        <v>12.1</v>
      </c>
      <c r="B4" s="263" t="s">
        <v>162</v>
      </c>
      <c r="C4" s="264"/>
      <c r="D4" s="264"/>
      <c r="E4" s="264"/>
      <c r="F4" s="32">
        <f>F7</f>
        <v>0</v>
      </c>
    </row>
    <row r="5" spans="1:6" x14ac:dyDescent="0.25">
      <c r="A5" s="180"/>
      <c r="B5" s="181"/>
      <c r="C5" s="182"/>
      <c r="D5" s="183"/>
      <c r="E5" s="184"/>
      <c r="F5" s="185"/>
    </row>
    <row r="6" spans="1:6" s="44" customFormat="1" ht="100.5" customHeight="1" x14ac:dyDescent="0.2">
      <c r="A6" s="159" t="s">
        <v>35</v>
      </c>
      <c r="B6" s="167" t="s">
        <v>163</v>
      </c>
      <c r="C6" s="198"/>
      <c r="D6" s="162"/>
      <c r="E6" s="199"/>
      <c r="F6" s="200"/>
    </row>
    <row r="7" spans="1:6" x14ac:dyDescent="0.25">
      <c r="A7" s="192">
        <v>1</v>
      </c>
      <c r="B7" s="193" t="s">
        <v>253</v>
      </c>
      <c r="C7" s="194"/>
      <c r="D7" s="195"/>
      <c r="E7" s="196"/>
      <c r="F7" s="197">
        <f>SUM(F8:F18)</f>
        <v>0</v>
      </c>
    </row>
    <row r="8" spans="1:6" ht="33.75" customHeight="1" x14ac:dyDescent="0.25">
      <c r="A8" s="187"/>
      <c r="B8" s="188" t="s">
        <v>254</v>
      </c>
      <c r="C8" s="189">
        <v>3</v>
      </c>
      <c r="D8" s="183" t="s">
        <v>28</v>
      </c>
      <c r="E8" s="190"/>
      <c r="F8" s="34" t="str">
        <f t="shared" ref="F8:F18" si="0">IF(E8="","",C8*E8)</f>
        <v/>
      </c>
    </row>
    <row r="9" spans="1:6" ht="26.25" x14ac:dyDescent="0.25">
      <c r="A9" s="25"/>
      <c r="B9" s="59" t="s">
        <v>259</v>
      </c>
      <c r="C9" s="45">
        <v>2</v>
      </c>
      <c r="D9" s="27" t="s">
        <v>28</v>
      </c>
      <c r="E9" s="55"/>
      <c r="F9" s="34" t="str">
        <f t="shared" si="0"/>
        <v/>
      </c>
    </row>
    <row r="10" spans="1:6" ht="26.25" x14ac:dyDescent="0.25">
      <c r="A10" s="25"/>
      <c r="B10" s="59" t="s">
        <v>260</v>
      </c>
      <c r="C10" s="45">
        <v>1</v>
      </c>
      <c r="D10" s="27" t="s">
        <v>28</v>
      </c>
      <c r="E10" s="55"/>
      <c r="F10" s="34" t="str">
        <f t="shared" si="0"/>
        <v/>
      </c>
    </row>
    <row r="11" spans="1:6" ht="26.25" x14ac:dyDescent="0.25">
      <c r="A11" s="25"/>
      <c r="B11" s="59" t="s">
        <v>261</v>
      </c>
      <c r="C11" s="45">
        <v>2</v>
      </c>
      <c r="D11" s="27" t="s">
        <v>28</v>
      </c>
      <c r="E11" s="55"/>
      <c r="F11" s="34" t="str">
        <f t="shared" si="0"/>
        <v/>
      </c>
    </row>
    <row r="12" spans="1:6" ht="26.25" x14ac:dyDescent="0.25">
      <c r="A12" s="25"/>
      <c r="B12" s="59" t="s">
        <v>267</v>
      </c>
      <c r="C12" s="45">
        <v>1</v>
      </c>
      <c r="D12" s="27" t="s">
        <v>28</v>
      </c>
      <c r="E12" s="55"/>
      <c r="F12" s="34" t="str">
        <f t="shared" si="0"/>
        <v/>
      </c>
    </row>
    <row r="13" spans="1:6" ht="26.25" x14ac:dyDescent="0.25">
      <c r="A13" s="25"/>
      <c r="B13" s="59" t="s">
        <v>255</v>
      </c>
      <c r="C13" s="45">
        <v>1</v>
      </c>
      <c r="D13" s="27" t="s">
        <v>28</v>
      </c>
      <c r="E13" s="55"/>
      <c r="F13" s="34" t="str">
        <f t="shared" si="0"/>
        <v/>
      </c>
    </row>
    <row r="14" spans="1:6" ht="26.25" x14ac:dyDescent="0.25">
      <c r="A14" s="25"/>
      <c r="B14" s="59" t="s">
        <v>256</v>
      </c>
      <c r="C14" s="45">
        <v>3</v>
      </c>
      <c r="D14" s="27" t="s">
        <v>28</v>
      </c>
      <c r="E14" s="55"/>
      <c r="F14" s="34" t="str">
        <f t="shared" si="0"/>
        <v/>
      </c>
    </row>
    <row r="15" spans="1:6" ht="26.25" x14ac:dyDescent="0.25">
      <c r="A15" s="25"/>
      <c r="B15" s="59" t="s">
        <v>257</v>
      </c>
      <c r="C15" s="45">
        <v>1</v>
      </c>
      <c r="D15" s="27" t="s">
        <v>28</v>
      </c>
      <c r="E15" s="55"/>
      <c r="F15" s="34" t="str">
        <f t="shared" si="0"/>
        <v/>
      </c>
    </row>
    <row r="16" spans="1:6" ht="26.25" x14ac:dyDescent="0.25">
      <c r="A16" s="25"/>
      <c r="B16" s="59" t="s">
        <v>258</v>
      </c>
      <c r="C16" s="45">
        <v>1</v>
      </c>
      <c r="D16" s="27" t="s">
        <v>28</v>
      </c>
      <c r="E16" s="55"/>
      <c r="F16" s="34" t="str">
        <f t="shared" si="0"/>
        <v/>
      </c>
    </row>
    <row r="17" spans="1:17" x14ac:dyDescent="0.25">
      <c r="A17" s="25"/>
      <c r="B17" s="59"/>
      <c r="C17" s="45"/>
      <c r="D17" s="27"/>
      <c r="E17" s="55"/>
      <c r="F17" s="34" t="str">
        <f t="shared" si="0"/>
        <v/>
      </c>
    </row>
    <row r="18" spans="1:17" x14ac:dyDescent="0.25">
      <c r="A18" s="30"/>
      <c r="B18" s="14"/>
      <c r="C18" s="31"/>
      <c r="D18" s="27"/>
      <c r="E18" s="17"/>
      <c r="F18" s="34" t="str">
        <f t="shared" si="0"/>
        <v/>
      </c>
    </row>
    <row r="19" spans="1:17" x14ac:dyDescent="0.25">
      <c r="A19" s="155"/>
      <c r="B19" s="156"/>
      <c r="C19" s="156"/>
      <c r="D19" s="156"/>
      <c r="E19" s="156"/>
      <c r="F19" s="157" t="s">
        <v>286</v>
      </c>
    </row>
    <row r="23" spans="1:17" x14ac:dyDescent="0.25">
      <c r="P23" s="1"/>
    </row>
    <row r="29" spans="1:17" x14ac:dyDescent="0.25">
      <c r="Q29" s="3"/>
    </row>
    <row r="30" spans="1:17" x14ac:dyDescent="0.25">
      <c r="Q30" s="3"/>
    </row>
    <row r="31" spans="1:17" x14ac:dyDescent="0.25">
      <c r="P31" s="3"/>
    </row>
    <row r="32" spans="1:17" x14ac:dyDescent="0.25">
      <c r="N32" s="1"/>
      <c r="P32" s="3"/>
    </row>
    <row r="33" spans="15:16" x14ac:dyDescent="0.25">
      <c r="P33" s="3"/>
    </row>
    <row r="38" spans="15:16" x14ac:dyDescent="0.25">
      <c r="O38"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F4" sqref="F4:F56"/>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130</v>
      </c>
      <c r="F1" s="9" t="s">
        <v>18</v>
      </c>
    </row>
    <row r="2" spans="1:6" ht="15.75" thickBot="1" x14ac:dyDescent="0.3">
      <c r="A2" s="10">
        <v>13</v>
      </c>
      <c r="B2" s="253" t="s">
        <v>296</v>
      </c>
      <c r="C2" s="254"/>
      <c r="D2" s="254"/>
      <c r="E2" s="254"/>
      <c r="F2" s="11">
        <f>+SUM(F4:F56)</f>
        <v>0</v>
      </c>
    </row>
    <row r="3" spans="1:6" ht="15.75" thickTop="1" x14ac:dyDescent="0.25">
      <c r="A3" s="180"/>
      <c r="B3" s="181"/>
      <c r="C3" s="182"/>
      <c r="D3" s="183"/>
      <c r="E3" s="184"/>
      <c r="F3" s="185"/>
    </row>
    <row r="4" spans="1:6" x14ac:dyDescent="0.25">
      <c r="A4" s="61">
        <v>1</v>
      </c>
      <c r="B4" s="14" t="s">
        <v>296</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37"/>
      <c r="H51" s="124"/>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5"/>
      <c r="D57" s="27"/>
      <c r="E57" s="28"/>
      <c r="F57" s="34"/>
    </row>
    <row r="58" spans="1:8" x14ac:dyDescent="0.25">
      <c r="A58" s="155"/>
      <c r="B58" s="156"/>
      <c r="C58" s="156"/>
      <c r="D58" s="156"/>
      <c r="E58" s="156"/>
      <c r="F58" s="157" t="s">
        <v>295</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B4" sqref="B4"/>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130</v>
      </c>
      <c r="F1" s="9" t="s">
        <v>18</v>
      </c>
    </row>
    <row r="2" spans="1:6" ht="15.75" thickBot="1" x14ac:dyDescent="0.3">
      <c r="A2" s="10">
        <v>14</v>
      </c>
      <c r="B2" s="253" t="s">
        <v>297</v>
      </c>
      <c r="C2" s="254"/>
      <c r="D2" s="254"/>
      <c r="E2" s="254"/>
      <c r="F2" s="11">
        <f>+SUM(F4:F56)</f>
        <v>0</v>
      </c>
    </row>
    <row r="3" spans="1:6" ht="15.75" thickTop="1" x14ac:dyDescent="0.25">
      <c r="A3" s="180"/>
      <c r="B3" s="181"/>
      <c r="C3" s="182"/>
      <c r="D3" s="183"/>
      <c r="E3" s="184"/>
      <c r="F3" s="185"/>
    </row>
    <row r="4" spans="1:6" x14ac:dyDescent="0.25">
      <c r="A4" s="61">
        <v>1</v>
      </c>
      <c r="B4" s="14" t="s">
        <v>297</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37"/>
      <c r="H51" s="124"/>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5"/>
      <c r="D57" s="27"/>
      <c r="E57" s="28"/>
      <c r="F57" s="34"/>
    </row>
    <row r="58" spans="1:8" x14ac:dyDescent="0.25">
      <c r="A58" s="155"/>
      <c r="B58" s="156"/>
      <c r="C58" s="156"/>
      <c r="D58" s="156"/>
      <c r="E58" s="156"/>
      <c r="F58" s="157" t="s">
        <v>298</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70" zoomScaleNormal="100" zoomScaleSheetLayoutView="70" zoomScalePageLayoutView="85" workbookViewId="0">
      <selection activeCell="B7" sqref="B7"/>
    </sheetView>
  </sheetViews>
  <sheetFormatPr defaultRowHeight="15" x14ac:dyDescent="0.25"/>
  <cols>
    <col min="1" max="1" width="3.7109375" customWidth="1"/>
    <col min="2" max="2" width="31.140625" customWidth="1"/>
    <col min="3" max="3" width="16.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6" ht="27.75" customHeight="1" x14ac:dyDescent="0.4">
      <c r="A1" s="248"/>
      <c r="B1" s="248"/>
      <c r="C1" s="248"/>
      <c r="D1" s="248"/>
      <c r="E1" s="248"/>
      <c r="F1" s="248"/>
      <c r="G1" s="248"/>
      <c r="H1" s="248"/>
      <c r="I1" s="248"/>
      <c r="J1" s="248"/>
      <c r="K1" s="248"/>
      <c r="L1" s="248"/>
      <c r="M1" s="248"/>
      <c r="N1" s="63"/>
      <c r="O1" s="63"/>
      <c r="P1" s="63"/>
    </row>
    <row r="2" spans="1:16" x14ac:dyDescent="0.25">
      <c r="A2" s="249"/>
      <c r="B2" s="249"/>
      <c r="C2" s="249"/>
      <c r="D2" s="249"/>
      <c r="E2" s="249"/>
      <c r="F2" s="249"/>
      <c r="G2" s="249"/>
      <c r="H2" s="249"/>
      <c r="I2" s="249"/>
      <c r="J2" s="249"/>
      <c r="K2" s="249"/>
      <c r="L2" s="249"/>
      <c r="M2" s="249"/>
      <c r="N2" s="63"/>
      <c r="O2" s="63"/>
      <c r="P2" s="63"/>
    </row>
    <row r="3" spans="1:16" x14ac:dyDescent="0.25">
      <c r="A3" s="249"/>
      <c r="B3" s="249"/>
      <c r="C3" s="249"/>
      <c r="D3" s="249"/>
      <c r="E3" s="249"/>
      <c r="F3" s="249"/>
      <c r="G3" s="249"/>
      <c r="H3" s="249"/>
      <c r="I3" s="249"/>
      <c r="J3" s="249"/>
      <c r="K3" s="249"/>
      <c r="L3" s="249"/>
      <c r="M3" s="249"/>
      <c r="N3" s="63"/>
      <c r="O3" s="63"/>
      <c r="P3" s="63"/>
    </row>
    <row r="4" spans="1:16" x14ac:dyDescent="0.25">
      <c r="A4" s="250"/>
      <c r="B4" s="250"/>
      <c r="C4" s="250"/>
      <c r="D4" s="250"/>
      <c r="E4" s="250"/>
      <c r="F4" s="250"/>
      <c r="G4" s="250"/>
      <c r="H4" s="250"/>
      <c r="I4" s="250"/>
      <c r="J4" s="250"/>
      <c r="K4" s="250"/>
      <c r="L4" s="250"/>
      <c r="M4" s="250"/>
      <c r="N4" s="63"/>
      <c r="O4" s="63"/>
      <c r="P4" s="63"/>
    </row>
    <row r="5" spans="1:16" x14ac:dyDescent="0.25">
      <c r="A5" s="96"/>
      <c r="B5" s="96"/>
      <c r="C5" s="96"/>
      <c r="D5" s="97"/>
      <c r="E5" s="97"/>
      <c r="F5" s="97"/>
      <c r="G5" s="97"/>
      <c r="H5" s="97"/>
      <c r="I5" s="97"/>
      <c r="J5" s="97"/>
      <c r="K5" s="97"/>
      <c r="L5" s="97"/>
      <c r="M5" s="97"/>
      <c r="N5" s="97"/>
      <c r="O5" s="63"/>
      <c r="P5" s="63"/>
    </row>
    <row r="6" spans="1:16" ht="31.5" x14ac:dyDescent="0.5">
      <c r="A6" s="100" t="s">
        <v>174</v>
      </c>
      <c r="B6" s="100"/>
      <c r="C6" s="100"/>
      <c r="D6" s="100"/>
      <c r="E6" s="100"/>
      <c r="F6" s="100"/>
      <c r="G6" s="100"/>
      <c r="H6" s="100"/>
      <c r="I6" s="100"/>
      <c r="J6" s="100"/>
      <c r="K6" s="100"/>
      <c r="L6" s="100"/>
      <c r="M6" s="100"/>
      <c r="N6" s="100"/>
      <c r="O6" s="63"/>
      <c r="P6" s="63"/>
    </row>
    <row r="7" spans="1:16" ht="23.25" x14ac:dyDescent="0.35">
      <c r="A7" s="99" t="str">
        <f>+'GRAND SUMMARY'!A3</f>
        <v>BOQ FOR COMPLETE WORKS OF SINGLE STOREY COUNCIL OFFICE</v>
      </c>
      <c r="B7" s="99"/>
      <c r="C7" s="99"/>
      <c r="D7" s="99"/>
      <c r="E7" s="99"/>
      <c r="F7" s="99"/>
      <c r="G7" s="99"/>
      <c r="H7" s="99"/>
      <c r="I7" s="99"/>
      <c r="J7" s="99"/>
      <c r="K7" s="99"/>
      <c r="L7" s="99"/>
      <c r="M7" s="99"/>
      <c r="N7" s="99"/>
      <c r="O7" s="63"/>
      <c r="P7" s="63"/>
    </row>
    <row r="8" spans="1:16" x14ac:dyDescent="0.25">
      <c r="A8" s="98" t="str">
        <f>+'GRAND SUMMARY'!A4</f>
        <v>Local Government Authority</v>
      </c>
      <c r="B8" s="98"/>
      <c r="C8" s="98"/>
      <c r="D8" s="98"/>
      <c r="E8" s="98"/>
      <c r="F8" s="98"/>
      <c r="G8" s="98"/>
      <c r="H8" s="98"/>
      <c r="I8" s="98"/>
      <c r="J8" s="98"/>
      <c r="K8" s="98"/>
      <c r="L8" s="98"/>
      <c r="M8" s="98"/>
      <c r="N8" s="98"/>
      <c r="O8" s="63"/>
      <c r="P8" s="63"/>
    </row>
    <row r="9" spans="1:16" x14ac:dyDescent="0.25">
      <c r="A9">
        <f>+'GRAND SUMMARY'!A5</f>
        <v>0</v>
      </c>
      <c r="I9" s="3"/>
    </row>
    <row r="10" spans="1:16" s="4" customFormat="1" x14ac:dyDescent="0.25">
      <c r="C10" s="4" t="s">
        <v>109</v>
      </c>
      <c r="D10" s="4" t="s">
        <v>110</v>
      </c>
      <c r="E10" s="4" t="s">
        <v>111</v>
      </c>
      <c r="F10" s="4" t="s">
        <v>112</v>
      </c>
      <c r="G10" s="4" t="s">
        <v>113</v>
      </c>
      <c r="H10" s="4" t="s">
        <v>114</v>
      </c>
      <c r="I10" s="4" t="s">
        <v>115</v>
      </c>
      <c r="J10" s="4" t="s">
        <v>116</v>
      </c>
      <c r="K10" s="4" t="s">
        <v>117</v>
      </c>
      <c r="L10" s="4" t="s">
        <v>118</v>
      </c>
      <c r="M10" s="4" t="s">
        <v>129</v>
      </c>
      <c r="N10" s="4" t="s">
        <v>165</v>
      </c>
    </row>
    <row r="11" spans="1:16" s="92" customFormat="1" ht="53.25" customHeight="1" x14ac:dyDescent="0.25">
      <c r="A11" s="205"/>
      <c r="B11" s="93"/>
      <c r="C11" s="94" t="s">
        <v>8</v>
      </c>
      <c r="D11" s="94" t="s">
        <v>91</v>
      </c>
      <c r="E11" s="94" t="s">
        <v>52</v>
      </c>
      <c r="F11" s="94" t="s">
        <v>67</v>
      </c>
      <c r="G11" s="94" t="s">
        <v>53</v>
      </c>
      <c r="H11" s="94" t="s">
        <v>54</v>
      </c>
      <c r="I11" s="94" t="s">
        <v>121</v>
      </c>
      <c r="J11" s="94" t="s">
        <v>51</v>
      </c>
      <c r="K11" s="94" t="s">
        <v>164</v>
      </c>
      <c r="L11" s="94" t="s">
        <v>37</v>
      </c>
      <c r="M11" s="94" t="s">
        <v>49</v>
      </c>
      <c r="N11" s="236" t="s">
        <v>127</v>
      </c>
    </row>
    <row r="12" spans="1:16" x14ac:dyDescent="0.25">
      <c r="A12" s="148"/>
      <c r="B12" s="95" t="s">
        <v>71</v>
      </c>
      <c r="C12" s="206">
        <f>'BILL 1 PRELIMINARIES'!F2</f>
        <v>0</v>
      </c>
      <c r="D12" s="207">
        <f>'BILL 2 WORKS BELOW GROUND'!F5</f>
        <v>0</v>
      </c>
      <c r="E12" s="207" t="str">
        <f>'BILL 3 CONCRETE WORKS'!F12</f>
        <v/>
      </c>
      <c r="F12" s="207"/>
      <c r="G12" s="207"/>
      <c r="H12" s="207"/>
      <c r="I12" s="207"/>
      <c r="J12" s="207"/>
      <c r="K12" s="207"/>
      <c r="L12" s="207"/>
      <c r="M12" s="207"/>
      <c r="N12" s="208"/>
    </row>
    <row r="13" spans="1:16" x14ac:dyDescent="0.25">
      <c r="A13" s="148"/>
      <c r="B13" s="95" t="s">
        <v>119</v>
      </c>
      <c r="C13" s="207"/>
      <c r="D13" s="207"/>
      <c r="E13" s="207">
        <f>'BILL 3 CONCRETE WORKS'!F14</f>
        <v>0</v>
      </c>
      <c r="F13" s="207"/>
      <c r="G13" s="207"/>
      <c r="H13" s="207"/>
      <c r="I13" s="207"/>
      <c r="J13" s="207"/>
      <c r="K13" s="207"/>
      <c r="L13" s="207"/>
      <c r="M13" s="207"/>
      <c r="N13" s="208"/>
    </row>
    <row r="14" spans="1:16" x14ac:dyDescent="0.25">
      <c r="A14" s="148"/>
      <c r="B14" s="95" t="s">
        <v>69</v>
      </c>
      <c r="C14" s="207"/>
      <c r="D14" s="207"/>
      <c r="E14" s="207">
        <f>'BILL 3 CONCRETE WORKS'!F57</f>
        <v>0</v>
      </c>
      <c r="F14" s="207">
        <f>'BILL4 METAL AND CARPENTRY WORKS'!F12</f>
        <v>0</v>
      </c>
      <c r="G14" s="207">
        <f>'BILL 5 MASONRY AND PLASTERING'!F9</f>
        <v>0</v>
      </c>
      <c r="H14" s="207">
        <f>'Bill 6 DOORS AND WINDOWS'!F8</f>
        <v>0</v>
      </c>
      <c r="I14" s="207">
        <f>'Bill 7 PAINTING WORKS'!F8</f>
        <v>0</v>
      </c>
      <c r="J14" s="207">
        <f>'Bill 8 FLOOR FINISHES'!F8</f>
        <v>0</v>
      </c>
      <c r="K14" s="207">
        <f>'BILL 9 FDP'!F10</f>
        <v>0</v>
      </c>
      <c r="L14" s="207">
        <f>'BILL 10 HYDRAULICS AND DRAINAGE'!F10</f>
        <v>0</v>
      </c>
      <c r="M14" s="207">
        <f>'BILL 11 ELECTRICAL INSTALLATION'!F11</f>
        <v>0</v>
      </c>
      <c r="N14" s="208">
        <f>'BILL 12 MECHANICAL SYSTEMS'!F7</f>
        <v>0</v>
      </c>
    </row>
    <row r="15" spans="1:16" x14ac:dyDescent="0.25">
      <c r="A15" s="148"/>
      <c r="B15" s="95" t="s">
        <v>70</v>
      </c>
      <c r="C15" s="207"/>
      <c r="D15" s="207"/>
      <c r="E15" s="207">
        <f>'BILL 3 CONCRETE WORKS'!F93</f>
        <v>0</v>
      </c>
      <c r="F15" s="207">
        <f>'BILL4 METAL AND CARPENTRY WORKS'!F17</f>
        <v>0</v>
      </c>
      <c r="G15" s="207"/>
      <c r="H15" s="207"/>
      <c r="I15" s="207"/>
      <c r="J15" s="207"/>
      <c r="K15" s="207"/>
      <c r="L15" s="207"/>
      <c r="M15" s="207"/>
      <c r="N15" s="208"/>
    </row>
    <row r="16" spans="1:16" x14ac:dyDescent="0.25">
      <c r="A16" s="152"/>
      <c r="B16" s="203"/>
      <c r="C16" s="204"/>
      <c r="D16" s="204"/>
      <c r="E16" s="204"/>
      <c r="F16" s="204"/>
      <c r="G16" s="204"/>
      <c r="H16" s="204"/>
      <c r="I16" s="204"/>
      <c r="J16" s="204"/>
      <c r="K16" s="204"/>
      <c r="L16" s="204"/>
      <c r="M16" s="204"/>
      <c r="N16" s="169"/>
    </row>
    <row r="17" spans="1:14" ht="15.75" x14ac:dyDescent="0.25">
      <c r="A17" s="152"/>
      <c r="B17" s="201" t="s">
        <v>120</v>
      </c>
      <c r="C17" s="202">
        <f t="shared" ref="C17:N17" si="0">SUM(C12:C15)</f>
        <v>0</v>
      </c>
      <c r="D17" s="202">
        <f t="shared" si="0"/>
        <v>0</v>
      </c>
      <c r="E17" s="202">
        <f t="shared" si="0"/>
        <v>0</v>
      </c>
      <c r="F17" s="202">
        <f t="shared" si="0"/>
        <v>0</v>
      </c>
      <c r="G17" s="202">
        <f t="shared" si="0"/>
        <v>0</v>
      </c>
      <c r="H17" s="202">
        <f t="shared" si="0"/>
        <v>0</v>
      </c>
      <c r="I17" s="202">
        <f t="shared" si="0"/>
        <v>0</v>
      </c>
      <c r="J17" s="202">
        <f t="shared" si="0"/>
        <v>0</v>
      </c>
      <c r="K17" s="202">
        <f t="shared" si="0"/>
        <v>0</v>
      </c>
      <c r="L17" s="202">
        <f t="shared" si="0"/>
        <v>0</v>
      </c>
      <c r="M17" s="202">
        <f t="shared" si="0"/>
        <v>0</v>
      </c>
      <c r="N17" s="209">
        <f t="shared" si="0"/>
        <v>0</v>
      </c>
    </row>
    <row r="19" spans="1:14" x14ac:dyDescent="0.25">
      <c r="D19" s="3"/>
    </row>
    <row r="23" spans="1:14" x14ac:dyDescent="0.25">
      <c r="D23" s="3"/>
    </row>
  </sheetData>
  <mergeCells count="4">
    <mergeCell ref="A1:M1"/>
    <mergeCell ref="A2:M2"/>
    <mergeCell ref="A3:M3"/>
    <mergeCell ref="A4:M4"/>
  </mergeCells>
  <printOptions horizontalCentered="1"/>
  <pageMargins left="0.1" right="0.1" top="0.75" bottom="0.75" header="0.3" footer="0.3"/>
  <pageSetup paperSize="9" scale="52"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view="pageBreakPreview" zoomScale="80" zoomScaleNormal="85" zoomScaleSheetLayoutView="80" workbookViewId="0">
      <selection activeCell="B24" sqref="B24"/>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6" t="s">
        <v>14</v>
      </c>
      <c r="B1" s="6" t="s">
        <v>15</v>
      </c>
      <c r="C1" s="7" t="s">
        <v>16</v>
      </c>
      <c r="D1" s="8" t="s">
        <v>17</v>
      </c>
      <c r="E1" s="6" t="s">
        <v>130</v>
      </c>
      <c r="F1" s="9" t="s">
        <v>18</v>
      </c>
    </row>
    <row r="2" spans="1:6" ht="15.75" thickBot="1" x14ac:dyDescent="0.3">
      <c r="A2" s="10">
        <v>1</v>
      </c>
      <c r="B2" s="251" t="s">
        <v>8</v>
      </c>
      <c r="C2" s="252"/>
      <c r="D2" s="252"/>
      <c r="E2" s="252"/>
      <c r="F2" s="11">
        <f>+SUM(F20:F27)</f>
        <v>0</v>
      </c>
    </row>
    <row r="3" spans="1:6" ht="15.75" thickTop="1" x14ac:dyDescent="0.25">
      <c r="A3" s="84"/>
      <c r="B3" s="85"/>
      <c r="C3" s="83"/>
      <c r="D3" s="82"/>
      <c r="E3" s="81"/>
      <c r="F3" s="80"/>
    </row>
    <row r="4" spans="1:6" x14ac:dyDescent="0.25">
      <c r="A4" s="84">
        <v>1</v>
      </c>
      <c r="B4" s="85" t="s">
        <v>269</v>
      </c>
      <c r="C4" s="83"/>
      <c r="D4" s="82"/>
      <c r="E4" s="81"/>
      <c r="F4" s="80"/>
    </row>
    <row r="5" spans="1:6" x14ac:dyDescent="0.25">
      <c r="A5" s="84"/>
      <c r="B5" s="79" t="s">
        <v>86</v>
      </c>
      <c r="C5" s="83"/>
      <c r="D5" s="82"/>
      <c r="E5" s="81"/>
      <c r="F5" s="80"/>
    </row>
    <row r="6" spans="1:6" x14ac:dyDescent="0.25">
      <c r="A6" s="84"/>
      <c r="B6" s="79" t="s">
        <v>85</v>
      </c>
      <c r="C6" s="83"/>
      <c r="D6" s="82"/>
      <c r="E6" s="81"/>
      <c r="F6" s="80"/>
    </row>
    <row r="7" spans="1:6" x14ac:dyDescent="0.25">
      <c r="A7" s="84"/>
      <c r="B7" s="79" t="s">
        <v>84</v>
      </c>
      <c r="C7" s="83"/>
      <c r="D7" s="82"/>
      <c r="E7" s="81"/>
      <c r="F7" s="80"/>
    </row>
    <row r="8" spans="1:6" x14ac:dyDescent="0.25">
      <c r="A8" s="84"/>
      <c r="B8" s="79" t="s">
        <v>83</v>
      </c>
      <c r="C8" s="83"/>
      <c r="D8" s="82"/>
      <c r="E8" s="81"/>
      <c r="F8" s="80"/>
    </row>
    <row r="9" spans="1:6" x14ac:dyDescent="0.25">
      <c r="A9" s="84"/>
      <c r="B9" s="79" t="s">
        <v>82</v>
      </c>
      <c r="C9" s="83"/>
      <c r="D9" s="82"/>
      <c r="E9" s="81"/>
      <c r="F9" s="80"/>
    </row>
    <row r="10" spans="1:6" x14ac:dyDescent="0.25">
      <c r="A10" s="84"/>
      <c r="B10" s="79" t="s">
        <v>81</v>
      </c>
      <c r="C10" s="83"/>
      <c r="D10" s="82"/>
      <c r="E10" s="81"/>
      <c r="F10" s="80"/>
    </row>
    <row r="11" spans="1:6" x14ac:dyDescent="0.25">
      <c r="A11" s="84"/>
      <c r="B11" s="79" t="s">
        <v>80</v>
      </c>
      <c r="C11" s="83"/>
      <c r="D11" s="82"/>
      <c r="E11" s="81"/>
      <c r="F11" s="80"/>
    </row>
    <row r="12" spans="1:6" x14ac:dyDescent="0.25">
      <c r="A12" s="84"/>
      <c r="B12" s="79" t="s">
        <v>79</v>
      </c>
      <c r="C12" s="83"/>
      <c r="D12" s="82"/>
      <c r="E12" s="81"/>
      <c r="F12" s="80"/>
    </row>
    <row r="13" spans="1:6" x14ac:dyDescent="0.25">
      <c r="A13" s="84"/>
      <c r="B13" s="79" t="s">
        <v>78</v>
      </c>
      <c r="C13" s="83"/>
      <c r="D13" s="82"/>
      <c r="E13" s="81"/>
      <c r="F13" s="80"/>
    </row>
    <row r="14" spans="1:6" x14ac:dyDescent="0.25">
      <c r="A14" s="84"/>
      <c r="B14" s="79" t="s">
        <v>77</v>
      </c>
      <c r="C14" s="83"/>
      <c r="D14" s="82"/>
      <c r="E14" s="81"/>
      <c r="F14" s="80"/>
    </row>
    <row r="15" spans="1:6" x14ac:dyDescent="0.25">
      <c r="A15" s="146"/>
      <c r="B15" s="79" t="s">
        <v>76</v>
      </c>
      <c r="C15" s="79"/>
      <c r="D15" s="79"/>
      <c r="E15" s="79"/>
      <c r="F15" s="147"/>
    </row>
    <row r="16" spans="1:6" x14ac:dyDescent="0.25">
      <c r="A16" s="146"/>
      <c r="B16" s="79" t="s">
        <v>75</v>
      </c>
      <c r="C16" s="79"/>
      <c r="D16" s="79"/>
      <c r="E16" s="79"/>
      <c r="F16" s="147"/>
    </row>
    <row r="17" spans="1:10" x14ac:dyDescent="0.25">
      <c r="A17" s="146"/>
      <c r="B17" s="79"/>
      <c r="C17" s="79"/>
      <c r="D17" s="79"/>
      <c r="E17" s="79"/>
      <c r="F17" s="147"/>
    </row>
    <row r="18" spans="1:10" x14ac:dyDescent="0.25">
      <c r="A18" s="146"/>
      <c r="B18" s="79"/>
      <c r="C18" s="79"/>
      <c r="D18" s="79"/>
      <c r="E18" s="79"/>
      <c r="F18" s="147"/>
    </row>
    <row r="19" spans="1:10" x14ac:dyDescent="0.25">
      <c r="A19" s="76">
        <v>1.1000000000000001</v>
      </c>
      <c r="B19" s="78" t="s">
        <v>9</v>
      </c>
      <c r="C19" s="77"/>
      <c r="D19" s="75"/>
      <c r="E19" s="74"/>
      <c r="F19" s="73"/>
    </row>
    <row r="20" spans="1:10" ht="63" customHeight="1" x14ac:dyDescent="0.25">
      <c r="A20" s="72">
        <v>1</v>
      </c>
      <c r="B20" s="68" t="s">
        <v>74</v>
      </c>
      <c r="C20" s="45">
        <v>1</v>
      </c>
      <c r="D20" s="67" t="s">
        <v>28</v>
      </c>
      <c r="E20" s="66"/>
      <c r="F20" s="34" t="str">
        <f>IF(E20="","",C20*E20)</f>
        <v/>
      </c>
    </row>
    <row r="21" spans="1:10" ht="34.5" customHeight="1" x14ac:dyDescent="0.25">
      <c r="A21" s="72"/>
      <c r="B21" s="2" t="s">
        <v>268</v>
      </c>
      <c r="C21" s="45">
        <v>1</v>
      </c>
      <c r="D21" s="67" t="s">
        <v>28</v>
      </c>
      <c r="E21" s="66"/>
      <c r="F21" s="34" t="str">
        <f t="shared" ref="F21:F27" si="0">IF(E21="","",C21*E21)</f>
        <v/>
      </c>
    </row>
    <row r="22" spans="1:10" x14ac:dyDescent="0.25">
      <c r="A22" s="69"/>
      <c r="B22" s="68"/>
      <c r="C22" s="77"/>
      <c r="D22" s="67"/>
      <c r="E22" s="66"/>
      <c r="F22" s="34" t="str">
        <f t="shared" si="0"/>
        <v/>
      </c>
      <c r="J22" s="3"/>
    </row>
    <row r="23" spans="1:10" x14ac:dyDescent="0.25">
      <c r="A23" s="76">
        <v>1.2</v>
      </c>
      <c r="B23" s="14" t="s">
        <v>10</v>
      </c>
      <c r="C23" s="77"/>
      <c r="D23" s="75"/>
      <c r="E23" s="74"/>
      <c r="F23" s="34" t="str">
        <f t="shared" si="0"/>
        <v/>
      </c>
    </row>
    <row r="24" spans="1:10" x14ac:dyDescent="0.25">
      <c r="A24" s="72">
        <v>1</v>
      </c>
      <c r="B24" s="71" t="s">
        <v>73</v>
      </c>
      <c r="C24" s="45">
        <v>1</v>
      </c>
      <c r="D24" s="70" t="s">
        <v>7</v>
      </c>
      <c r="E24" s="66"/>
      <c r="F24" s="34" t="str">
        <f t="shared" si="0"/>
        <v/>
      </c>
    </row>
    <row r="25" spans="1:10" x14ac:dyDescent="0.25">
      <c r="A25" s="69"/>
      <c r="B25" s="68"/>
      <c r="C25" s="45"/>
      <c r="D25" s="67"/>
      <c r="E25" s="66"/>
      <c r="F25" s="34" t="str">
        <f t="shared" si="0"/>
        <v/>
      </c>
    </row>
    <row r="26" spans="1:10" x14ac:dyDescent="0.25">
      <c r="A26" s="76">
        <v>1.3</v>
      </c>
      <c r="B26" s="14" t="s">
        <v>11</v>
      </c>
      <c r="C26" s="45"/>
      <c r="D26" s="75"/>
      <c r="E26" s="74"/>
      <c r="F26" s="34" t="str">
        <f t="shared" si="0"/>
        <v/>
      </c>
    </row>
    <row r="27" spans="1:10" ht="30" customHeight="1" x14ac:dyDescent="0.25">
      <c r="A27" s="72">
        <v>1</v>
      </c>
      <c r="B27" s="71" t="s">
        <v>72</v>
      </c>
      <c r="C27" s="45">
        <v>1</v>
      </c>
      <c r="D27" s="70" t="s">
        <v>28</v>
      </c>
      <c r="E27" s="66"/>
      <c r="F27" s="34" t="str">
        <f t="shared" si="0"/>
        <v/>
      </c>
    </row>
    <row r="28" spans="1:10" x14ac:dyDescent="0.25">
      <c r="A28" s="72"/>
      <c r="B28" s="71"/>
      <c r="C28" s="45"/>
      <c r="D28" s="70"/>
      <c r="E28" s="66"/>
      <c r="F28" s="34"/>
      <c r="G28" s="12"/>
      <c r="H28" s="1"/>
    </row>
    <row r="29" spans="1:10" x14ac:dyDescent="0.25">
      <c r="A29" s="149"/>
      <c r="B29" s="150"/>
      <c r="C29" s="150"/>
      <c r="D29" s="150"/>
      <c r="E29" s="150"/>
      <c r="F29" s="151" t="s">
        <v>275</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BreakPreview" zoomScale="80" zoomScaleNormal="70" zoomScaleSheetLayoutView="80" workbookViewId="0">
      <selection activeCell="O42" sqref="O42"/>
    </sheetView>
  </sheetViews>
  <sheetFormatPr defaultRowHeight="15" x14ac:dyDescent="0.25"/>
  <cols>
    <col min="1" max="1" width="5" customWidth="1"/>
    <col min="2" max="2" width="47.5703125" customWidth="1"/>
    <col min="3" max="3" width="9.7109375" bestFit="1" customWidth="1"/>
    <col min="4" max="4" width="9.7109375" customWidth="1"/>
    <col min="5" max="5" width="16" customWidth="1"/>
    <col min="6" max="6" width="19" style="1" bestFit="1" customWidth="1"/>
  </cols>
  <sheetData>
    <row r="1" spans="1:11" x14ac:dyDescent="0.25">
      <c r="A1" s="5" t="s">
        <v>14</v>
      </c>
      <c r="B1" s="6" t="s">
        <v>15</v>
      </c>
      <c r="C1" s="7" t="s">
        <v>16</v>
      </c>
      <c r="D1" s="8" t="s">
        <v>17</v>
      </c>
      <c r="E1" s="6" t="s">
        <v>130</v>
      </c>
      <c r="F1" s="9" t="s">
        <v>18</v>
      </c>
    </row>
    <row r="2" spans="1:11" ht="15.75" thickBot="1" x14ac:dyDescent="0.3">
      <c r="A2" s="10">
        <v>2</v>
      </c>
      <c r="B2" s="253" t="s">
        <v>175</v>
      </c>
      <c r="C2" s="254"/>
      <c r="D2" s="254"/>
      <c r="E2" s="254"/>
      <c r="F2" s="11"/>
    </row>
    <row r="3" spans="1:11" ht="15.75" thickTop="1" x14ac:dyDescent="0.25">
      <c r="A3" s="130">
        <v>2.1</v>
      </c>
      <c r="B3" s="14" t="s">
        <v>20</v>
      </c>
      <c r="C3" s="31"/>
      <c r="D3" s="27"/>
      <c r="E3" s="17"/>
      <c r="F3" s="18"/>
    </row>
    <row r="4" spans="1:11" ht="62.25" customHeight="1" x14ac:dyDescent="0.25">
      <c r="A4" s="131"/>
      <c r="B4" s="88" t="s">
        <v>176</v>
      </c>
      <c r="C4" s="31"/>
      <c r="D4" s="27"/>
      <c r="E4" s="28"/>
      <c r="F4" s="29"/>
    </row>
    <row r="5" spans="1:11" ht="15.75" thickBot="1" x14ac:dyDescent="0.3">
      <c r="A5" s="211"/>
      <c r="B5" s="255" t="s">
        <v>91</v>
      </c>
      <c r="C5" s="256"/>
      <c r="D5" s="256"/>
      <c r="E5" s="257"/>
      <c r="F5" s="154">
        <f>SUM(F8:F22)</f>
        <v>0</v>
      </c>
    </row>
    <row r="6" spans="1:11" ht="15.75" thickTop="1" x14ac:dyDescent="0.25">
      <c r="A6" s="210"/>
      <c r="B6" s="14"/>
      <c r="C6" s="31"/>
      <c r="D6" s="27"/>
      <c r="E6" s="17"/>
      <c r="F6" s="80"/>
    </row>
    <row r="7" spans="1:11" x14ac:dyDescent="0.25">
      <c r="A7" s="132">
        <v>2.2000000000000002</v>
      </c>
      <c r="B7" s="14" t="s">
        <v>178</v>
      </c>
      <c r="C7" s="31"/>
      <c r="D7" s="27"/>
      <c r="E7" s="28"/>
      <c r="F7" s="34"/>
    </row>
    <row r="8" spans="1:11" ht="15.75" x14ac:dyDescent="0.25">
      <c r="A8" s="132"/>
      <c r="B8" s="88" t="s">
        <v>186</v>
      </c>
      <c r="C8" s="101">
        <v>37.5</v>
      </c>
      <c r="D8" s="27" t="s">
        <v>90</v>
      </c>
      <c r="E8" s="28"/>
      <c r="F8" s="34" t="str">
        <f>IF(E8="","",C8*E8)</f>
        <v/>
      </c>
    </row>
    <row r="9" spans="1:11" ht="15.75" x14ac:dyDescent="0.25">
      <c r="A9" s="132"/>
      <c r="B9" s="88" t="s">
        <v>185</v>
      </c>
      <c r="C9" s="101">
        <v>11.092000000000001</v>
      </c>
      <c r="D9" s="27" t="s">
        <v>90</v>
      </c>
      <c r="E9" s="28"/>
      <c r="F9" s="34" t="str">
        <f t="shared" ref="F9:F22" si="0">IF(E9="","",C9*E9)</f>
        <v/>
      </c>
    </row>
    <row r="10" spans="1:11" ht="15.75" x14ac:dyDescent="0.25">
      <c r="A10" s="132"/>
      <c r="B10" s="2" t="s">
        <v>89</v>
      </c>
      <c r="C10" s="101">
        <v>22.167999999999999</v>
      </c>
      <c r="D10" s="27" t="s">
        <v>90</v>
      </c>
      <c r="E10" s="28"/>
      <c r="F10" s="34" t="str">
        <f t="shared" si="0"/>
        <v/>
      </c>
      <c r="I10" s="125"/>
      <c r="J10" s="125"/>
      <c r="K10" s="125"/>
    </row>
    <row r="11" spans="1:11" x14ac:dyDescent="0.25">
      <c r="A11" s="132"/>
      <c r="B11" s="2"/>
      <c r="C11" s="101"/>
      <c r="D11" s="27"/>
      <c r="E11" s="28"/>
      <c r="F11" s="34" t="str">
        <f t="shared" si="0"/>
        <v/>
      </c>
      <c r="I11" s="125"/>
      <c r="J11" s="125"/>
      <c r="K11" s="125"/>
    </row>
    <row r="12" spans="1:11" x14ac:dyDescent="0.25">
      <c r="A12" s="132">
        <v>2.2999999999999998</v>
      </c>
      <c r="B12" s="89" t="s">
        <v>262</v>
      </c>
      <c r="C12" s="101"/>
      <c r="D12" s="27"/>
      <c r="E12" s="28"/>
      <c r="F12" s="34" t="str">
        <f t="shared" si="0"/>
        <v/>
      </c>
      <c r="I12" s="125"/>
      <c r="J12" s="125"/>
      <c r="K12" s="125"/>
    </row>
    <row r="13" spans="1:11" ht="25.5" x14ac:dyDescent="0.25">
      <c r="A13" s="132"/>
      <c r="B13" s="2" t="s">
        <v>263</v>
      </c>
      <c r="C13" s="101">
        <v>1</v>
      </c>
      <c r="D13" s="27" t="s">
        <v>28</v>
      </c>
      <c r="E13" s="28"/>
      <c r="F13" s="34" t="str">
        <f t="shared" si="0"/>
        <v/>
      </c>
      <c r="I13" s="125"/>
      <c r="J13" s="125"/>
      <c r="K13" s="125"/>
    </row>
    <row r="14" spans="1:11" ht="33.75" customHeight="1" x14ac:dyDescent="0.25">
      <c r="A14" s="132"/>
      <c r="B14" s="2" t="s">
        <v>264</v>
      </c>
      <c r="C14" s="101">
        <v>1</v>
      </c>
      <c r="D14" s="27" t="s">
        <v>28</v>
      </c>
      <c r="E14" s="28"/>
      <c r="F14" s="34" t="str">
        <f t="shared" si="0"/>
        <v/>
      </c>
      <c r="I14" s="125"/>
      <c r="J14" s="125"/>
      <c r="K14" s="125"/>
    </row>
    <row r="15" spans="1:11" ht="36.75" customHeight="1" x14ac:dyDescent="0.25">
      <c r="A15" s="132"/>
      <c r="B15" s="2" t="s">
        <v>265</v>
      </c>
      <c r="C15" s="101">
        <v>1</v>
      </c>
      <c r="D15" s="27" t="s">
        <v>28</v>
      </c>
      <c r="E15" s="28"/>
      <c r="F15" s="34" t="str">
        <f t="shared" si="0"/>
        <v/>
      </c>
      <c r="I15" s="125"/>
      <c r="J15" s="125"/>
      <c r="K15" s="125"/>
    </row>
    <row r="16" spans="1:11" x14ac:dyDescent="0.25">
      <c r="A16" s="132"/>
      <c r="B16" s="14"/>
      <c r="C16" s="27"/>
      <c r="D16" s="27"/>
      <c r="E16" s="28"/>
      <c r="F16" s="34" t="str">
        <f t="shared" si="0"/>
        <v/>
      </c>
    </row>
    <row r="17" spans="1:8" x14ac:dyDescent="0.25">
      <c r="A17" s="132">
        <v>2.4</v>
      </c>
      <c r="B17" s="14" t="s">
        <v>12</v>
      </c>
      <c r="C17" s="31"/>
      <c r="D17" s="27"/>
      <c r="E17" s="28"/>
      <c r="F17" s="34" t="str">
        <f t="shared" si="0"/>
        <v/>
      </c>
    </row>
    <row r="18" spans="1:8" ht="25.5" x14ac:dyDescent="0.25">
      <c r="A18" s="132"/>
      <c r="B18" s="36" t="s">
        <v>72</v>
      </c>
      <c r="C18" s="33">
        <v>1</v>
      </c>
      <c r="D18" s="27" t="s">
        <v>28</v>
      </c>
      <c r="E18" s="28"/>
      <c r="F18" s="34" t="str">
        <f t="shared" si="0"/>
        <v/>
      </c>
      <c r="H18" s="124"/>
    </row>
    <row r="19" spans="1:8" x14ac:dyDescent="0.25">
      <c r="A19" s="132"/>
      <c r="B19" s="36"/>
      <c r="C19" s="33"/>
      <c r="D19" s="27"/>
      <c r="E19" s="28"/>
      <c r="F19" s="34" t="str">
        <f t="shared" si="0"/>
        <v/>
      </c>
    </row>
    <row r="20" spans="1:8" x14ac:dyDescent="0.25">
      <c r="A20" s="132"/>
      <c r="B20" s="36"/>
      <c r="C20" s="33"/>
      <c r="D20" s="27"/>
      <c r="E20" s="28"/>
      <c r="F20" s="34" t="str">
        <f t="shared" si="0"/>
        <v/>
      </c>
    </row>
    <row r="21" spans="1:8" x14ac:dyDescent="0.25">
      <c r="A21" s="132">
        <v>2.5</v>
      </c>
      <c r="B21" s="14" t="s">
        <v>88</v>
      </c>
      <c r="C21" s="33"/>
      <c r="D21" s="27"/>
      <c r="E21" s="28"/>
      <c r="F21" s="34" t="str">
        <f t="shared" si="0"/>
        <v/>
      </c>
    </row>
    <row r="22" spans="1:8" ht="17.25" customHeight="1" x14ac:dyDescent="0.25">
      <c r="A22" s="61"/>
      <c r="B22" s="36" t="s">
        <v>87</v>
      </c>
      <c r="C22" s="101">
        <v>26.422000000000001</v>
      </c>
      <c r="D22" s="27" t="s">
        <v>179</v>
      </c>
      <c r="E22" s="28"/>
      <c r="F22" s="34" t="str">
        <f t="shared" si="0"/>
        <v/>
      </c>
    </row>
    <row r="23" spans="1:8" x14ac:dyDescent="0.25">
      <c r="A23" s="61"/>
      <c r="B23" s="36"/>
      <c r="C23" s="33"/>
      <c r="D23" s="27"/>
      <c r="E23" s="28"/>
      <c r="F23" s="29"/>
    </row>
    <row r="24" spans="1:8" x14ac:dyDescent="0.25">
      <c r="A24" s="155"/>
      <c r="B24" s="156"/>
      <c r="C24" s="156"/>
      <c r="D24" s="156"/>
      <c r="E24" s="156"/>
      <c r="F24" s="157" t="s">
        <v>276</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0"/>
  <sheetViews>
    <sheetView view="pageBreakPreview" topLeftCell="A139" zoomScale="85" zoomScaleNormal="70" zoomScaleSheetLayoutView="85" workbookViewId="0">
      <selection activeCell="J11" sqref="J11"/>
    </sheetView>
  </sheetViews>
  <sheetFormatPr defaultRowHeight="15" x14ac:dyDescent="0.25"/>
  <cols>
    <col min="1" max="1" width="5" customWidth="1"/>
    <col min="2" max="2" width="47.5703125" customWidth="1"/>
    <col min="3" max="3" width="9.85546875" bestFit="1" customWidth="1"/>
    <col min="4" max="4" width="10.42578125" customWidth="1"/>
    <col min="5" max="5" width="15.140625" customWidth="1"/>
    <col min="6" max="6" width="19" style="1" bestFit="1" customWidth="1"/>
    <col min="9" max="9" width="10.7109375" bestFit="1" customWidth="1"/>
    <col min="10" max="10" width="11.140625" bestFit="1" customWidth="1"/>
  </cols>
  <sheetData>
    <row r="1" spans="1:6" x14ac:dyDescent="0.25">
      <c r="A1" s="5" t="s">
        <v>14</v>
      </c>
      <c r="B1" s="6" t="s">
        <v>15</v>
      </c>
      <c r="C1" s="7" t="s">
        <v>16</v>
      </c>
      <c r="D1" s="8" t="s">
        <v>17</v>
      </c>
      <c r="E1" s="6" t="s">
        <v>161</v>
      </c>
      <c r="F1" s="9" t="s">
        <v>18</v>
      </c>
    </row>
    <row r="2" spans="1:6" ht="15.75" thickBot="1" x14ac:dyDescent="0.3">
      <c r="A2" s="10">
        <v>3</v>
      </c>
      <c r="B2" s="253" t="s">
        <v>104</v>
      </c>
      <c r="C2" s="254"/>
      <c r="D2" s="254"/>
      <c r="E2" s="254"/>
      <c r="F2" s="11"/>
    </row>
    <row r="3" spans="1:6" ht="15.75" thickTop="1" x14ac:dyDescent="0.25">
      <c r="A3" s="13">
        <v>3.1</v>
      </c>
      <c r="B3" s="14" t="s">
        <v>20</v>
      </c>
      <c r="C3" s="31"/>
      <c r="D3" s="27"/>
      <c r="E3" s="17"/>
      <c r="F3" s="18"/>
    </row>
    <row r="4" spans="1:6" ht="69" customHeight="1" x14ac:dyDescent="0.25">
      <c r="A4" s="90" t="s">
        <v>35</v>
      </c>
      <c r="B4" s="2" t="s">
        <v>103</v>
      </c>
      <c r="C4" s="31"/>
      <c r="D4" s="27"/>
      <c r="E4" s="28"/>
      <c r="F4" s="29"/>
    </row>
    <row r="5" spans="1:6" ht="59.25" customHeight="1" x14ac:dyDescent="0.25">
      <c r="A5" s="90" t="s">
        <v>33</v>
      </c>
      <c r="B5" s="2" t="s">
        <v>102</v>
      </c>
      <c r="C5" s="31"/>
      <c r="D5" s="27"/>
      <c r="E5" s="28"/>
      <c r="F5" s="29"/>
    </row>
    <row r="6" spans="1:6" ht="70.5" customHeight="1" x14ac:dyDescent="0.25">
      <c r="A6" s="25" t="s">
        <v>46</v>
      </c>
      <c r="B6" s="2" t="s">
        <v>101</v>
      </c>
      <c r="C6" s="31"/>
      <c r="D6" s="27"/>
      <c r="E6" s="28"/>
      <c r="F6" s="29"/>
    </row>
    <row r="7" spans="1:6" ht="69.75" customHeight="1" x14ac:dyDescent="0.25">
      <c r="A7" s="25" t="s">
        <v>44</v>
      </c>
      <c r="B7" s="2" t="s">
        <v>100</v>
      </c>
      <c r="C7" s="31"/>
      <c r="D7" s="27"/>
      <c r="E7" s="28"/>
      <c r="F7" s="29"/>
    </row>
    <row r="8" spans="1:6" ht="33" customHeight="1" x14ac:dyDescent="0.25">
      <c r="A8" s="25" t="s">
        <v>32</v>
      </c>
      <c r="B8" s="2" t="s">
        <v>99</v>
      </c>
      <c r="C8" s="31"/>
      <c r="D8" s="27"/>
      <c r="E8" s="28"/>
      <c r="F8" s="29"/>
    </row>
    <row r="9" spans="1:6" ht="48" customHeight="1" x14ac:dyDescent="0.25">
      <c r="A9" s="25" t="s">
        <v>98</v>
      </c>
      <c r="B9" s="2" t="s">
        <v>97</v>
      </c>
      <c r="C9" s="31"/>
      <c r="D9" s="27"/>
      <c r="E9" s="28"/>
      <c r="F9" s="29"/>
    </row>
    <row r="10" spans="1:6" ht="39" customHeight="1" x14ac:dyDescent="0.25">
      <c r="A10" s="25" t="s">
        <v>274</v>
      </c>
      <c r="B10" s="2" t="s">
        <v>95</v>
      </c>
      <c r="C10" s="31"/>
      <c r="D10" s="27"/>
      <c r="E10" s="28"/>
      <c r="F10" s="29"/>
    </row>
    <row r="11" spans="1:6" ht="69" customHeight="1" x14ac:dyDescent="0.25">
      <c r="A11" s="25" t="s">
        <v>96</v>
      </c>
      <c r="B11" s="89" t="s">
        <v>94</v>
      </c>
      <c r="C11" s="31"/>
      <c r="D11" s="27"/>
      <c r="E11" s="28"/>
      <c r="F11" s="29"/>
    </row>
    <row r="12" spans="1:6" x14ac:dyDescent="0.25">
      <c r="A12" s="25" t="s">
        <v>93</v>
      </c>
      <c r="B12" s="2" t="s">
        <v>92</v>
      </c>
      <c r="C12" s="31">
        <v>1</v>
      </c>
      <c r="D12" s="27" t="s">
        <v>28</v>
      </c>
      <c r="E12" s="28"/>
      <c r="F12" s="34" t="str">
        <f>IF(E12="","",C12*E12)</f>
        <v/>
      </c>
    </row>
    <row r="13" spans="1:6" x14ac:dyDescent="0.25">
      <c r="A13" s="159"/>
      <c r="B13" s="160"/>
      <c r="C13" s="161"/>
      <c r="D13" s="162"/>
      <c r="E13" s="163"/>
      <c r="F13" s="164"/>
    </row>
    <row r="14" spans="1:6" ht="15.75" thickBot="1" x14ac:dyDescent="0.3">
      <c r="A14" s="212">
        <v>3.2</v>
      </c>
      <c r="B14" s="258" t="s">
        <v>91</v>
      </c>
      <c r="C14" s="259"/>
      <c r="D14" s="259"/>
      <c r="E14" s="259"/>
      <c r="F14" s="165">
        <f>SUM(F20:F56)</f>
        <v>0</v>
      </c>
    </row>
    <row r="15" spans="1:6" ht="15.75" thickTop="1" x14ac:dyDescent="0.25">
      <c r="A15" s="30"/>
      <c r="B15" s="14"/>
      <c r="C15" s="31"/>
      <c r="D15" s="27"/>
      <c r="E15" s="17"/>
      <c r="F15" s="34" t="str">
        <f t="shared" ref="F15:F27" si="0">IF(E15="","",C15*E15)</f>
        <v/>
      </c>
    </row>
    <row r="16" spans="1:6" x14ac:dyDescent="0.25">
      <c r="A16" s="30"/>
      <c r="B16" s="14" t="s">
        <v>304</v>
      </c>
      <c r="C16" s="31"/>
      <c r="D16" s="27"/>
      <c r="E16" s="17"/>
      <c r="F16" s="34" t="str">
        <f t="shared" si="0"/>
        <v/>
      </c>
    </row>
    <row r="17" spans="1:13" ht="25.5" x14ac:dyDescent="0.25">
      <c r="A17" s="30"/>
      <c r="B17" s="2" t="s">
        <v>307</v>
      </c>
      <c r="C17" s="241">
        <v>1</v>
      </c>
      <c r="D17" s="234" t="s">
        <v>28</v>
      </c>
      <c r="E17" s="17"/>
      <c r="F17" s="34" t="str">
        <f t="shared" si="0"/>
        <v/>
      </c>
    </row>
    <row r="18" spans="1:13" x14ac:dyDescent="0.25">
      <c r="A18" s="30"/>
      <c r="B18" s="14"/>
      <c r="C18" s="31"/>
      <c r="D18" s="27"/>
      <c r="E18" s="17"/>
      <c r="F18" s="34" t="str">
        <f t="shared" si="0"/>
        <v/>
      </c>
    </row>
    <row r="19" spans="1:13" x14ac:dyDescent="0.25">
      <c r="A19" s="87"/>
      <c r="B19" s="14" t="s">
        <v>108</v>
      </c>
      <c r="C19" s="27"/>
      <c r="D19" s="27"/>
      <c r="E19" s="28"/>
      <c r="F19" s="34" t="str">
        <f t="shared" si="0"/>
        <v/>
      </c>
      <c r="I19" s="3"/>
    </row>
    <row r="20" spans="1:13" ht="15" customHeight="1" x14ac:dyDescent="0.25">
      <c r="A20" s="61"/>
      <c r="B20" s="2" t="s">
        <v>108</v>
      </c>
      <c r="C20" s="31">
        <v>2.36</v>
      </c>
      <c r="D20" s="27" t="s">
        <v>90</v>
      </c>
      <c r="E20" s="28"/>
      <c r="F20" s="34" t="str">
        <f t="shared" si="0"/>
        <v/>
      </c>
      <c r="J20" s="3"/>
    </row>
    <row r="21" spans="1:13" x14ac:dyDescent="0.25">
      <c r="A21" s="61"/>
      <c r="B21" s="91"/>
      <c r="C21" s="31"/>
      <c r="D21" s="27"/>
      <c r="E21" s="28"/>
      <c r="F21" s="34" t="str">
        <f t="shared" si="0"/>
        <v/>
      </c>
    </row>
    <row r="22" spans="1:13" x14ac:dyDescent="0.25">
      <c r="A22" s="87"/>
      <c r="B22" s="14" t="s">
        <v>188</v>
      </c>
      <c r="C22" s="27"/>
      <c r="D22" s="27"/>
      <c r="E22" s="28"/>
      <c r="F22" s="34" t="str">
        <f t="shared" si="0"/>
        <v/>
      </c>
    </row>
    <row r="23" spans="1:13" ht="15.75" x14ac:dyDescent="0.25">
      <c r="A23" s="61"/>
      <c r="B23" s="2" t="s">
        <v>132</v>
      </c>
      <c r="C23" s="31">
        <f>(0.55*0.55*0.15)*18</f>
        <v>0.81675000000000009</v>
      </c>
      <c r="D23" s="27" t="s">
        <v>90</v>
      </c>
      <c r="E23" s="28"/>
      <c r="F23" s="34" t="str">
        <f t="shared" si="0"/>
        <v/>
      </c>
    </row>
    <row r="24" spans="1:13" x14ac:dyDescent="0.25">
      <c r="A24" s="87"/>
      <c r="B24" s="36" t="s">
        <v>0</v>
      </c>
      <c r="C24" s="31"/>
      <c r="D24" s="27"/>
      <c r="E24" s="28"/>
      <c r="F24" s="34" t="str">
        <f t="shared" si="0"/>
        <v/>
      </c>
      <c r="K24">
        <f>550/200</f>
        <v>2.75</v>
      </c>
      <c r="L24">
        <f>K24*0.46</f>
        <v>1.2650000000000001</v>
      </c>
      <c r="M24">
        <f>L24*18</f>
        <v>22.770000000000003</v>
      </c>
    </row>
    <row r="25" spans="1:13" x14ac:dyDescent="0.25">
      <c r="A25" s="61"/>
      <c r="B25" s="91" t="s">
        <v>139</v>
      </c>
      <c r="C25" s="31">
        <v>14.055999999999999</v>
      </c>
      <c r="D25" s="27" t="s">
        <v>187</v>
      </c>
      <c r="E25" s="28"/>
      <c r="F25" s="34" t="str">
        <f t="shared" si="0"/>
        <v/>
      </c>
      <c r="K25">
        <f>650/200</f>
        <v>3.25</v>
      </c>
      <c r="L25">
        <f>K25*0.56</f>
        <v>1.8200000000000003</v>
      </c>
      <c r="M25">
        <f>L25*18</f>
        <v>32.760000000000005</v>
      </c>
    </row>
    <row r="26" spans="1:13" ht="15.75" x14ac:dyDescent="0.25">
      <c r="A26" s="87"/>
      <c r="B26" s="36" t="s">
        <v>107</v>
      </c>
      <c r="C26" s="31">
        <v>5.4450000000000003</v>
      </c>
      <c r="D26" s="27" t="s">
        <v>26</v>
      </c>
      <c r="E26" s="28"/>
      <c r="F26" s="34" t="str">
        <f t="shared" si="0"/>
        <v/>
      </c>
    </row>
    <row r="27" spans="1:13" x14ac:dyDescent="0.25">
      <c r="A27" s="61"/>
      <c r="B27" s="89" t="s">
        <v>1</v>
      </c>
      <c r="C27" s="27"/>
      <c r="D27" s="27"/>
      <c r="E27" s="28"/>
      <c r="F27" s="34" t="str">
        <f t="shared" si="0"/>
        <v/>
      </c>
    </row>
    <row r="28" spans="1:13" ht="43.5" customHeight="1" x14ac:dyDescent="0.25">
      <c r="A28" s="61"/>
      <c r="B28" s="2" t="s">
        <v>106</v>
      </c>
      <c r="C28" s="31">
        <v>5.94</v>
      </c>
      <c r="D28" s="27" t="s">
        <v>26</v>
      </c>
      <c r="E28" s="28"/>
      <c r="F28" s="34" t="str">
        <f t="shared" ref="F28:F55" si="1">IF(E28="","",C28*E28)</f>
        <v/>
      </c>
    </row>
    <row r="29" spans="1:13" x14ac:dyDescent="0.25">
      <c r="A29" s="61"/>
      <c r="B29" s="36"/>
      <c r="C29" s="33"/>
      <c r="D29" s="27"/>
      <c r="E29" s="28"/>
      <c r="F29" s="34" t="str">
        <f t="shared" si="1"/>
        <v/>
      </c>
    </row>
    <row r="30" spans="1:13" x14ac:dyDescent="0.25">
      <c r="A30" s="87"/>
      <c r="B30" s="14" t="s">
        <v>188</v>
      </c>
      <c r="C30" s="27"/>
      <c r="D30" s="27"/>
      <c r="E30" s="28"/>
      <c r="F30" s="34" t="str">
        <f t="shared" si="1"/>
        <v/>
      </c>
    </row>
    <row r="31" spans="1:13" ht="15.75" x14ac:dyDescent="0.25">
      <c r="A31" s="61"/>
      <c r="B31" s="2" t="s">
        <v>132</v>
      </c>
      <c r="C31" s="31">
        <v>1.141</v>
      </c>
      <c r="D31" s="27" t="s">
        <v>90</v>
      </c>
      <c r="E31" s="28"/>
      <c r="F31" s="34" t="str">
        <f t="shared" si="1"/>
        <v/>
      </c>
    </row>
    <row r="32" spans="1:13" x14ac:dyDescent="0.25">
      <c r="A32" s="87"/>
      <c r="B32" s="36" t="s">
        <v>0</v>
      </c>
      <c r="C32" s="31"/>
      <c r="D32" s="27"/>
      <c r="E32" s="28"/>
      <c r="F32" s="34" t="str">
        <f t="shared" si="1"/>
        <v/>
      </c>
      <c r="K32">
        <f>550/200</f>
        <v>2.75</v>
      </c>
      <c r="L32">
        <f>K32*0.46</f>
        <v>1.2650000000000001</v>
      </c>
      <c r="M32">
        <f>L32*18</f>
        <v>22.770000000000003</v>
      </c>
    </row>
    <row r="33" spans="1:13" x14ac:dyDescent="0.25">
      <c r="A33" s="61"/>
      <c r="B33" s="91" t="s">
        <v>139</v>
      </c>
      <c r="C33" s="31">
        <v>20.222000000000001</v>
      </c>
      <c r="D33" s="27" t="s">
        <v>187</v>
      </c>
      <c r="E33" s="28"/>
      <c r="F33" s="34" t="str">
        <f t="shared" si="1"/>
        <v/>
      </c>
      <c r="K33">
        <f>650/200</f>
        <v>3.25</v>
      </c>
      <c r="L33">
        <f>K33*0.56</f>
        <v>1.8200000000000003</v>
      </c>
      <c r="M33">
        <f>L33*18</f>
        <v>32.760000000000005</v>
      </c>
    </row>
    <row r="34" spans="1:13" ht="15.75" x14ac:dyDescent="0.25">
      <c r="A34" s="87"/>
      <c r="B34" s="36" t="s">
        <v>107</v>
      </c>
      <c r="C34" s="31">
        <v>7.6050000000000004</v>
      </c>
      <c r="D34" s="27" t="s">
        <v>26</v>
      </c>
      <c r="E34" s="28"/>
      <c r="F34" s="34" t="str">
        <f t="shared" si="1"/>
        <v/>
      </c>
    </row>
    <row r="35" spans="1:13" x14ac:dyDescent="0.25">
      <c r="A35" s="61"/>
      <c r="B35" s="89" t="s">
        <v>1</v>
      </c>
      <c r="C35" s="27"/>
      <c r="D35" s="27"/>
      <c r="E35" s="28"/>
      <c r="F35" s="34" t="str">
        <f t="shared" si="1"/>
        <v/>
      </c>
    </row>
    <row r="36" spans="1:13" ht="43.5" customHeight="1" x14ac:dyDescent="0.25">
      <c r="A36" s="61"/>
      <c r="B36" s="2" t="s">
        <v>106</v>
      </c>
      <c r="C36" s="31">
        <v>7.02</v>
      </c>
      <c r="D36" s="27" t="s">
        <v>26</v>
      </c>
      <c r="E36" s="28"/>
      <c r="F36" s="34" t="str">
        <f t="shared" si="1"/>
        <v/>
      </c>
    </row>
    <row r="37" spans="1:13" x14ac:dyDescent="0.25">
      <c r="A37" s="61"/>
      <c r="B37" s="36"/>
      <c r="C37" s="33"/>
      <c r="D37" s="27"/>
      <c r="E37" s="28"/>
      <c r="F37" s="34" t="str">
        <f t="shared" si="1"/>
        <v/>
      </c>
    </row>
    <row r="38" spans="1:13" x14ac:dyDescent="0.25">
      <c r="A38" s="87"/>
      <c r="B38" s="14" t="s">
        <v>189</v>
      </c>
      <c r="C38" s="27"/>
      <c r="D38" s="27"/>
      <c r="E38" s="28"/>
      <c r="F38" s="34" t="str">
        <f t="shared" si="1"/>
        <v/>
      </c>
    </row>
    <row r="39" spans="1:13" ht="15.75" x14ac:dyDescent="0.25">
      <c r="A39" s="61"/>
      <c r="B39" s="2" t="s">
        <v>133</v>
      </c>
      <c r="C39" s="31">
        <v>20.21</v>
      </c>
      <c r="D39" s="27" t="s">
        <v>90</v>
      </c>
      <c r="E39" s="28"/>
      <c r="F39" s="34" t="str">
        <f t="shared" si="1"/>
        <v/>
      </c>
    </row>
    <row r="40" spans="1:13" x14ac:dyDescent="0.25">
      <c r="A40" s="87"/>
      <c r="B40" s="36" t="s">
        <v>0</v>
      </c>
      <c r="C40" s="31"/>
      <c r="D40" s="27"/>
      <c r="E40" s="28"/>
      <c r="F40" s="34" t="str">
        <f t="shared" si="1"/>
        <v/>
      </c>
      <c r="K40">
        <f>230.97*6</f>
        <v>1385.82</v>
      </c>
    </row>
    <row r="41" spans="1:13" x14ac:dyDescent="0.25">
      <c r="A41" s="61"/>
      <c r="B41" s="91" t="s">
        <v>137</v>
      </c>
      <c r="C41" s="31">
        <v>0.39400000000000002</v>
      </c>
      <c r="D41" s="27" t="s">
        <v>3</v>
      </c>
      <c r="E41" s="28"/>
      <c r="F41" s="34" t="str">
        <f t="shared" si="1"/>
        <v/>
      </c>
      <c r="K41">
        <f>230.97/0.15</f>
        <v>1539.8</v>
      </c>
      <c r="L41">
        <f>K41*1.15</f>
        <v>1770.7699999999998</v>
      </c>
    </row>
    <row r="42" spans="1:13" x14ac:dyDescent="0.25">
      <c r="A42" s="61"/>
      <c r="B42" s="91" t="s">
        <v>5</v>
      </c>
      <c r="C42" s="31">
        <v>1.2310000000000001</v>
      </c>
      <c r="D42" s="27" t="s">
        <v>3</v>
      </c>
      <c r="E42" s="28"/>
      <c r="F42" s="34" t="str">
        <f t="shared" si="1"/>
        <v/>
      </c>
    </row>
    <row r="43" spans="1:13" x14ac:dyDescent="0.25">
      <c r="A43" s="61"/>
      <c r="B43" s="91" t="s">
        <v>105</v>
      </c>
      <c r="C43" s="31">
        <v>1</v>
      </c>
      <c r="D43" s="27" t="s">
        <v>134</v>
      </c>
      <c r="E43" s="28"/>
      <c r="F43" s="34" t="str">
        <f t="shared" si="1"/>
        <v/>
      </c>
    </row>
    <row r="44" spans="1:13" x14ac:dyDescent="0.25">
      <c r="A44" s="61"/>
      <c r="B44" s="89" t="s">
        <v>1</v>
      </c>
      <c r="C44" s="27"/>
      <c r="D44" s="27"/>
      <c r="E44" s="28"/>
      <c r="F44" s="34" t="str">
        <f t="shared" si="1"/>
        <v/>
      </c>
    </row>
    <row r="45" spans="1:13" ht="43.5" customHeight="1" x14ac:dyDescent="0.25">
      <c r="A45" s="61"/>
      <c r="B45" s="2" t="s">
        <v>106</v>
      </c>
      <c r="C45" s="31">
        <v>161.679</v>
      </c>
      <c r="D45" s="27" t="s">
        <v>26</v>
      </c>
      <c r="E45" s="28"/>
      <c r="F45" s="34" t="str">
        <f t="shared" si="1"/>
        <v/>
      </c>
    </row>
    <row r="46" spans="1:13" x14ac:dyDescent="0.25">
      <c r="A46" s="61"/>
      <c r="B46" s="36"/>
      <c r="C46" s="33"/>
      <c r="D46" s="27"/>
      <c r="E46" s="28"/>
      <c r="F46" s="34" t="str">
        <f t="shared" si="1"/>
        <v/>
      </c>
    </row>
    <row r="47" spans="1:13" x14ac:dyDescent="0.25">
      <c r="A47" s="87"/>
      <c r="B47" s="14" t="s">
        <v>190</v>
      </c>
      <c r="C47" s="27"/>
      <c r="D47" s="27"/>
      <c r="E47" s="28"/>
      <c r="F47" s="34" t="str">
        <f t="shared" si="1"/>
        <v/>
      </c>
    </row>
    <row r="48" spans="1:13" ht="15.75" x14ac:dyDescent="0.25">
      <c r="A48" s="61"/>
      <c r="B48" s="2" t="s">
        <v>133</v>
      </c>
      <c r="C48" s="31">
        <v>0.16800000000000001</v>
      </c>
      <c r="D48" s="27" t="s">
        <v>90</v>
      </c>
      <c r="E48" s="28"/>
      <c r="F48" s="34" t="str">
        <f t="shared" si="1"/>
        <v/>
      </c>
    </row>
    <row r="49" spans="1:12" x14ac:dyDescent="0.25">
      <c r="A49" s="87"/>
      <c r="B49" s="36" t="s">
        <v>0</v>
      </c>
      <c r="C49" s="31"/>
      <c r="D49" s="27"/>
      <c r="E49" s="28"/>
      <c r="F49" s="34" t="str">
        <f t="shared" si="1"/>
        <v/>
      </c>
      <c r="K49">
        <f>230.97*6</f>
        <v>1385.82</v>
      </c>
    </row>
    <row r="50" spans="1:12" x14ac:dyDescent="0.25">
      <c r="A50" s="61"/>
      <c r="B50" s="91" t="s">
        <v>137</v>
      </c>
      <c r="C50" s="31">
        <v>3.786</v>
      </c>
      <c r="D50" s="27" t="s">
        <v>187</v>
      </c>
      <c r="E50" s="28"/>
      <c r="F50" s="34" t="str">
        <f t="shared" si="1"/>
        <v/>
      </c>
      <c r="K50">
        <f>230.97/0.15</f>
        <v>1539.8</v>
      </c>
      <c r="L50">
        <f>K50*1.15</f>
        <v>1770.7699999999998</v>
      </c>
    </row>
    <row r="51" spans="1:12" x14ac:dyDescent="0.25">
      <c r="A51" s="61"/>
      <c r="B51" s="91" t="s">
        <v>5</v>
      </c>
      <c r="C51" s="31">
        <v>9.57</v>
      </c>
      <c r="D51" s="27" t="s">
        <v>187</v>
      </c>
      <c r="E51" s="28"/>
      <c r="F51" s="34" t="str">
        <f t="shared" si="1"/>
        <v/>
      </c>
    </row>
    <row r="52" spans="1:12" x14ac:dyDescent="0.25">
      <c r="A52" s="61"/>
      <c r="B52" s="91" t="s">
        <v>105</v>
      </c>
      <c r="C52" s="31">
        <v>1</v>
      </c>
      <c r="D52" s="27" t="s">
        <v>134</v>
      </c>
      <c r="E52" s="28"/>
      <c r="F52" s="34" t="str">
        <f t="shared" si="1"/>
        <v/>
      </c>
    </row>
    <row r="53" spans="1:12" x14ac:dyDescent="0.25">
      <c r="A53" s="61"/>
      <c r="B53" s="89" t="s">
        <v>1</v>
      </c>
      <c r="C53" s="27"/>
      <c r="D53" s="27"/>
      <c r="E53" s="28"/>
      <c r="F53" s="34" t="str">
        <f t="shared" si="1"/>
        <v/>
      </c>
    </row>
    <row r="54" spans="1:12" ht="43.5" customHeight="1" x14ac:dyDescent="0.25">
      <c r="A54" s="61"/>
      <c r="B54" s="2" t="s">
        <v>106</v>
      </c>
      <c r="C54" s="31">
        <v>1.34</v>
      </c>
      <c r="D54" s="27" t="s">
        <v>26</v>
      </c>
      <c r="E54" s="28"/>
      <c r="F54" s="34" t="str">
        <f t="shared" si="1"/>
        <v/>
      </c>
    </row>
    <row r="55" spans="1:12" x14ac:dyDescent="0.25">
      <c r="A55" s="61"/>
      <c r="B55" s="2"/>
      <c r="C55" s="31"/>
      <c r="D55" s="27"/>
      <c r="E55" s="28"/>
      <c r="F55" s="34" t="str">
        <f t="shared" si="1"/>
        <v/>
      </c>
    </row>
    <row r="56" spans="1:12" x14ac:dyDescent="0.25">
      <c r="A56" s="166"/>
      <c r="B56" s="167"/>
      <c r="C56" s="168"/>
      <c r="D56" s="162"/>
      <c r="E56" s="163"/>
      <c r="F56" s="164"/>
    </row>
    <row r="57" spans="1:12" ht="15.75" thickBot="1" x14ac:dyDescent="0.3">
      <c r="A57" s="212">
        <v>3.3</v>
      </c>
      <c r="B57" s="258" t="s">
        <v>138</v>
      </c>
      <c r="C57" s="259"/>
      <c r="D57" s="259"/>
      <c r="E57" s="259"/>
      <c r="F57" s="165">
        <f>SUM(F58:F90)</f>
        <v>0</v>
      </c>
    </row>
    <row r="58" spans="1:12" ht="15.75" thickTop="1" x14ac:dyDescent="0.25">
      <c r="A58" s="61"/>
      <c r="B58" s="2"/>
      <c r="C58" s="31"/>
      <c r="D58" s="27"/>
      <c r="E58" s="28"/>
      <c r="F58" s="34"/>
    </row>
    <row r="59" spans="1:12" x14ac:dyDescent="0.25">
      <c r="A59" s="87"/>
      <c r="B59" s="14" t="s">
        <v>271</v>
      </c>
      <c r="C59" s="27"/>
      <c r="D59" s="27"/>
      <c r="E59" s="17"/>
      <c r="F59" s="34" t="str">
        <f t="shared" ref="F59:F91" si="2">IF(E59="","",C59*E59)</f>
        <v/>
      </c>
    </row>
    <row r="60" spans="1:12" ht="15.75" x14ac:dyDescent="0.25">
      <c r="A60" s="61"/>
      <c r="B60" s="2" t="s">
        <v>132</v>
      </c>
      <c r="C60" s="31">
        <v>57.402000000000001</v>
      </c>
      <c r="D60" s="27" t="s">
        <v>90</v>
      </c>
      <c r="E60" s="17"/>
      <c r="F60" s="34" t="str">
        <f t="shared" si="2"/>
        <v/>
      </c>
      <c r="H60">
        <v>18.591999999999999</v>
      </c>
      <c r="I60">
        <f>H60/0.1</f>
        <v>185.92</v>
      </c>
      <c r="J60">
        <f>I60*H61</f>
        <v>4740.2163199999995</v>
      </c>
    </row>
    <row r="61" spans="1:12" x14ac:dyDescent="0.25">
      <c r="A61" s="87"/>
      <c r="B61" s="36" t="s">
        <v>0</v>
      </c>
      <c r="C61" s="31"/>
      <c r="D61" s="27"/>
      <c r="E61" s="17"/>
      <c r="F61" s="34" t="str">
        <f t="shared" si="2"/>
        <v/>
      </c>
      <c r="H61">
        <v>25.495999999999999</v>
      </c>
      <c r="I61">
        <f>H61/0.1</f>
        <v>254.95999999999998</v>
      </c>
      <c r="J61">
        <f>I61*H60</f>
        <v>4740.2163199999995</v>
      </c>
    </row>
    <row r="62" spans="1:12" x14ac:dyDescent="0.25">
      <c r="A62" s="61"/>
      <c r="B62" s="91" t="s">
        <v>4</v>
      </c>
      <c r="C62" s="31">
        <v>2.93</v>
      </c>
      <c r="D62" s="27" t="s">
        <v>3</v>
      </c>
      <c r="E62" s="17"/>
      <c r="F62" s="34" t="str">
        <f t="shared" si="2"/>
        <v/>
      </c>
      <c r="J62">
        <f>J61+J60</f>
        <v>9480.4326399999991</v>
      </c>
    </row>
    <row r="63" spans="1:12" ht="15.75" x14ac:dyDescent="0.25">
      <c r="A63" s="61"/>
      <c r="B63" s="91" t="s">
        <v>180</v>
      </c>
      <c r="C63" s="31">
        <v>474.02</v>
      </c>
      <c r="D63" s="27" t="s">
        <v>26</v>
      </c>
      <c r="E63" s="17"/>
      <c r="F63" s="34" t="str">
        <f t="shared" si="2"/>
        <v/>
      </c>
    </row>
    <row r="64" spans="1:12" x14ac:dyDescent="0.25">
      <c r="A64" s="61"/>
      <c r="B64" s="91"/>
      <c r="C64" s="31"/>
      <c r="D64" s="27"/>
      <c r="E64" s="17"/>
      <c r="F64" s="34" t="str">
        <f t="shared" si="2"/>
        <v/>
      </c>
    </row>
    <row r="65" spans="1:12" x14ac:dyDescent="0.25">
      <c r="A65" s="87"/>
      <c r="B65" s="14" t="s">
        <v>135</v>
      </c>
      <c r="C65" s="27"/>
      <c r="D65" s="27"/>
      <c r="E65" s="17"/>
      <c r="F65" s="34" t="str">
        <f t="shared" si="2"/>
        <v/>
      </c>
    </row>
    <row r="66" spans="1:12" ht="15.75" x14ac:dyDescent="0.25">
      <c r="A66" s="61"/>
      <c r="B66" s="2" t="s">
        <v>133</v>
      </c>
      <c r="C66" s="31">
        <v>4.9572000000000003</v>
      </c>
      <c r="D66" s="27" t="s">
        <v>90</v>
      </c>
      <c r="E66" s="17"/>
      <c r="F66" s="34" t="str">
        <f t="shared" si="2"/>
        <v/>
      </c>
    </row>
    <row r="67" spans="1:12" x14ac:dyDescent="0.25">
      <c r="A67" s="87"/>
      <c r="B67" s="36" t="s">
        <v>0</v>
      </c>
      <c r="C67" s="31"/>
      <c r="D67" s="27"/>
      <c r="E67" s="17"/>
      <c r="F67" s="34" t="str">
        <f t="shared" si="2"/>
        <v/>
      </c>
    </row>
    <row r="68" spans="1:12" x14ac:dyDescent="0.25">
      <c r="A68" s="61"/>
      <c r="B68" s="91" t="s">
        <v>137</v>
      </c>
      <c r="C68" s="31">
        <v>0.51400000000000001</v>
      </c>
      <c r="D68" s="27" t="s">
        <v>3</v>
      </c>
      <c r="E68" s="17"/>
      <c r="F68" s="34" t="str">
        <f t="shared" si="2"/>
        <v/>
      </c>
    </row>
    <row r="69" spans="1:12" x14ac:dyDescent="0.25">
      <c r="A69" s="61"/>
      <c r="B69" s="91" t="s">
        <v>5</v>
      </c>
      <c r="C69" s="31">
        <v>0.441</v>
      </c>
      <c r="D69" s="27" t="s">
        <v>3</v>
      </c>
      <c r="E69" s="17"/>
      <c r="F69" s="34" t="str">
        <f t="shared" si="2"/>
        <v/>
      </c>
    </row>
    <row r="70" spans="1:12" x14ac:dyDescent="0.25">
      <c r="A70" s="61"/>
      <c r="B70" s="91" t="s">
        <v>105</v>
      </c>
      <c r="C70" s="31">
        <v>1</v>
      </c>
      <c r="D70" s="27" t="s">
        <v>134</v>
      </c>
      <c r="E70" s="17"/>
      <c r="F70" s="34" t="str">
        <f t="shared" si="2"/>
        <v/>
      </c>
    </row>
    <row r="71" spans="1:12" x14ac:dyDescent="0.25">
      <c r="A71" s="61"/>
      <c r="B71" s="89" t="s">
        <v>1</v>
      </c>
      <c r="C71" s="31"/>
      <c r="D71" s="27"/>
      <c r="E71" s="17"/>
      <c r="F71" s="34" t="str">
        <f t="shared" si="2"/>
        <v/>
      </c>
    </row>
    <row r="72" spans="1:12" ht="43.5" customHeight="1" x14ac:dyDescent="0.25">
      <c r="A72" s="61"/>
      <c r="B72" s="2" t="s">
        <v>106</v>
      </c>
      <c r="C72" s="31">
        <v>98.328000000000003</v>
      </c>
      <c r="D72" s="27" t="s">
        <v>26</v>
      </c>
      <c r="E72" s="17"/>
      <c r="F72" s="34" t="str">
        <f t="shared" si="2"/>
        <v/>
      </c>
    </row>
    <row r="73" spans="1:12" x14ac:dyDescent="0.25">
      <c r="A73" s="61"/>
      <c r="B73" s="2"/>
      <c r="C73" s="31"/>
      <c r="D73" s="27"/>
      <c r="E73" s="17"/>
      <c r="F73" s="34" t="str">
        <f t="shared" si="2"/>
        <v/>
      </c>
      <c r="K73">
        <v>3.9800000000000002E-2</v>
      </c>
      <c r="L73">
        <v>495.72</v>
      </c>
    </row>
    <row r="74" spans="1:12" x14ac:dyDescent="0.25">
      <c r="A74" s="87"/>
      <c r="B74" s="14" t="s">
        <v>136</v>
      </c>
      <c r="C74" s="27"/>
      <c r="D74" s="27"/>
      <c r="E74" s="17"/>
      <c r="F74" s="34" t="str">
        <f t="shared" si="2"/>
        <v/>
      </c>
      <c r="L74">
        <v>2.3130000000000002</v>
      </c>
    </row>
    <row r="75" spans="1:12" ht="15.75" x14ac:dyDescent="0.25">
      <c r="A75" s="61"/>
      <c r="B75" s="2" t="s">
        <v>133</v>
      </c>
      <c r="C75" s="31">
        <v>0.29099999999999998</v>
      </c>
      <c r="D75" s="27" t="s">
        <v>90</v>
      </c>
      <c r="E75" s="17"/>
      <c r="F75" s="34" t="str">
        <f t="shared" si="2"/>
        <v/>
      </c>
    </row>
    <row r="76" spans="1:12" x14ac:dyDescent="0.25">
      <c r="A76" s="87"/>
      <c r="B76" s="36" t="s">
        <v>0</v>
      </c>
      <c r="C76" s="31"/>
      <c r="D76" s="27"/>
      <c r="E76" s="17"/>
      <c r="F76" s="34" t="str">
        <f t="shared" si="2"/>
        <v/>
      </c>
    </row>
    <row r="77" spans="1:12" x14ac:dyDescent="0.25">
      <c r="A77" s="61"/>
      <c r="B77" s="91" t="s">
        <v>137</v>
      </c>
      <c r="C77" s="31">
        <v>10.8</v>
      </c>
      <c r="D77" s="27" t="s">
        <v>187</v>
      </c>
      <c r="E77" s="17"/>
      <c r="F77" s="34" t="str">
        <f t="shared" si="2"/>
        <v/>
      </c>
    </row>
    <row r="78" spans="1:12" x14ac:dyDescent="0.25">
      <c r="A78" s="61"/>
      <c r="B78" s="91" t="s">
        <v>5</v>
      </c>
      <c r="C78" s="31">
        <v>38.79</v>
      </c>
      <c r="D78" s="27" t="s">
        <v>187</v>
      </c>
      <c r="E78" s="17"/>
      <c r="F78" s="34" t="str">
        <f t="shared" si="2"/>
        <v/>
      </c>
    </row>
    <row r="79" spans="1:12" x14ac:dyDescent="0.25">
      <c r="A79" s="61"/>
      <c r="B79" s="91" t="s">
        <v>105</v>
      </c>
      <c r="C79" s="31">
        <v>1</v>
      </c>
      <c r="D79" s="27" t="s">
        <v>134</v>
      </c>
      <c r="E79" s="17"/>
      <c r="F79" s="34" t="str">
        <f t="shared" si="2"/>
        <v/>
      </c>
    </row>
    <row r="80" spans="1:12" x14ac:dyDescent="0.25">
      <c r="A80" s="61"/>
      <c r="B80" s="89" t="s">
        <v>1</v>
      </c>
      <c r="C80" s="31"/>
      <c r="D80" s="27"/>
      <c r="E80" s="17"/>
      <c r="F80" s="34" t="str">
        <f t="shared" si="2"/>
        <v/>
      </c>
    </row>
    <row r="81" spans="1:12" ht="43.5" customHeight="1" x14ac:dyDescent="0.25">
      <c r="A81" s="61"/>
      <c r="B81" s="2" t="s">
        <v>106</v>
      </c>
      <c r="C81" s="31">
        <v>5.15</v>
      </c>
      <c r="D81" s="27" t="s">
        <v>26</v>
      </c>
      <c r="E81" s="17"/>
      <c r="F81" s="34" t="str">
        <f t="shared" si="2"/>
        <v/>
      </c>
    </row>
    <row r="82" spans="1:12" x14ac:dyDescent="0.25">
      <c r="A82" s="61"/>
      <c r="B82" s="2"/>
      <c r="C82" s="31"/>
      <c r="D82" s="27"/>
      <c r="E82" s="17"/>
      <c r="F82" s="34" t="str">
        <f t="shared" si="2"/>
        <v/>
      </c>
    </row>
    <row r="83" spans="1:12" x14ac:dyDescent="0.25">
      <c r="A83" s="87"/>
      <c r="B83" s="14" t="s">
        <v>191</v>
      </c>
      <c r="C83" s="27"/>
      <c r="D83" s="27"/>
      <c r="E83" s="17"/>
      <c r="F83" s="34" t="str">
        <f t="shared" si="2"/>
        <v/>
      </c>
    </row>
    <row r="84" spans="1:12" ht="15.75" x14ac:dyDescent="0.25">
      <c r="A84" s="61"/>
      <c r="B84" s="2" t="s">
        <v>133</v>
      </c>
      <c r="C84" s="31">
        <v>0.43740000000000001</v>
      </c>
      <c r="D84" s="27" t="s">
        <v>90</v>
      </c>
      <c r="E84" s="17"/>
      <c r="F84" s="34" t="str">
        <f t="shared" si="2"/>
        <v/>
      </c>
    </row>
    <row r="85" spans="1:12" x14ac:dyDescent="0.25">
      <c r="A85" s="87"/>
      <c r="B85" s="36" t="s">
        <v>0</v>
      </c>
      <c r="C85" s="31"/>
      <c r="D85" s="27"/>
      <c r="E85" s="17"/>
      <c r="F85" s="34" t="str">
        <f t="shared" si="2"/>
        <v/>
      </c>
    </row>
    <row r="86" spans="1:12" x14ac:dyDescent="0.25">
      <c r="A86" s="61"/>
      <c r="B86" s="91" t="s">
        <v>137</v>
      </c>
      <c r="C86" s="31">
        <v>12.96</v>
      </c>
      <c r="D86" s="27" t="s">
        <v>187</v>
      </c>
      <c r="E86" s="17"/>
      <c r="F86" s="34" t="str">
        <f t="shared" si="2"/>
        <v/>
      </c>
    </row>
    <row r="87" spans="1:12" x14ac:dyDescent="0.25">
      <c r="A87" s="61"/>
      <c r="B87" s="91" t="s">
        <v>5</v>
      </c>
      <c r="C87" s="31">
        <v>51.84</v>
      </c>
      <c r="D87" s="27" t="s">
        <v>187</v>
      </c>
      <c r="E87" s="17"/>
      <c r="F87" s="34" t="str">
        <f t="shared" si="2"/>
        <v/>
      </c>
    </row>
    <row r="88" spans="1:12" x14ac:dyDescent="0.25">
      <c r="A88" s="61"/>
      <c r="B88" s="91" t="s">
        <v>105</v>
      </c>
      <c r="C88" s="31">
        <v>1</v>
      </c>
      <c r="D88" s="27" t="s">
        <v>134</v>
      </c>
      <c r="E88" s="17"/>
      <c r="F88" s="34" t="str">
        <f t="shared" si="2"/>
        <v/>
      </c>
    </row>
    <row r="89" spans="1:12" x14ac:dyDescent="0.25">
      <c r="A89" s="61"/>
      <c r="B89" s="89" t="s">
        <v>1</v>
      </c>
      <c r="C89" s="31"/>
      <c r="D89" s="27"/>
      <c r="E89" s="17"/>
      <c r="F89" s="34" t="str">
        <f t="shared" si="2"/>
        <v/>
      </c>
    </row>
    <row r="90" spans="1:12" ht="43.5" customHeight="1" x14ac:dyDescent="0.25">
      <c r="A90" s="61"/>
      <c r="B90" s="2" t="s">
        <v>106</v>
      </c>
      <c r="C90" s="31">
        <v>10.206</v>
      </c>
      <c r="D90" s="27" t="s">
        <v>26</v>
      </c>
      <c r="E90" s="17"/>
      <c r="F90" s="34" t="str">
        <f t="shared" si="2"/>
        <v/>
      </c>
    </row>
    <row r="91" spans="1:12" x14ac:dyDescent="0.25">
      <c r="A91" s="61"/>
      <c r="B91" s="2"/>
      <c r="C91" s="31"/>
      <c r="D91" s="27"/>
      <c r="E91" s="17"/>
      <c r="F91" s="34" t="str">
        <f t="shared" si="2"/>
        <v/>
      </c>
    </row>
    <row r="92" spans="1:12" x14ac:dyDescent="0.25">
      <c r="A92" s="152"/>
      <c r="B92" s="153"/>
      <c r="C92" s="153"/>
      <c r="D92" s="153"/>
      <c r="E92" s="153"/>
      <c r="F92" s="169"/>
    </row>
    <row r="93" spans="1:12" ht="15.75" thickBot="1" x14ac:dyDescent="0.3">
      <c r="A93" s="212">
        <v>3.4</v>
      </c>
      <c r="B93" s="258" t="s">
        <v>70</v>
      </c>
      <c r="C93" s="259"/>
      <c r="D93" s="259"/>
      <c r="E93" s="259"/>
      <c r="F93" s="165">
        <f>SUM(F96:F148)</f>
        <v>0</v>
      </c>
    </row>
    <row r="94" spans="1:12" ht="15.75" thickTop="1" x14ac:dyDescent="0.25">
      <c r="A94" s="30"/>
      <c r="B94" s="14"/>
      <c r="C94" s="31"/>
      <c r="D94" s="27"/>
      <c r="E94" s="17"/>
      <c r="F94" s="80"/>
    </row>
    <row r="95" spans="1:12" x14ac:dyDescent="0.25">
      <c r="A95" s="87"/>
      <c r="B95" s="14" t="s">
        <v>181</v>
      </c>
      <c r="C95" s="27"/>
      <c r="D95" s="27"/>
      <c r="E95" s="17"/>
      <c r="F95" s="34" t="str">
        <f t="shared" ref="F95:F148" si="3">IF(E95="","",C95*E95)</f>
        <v/>
      </c>
      <c r="I95">
        <f>1.85+2.5</f>
        <v>4.3499999999999996</v>
      </c>
      <c r="J95">
        <f>I95/0.12</f>
        <v>36.25</v>
      </c>
      <c r="K95">
        <f>J95*I96</f>
        <v>176.60999999999999</v>
      </c>
      <c r="L95">
        <f>K95*2</f>
        <v>353.21999999999997</v>
      </c>
    </row>
    <row r="96" spans="1:12" ht="15.75" x14ac:dyDescent="0.25">
      <c r="A96" s="61"/>
      <c r="B96" s="2" t="s">
        <v>132</v>
      </c>
      <c r="C96" s="31">
        <v>2.5449999999999999</v>
      </c>
      <c r="D96" s="27" t="s">
        <v>90</v>
      </c>
      <c r="E96" s="28"/>
      <c r="F96" s="34" t="str">
        <f t="shared" si="3"/>
        <v/>
      </c>
      <c r="I96">
        <v>4.8719999999999999</v>
      </c>
      <c r="J96">
        <f>I96/0.12</f>
        <v>40.6</v>
      </c>
      <c r="K96">
        <f>J96*I95</f>
        <v>176.60999999999999</v>
      </c>
      <c r="L96">
        <f>K96*2</f>
        <v>353.21999999999997</v>
      </c>
    </row>
    <row r="97" spans="1:12" x14ac:dyDescent="0.25">
      <c r="A97" s="87"/>
      <c r="B97" s="36" t="s">
        <v>0</v>
      </c>
      <c r="C97" s="31"/>
      <c r="D97" s="27"/>
      <c r="E97" s="28"/>
      <c r="F97" s="34" t="str">
        <f t="shared" si="3"/>
        <v/>
      </c>
      <c r="L97">
        <f>SUM(L95:L96)</f>
        <v>706.43999999999994</v>
      </c>
    </row>
    <row r="98" spans="1:12" x14ac:dyDescent="0.25">
      <c r="A98" s="61"/>
      <c r="B98" s="91" t="s">
        <v>4</v>
      </c>
      <c r="C98" s="31">
        <v>436.08</v>
      </c>
      <c r="D98" s="27" t="s">
        <v>187</v>
      </c>
      <c r="E98" s="28"/>
      <c r="F98" s="34" t="str">
        <f t="shared" si="3"/>
        <v/>
      </c>
    </row>
    <row r="99" spans="1:12" x14ac:dyDescent="0.25">
      <c r="A99" s="61"/>
      <c r="B99" s="89" t="s">
        <v>1</v>
      </c>
      <c r="C99" s="31"/>
      <c r="D99" s="27"/>
      <c r="E99" s="28"/>
      <c r="F99" s="34" t="str">
        <f t="shared" si="3"/>
        <v/>
      </c>
    </row>
    <row r="100" spans="1:12" ht="43.5" customHeight="1" x14ac:dyDescent="0.25">
      <c r="A100" s="61"/>
      <c r="B100" s="2" t="s">
        <v>106</v>
      </c>
      <c r="C100" s="31">
        <v>23.364999999999998</v>
      </c>
      <c r="D100" s="27" t="s">
        <v>26</v>
      </c>
      <c r="E100" s="28"/>
      <c r="F100" s="34" t="str">
        <f t="shared" si="3"/>
        <v/>
      </c>
    </row>
    <row r="101" spans="1:12" x14ac:dyDescent="0.25">
      <c r="A101" s="61"/>
      <c r="B101" s="91"/>
      <c r="C101" s="31"/>
      <c r="D101" s="27"/>
      <c r="E101" s="28"/>
      <c r="F101" s="34" t="str">
        <f t="shared" si="3"/>
        <v/>
      </c>
    </row>
    <row r="102" spans="1:12" x14ac:dyDescent="0.25">
      <c r="A102" s="87"/>
      <c r="B102" s="14" t="s">
        <v>192</v>
      </c>
      <c r="C102" s="27"/>
      <c r="D102" s="27"/>
      <c r="E102" s="28"/>
      <c r="F102" s="34" t="str">
        <f t="shared" si="3"/>
        <v/>
      </c>
    </row>
    <row r="103" spans="1:12" ht="15.75" x14ac:dyDescent="0.25">
      <c r="A103" s="61"/>
      <c r="B103" s="2" t="s">
        <v>133</v>
      </c>
      <c r="C103" s="31">
        <v>6.9669999999999996</v>
      </c>
      <c r="D103" s="27" t="s">
        <v>90</v>
      </c>
      <c r="E103" s="28"/>
      <c r="F103" s="34" t="str">
        <f t="shared" si="3"/>
        <v/>
      </c>
      <c r="H103">
        <f>25.392+23.36+50.8198</f>
        <v>99.571799999999996</v>
      </c>
    </row>
    <row r="104" spans="1:12" x14ac:dyDescent="0.25">
      <c r="A104" s="87"/>
      <c r="B104" s="36" t="s">
        <v>0</v>
      </c>
      <c r="C104" s="31"/>
      <c r="D104" s="27"/>
      <c r="E104" s="28"/>
      <c r="F104" s="34" t="str">
        <f t="shared" si="3"/>
        <v/>
      </c>
    </row>
    <row r="105" spans="1:12" x14ac:dyDescent="0.25">
      <c r="A105" s="61"/>
      <c r="B105" s="91" t="s">
        <v>2</v>
      </c>
      <c r="C105" s="31">
        <v>0.11899999999999999</v>
      </c>
      <c r="D105" s="27" t="s">
        <v>3</v>
      </c>
      <c r="E105" s="28"/>
      <c r="F105" s="34" t="str">
        <f t="shared" si="3"/>
        <v/>
      </c>
    </row>
    <row r="106" spans="1:12" x14ac:dyDescent="0.25">
      <c r="A106" s="61"/>
      <c r="B106" s="91" t="s">
        <v>5</v>
      </c>
      <c r="C106" s="31">
        <v>0.17710000000000001</v>
      </c>
      <c r="D106" s="27" t="s">
        <v>3</v>
      </c>
      <c r="E106" s="28"/>
      <c r="F106" s="34" t="str">
        <f t="shared" si="3"/>
        <v/>
      </c>
    </row>
    <row r="107" spans="1:12" x14ac:dyDescent="0.25">
      <c r="A107" s="61"/>
      <c r="B107" s="91" t="s">
        <v>6</v>
      </c>
      <c r="C107" s="31">
        <v>0.62939999999999996</v>
      </c>
      <c r="D107" s="27" t="s">
        <v>3</v>
      </c>
      <c r="E107" s="28"/>
      <c r="F107" s="34" t="str">
        <f t="shared" si="3"/>
        <v/>
      </c>
    </row>
    <row r="108" spans="1:12" x14ac:dyDescent="0.25">
      <c r="A108" s="61"/>
      <c r="B108" s="91" t="s">
        <v>105</v>
      </c>
      <c r="C108" s="31">
        <v>1</v>
      </c>
      <c r="D108" s="27" t="s">
        <v>134</v>
      </c>
      <c r="E108" s="28"/>
      <c r="F108" s="34" t="str">
        <f t="shared" si="3"/>
        <v/>
      </c>
    </row>
    <row r="109" spans="1:12" x14ac:dyDescent="0.25">
      <c r="A109" s="61"/>
      <c r="B109" s="89" t="s">
        <v>1</v>
      </c>
      <c r="C109" s="31"/>
      <c r="D109" s="27"/>
      <c r="E109" s="28"/>
      <c r="F109" s="34" t="str">
        <f t="shared" si="3"/>
        <v/>
      </c>
    </row>
    <row r="110" spans="1:12" ht="43.5" customHeight="1" x14ac:dyDescent="0.25">
      <c r="A110" s="61"/>
      <c r="B110" s="2" t="s">
        <v>106</v>
      </c>
      <c r="C110" s="31">
        <v>89.614999999999995</v>
      </c>
      <c r="D110" s="27" t="s">
        <v>26</v>
      </c>
      <c r="E110" s="28"/>
      <c r="F110" s="34" t="str">
        <f t="shared" si="3"/>
        <v/>
      </c>
    </row>
    <row r="111" spans="1:12" x14ac:dyDescent="0.25">
      <c r="A111" s="61"/>
      <c r="B111" s="2"/>
      <c r="C111" s="31"/>
      <c r="D111" s="27"/>
      <c r="E111" s="28"/>
      <c r="F111" s="34" t="str">
        <f t="shared" si="3"/>
        <v/>
      </c>
    </row>
    <row r="112" spans="1:12" x14ac:dyDescent="0.25">
      <c r="A112" s="87"/>
      <c r="B112" s="14" t="s">
        <v>193</v>
      </c>
      <c r="C112" s="27"/>
      <c r="D112" s="27"/>
      <c r="E112" s="28"/>
      <c r="F112" s="34" t="str">
        <f t="shared" si="3"/>
        <v/>
      </c>
      <c r="H112">
        <v>12.69</v>
      </c>
    </row>
    <row r="113" spans="1:8" ht="15.75" x14ac:dyDescent="0.25">
      <c r="A113" s="61"/>
      <c r="B113" s="2" t="s">
        <v>133</v>
      </c>
      <c r="C113" s="31">
        <v>1.0152000000000001</v>
      </c>
      <c r="D113" s="27" t="s">
        <v>90</v>
      </c>
      <c r="E113" s="28"/>
      <c r="F113" s="34" t="str">
        <f t="shared" si="3"/>
        <v/>
      </c>
    </row>
    <row r="114" spans="1:8" x14ac:dyDescent="0.25">
      <c r="A114" s="87"/>
      <c r="B114" s="36" t="s">
        <v>0</v>
      </c>
      <c r="C114" s="31"/>
      <c r="D114" s="27"/>
      <c r="E114" s="28"/>
      <c r="F114" s="34" t="str">
        <f t="shared" si="3"/>
        <v/>
      </c>
    </row>
    <row r="115" spans="1:8" x14ac:dyDescent="0.25">
      <c r="A115" s="61"/>
      <c r="B115" s="91" t="s">
        <v>2</v>
      </c>
      <c r="C115" s="31">
        <v>16.920000000000002</v>
      </c>
      <c r="D115" s="27" t="s">
        <v>187</v>
      </c>
      <c r="E115" s="28"/>
      <c r="F115" s="34" t="str">
        <f t="shared" si="3"/>
        <v/>
      </c>
    </row>
    <row r="116" spans="1:8" x14ac:dyDescent="0.25">
      <c r="A116" s="61"/>
      <c r="B116" s="91" t="s">
        <v>6</v>
      </c>
      <c r="C116" s="31">
        <v>0.12032</v>
      </c>
      <c r="D116" s="27" t="s">
        <v>3</v>
      </c>
      <c r="E116" s="28"/>
      <c r="F116" s="34" t="str">
        <f t="shared" si="3"/>
        <v/>
      </c>
    </row>
    <row r="117" spans="1:8" x14ac:dyDescent="0.25">
      <c r="A117" s="61"/>
      <c r="B117" s="91" t="s">
        <v>105</v>
      </c>
      <c r="C117" s="31">
        <v>1</v>
      </c>
      <c r="D117" s="27" t="s">
        <v>134</v>
      </c>
      <c r="E117" s="28"/>
      <c r="F117" s="34" t="str">
        <f t="shared" si="3"/>
        <v/>
      </c>
    </row>
    <row r="118" spans="1:8" x14ac:dyDescent="0.25">
      <c r="A118" s="61"/>
      <c r="B118" s="89" t="s">
        <v>1</v>
      </c>
      <c r="C118" s="31"/>
      <c r="D118" s="27"/>
      <c r="E118" s="28"/>
      <c r="F118" s="34" t="str">
        <f t="shared" si="3"/>
        <v/>
      </c>
    </row>
    <row r="119" spans="1:8" ht="43.5" customHeight="1" x14ac:dyDescent="0.25">
      <c r="A119" s="61"/>
      <c r="B119" s="2" t="s">
        <v>106</v>
      </c>
      <c r="C119" s="31">
        <v>7.6139999999999999</v>
      </c>
      <c r="D119" s="27" t="s">
        <v>26</v>
      </c>
      <c r="E119" s="28"/>
      <c r="F119" s="34" t="str">
        <f t="shared" si="3"/>
        <v/>
      </c>
    </row>
    <row r="120" spans="1:8" x14ac:dyDescent="0.25">
      <c r="A120" s="61"/>
      <c r="B120" s="2"/>
      <c r="C120" s="31"/>
      <c r="D120" s="27"/>
      <c r="E120" s="28"/>
      <c r="F120" s="34" t="str">
        <f t="shared" si="3"/>
        <v/>
      </c>
    </row>
    <row r="121" spans="1:8" x14ac:dyDescent="0.25">
      <c r="A121" s="87"/>
      <c r="B121" s="14" t="s">
        <v>194</v>
      </c>
      <c r="C121" s="27"/>
      <c r="D121" s="27"/>
      <c r="E121" s="28"/>
      <c r="F121" s="34" t="str">
        <f t="shared" si="3"/>
        <v/>
      </c>
    </row>
    <row r="122" spans="1:8" ht="15.75" x14ac:dyDescent="0.25">
      <c r="A122" s="61"/>
      <c r="B122" s="2" t="s">
        <v>133</v>
      </c>
      <c r="C122" s="31">
        <v>8.8452000000000002</v>
      </c>
      <c r="D122" s="27" t="s">
        <v>90</v>
      </c>
      <c r="E122" s="28"/>
      <c r="F122" s="34" t="str">
        <f t="shared" si="3"/>
        <v/>
      </c>
      <c r="H122">
        <f>80.988+45.648</f>
        <v>126.636</v>
      </c>
    </row>
    <row r="123" spans="1:8" x14ac:dyDescent="0.25">
      <c r="A123" s="87"/>
      <c r="B123" s="36" t="s">
        <v>0</v>
      </c>
      <c r="C123" s="31"/>
      <c r="D123" s="27"/>
      <c r="E123" s="28"/>
      <c r="F123" s="34" t="str">
        <f t="shared" si="3"/>
        <v/>
      </c>
    </row>
    <row r="124" spans="1:8" x14ac:dyDescent="0.25">
      <c r="A124" s="61"/>
      <c r="B124" s="91" t="s">
        <v>2</v>
      </c>
      <c r="C124" s="31">
        <v>0.151</v>
      </c>
      <c r="D124" s="27" t="s">
        <v>3</v>
      </c>
      <c r="E124" s="28"/>
      <c r="F124" s="34" t="str">
        <f t="shared" si="3"/>
        <v/>
      </c>
    </row>
    <row r="125" spans="1:8" x14ac:dyDescent="0.25">
      <c r="A125" s="61"/>
      <c r="B125" s="91" t="s">
        <v>6</v>
      </c>
      <c r="C125" s="31">
        <v>0.81</v>
      </c>
      <c r="D125" s="27" t="s">
        <v>3</v>
      </c>
      <c r="E125" s="28"/>
      <c r="F125" s="34" t="str">
        <f t="shared" si="3"/>
        <v/>
      </c>
    </row>
    <row r="126" spans="1:8" x14ac:dyDescent="0.25">
      <c r="A126" s="61"/>
      <c r="B126" s="91" t="s">
        <v>105</v>
      </c>
      <c r="C126" s="31">
        <v>1</v>
      </c>
      <c r="D126" s="27" t="s">
        <v>134</v>
      </c>
      <c r="E126" s="28"/>
      <c r="F126" s="34" t="str">
        <f t="shared" si="3"/>
        <v/>
      </c>
    </row>
    <row r="127" spans="1:8" x14ac:dyDescent="0.25">
      <c r="A127" s="61"/>
      <c r="B127" s="89" t="s">
        <v>1</v>
      </c>
      <c r="C127" s="31"/>
      <c r="D127" s="27"/>
      <c r="E127" s="28"/>
      <c r="F127" s="34" t="str">
        <f t="shared" si="3"/>
        <v/>
      </c>
    </row>
    <row r="128" spans="1:8" ht="43.5" customHeight="1" x14ac:dyDescent="0.25">
      <c r="A128" s="61"/>
      <c r="B128" s="2" t="s">
        <v>106</v>
      </c>
      <c r="C128" s="31">
        <v>69.646500000000003</v>
      </c>
      <c r="D128" s="27" t="s">
        <v>26</v>
      </c>
      <c r="E128" s="28"/>
      <c r="F128" s="34" t="str">
        <f t="shared" si="3"/>
        <v/>
      </c>
    </row>
    <row r="129" spans="1:8" x14ac:dyDescent="0.25">
      <c r="A129" s="61"/>
      <c r="B129" s="2"/>
      <c r="C129" s="31"/>
      <c r="D129" s="27"/>
      <c r="E129" s="28"/>
      <c r="F129" s="34" t="str">
        <f t="shared" si="3"/>
        <v/>
      </c>
    </row>
    <row r="130" spans="1:8" x14ac:dyDescent="0.25">
      <c r="A130" s="61"/>
      <c r="B130" s="2"/>
      <c r="C130" s="31"/>
      <c r="D130" s="27"/>
      <c r="E130" s="28"/>
      <c r="F130" s="34" t="str">
        <f t="shared" si="3"/>
        <v/>
      </c>
    </row>
    <row r="131" spans="1:8" x14ac:dyDescent="0.25">
      <c r="A131" s="87"/>
      <c r="B131" s="14" t="s">
        <v>195</v>
      </c>
      <c r="C131" s="27"/>
      <c r="D131" s="27"/>
      <c r="E131" s="28"/>
      <c r="F131" s="34" t="str">
        <f t="shared" si="3"/>
        <v/>
      </c>
    </row>
    <row r="132" spans="1:8" ht="15.75" x14ac:dyDescent="0.25">
      <c r="A132" s="61"/>
      <c r="B132" s="2" t="s">
        <v>133</v>
      </c>
      <c r="C132" s="31">
        <v>1.5369999999999999</v>
      </c>
      <c r="D132" s="27" t="s">
        <v>90</v>
      </c>
      <c r="E132" s="28"/>
      <c r="F132" s="34" t="str">
        <f t="shared" si="3"/>
        <v/>
      </c>
      <c r="H132">
        <v>34.1492</v>
      </c>
    </row>
    <row r="133" spans="1:8" x14ac:dyDescent="0.25">
      <c r="A133" s="87"/>
      <c r="B133" s="36" t="s">
        <v>0</v>
      </c>
      <c r="C133" s="31"/>
      <c r="D133" s="27"/>
      <c r="E133" s="28"/>
      <c r="F133" s="34" t="str">
        <f t="shared" si="3"/>
        <v/>
      </c>
    </row>
    <row r="134" spans="1:8" x14ac:dyDescent="0.25">
      <c r="A134" s="61"/>
      <c r="B134" s="91" t="s">
        <v>2</v>
      </c>
      <c r="C134" s="31">
        <v>50.6</v>
      </c>
      <c r="D134" s="27" t="s">
        <v>187</v>
      </c>
      <c r="E134" s="28"/>
      <c r="F134" s="34" t="str">
        <f t="shared" si="3"/>
        <v/>
      </c>
    </row>
    <row r="135" spans="1:8" x14ac:dyDescent="0.25">
      <c r="A135" s="61"/>
      <c r="B135" s="91" t="s">
        <v>5</v>
      </c>
      <c r="C135" s="31">
        <v>0.1215</v>
      </c>
      <c r="D135" s="27" t="s">
        <v>3</v>
      </c>
      <c r="E135" s="28"/>
      <c r="F135" s="34" t="str">
        <f t="shared" si="3"/>
        <v/>
      </c>
    </row>
    <row r="136" spans="1:8" x14ac:dyDescent="0.25">
      <c r="A136" s="61"/>
      <c r="B136" s="91" t="s">
        <v>105</v>
      </c>
      <c r="C136" s="31">
        <v>1</v>
      </c>
      <c r="D136" s="27" t="s">
        <v>134</v>
      </c>
      <c r="E136" s="28"/>
      <c r="F136" s="34" t="str">
        <f t="shared" si="3"/>
        <v/>
      </c>
    </row>
    <row r="137" spans="1:8" x14ac:dyDescent="0.25">
      <c r="A137" s="61"/>
      <c r="B137" s="89" t="s">
        <v>1</v>
      </c>
      <c r="C137" s="31"/>
      <c r="D137" s="27"/>
      <c r="E137" s="28"/>
      <c r="F137" s="34" t="str">
        <f t="shared" si="3"/>
        <v/>
      </c>
    </row>
    <row r="138" spans="1:8" ht="43.5" customHeight="1" x14ac:dyDescent="0.25">
      <c r="A138" s="61"/>
      <c r="B138" s="2" t="s">
        <v>106</v>
      </c>
      <c r="C138" s="31">
        <v>15.37</v>
      </c>
      <c r="D138" s="27" t="s">
        <v>26</v>
      </c>
      <c r="E138" s="28"/>
      <c r="F138" s="34" t="str">
        <f t="shared" si="3"/>
        <v/>
      </c>
    </row>
    <row r="139" spans="1:8" x14ac:dyDescent="0.25">
      <c r="A139" s="61"/>
      <c r="B139" s="2"/>
      <c r="C139" s="31"/>
      <c r="D139" s="27"/>
      <c r="E139" s="28"/>
      <c r="F139" s="34" t="str">
        <f t="shared" si="3"/>
        <v/>
      </c>
    </row>
    <row r="140" spans="1:8" x14ac:dyDescent="0.25">
      <c r="A140" s="61"/>
      <c r="B140" s="14" t="s">
        <v>270</v>
      </c>
      <c r="C140" s="27"/>
      <c r="D140" s="27"/>
      <c r="E140" s="28"/>
      <c r="F140" s="34" t="str">
        <f t="shared" si="3"/>
        <v/>
      </c>
    </row>
    <row r="141" spans="1:8" ht="15.75" x14ac:dyDescent="0.25">
      <c r="A141" s="61"/>
      <c r="B141" s="2" t="s">
        <v>133</v>
      </c>
      <c r="C141" s="31">
        <v>0.45</v>
      </c>
      <c r="D141" s="27" t="s">
        <v>90</v>
      </c>
      <c r="E141" s="28"/>
      <c r="F141" s="34" t="str">
        <f t="shared" si="3"/>
        <v/>
      </c>
    </row>
    <row r="142" spans="1:8" x14ac:dyDescent="0.25">
      <c r="A142" s="61"/>
      <c r="B142" s="36" t="s">
        <v>0</v>
      </c>
      <c r="C142" s="31"/>
      <c r="D142" s="27"/>
      <c r="E142" s="28"/>
      <c r="F142" s="34" t="str">
        <f t="shared" si="3"/>
        <v/>
      </c>
    </row>
    <row r="143" spans="1:8" x14ac:dyDescent="0.25">
      <c r="A143" s="61"/>
      <c r="B143" s="91" t="s">
        <v>137</v>
      </c>
      <c r="C143" s="31">
        <v>8.2799999999999994</v>
      </c>
      <c r="D143" s="27" t="s">
        <v>187</v>
      </c>
      <c r="E143" s="28"/>
      <c r="F143" s="34" t="str">
        <f t="shared" si="3"/>
        <v/>
      </c>
    </row>
    <row r="144" spans="1:8" x14ac:dyDescent="0.25">
      <c r="A144" s="61"/>
      <c r="B144" s="91" t="s">
        <v>5</v>
      </c>
      <c r="C144" s="31">
        <v>39.72</v>
      </c>
      <c r="D144" s="27" t="s">
        <v>187</v>
      </c>
      <c r="E144" s="28"/>
      <c r="F144" s="34" t="str">
        <f t="shared" si="3"/>
        <v/>
      </c>
    </row>
    <row r="145" spans="1:6" x14ac:dyDescent="0.25">
      <c r="A145" s="61"/>
      <c r="B145" s="91" t="s">
        <v>105</v>
      </c>
      <c r="C145" s="31">
        <v>1</v>
      </c>
      <c r="D145" s="27" t="s">
        <v>134</v>
      </c>
      <c r="E145" s="28"/>
      <c r="F145" s="34" t="str">
        <f t="shared" si="3"/>
        <v/>
      </c>
    </row>
    <row r="146" spans="1:6" x14ac:dyDescent="0.25">
      <c r="A146" s="61"/>
      <c r="B146" s="89" t="s">
        <v>1</v>
      </c>
      <c r="C146" s="31"/>
      <c r="D146" s="27"/>
      <c r="E146" s="28"/>
      <c r="F146" s="34" t="str">
        <f t="shared" si="3"/>
        <v/>
      </c>
    </row>
    <row r="147" spans="1:6" ht="43.5" customHeight="1" x14ac:dyDescent="0.25">
      <c r="A147" s="61"/>
      <c r="B147" s="2" t="s">
        <v>106</v>
      </c>
      <c r="C147" s="31">
        <v>0.45</v>
      </c>
      <c r="D147" s="27" t="s">
        <v>26</v>
      </c>
      <c r="E147" s="28"/>
      <c r="F147" s="34" t="str">
        <f t="shared" si="3"/>
        <v/>
      </c>
    </row>
    <row r="148" spans="1:6" x14ac:dyDescent="0.25">
      <c r="A148" s="61"/>
      <c r="B148" s="2"/>
      <c r="C148" s="31"/>
      <c r="D148" s="27"/>
      <c r="E148" s="28"/>
      <c r="F148" s="34" t="str">
        <f t="shared" si="3"/>
        <v/>
      </c>
    </row>
    <row r="149" spans="1:6" x14ac:dyDescent="0.25">
      <c r="A149" s="61"/>
      <c r="B149" s="2"/>
      <c r="C149" s="31"/>
      <c r="D149" s="27"/>
      <c r="E149" s="28"/>
      <c r="F149" s="158"/>
    </row>
    <row r="150" spans="1:6" x14ac:dyDescent="0.25">
      <c r="A150" s="155"/>
      <c r="B150" s="156"/>
      <c r="C150" s="156"/>
      <c r="D150" s="156"/>
      <c r="E150" s="156"/>
      <c r="F150" s="157" t="s">
        <v>277</v>
      </c>
    </row>
  </sheetData>
  <mergeCells count="4">
    <mergeCell ref="B2:E2"/>
    <mergeCell ref="B14:E14"/>
    <mergeCell ref="B57:E57"/>
    <mergeCell ref="B93:E93"/>
  </mergeCells>
  <pageMargins left="0.7" right="0.7" top="0.75" bottom="0.75" header="0.3" footer="0.3"/>
  <pageSetup paperSize="9" scale="82" fitToHeight="0" orientation="portrait" r:id="rId1"/>
  <headerFooter>
    <oddHeader>&amp;L&amp;A</oddHeader>
    <oddFooter>&amp;R&amp;P of &amp;N</oddFooter>
  </headerFooter>
  <rowBreaks count="3" manualBreakCount="3">
    <brk id="13" max="16383" man="1"/>
    <brk id="56" max="16383" man="1"/>
    <brk id="9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BreakPreview" topLeftCell="A7" zoomScaleNormal="100" zoomScaleSheetLayoutView="100" workbookViewId="0">
      <selection activeCell="B7" sqref="B7"/>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s>
  <sheetData>
    <row r="1" spans="1:12" x14ac:dyDescent="0.25">
      <c r="A1" s="5" t="s">
        <v>14</v>
      </c>
      <c r="B1" s="6" t="s">
        <v>15</v>
      </c>
      <c r="C1" s="7" t="s">
        <v>16</v>
      </c>
      <c r="D1" s="8" t="s">
        <v>17</v>
      </c>
      <c r="E1" s="6" t="s">
        <v>130</v>
      </c>
      <c r="F1" s="9" t="s">
        <v>18</v>
      </c>
    </row>
    <row r="2" spans="1:12" ht="15.75" thickBot="1" x14ac:dyDescent="0.3">
      <c r="A2" s="10">
        <v>4</v>
      </c>
      <c r="B2" s="251" t="s">
        <v>67</v>
      </c>
      <c r="C2" s="252"/>
      <c r="D2" s="252"/>
      <c r="E2" s="262"/>
      <c r="F2" s="11"/>
    </row>
    <row r="3" spans="1:12" ht="15.75" thickTop="1" x14ac:dyDescent="0.25">
      <c r="A3" s="51"/>
      <c r="B3" s="14"/>
      <c r="C3" s="31"/>
      <c r="D3" s="27"/>
      <c r="E3" s="17"/>
      <c r="F3" s="18"/>
    </row>
    <row r="4" spans="1:12" x14ac:dyDescent="0.25">
      <c r="A4" s="48"/>
      <c r="B4" s="14" t="s">
        <v>20</v>
      </c>
      <c r="C4" s="39"/>
      <c r="D4" s="27"/>
      <c r="E4" s="47"/>
      <c r="F4" s="46"/>
    </row>
    <row r="5" spans="1:12" ht="72.75" customHeight="1" x14ac:dyDescent="0.25">
      <c r="A5" s="25" t="s">
        <v>35</v>
      </c>
      <c r="B5" s="36" t="s">
        <v>55</v>
      </c>
      <c r="C5" s="39"/>
      <c r="D5" s="27"/>
      <c r="E5" s="47"/>
      <c r="F5" s="46"/>
    </row>
    <row r="6" spans="1:12" ht="76.5" x14ac:dyDescent="0.25">
      <c r="A6" s="25" t="s">
        <v>33</v>
      </c>
      <c r="B6" s="36" t="s">
        <v>68</v>
      </c>
      <c r="C6" s="39"/>
      <c r="D6" s="27"/>
      <c r="E6" s="47"/>
      <c r="F6" s="46"/>
    </row>
    <row r="7" spans="1:12" ht="29.25" customHeight="1" x14ac:dyDescent="0.25">
      <c r="A7" s="25" t="s">
        <v>46</v>
      </c>
      <c r="B7" s="36" t="s">
        <v>56</v>
      </c>
      <c r="C7" s="39"/>
      <c r="D7" s="27"/>
      <c r="E7" s="47"/>
      <c r="F7" s="46"/>
    </row>
    <row r="8" spans="1:12" ht="33.75" customHeight="1" x14ac:dyDescent="0.25">
      <c r="A8" s="25" t="s">
        <v>44</v>
      </c>
      <c r="B8" s="36" t="s">
        <v>57</v>
      </c>
      <c r="C8" s="15"/>
      <c r="D8" s="16"/>
      <c r="E8" s="17"/>
      <c r="F8" s="18"/>
    </row>
    <row r="9" spans="1:12" ht="30.75" customHeight="1" x14ac:dyDescent="0.25">
      <c r="A9" s="25" t="s">
        <v>32</v>
      </c>
      <c r="B9" s="36" t="s">
        <v>58</v>
      </c>
      <c r="C9" s="15"/>
      <c r="D9" s="16"/>
      <c r="E9" s="17"/>
      <c r="F9" s="18"/>
    </row>
    <row r="10" spans="1:12" ht="30" customHeight="1" x14ac:dyDescent="0.25">
      <c r="A10" s="25" t="s">
        <v>98</v>
      </c>
      <c r="B10" s="36" t="s">
        <v>59</v>
      </c>
      <c r="C10" s="15"/>
      <c r="D10" s="16"/>
      <c r="E10" s="17"/>
      <c r="F10" s="18"/>
      <c r="L10">
        <f>1.89+0.9721+0.61</f>
        <v>3.4720999999999997</v>
      </c>
    </row>
    <row r="11" spans="1:12" x14ac:dyDescent="0.25">
      <c r="A11" s="19"/>
      <c r="B11" s="175"/>
      <c r="C11" s="176"/>
      <c r="D11" s="177"/>
      <c r="E11" s="178"/>
      <c r="F11" s="179"/>
    </row>
    <row r="12" spans="1:12" x14ac:dyDescent="0.25">
      <c r="A12" s="186">
        <v>4.0999999999999996</v>
      </c>
      <c r="B12" s="260" t="s">
        <v>69</v>
      </c>
      <c r="C12" s="261"/>
      <c r="D12" s="261"/>
      <c r="E12" s="261"/>
      <c r="F12" s="32">
        <f>+SUM(F13:F15)</f>
        <v>0</v>
      </c>
    </row>
    <row r="13" spans="1:12" x14ac:dyDescent="0.25">
      <c r="A13" s="213"/>
      <c r="B13" s="214" t="s">
        <v>196</v>
      </c>
      <c r="C13" s="215">
        <v>1</v>
      </c>
      <c r="D13" s="183" t="s">
        <v>28</v>
      </c>
      <c r="E13" s="184"/>
      <c r="F13" s="34" t="str">
        <f>IF(E13="","",C13*E13)</f>
        <v/>
      </c>
    </row>
    <row r="14" spans="1:12" x14ac:dyDescent="0.25">
      <c r="A14" s="62"/>
      <c r="B14" s="2" t="s">
        <v>197</v>
      </c>
      <c r="C14" s="26">
        <v>1</v>
      </c>
      <c r="D14" s="27" t="s">
        <v>28</v>
      </c>
      <c r="E14" s="28"/>
      <c r="F14" s="34" t="str">
        <f>IF(E14="","",C14*E14)</f>
        <v/>
      </c>
    </row>
    <row r="15" spans="1:12" s="126" customFormat="1" x14ac:dyDescent="0.25">
      <c r="A15" s="62"/>
      <c r="B15" s="2" t="s">
        <v>266</v>
      </c>
      <c r="C15" s="26">
        <v>396.16</v>
      </c>
      <c r="D15" s="27" t="s">
        <v>122</v>
      </c>
      <c r="E15" s="28"/>
      <c r="F15" s="34" t="str">
        <f>IF(E15="","",C15*E15)</f>
        <v/>
      </c>
    </row>
    <row r="16" spans="1:12" s="126" customFormat="1" x14ac:dyDescent="0.25">
      <c r="A16" s="230"/>
      <c r="B16" s="231" t="s">
        <v>294</v>
      </c>
      <c r="C16" s="216">
        <v>136.97</v>
      </c>
      <c r="D16" s="217" t="s">
        <v>122</v>
      </c>
      <c r="E16" s="218"/>
      <c r="F16" s="232"/>
    </row>
    <row r="17" spans="1:6" x14ac:dyDescent="0.25">
      <c r="A17" s="186">
        <v>4.2</v>
      </c>
      <c r="B17" s="260" t="s">
        <v>70</v>
      </c>
      <c r="C17" s="261"/>
      <c r="D17" s="261"/>
      <c r="E17" s="261"/>
      <c r="F17" s="32">
        <f>F18</f>
        <v>0</v>
      </c>
    </row>
    <row r="18" spans="1:6" ht="17.25" customHeight="1" x14ac:dyDescent="0.25">
      <c r="A18" s="213"/>
      <c r="B18" s="214" t="s">
        <v>198</v>
      </c>
      <c r="C18" s="215">
        <v>396.16</v>
      </c>
      <c r="D18" s="183" t="s">
        <v>122</v>
      </c>
      <c r="E18" s="184"/>
      <c r="F18" s="34"/>
    </row>
    <row r="19" spans="1:6" x14ac:dyDescent="0.25">
      <c r="A19" s="155"/>
      <c r="B19" s="156"/>
      <c r="C19" s="156"/>
      <c r="D19" s="156"/>
      <c r="E19" s="156"/>
      <c r="F19" s="157" t="s">
        <v>278</v>
      </c>
    </row>
  </sheetData>
  <mergeCells count="3">
    <mergeCell ref="B17:E17"/>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topLeftCell="A7" zoomScale="85" zoomScaleNormal="100" zoomScaleSheetLayoutView="85" workbookViewId="0">
      <selection activeCell="F19" sqref="F19:F22"/>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8" x14ac:dyDescent="0.25">
      <c r="A1" s="5" t="s">
        <v>14</v>
      </c>
      <c r="B1" s="6" t="s">
        <v>15</v>
      </c>
      <c r="C1" s="7" t="s">
        <v>16</v>
      </c>
      <c r="D1" s="8" t="s">
        <v>17</v>
      </c>
      <c r="E1" s="6" t="s">
        <v>130</v>
      </c>
      <c r="F1" s="9" t="s">
        <v>18</v>
      </c>
    </row>
    <row r="2" spans="1:8" ht="15.75" thickBot="1" x14ac:dyDescent="0.3">
      <c r="A2" s="10">
        <v>5</v>
      </c>
      <c r="B2" s="253" t="s">
        <v>19</v>
      </c>
      <c r="C2" s="254"/>
      <c r="D2" s="254"/>
      <c r="E2" s="254"/>
      <c r="F2" s="11"/>
    </row>
    <row r="3" spans="1:8" ht="15.75" thickTop="1" x14ac:dyDescent="0.25">
      <c r="A3" s="13"/>
      <c r="B3" s="14" t="s">
        <v>20</v>
      </c>
      <c r="C3" s="15"/>
      <c r="D3" s="16"/>
      <c r="E3" s="17"/>
      <c r="F3" s="18"/>
    </row>
    <row r="4" spans="1:8" ht="204" x14ac:dyDescent="0.25">
      <c r="A4" s="19" t="s">
        <v>35</v>
      </c>
      <c r="B4" s="20" t="s">
        <v>60</v>
      </c>
      <c r="C4" s="21"/>
      <c r="D4" s="22"/>
      <c r="E4" s="23"/>
      <c r="F4" s="24"/>
    </row>
    <row r="5" spans="1:8" ht="45.95" customHeight="1" x14ac:dyDescent="0.25">
      <c r="A5" s="25" t="s">
        <v>33</v>
      </c>
      <c r="B5" s="2" t="s">
        <v>21</v>
      </c>
      <c r="C5" s="26"/>
      <c r="D5" s="27"/>
      <c r="E5" s="28"/>
      <c r="F5" s="29"/>
    </row>
    <row r="6" spans="1:8" ht="44.45" customHeight="1" x14ac:dyDescent="0.25">
      <c r="A6" s="25" t="s">
        <v>46</v>
      </c>
      <c r="B6" s="2" t="s">
        <v>22</v>
      </c>
      <c r="C6" s="26"/>
      <c r="D6" s="27"/>
      <c r="E6" s="28"/>
      <c r="F6" s="29"/>
    </row>
    <row r="7" spans="1:8" ht="32.1" customHeight="1" x14ac:dyDescent="0.25">
      <c r="A7" s="25" t="s">
        <v>44</v>
      </c>
      <c r="B7" s="2" t="s">
        <v>23</v>
      </c>
      <c r="C7" s="26"/>
      <c r="D7" s="27"/>
      <c r="E7" s="28"/>
      <c r="F7" s="29"/>
    </row>
    <row r="8" spans="1:8" x14ac:dyDescent="0.25">
      <c r="A8" s="221"/>
      <c r="B8" s="222"/>
      <c r="C8" s="223"/>
      <c r="D8" s="22"/>
      <c r="E8" s="178"/>
      <c r="F8" s="179"/>
    </row>
    <row r="9" spans="1:8" x14ac:dyDescent="0.25">
      <c r="A9" s="186">
        <v>5.0999999999999996</v>
      </c>
      <c r="B9" s="263" t="s">
        <v>69</v>
      </c>
      <c r="C9" s="264"/>
      <c r="D9" s="264"/>
      <c r="E9" s="264"/>
      <c r="F9" s="32">
        <f>SUM(F12:F18)</f>
        <v>0</v>
      </c>
    </row>
    <row r="10" spans="1:8" x14ac:dyDescent="0.25">
      <c r="A10" s="180"/>
      <c r="B10" s="181"/>
      <c r="C10" s="182"/>
      <c r="D10" s="183"/>
      <c r="E10" s="184"/>
      <c r="F10" s="185"/>
    </row>
    <row r="11" spans="1:8" x14ac:dyDescent="0.25">
      <c r="A11" s="61">
        <v>1</v>
      </c>
      <c r="B11" s="14" t="s">
        <v>25</v>
      </c>
      <c r="C11" s="15"/>
      <c r="D11" s="16"/>
      <c r="E11" s="17"/>
      <c r="F11" s="34" t="str">
        <f t="shared" ref="F11:F22" si="0">IF(E11="","",C11*E11)</f>
        <v/>
      </c>
    </row>
    <row r="12" spans="1:8" x14ac:dyDescent="0.25">
      <c r="A12" s="25">
        <v>1</v>
      </c>
      <c r="B12" s="36" t="s">
        <v>293</v>
      </c>
      <c r="C12" s="26">
        <v>342.82400000000001</v>
      </c>
      <c r="D12" s="27" t="s">
        <v>122</v>
      </c>
      <c r="E12" s="28"/>
      <c r="F12" s="34" t="str">
        <f t="shared" si="0"/>
        <v/>
      </c>
    </row>
    <row r="13" spans="1:8" x14ac:dyDescent="0.25">
      <c r="A13" s="25">
        <v>2</v>
      </c>
      <c r="B13" s="36" t="s">
        <v>292</v>
      </c>
      <c r="C13" s="26">
        <v>47.7</v>
      </c>
      <c r="D13" s="27" t="s">
        <v>122</v>
      </c>
      <c r="E13" s="28"/>
      <c r="F13" s="34" t="str">
        <f t="shared" si="0"/>
        <v/>
      </c>
      <c r="G13" s="26">
        <v>184.66800000000001</v>
      </c>
      <c r="H13" s="124">
        <f>+G13-C13</f>
        <v>136.96800000000002</v>
      </c>
    </row>
    <row r="14" spans="1:8" x14ac:dyDescent="0.25">
      <c r="A14" s="35"/>
      <c r="B14" s="36"/>
      <c r="C14" s="37"/>
      <c r="D14" s="27"/>
      <c r="E14" s="38"/>
      <c r="F14" s="34" t="str">
        <f t="shared" si="0"/>
        <v/>
      </c>
    </row>
    <row r="15" spans="1:8" x14ac:dyDescent="0.25">
      <c r="A15" s="61">
        <v>2</v>
      </c>
      <c r="B15" s="14" t="s">
        <v>27</v>
      </c>
      <c r="C15" s="15"/>
      <c r="D15" s="16"/>
      <c r="E15" s="17"/>
      <c r="F15" s="34" t="str">
        <f t="shared" si="0"/>
        <v/>
      </c>
    </row>
    <row r="16" spans="1:8" x14ac:dyDescent="0.25">
      <c r="A16" s="25">
        <v>1</v>
      </c>
      <c r="B16" s="36" t="s">
        <v>29</v>
      </c>
      <c r="C16" s="26">
        <v>342.82400000000001</v>
      </c>
      <c r="D16" s="27" t="s">
        <v>122</v>
      </c>
      <c r="E16" s="28"/>
      <c r="F16" s="34" t="str">
        <f t="shared" si="0"/>
        <v/>
      </c>
    </row>
    <row r="17" spans="1:6" x14ac:dyDescent="0.25">
      <c r="A17" s="25">
        <v>2</v>
      </c>
      <c r="B17" s="36" t="s">
        <v>30</v>
      </c>
      <c r="C17" s="26">
        <v>712.16000000000008</v>
      </c>
      <c r="D17" s="27" t="s">
        <v>122</v>
      </c>
      <c r="E17" s="28"/>
      <c r="F17" s="34" t="str">
        <f t="shared" si="0"/>
        <v/>
      </c>
    </row>
    <row r="18" spans="1:6" x14ac:dyDescent="0.25">
      <c r="A18" s="25">
        <v>3</v>
      </c>
      <c r="B18" s="36" t="s">
        <v>61</v>
      </c>
      <c r="C18" s="26">
        <v>475.68099999999998</v>
      </c>
      <c r="D18" s="27" t="s">
        <v>122</v>
      </c>
      <c r="E18" s="28"/>
      <c r="F18" s="34" t="str">
        <f t="shared" si="0"/>
        <v/>
      </c>
    </row>
    <row r="19" spans="1:6" x14ac:dyDescent="0.25">
      <c r="A19" s="35"/>
      <c r="B19" s="36"/>
      <c r="C19" s="26"/>
      <c r="D19" s="27"/>
      <c r="E19" s="28"/>
      <c r="F19" s="34" t="str">
        <f t="shared" si="0"/>
        <v/>
      </c>
    </row>
    <row r="20" spans="1:6" x14ac:dyDescent="0.25">
      <c r="A20" s="61">
        <v>3</v>
      </c>
      <c r="B20" s="14" t="s">
        <v>304</v>
      </c>
      <c r="C20" s="26"/>
      <c r="D20" s="27"/>
      <c r="E20" s="28"/>
      <c r="F20" s="34" t="str">
        <f t="shared" si="0"/>
        <v/>
      </c>
    </row>
    <row r="21" spans="1:6" x14ac:dyDescent="0.25">
      <c r="A21" s="25">
        <v>1</v>
      </c>
      <c r="B21" s="36" t="s">
        <v>306</v>
      </c>
      <c r="C21" s="26">
        <v>1</v>
      </c>
      <c r="D21" s="27" t="s">
        <v>134</v>
      </c>
      <c r="E21" s="28"/>
      <c r="F21" s="34" t="str">
        <f t="shared" si="0"/>
        <v/>
      </c>
    </row>
    <row r="22" spans="1:6" ht="12" customHeight="1" x14ac:dyDescent="0.25">
      <c r="A22" s="62"/>
      <c r="B22" s="2"/>
      <c r="C22" s="45"/>
      <c r="D22" s="27"/>
      <c r="E22" s="28"/>
      <c r="F22" s="34" t="str">
        <f t="shared" si="0"/>
        <v/>
      </c>
    </row>
    <row r="23" spans="1:6" x14ac:dyDescent="0.25">
      <c r="A23" s="155"/>
      <c r="B23" s="156"/>
      <c r="C23" s="156"/>
      <c r="D23" s="156"/>
      <c r="E23" s="156"/>
      <c r="F23" s="157" t="s">
        <v>279</v>
      </c>
    </row>
  </sheetData>
  <mergeCells count="2">
    <mergeCell ref="B2:E2"/>
    <mergeCell ref="B9:E9"/>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topLeftCell="A3" zoomScaleNormal="85" zoomScaleSheetLayoutView="100" workbookViewId="0">
      <selection activeCell="F8" sqref="F8"/>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14</v>
      </c>
      <c r="B1" s="6" t="s">
        <v>15</v>
      </c>
      <c r="C1" s="7" t="s">
        <v>16</v>
      </c>
      <c r="D1" s="8" t="s">
        <v>17</v>
      </c>
      <c r="E1" s="6" t="s">
        <v>130</v>
      </c>
      <c r="F1" s="9" t="s">
        <v>18</v>
      </c>
    </row>
    <row r="2" spans="1:6" s="52" customFormat="1" thickBot="1" x14ac:dyDescent="0.25">
      <c r="A2" s="10">
        <v>6</v>
      </c>
      <c r="B2" s="251" t="s">
        <v>62</v>
      </c>
      <c r="C2" s="252"/>
      <c r="D2" s="252"/>
      <c r="E2" s="252"/>
      <c r="F2" s="11"/>
    </row>
    <row r="3" spans="1:6" s="44" customFormat="1" ht="13.5" outlineLevel="1" thickTop="1" x14ac:dyDescent="0.2">
      <c r="A3" s="48"/>
      <c r="B3" s="14" t="s">
        <v>20</v>
      </c>
      <c r="C3" s="39"/>
      <c r="D3" s="27"/>
      <c r="E3" s="47"/>
      <c r="F3" s="46"/>
    </row>
    <row r="4" spans="1:6" s="44" customFormat="1" ht="64.5" customHeight="1" outlineLevel="1" x14ac:dyDescent="0.2">
      <c r="A4" s="25" t="s">
        <v>35</v>
      </c>
      <c r="B4" s="36" t="s">
        <v>34</v>
      </c>
      <c r="C4" s="39"/>
      <c r="D4" s="27"/>
      <c r="E4" s="47"/>
      <c r="F4" s="46"/>
    </row>
    <row r="5" spans="1:6" s="44" customFormat="1" ht="69" customHeight="1" outlineLevel="1" x14ac:dyDescent="0.2">
      <c r="A5" s="25" t="s">
        <v>33</v>
      </c>
      <c r="B5" s="36" t="s">
        <v>65</v>
      </c>
      <c r="C5" s="39"/>
      <c r="D5" s="27"/>
      <c r="E5" s="47"/>
      <c r="F5" s="46"/>
    </row>
    <row r="6" spans="1:6" s="50" customFormat="1" ht="25.5" outlineLevel="1" x14ac:dyDescent="0.2">
      <c r="A6" s="25" t="s">
        <v>46</v>
      </c>
      <c r="B6" s="36" t="s">
        <v>31</v>
      </c>
      <c r="C6" s="15"/>
      <c r="D6" s="16"/>
      <c r="E6" s="17"/>
      <c r="F6" s="18"/>
    </row>
    <row r="7" spans="1:6" s="50" customFormat="1" ht="12.75" outlineLevel="1" x14ac:dyDescent="0.2">
      <c r="A7" s="19"/>
      <c r="B7" s="175"/>
      <c r="C7" s="176"/>
      <c r="D7" s="177"/>
      <c r="E7" s="178"/>
      <c r="F7" s="179"/>
    </row>
    <row r="8" spans="1:6" s="49" customFormat="1" ht="12.75" x14ac:dyDescent="0.2">
      <c r="A8" s="186">
        <v>6.1</v>
      </c>
      <c r="B8" s="263" t="s">
        <v>69</v>
      </c>
      <c r="C8" s="264"/>
      <c r="D8" s="264"/>
      <c r="E8" s="264"/>
      <c r="F8" s="32">
        <f>SUM(F9:F20)</f>
        <v>0</v>
      </c>
    </row>
    <row r="9" spans="1:6" x14ac:dyDescent="0.25">
      <c r="A9" s="226"/>
      <c r="B9" s="183" t="s">
        <v>123</v>
      </c>
      <c r="C9" s="227">
        <v>1</v>
      </c>
      <c r="D9" s="183" t="s">
        <v>13</v>
      </c>
      <c r="E9" s="184"/>
      <c r="F9" s="34" t="str">
        <f t="shared" ref="F9:F19" si="0">IF(E9="","",C9*E9)</f>
        <v/>
      </c>
    </row>
    <row r="10" spans="1:6" x14ac:dyDescent="0.25">
      <c r="A10" s="170"/>
      <c r="B10" s="27" t="s">
        <v>125</v>
      </c>
      <c r="C10" s="37">
        <v>2</v>
      </c>
      <c r="D10" s="183" t="s">
        <v>13</v>
      </c>
      <c r="E10" s="28"/>
      <c r="F10" s="34" t="str">
        <f t="shared" si="0"/>
        <v/>
      </c>
    </row>
    <row r="11" spans="1:6" x14ac:dyDescent="0.25">
      <c r="A11" s="170"/>
      <c r="B11" s="27" t="s">
        <v>124</v>
      </c>
      <c r="C11" s="37">
        <v>16</v>
      </c>
      <c r="D11" s="183" t="s">
        <v>13</v>
      </c>
      <c r="E11" s="28"/>
      <c r="F11" s="34" t="str">
        <f t="shared" si="0"/>
        <v/>
      </c>
    </row>
    <row r="12" spans="1:6" x14ac:dyDescent="0.25">
      <c r="A12" s="170"/>
      <c r="B12" s="27" t="s">
        <v>199</v>
      </c>
      <c r="C12" s="37">
        <v>7</v>
      </c>
      <c r="D12" s="183" t="s">
        <v>13</v>
      </c>
      <c r="E12" s="28"/>
      <c r="F12" s="34" t="str">
        <f t="shared" si="0"/>
        <v/>
      </c>
    </row>
    <row r="13" spans="1:6" x14ac:dyDescent="0.25">
      <c r="A13" s="170"/>
      <c r="B13" s="27" t="s">
        <v>200</v>
      </c>
      <c r="C13" s="37">
        <v>1</v>
      </c>
      <c r="D13" s="183" t="s">
        <v>13</v>
      </c>
      <c r="E13" s="28"/>
      <c r="F13" s="34" t="str">
        <f t="shared" si="0"/>
        <v/>
      </c>
    </row>
    <row r="14" spans="1:6" x14ac:dyDescent="0.25">
      <c r="A14" s="170"/>
      <c r="B14" s="27" t="s">
        <v>287</v>
      </c>
      <c r="C14" s="37">
        <v>1</v>
      </c>
      <c r="D14" s="183" t="s">
        <v>13</v>
      </c>
      <c r="E14" s="28"/>
      <c r="F14" s="34"/>
    </row>
    <row r="15" spans="1:6" x14ac:dyDescent="0.25">
      <c r="A15" s="170"/>
      <c r="B15" s="27" t="s">
        <v>126</v>
      </c>
      <c r="C15" s="37">
        <v>2</v>
      </c>
      <c r="D15" s="183" t="s">
        <v>13</v>
      </c>
      <c r="E15" s="28"/>
      <c r="F15" s="34" t="str">
        <f t="shared" si="0"/>
        <v/>
      </c>
    </row>
    <row r="16" spans="1:6" x14ac:dyDescent="0.25">
      <c r="A16" s="170"/>
      <c r="B16" s="27" t="s">
        <v>201</v>
      </c>
      <c r="C16" s="37">
        <v>14</v>
      </c>
      <c r="D16" s="183" t="s">
        <v>13</v>
      </c>
      <c r="E16" s="28"/>
      <c r="F16" s="34" t="str">
        <f t="shared" si="0"/>
        <v/>
      </c>
    </row>
    <row r="17" spans="1:8" x14ac:dyDescent="0.25">
      <c r="A17" s="170"/>
      <c r="B17" s="27" t="s">
        <v>202</v>
      </c>
      <c r="C17" s="37">
        <v>8</v>
      </c>
      <c r="D17" s="183" t="s">
        <v>13</v>
      </c>
      <c r="E17" s="28"/>
      <c r="F17" s="34" t="str">
        <f t="shared" si="0"/>
        <v/>
      </c>
    </row>
    <row r="18" spans="1:8" x14ac:dyDescent="0.25">
      <c r="A18" s="170"/>
      <c r="B18" s="27" t="s">
        <v>203</v>
      </c>
      <c r="C18" s="37">
        <v>2</v>
      </c>
      <c r="D18" s="183" t="s">
        <v>13</v>
      </c>
      <c r="E18" s="28"/>
      <c r="F18" s="34" t="str">
        <f t="shared" si="0"/>
        <v/>
      </c>
    </row>
    <row r="19" spans="1:8" x14ac:dyDescent="0.25">
      <c r="A19" s="170"/>
      <c r="B19" s="27" t="s">
        <v>308</v>
      </c>
      <c r="C19" s="37">
        <v>2</v>
      </c>
      <c r="D19" s="183" t="s">
        <v>13</v>
      </c>
      <c r="E19" s="28"/>
      <c r="F19" s="34" t="str">
        <f t="shared" si="0"/>
        <v/>
      </c>
    </row>
    <row r="20" spans="1:8" s="53" customFormat="1" x14ac:dyDescent="0.25">
      <c r="A20" s="170"/>
      <c r="B20" s="242"/>
      <c r="C20" s="243"/>
      <c r="D20" s="242"/>
      <c r="E20" s="244"/>
      <c r="F20" s="34"/>
      <c r="G20" s="54"/>
      <c r="H20" s="54"/>
    </row>
    <row r="21" spans="1:8" x14ac:dyDescent="0.25">
      <c r="A21" s="155"/>
      <c r="B21" s="156"/>
      <c r="C21" s="156"/>
      <c r="D21" s="156"/>
      <c r="E21" s="156"/>
      <c r="F21" s="157" t="s">
        <v>280</v>
      </c>
    </row>
    <row r="25" spans="1:8" s="40" customFormat="1" ht="11.25" x14ac:dyDescent="0.2">
      <c r="A25" s="42"/>
      <c r="B25" s="43"/>
      <c r="G25"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BreakPreview" zoomScaleNormal="85" zoomScaleSheetLayoutView="100" workbookViewId="0">
      <selection activeCell="F11" sqref="F11"/>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14</v>
      </c>
      <c r="B1" s="6" t="s">
        <v>15</v>
      </c>
      <c r="C1" s="7" t="s">
        <v>16</v>
      </c>
      <c r="D1" s="8" t="s">
        <v>17</v>
      </c>
      <c r="E1" s="6" t="s">
        <v>161</v>
      </c>
      <c r="F1" s="9" t="s">
        <v>18</v>
      </c>
    </row>
    <row r="2" spans="1:6" s="52" customFormat="1" thickBot="1" x14ac:dyDescent="0.25">
      <c r="A2" s="10">
        <v>7</v>
      </c>
      <c r="B2" s="253" t="s">
        <v>145</v>
      </c>
      <c r="C2" s="254"/>
      <c r="D2" s="254"/>
      <c r="E2" s="254"/>
      <c r="F2" s="11"/>
    </row>
    <row r="3" spans="1:6" s="44" customFormat="1" ht="13.5" outlineLevel="1" thickTop="1" x14ac:dyDescent="0.2">
      <c r="A3" s="48"/>
      <c r="B3" s="14" t="s">
        <v>20</v>
      </c>
      <c r="C3" s="107"/>
      <c r="D3" s="27"/>
      <c r="E3" s="28"/>
      <c r="F3" s="29"/>
    </row>
    <row r="4" spans="1:6" s="44" customFormat="1" ht="93" customHeight="1" outlineLevel="1" x14ac:dyDescent="0.2">
      <c r="A4" s="25" t="s">
        <v>35</v>
      </c>
      <c r="B4" s="36" t="s">
        <v>146</v>
      </c>
      <c r="C4" s="107"/>
      <c r="D4" s="27"/>
      <c r="E4" s="28"/>
      <c r="F4" s="29"/>
    </row>
    <row r="5" spans="1:6" s="44" customFormat="1" ht="34.5" customHeight="1" outlineLevel="1" x14ac:dyDescent="0.2">
      <c r="A5" s="25" t="s">
        <v>33</v>
      </c>
      <c r="B5" s="36" t="s">
        <v>147</v>
      </c>
      <c r="C5" s="107"/>
      <c r="D5" s="27"/>
      <c r="E5" s="28"/>
      <c r="F5" s="29"/>
    </row>
    <row r="6" spans="1:6" s="50" customFormat="1" ht="32.25" customHeight="1" outlineLevel="1" x14ac:dyDescent="0.2">
      <c r="A6" s="25" t="s">
        <v>46</v>
      </c>
      <c r="B6" s="36" t="s">
        <v>148</v>
      </c>
      <c r="C6" s="107"/>
      <c r="D6" s="27"/>
      <c r="E6" s="28"/>
      <c r="F6" s="29"/>
    </row>
    <row r="7" spans="1:6" s="50" customFormat="1" ht="12.75" outlineLevel="1" x14ac:dyDescent="0.2">
      <c r="A7" s="221"/>
      <c r="B7" s="222"/>
      <c r="C7" s="223"/>
      <c r="D7" s="22"/>
      <c r="E7" s="178"/>
      <c r="F7" s="179"/>
    </row>
    <row r="8" spans="1:6" s="49" customFormat="1" ht="12.75" x14ac:dyDescent="0.2">
      <c r="A8" s="186">
        <v>7.1</v>
      </c>
      <c r="B8" s="260" t="s">
        <v>69</v>
      </c>
      <c r="C8" s="261"/>
      <c r="D8" s="261"/>
      <c r="E8" s="261"/>
      <c r="F8" s="32">
        <f>+SUM(F10:F13)</f>
        <v>0</v>
      </c>
    </row>
    <row r="9" spans="1:6" x14ac:dyDescent="0.25">
      <c r="A9" s="224"/>
      <c r="B9" s="85"/>
      <c r="C9" s="225"/>
      <c r="D9" s="183"/>
      <c r="E9" s="81"/>
      <c r="F9" s="34" t="str">
        <f t="shared" ref="F9:F14" si="0">IF(E9="","",C9*E9)</f>
        <v/>
      </c>
    </row>
    <row r="10" spans="1:6" s="49" customFormat="1" ht="12.75" x14ac:dyDescent="0.2">
      <c r="A10" s="104">
        <v>1</v>
      </c>
      <c r="B10" s="36" t="s">
        <v>149</v>
      </c>
      <c r="C10" s="105">
        <f>'BILL 5 MASONRY AND PLASTERING'!C16</f>
        <v>342.82400000000001</v>
      </c>
      <c r="D10" s="27" t="s">
        <v>122</v>
      </c>
      <c r="E10" s="28"/>
      <c r="F10" s="34" t="str">
        <f t="shared" si="0"/>
        <v/>
      </c>
    </row>
    <row r="11" spans="1:6" x14ac:dyDescent="0.25">
      <c r="A11" s="104">
        <v>2</v>
      </c>
      <c r="B11" s="36" t="s">
        <v>150</v>
      </c>
      <c r="C11" s="105">
        <f>'BILL 5 MASONRY AND PLASTERING'!C17</f>
        <v>712.16000000000008</v>
      </c>
      <c r="D11" s="27" t="s">
        <v>122</v>
      </c>
      <c r="E11" s="28"/>
      <c r="F11" s="34" t="str">
        <f t="shared" si="0"/>
        <v/>
      </c>
    </row>
    <row r="12" spans="1:6" x14ac:dyDescent="0.25">
      <c r="A12" s="104">
        <v>3</v>
      </c>
      <c r="B12" s="36" t="s">
        <v>151</v>
      </c>
      <c r="C12" s="105">
        <f>'BILL 5 MASONRY AND PLASTERING'!C18</f>
        <v>475.68099999999998</v>
      </c>
      <c r="D12" s="27" t="s">
        <v>122</v>
      </c>
      <c r="E12" s="28"/>
      <c r="F12" s="34" t="str">
        <f t="shared" si="0"/>
        <v/>
      </c>
    </row>
    <row r="13" spans="1:6" x14ac:dyDescent="0.25">
      <c r="A13" s="104">
        <v>4</v>
      </c>
      <c r="B13" s="36" t="s">
        <v>305</v>
      </c>
      <c r="C13" s="240">
        <v>1</v>
      </c>
      <c r="D13" s="27" t="s">
        <v>134</v>
      </c>
      <c r="E13" s="55"/>
      <c r="F13" s="34" t="str">
        <f t="shared" si="0"/>
        <v/>
      </c>
    </row>
    <row r="14" spans="1:6" x14ac:dyDescent="0.25">
      <c r="A14" s="104"/>
      <c r="B14" s="36"/>
      <c r="C14" s="105"/>
      <c r="D14" s="27"/>
      <c r="E14" s="28"/>
      <c r="F14" s="34" t="str">
        <f t="shared" si="0"/>
        <v/>
      </c>
    </row>
    <row r="15" spans="1:6" x14ac:dyDescent="0.25">
      <c r="A15" s="155"/>
      <c r="B15" s="156"/>
      <c r="C15" s="156"/>
      <c r="D15" s="156"/>
      <c r="E15" s="156"/>
      <c r="F15" s="157" t="s">
        <v>281</v>
      </c>
    </row>
    <row r="19" spans="1:6" s="40" customFormat="1" ht="11.25" x14ac:dyDescent="0.2">
      <c r="A19" s="42"/>
      <c r="B19" s="43"/>
      <c r="F19"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vt:i4>
      </vt:variant>
    </vt:vector>
  </HeadingPairs>
  <TitlesOfParts>
    <vt:vector size="38"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Additions</vt:lpstr>
      <vt:lpstr>BILL 14 Omissions</vt:lpstr>
      <vt:lpstr>'BILL 1 PRELIMINARIES'!Print_Area</vt:lpstr>
      <vt:lpstr>'BILL 10 HYDRAULICS AND DRAINAGE'!Print_Area</vt:lpstr>
      <vt:lpstr>'BILL 11 ELECTRICAL INSTALLATION'!Print_Area</vt:lpstr>
      <vt:lpstr>'BILL 12 MECHANICAL SYSTEMS'!Print_Area</vt:lpstr>
      <vt:lpstr>'BILL 13 Additions'!Print_Area</vt:lpstr>
      <vt:lpstr>'BILL 14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AHMED JINAH IBRAHIM</cp:lastModifiedBy>
  <cp:lastPrinted>2019-08-13T06:51:38Z</cp:lastPrinted>
  <dcterms:created xsi:type="dcterms:W3CDTF">2013-12-06T11:25:47Z</dcterms:created>
  <dcterms:modified xsi:type="dcterms:W3CDTF">2019-08-26T05:28:53Z</dcterms:modified>
</cp:coreProperties>
</file>