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User\Documents\"/>
    </mc:Choice>
  </mc:AlternateContent>
  <bookViews>
    <workbookView xWindow="-120" yWindow="-120" windowWidth="29040" windowHeight="15840" tabRatio="818" activeTab="14"/>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9 FDP" sheetId="44" r:id="rId11"/>
    <sheet name="BILL 10 HYDRAULICS AND DRAINAGE" sheetId="9" r:id="rId12"/>
    <sheet name="BILL 11 ELECTRICAL INSTALLATION" sheetId="10" r:id="rId13"/>
    <sheet name="BILL 12 MECHANICAL SYSTEMS" sheetId="41" r:id="rId14"/>
    <sheet name="BILL 13 Additions" sheetId="46" r:id="rId15"/>
    <sheet name="BILL 14 Omissions" sheetId="47" r:id="rId16"/>
  </sheets>
  <definedNames>
    <definedName name="ddd">#REF!</definedName>
    <definedName name="fhbdfbf">#REF!</definedName>
    <definedName name="FLOORFINISHES" localSheetId="14">#REF!</definedName>
    <definedName name="FLOORFINISHES" localSheetId="15">#REF!</definedName>
    <definedName name="FLOORFINISHES" localSheetId="0">#REF!</definedName>
    <definedName name="FLOORFINISHES">#REF!</definedName>
    <definedName name="markup" localSheetId="13">#REF!</definedName>
    <definedName name="markup" localSheetId="14">#REF!</definedName>
    <definedName name="markup" localSheetId="15">#REF!</definedName>
    <definedName name="markup" localSheetId="8">#REF!</definedName>
    <definedName name="markup" localSheetId="9">#REF!</definedName>
    <definedName name="markup" localSheetId="0">#REF!</definedName>
    <definedName name="markup">#REF!</definedName>
    <definedName name="_xlnm.Print_Area" localSheetId="2">'BILL 1 PRELIMINARIES'!$A$1:$F$30</definedName>
    <definedName name="_xlnm.Print_Area" localSheetId="11">'BILL 10 HYDRAULICS AND DRAINAGE'!$A$1:$F$45</definedName>
    <definedName name="_xlnm.Print_Area" localSheetId="12">'BILL 11 ELECTRICAL INSTALLATION'!$A$1:$F$77</definedName>
    <definedName name="_xlnm.Print_Area" localSheetId="13">'BILL 12 MECHANICAL SYSTEMS'!$A$1:$F$20</definedName>
    <definedName name="_xlnm.Print_Area" localSheetId="14">'BILL 13 Additions'!$A$1:$F$58</definedName>
    <definedName name="_xlnm.Print_Area" localSheetId="15">'BILL 14 Omissions'!$A$1:$F$58</definedName>
    <definedName name="_xlnm.Print_Area" localSheetId="3">'BILL 2 WORKS BELOW GROUND'!$A$1:$F$24</definedName>
    <definedName name="_xlnm.Print_Area" localSheetId="4">'BILL 3 CONCRETE WORKS'!$A$1:$F$219</definedName>
    <definedName name="_xlnm.Print_Area" localSheetId="6">'BILL 5 MASONRY AND PLASTERING'!$A$1:$F$34</definedName>
    <definedName name="_xlnm.Print_Area" localSheetId="7">'Bill 6 DOORS AND WINDOWS'!$A$1:$F$27</definedName>
    <definedName name="_xlnm.Print_Area" localSheetId="8">'Bill 7 PAINTING WORKS'!$A$1:$F$21</definedName>
    <definedName name="_xlnm.Print_Area" localSheetId="9">'Bill 8 FLOOR FINISHES'!$A$1:$F$24</definedName>
    <definedName name="_xlnm.Print_Area" localSheetId="10">'BILL 9 FDP'!$A$1:$F$29</definedName>
    <definedName name="_xlnm.Print_Area" localSheetId="5">'BILL4 METAL AND CARPENTRY WORKS'!$A$1:$F$24</definedName>
    <definedName name="_xlnm.Print_Titles" localSheetId="11">'BILL 10 HYDRAULICS AND DRAINAGE'!$1:$2</definedName>
    <definedName name="_xlnm.Print_Titles" localSheetId="12">'BILL 11 ELECTRICAL INSTALLATION'!$1:$2</definedName>
    <definedName name="_xlnm.Print_Titles" localSheetId="13">'BILL 12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3">#REF!</definedName>
    <definedName name="wastage" localSheetId="14">#REF!</definedName>
    <definedName name="wastage" localSheetId="15">#REF!</definedName>
    <definedName name="wastage" localSheetId="8">#REF!</definedName>
    <definedName name="wastage" localSheetId="9">#REF!</definedName>
    <definedName name="wastage" localSheetId="0">#REF!</definedName>
    <definedName name="wastage">#REF!</definedName>
  </definedNames>
  <calcPr calcId="162913" iterate="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6" i="47" l="1"/>
  <c r="F55" i="47"/>
  <c r="F54" i="47"/>
  <c r="F53" i="47"/>
  <c r="F52" i="47"/>
  <c r="F51" i="47"/>
  <c r="F50" i="47"/>
  <c r="F49" i="47"/>
  <c r="F48" i="47"/>
  <c r="F47" i="47"/>
  <c r="F46" i="47"/>
  <c r="F45" i="47"/>
  <c r="F44" i="47"/>
  <c r="F43" i="47"/>
  <c r="F42" i="47"/>
  <c r="F41" i="47"/>
  <c r="F40" i="47"/>
  <c r="F39" i="47"/>
  <c r="F38" i="47"/>
  <c r="F37" i="47"/>
  <c r="F36" i="47"/>
  <c r="F35" i="47"/>
  <c r="F34" i="47"/>
  <c r="F33" i="47"/>
  <c r="F32" i="47"/>
  <c r="F31" i="47"/>
  <c r="F30" i="47"/>
  <c r="F29" i="47"/>
  <c r="F28" i="47"/>
  <c r="F27" i="47"/>
  <c r="F26" i="47"/>
  <c r="F25" i="47"/>
  <c r="F24" i="47"/>
  <c r="F23" i="47"/>
  <c r="F22" i="47"/>
  <c r="F21" i="47"/>
  <c r="F20" i="47"/>
  <c r="F19" i="47"/>
  <c r="F18" i="47"/>
  <c r="F17" i="47"/>
  <c r="F16" i="47"/>
  <c r="F15" i="47"/>
  <c r="F14" i="47"/>
  <c r="F13" i="47"/>
  <c r="F12" i="47"/>
  <c r="F11" i="47"/>
  <c r="F10" i="47"/>
  <c r="F9" i="47"/>
  <c r="F8" i="47"/>
  <c r="F7" i="47"/>
  <c r="F6" i="47"/>
  <c r="F5" i="47"/>
  <c r="F4" i="47"/>
  <c r="F56" i="46"/>
  <c r="F55" i="46"/>
  <c r="F54" i="46"/>
  <c r="F53" i="46"/>
  <c r="F52" i="46"/>
  <c r="F51" i="46"/>
  <c r="F50" i="46"/>
  <c r="F49" i="46"/>
  <c r="F48" i="46"/>
  <c r="F47" i="46"/>
  <c r="F46" i="46"/>
  <c r="F45" i="46"/>
  <c r="F44" i="46"/>
  <c r="F43" i="46"/>
  <c r="F42" i="46"/>
  <c r="F41" i="46"/>
  <c r="F40" i="46"/>
  <c r="F39" i="46"/>
  <c r="F38" i="46"/>
  <c r="F37" i="46"/>
  <c r="F36" i="46"/>
  <c r="F35" i="46"/>
  <c r="F34" i="46"/>
  <c r="F33" i="46"/>
  <c r="F32" i="46"/>
  <c r="F31" i="46"/>
  <c r="F30" i="46"/>
  <c r="F29" i="46"/>
  <c r="F28" i="46"/>
  <c r="F27" i="46"/>
  <c r="F26" i="46"/>
  <c r="F25" i="46"/>
  <c r="F24" i="46"/>
  <c r="F23" i="46"/>
  <c r="F22" i="46"/>
  <c r="F21" i="46"/>
  <c r="F20" i="46"/>
  <c r="F19" i="46"/>
  <c r="F18" i="46"/>
  <c r="F17" i="46"/>
  <c r="F16" i="46"/>
  <c r="F15" i="46"/>
  <c r="F14" i="46"/>
  <c r="F13" i="46"/>
  <c r="F12" i="46"/>
  <c r="F11" i="46"/>
  <c r="F10" i="46"/>
  <c r="F9" i="46"/>
  <c r="F8" i="46"/>
  <c r="F7" i="46"/>
  <c r="F6" i="46"/>
  <c r="F5" i="46"/>
  <c r="F4" i="46"/>
  <c r="P203" i="37" l="1"/>
  <c r="P202" i="37"/>
  <c r="Q202" i="37" s="1"/>
  <c r="AB202" i="37" s="1"/>
  <c r="L209" i="37"/>
  <c r="X203" i="37"/>
  <c r="AA203" i="37" s="1"/>
  <c r="W203" i="37"/>
  <c r="Z203" i="37" s="1"/>
  <c r="V203" i="37"/>
  <c r="Y203" i="37" s="1"/>
  <c r="U203" i="37"/>
  <c r="T203" i="37"/>
  <c r="Q203" i="37"/>
  <c r="AB203" i="37" s="1"/>
  <c r="W202" i="37"/>
  <c r="Z202" i="37" s="1"/>
  <c r="V202" i="37"/>
  <c r="Y202" i="37" s="1"/>
  <c r="O183" i="37"/>
  <c r="P183" i="37" s="1"/>
  <c r="AA183" i="37" s="1"/>
  <c r="O182" i="37"/>
  <c r="P182" i="37" s="1"/>
  <c r="AA182" i="37" s="1"/>
  <c r="O181" i="37"/>
  <c r="P181" i="37" s="1"/>
  <c r="AA181" i="37" s="1"/>
  <c r="O180" i="37"/>
  <c r="P180" i="37" s="1"/>
  <c r="AA180" i="37" s="1"/>
  <c r="U183" i="37"/>
  <c r="X183" i="37" s="1"/>
  <c r="V183" i="37"/>
  <c r="Y183" i="37" s="1"/>
  <c r="W183" i="37"/>
  <c r="Z183" i="37" s="1"/>
  <c r="W180" i="37"/>
  <c r="Z180" i="37" s="1"/>
  <c r="V180" i="37"/>
  <c r="Y180" i="37" s="1"/>
  <c r="U180" i="37"/>
  <c r="X180" i="37" s="1"/>
  <c r="T183" i="37"/>
  <c r="T180" i="37"/>
  <c r="S183" i="37"/>
  <c r="S180" i="37"/>
  <c r="K181" i="37"/>
  <c r="W181" i="37" s="1"/>
  <c r="Z181" i="37" s="1"/>
  <c r="K182" i="37"/>
  <c r="S182" i="37" s="1"/>
  <c r="W157" i="37"/>
  <c r="X157" i="37" s="1"/>
  <c r="Y157" i="37" s="1"/>
  <c r="T157" i="37"/>
  <c r="U157" i="37" s="1"/>
  <c r="Q157" i="37"/>
  <c r="O157" i="37"/>
  <c r="P157" i="37" s="1"/>
  <c r="W100" i="37"/>
  <c r="X100" i="37" s="1"/>
  <c r="Y100" i="37" s="1"/>
  <c r="T100" i="37"/>
  <c r="U100" i="37" s="1"/>
  <c r="Q100" i="37"/>
  <c r="O100" i="37"/>
  <c r="P100" i="37" s="1"/>
  <c r="W99" i="37"/>
  <c r="X99" i="37" s="1"/>
  <c r="Y99" i="37" s="1"/>
  <c r="T99" i="37"/>
  <c r="U99" i="37" s="1"/>
  <c r="Q99" i="37"/>
  <c r="P99" i="37"/>
  <c r="W98" i="37"/>
  <c r="X98" i="37" s="1"/>
  <c r="Y98" i="37" s="1"/>
  <c r="T98" i="37"/>
  <c r="U98" i="37" s="1"/>
  <c r="Q98" i="37"/>
  <c r="O98" i="37"/>
  <c r="P98" i="37" s="1"/>
  <c r="W97" i="37"/>
  <c r="X97" i="37" s="1"/>
  <c r="Y97" i="37" s="1"/>
  <c r="T97" i="37"/>
  <c r="U97" i="37" s="1"/>
  <c r="Q97" i="37"/>
  <c r="O97" i="37"/>
  <c r="P97" i="37" s="1"/>
  <c r="W158" i="37"/>
  <c r="X158" i="37" s="1"/>
  <c r="Y158" i="37" s="1"/>
  <c r="T158" i="37"/>
  <c r="U158" i="37" s="1"/>
  <c r="Q158" i="37"/>
  <c r="O158" i="37"/>
  <c r="P158" i="37" s="1"/>
  <c r="T202" i="37" l="1"/>
  <c r="X202" i="37"/>
  <c r="AA202" i="37" s="1"/>
  <c r="U202" i="37"/>
  <c r="U182" i="37"/>
  <c r="X182" i="37" s="1"/>
  <c r="T182" i="37"/>
  <c r="W182" i="37"/>
  <c r="Z182" i="37" s="1"/>
  <c r="V181" i="37"/>
  <c r="Y181" i="37" s="1"/>
  <c r="S181" i="37"/>
  <c r="T181" i="37"/>
  <c r="V182" i="37"/>
  <c r="Y182" i="37" s="1"/>
  <c r="U181" i="37"/>
  <c r="X181" i="37" s="1"/>
  <c r="K32" i="37"/>
  <c r="K33" i="37"/>
  <c r="K40" i="37"/>
  <c r="L40" i="37" s="1"/>
  <c r="M40" i="37" s="1"/>
  <c r="K41" i="37"/>
  <c r="L41" i="37" s="1"/>
  <c r="M41" i="37" s="1"/>
  <c r="K48" i="37"/>
  <c r="L48" i="37" s="1"/>
  <c r="M48" i="37" s="1"/>
  <c r="K49" i="37"/>
  <c r="K56" i="37"/>
  <c r="K57" i="37"/>
  <c r="K65" i="37"/>
  <c r="K66" i="37"/>
  <c r="L49" i="37"/>
  <c r="M49" i="37" s="1"/>
  <c r="A9" i="38" l="1"/>
  <c r="A8" i="38"/>
  <c r="A7" i="38"/>
  <c r="L66" i="37" l="1"/>
  <c r="L57" i="37"/>
  <c r="L33" i="37"/>
  <c r="M33" i="37" s="1"/>
  <c r="L32" i="37"/>
  <c r="M32" i="37" s="1"/>
  <c r="F2" i="35" l="1"/>
</calcChain>
</file>

<file path=xl/sharedStrings.xml><?xml version="1.0" encoding="utf-8"?>
<sst xmlns="http://schemas.openxmlformats.org/spreadsheetml/2006/main" count="1043" uniqueCount="355">
  <si>
    <t>Reinforcement</t>
  </si>
  <si>
    <t>Formwork</t>
  </si>
  <si>
    <t xml:space="preserve">Steel ring bars  6mm dia </t>
  </si>
  <si>
    <t>t</t>
  </si>
  <si>
    <t xml:space="preserve">Steel deformed bars, 10mm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</si>
  <si>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</si>
  <si>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</si>
  <si>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</si>
  <si>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</si>
  <si>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</si>
  <si>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</si>
  <si>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</si>
  <si>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</si>
  <si>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</si>
  <si>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</si>
  <si>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</si>
  <si>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</si>
  <si>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</si>
  <si>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</si>
  <si>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</si>
  <si>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</si>
  <si>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</si>
  <si>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</si>
  <si>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</si>
  <si>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</si>
  <si>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</si>
  <si>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</si>
  <si>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</si>
  <si>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</si>
  <si>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</si>
  <si>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</si>
  <si>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</si>
  <si>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</si>
  <si>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</si>
  <si>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</si>
  <si>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</si>
  <si>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</si>
  <si>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</si>
  <si>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</si>
  <si>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</si>
  <si>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</si>
  <si>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</si>
  <si>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</si>
  <si>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</si>
  <si>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</si>
  <si>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</si>
  <si>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</si>
  <si>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</si>
  <si>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</si>
  <si>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</si>
  <si>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</si>
  <si>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</si>
  <si>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</si>
  <si>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</si>
  <si>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</si>
  <si>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</si>
  <si>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</si>
  <si>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</si>
  <si>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</si>
  <si>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</si>
  <si>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</si>
  <si>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</si>
  <si>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</si>
  <si>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</si>
  <si>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</si>
  <si>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</si>
  <si>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</si>
  <si>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</si>
  <si>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</si>
  <si>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</si>
  <si>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External Blockwork (100x150x300)</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</si>
  <si>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</si>
  <si>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</si>
  <si>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</si>
  <si>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</si>
  <si>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</si>
  <si>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</si>
  <si>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</si>
  <si>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</si>
  <si>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</si>
  <si>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</si>
  <si>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</si>
  <si>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</si>
  <si>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</si>
  <si>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</si>
  <si>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</si>
  <si>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</si>
  <si>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</si>
  <si>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</si>
  <si>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</si>
  <si>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</si>
  <si>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</si>
  <si>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</si>
  <si>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</si>
  <si>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</si>
  <si>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</si>
  <si>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</si>
  <si>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</si>
  <si>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</si>
  <si>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</si>
  <si>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</si>
  <si>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</si>
  <si>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</si>
  <si>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</si>
  <si>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</si>
  <si>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</si>
  <si>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</si>
  <si>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</si>
  <si>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</si>
  <si>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</si>
  <si>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</si>
  <si>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</si>
  <si>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</si>
  <si>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</si>
  <si>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</si>
  <si>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</si>
  <si>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</si>
  <si>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</si>
  <si>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</si>
  <si>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</si>
  <si>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</si>
  <si>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</si>
  <si>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</si>
  <si>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t>
  </si>
  <si>
    <t>m2</t>
  </si>
  <si>
    <t>D1</t>
  </si>
  <si>
    <t>D3</t>
  </si>
  <si>
    <t>D2</t>
  </si>
  <si>
    <t>W1</t>
  </si>
  <si>
    <t>MECHANICAL SYSTEMS</t>
  </si>
  <si>
    <t>Mechanical Systems</t>
  </si>
  <si>
    <t>BILL NO 11</t>
  </si>
  <si>
    <t xml:space="preserve"> RATE</t>
  </si>
  <si>
    <t>Complete Rainwater Drainage pipework, required trays and ducting as given in the drawing</t>
  </si>
  <si>
    <t>Concrete</t>
  </si>
  <si>
    <t xml:space="preserve">Concrete </t>
  </si>
  <si>
    <t>Item</t>
  </si>
  <si>
    <t>Column C1</t>
  </si>
  <si>
    <t>Column C2</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</si>
  <si>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</si>
  <si>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</si>
  <si>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</si>
  <si>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</si>
  <si>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</si>
  <si>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</si>
  <si>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</si>
  <si>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</si>
  <si>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</si>
  <si>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</si>
  <si>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</si>
  <si>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</si>
  <si>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</si>
  <si>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</si>
  <si>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</si>
  <si>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</si>
  <si>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Ground floor</t>
  </si>
  <si>
    <t>cabling for video phone system, internet and media net</t>
  </si>
  <si>
    <t>FIRE DETECTION AND PROTECTION</t>
  </si>
  <si>
    <t>all dry riser pipes should be painted in red as per regulation</t>
  </si>
  <si>
    <t xml:space="preserve">all dry riser pipes should be galvanized </t>
  </si>
  <si>
    <t>all support/brackets shall be hot dippedd galvanized to 100mm</t>
  </si>
  <si>
    <t>all fire extinguishers shall be in cabinets (cabinets should be provided)</t>
  </si>
  <si>
    <t>Beacon</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</si>
  <si>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</si>
  <si>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</si>
  <si>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</si>
  <si>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</si>
  <si>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</si>
  <si>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</si>
  <si>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</si>
  <si>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</si>
  <si>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</si>
  <si>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</si>
  <si>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</si>
  <si>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</si>
  <si>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GST 6%</t>
  </si>
  <si>
    <t xml:space="preserve"> GRAND TOTAL </t>
  </si>
  <si>
    <t>GRAND SUMMARY</t>
  </si>
  <si>
    <t>GENERAL SUMMARY</t>
  </si>
  <si>
    <t>WORKS BELOW FROUND</t>
  </si>
  <si>
    <t>Rates shall include for: levelling, grading, trimming, compacting to faces of excavation, keep sides plumb, backfilling, consolidating and disposing surplus soil</t>
  </si>
  <si>
    <t>DURATION (DAYS)</t>
  </si>
  <si>
    <t>Excavation, upto 1.95m</t>
  </si>
  <si>
    <r>
      <t>m</t>
    </r>
    <r>
      <rPr>
        <vertAlign val="superscript"/>
        <sz val="9"/>
        <rFont val="Verdana"/>
        <family val="2"/>
      </rPr>
      <t>3</t>
    </r>
  </si>
  <si>
    <t>Polythene sheet</t>
  </si>
  <si>
    <t>Gate Valve</t>
  </si>
  <si>
    <t>Floor Gully</t>
  </si>
  <si>
    <t>Complete Rainwater Drainage pipework, required trays, chains and ducting as given in the drawing</t>
  </si>
  <si>
    <t>Kg</t>
  </si>
  <si>
    <t>Pad footing F2</t>
  </si>
  <si>
    <t xml:space="preserve">Foundation Beam FB </t>
  </si>
  <si>
    <t>Wall Footing WF</t>
  </si>
  <si>
    <t>Column C3</t>
  </si>
  <si>
    <t>Roof Beam RB1</t>
  </si>
  <si>
    <t>Roof Beam RB2</t>
  </si>
  <si>
    <t>Ramp Railing on both sides</t>
  </si>
  <si>
    <t>Service counter as per given drawing</t>
  </si>
  <si>
    <t>Roofing as per given drawing</t>
  </si>
  <si>
    <t>D4</t>
  </si>
  <si>
    <t>D5</t>
  </si>
  <si>
    <t>W2</t>
  </si>
  <si>
    <t>W3</t>
  </si>
  <si>
    <t>W4</t>
  </si>
  <si>
    <t>600x600 homogenous floor tiles fixed with tile adhesive</t>
  </si>
  <si>
    <t>300x300 homogenous non skid floor tiles fixed with water proof tile adhesive</t>
  </si>
  <si>
    <t>CO2 Extinguisher (load 2kg) In Polycarbonate Enclosure</t>
  </si>
  <si>
    <t>H2O Extinguisher (load 9L) In Polycarbonate Enclosure</t>
  </si>
  <si>
    <t>Manual Call Point</t>
  </si>
  <si>
    <t>Smoke Detector</t>
  </si>
  <si>
    <t>Sounder Bell</t>
  </si>
  <si>
    <t>Fire Alarm Control Panel</t>
  </si>
  <si>
    <t>Floor Drain</t>
  </si>
  <si>
    <t>Gully Trap</t>
  </si>
  <si>
    <t>Bottle Trap</t>
  </si>
  <si>
    <t>Clean Out Point</t>
  </si>
  <si>
    <t>Bidet Shower</t>
  </si>
  <si>
    <t>Water Closet</t>
  </si>
  <si>
    <t>Well Water Pump</t>
  </si>
  <si>
    <t>Foot Valve With Strainer</t>
  </si>
  <si>
    <t>13A Power Socket</t>
  </si>
  <si>
    <t>13A Twin Socket</t>
  </si>
  <si>
    <t>15A Switched Socket at High Level</t>
  </si>
  <si>
    <t>Distribution Board</t>
  </si>
  <si>
    <t>Computer Network Outlet</t>
  </si>
  <si>
    <t>Emergency Light</t>
  </si>
  <si>
    <t>Telephone Extension</t>
  </si>
  <si>
    <t>Telephone Outlet</t>
  </si>
  <si>
    <t>Angular Camera</t>
  </si>
  <si>
    <t>Digital or network Video Recorder</t>
  </si>
  <si>
    <t>Security Monitor</t>
  </si>
  <si>
    <t>Internet Switchboard</t>
  </si>
  <si>
    <t>Private Automatic Branch Exchange (PABX)</t>
  </si>
  <si>
    <t>Wall Mounted Speaker</t>
  </si>
  <si>
    <t>Ceiling Down Light (18W) - Weather Proof</t>
  </si>
  <si>
    <t>Ceiling Light (12W)</t>
  </si>
  <si>
    <t>Recessed Ceiling Light (12W)</t>
  </si>
  <si>
    <t>Decorative Pendent Light</t>
  </si>
  <si>
    <t>Ceiling Mount Spot Light (5W)</t>
  </si>
  <si>
    <t>Indoor Wall Light (18W)</t>
  </si>
  <si>
    <t>150 X 1200 Ceiling Recessed LED Panel</t>
  </si>
  <si>
    <t>42 inch To 48 inch Ceiling Fan</t>
  </si>
  <si>
    <t>Oscillating Ceiling Fan</t>
  </si>
  <si>
    <t>Wall Mounted Exhaust Fan</t>
  </si>
  <si>
    <t>Light Switch (1 Gang )</t>
  </si>
  <si>
    <t>Light Switch (2 Gang )</t>
  </si>
  <si>
    <t>Light Switch (3 Gang )</t>
  </si>
  <si>
    <t>Light Switch (4 Gang )</t>
  </si>
  <si>
    <t>Ceiling Fan Switch With Controller</t>
  </si>
  <si>
    <t>Water supply and sewage disposal</t>
  </si>
  <si>
    <t>Ground water well 1.2m dia to client required depth</t>
  </si>
  <si>
    <t>Installation and consruction of septic tank as per given drawing.</t>
  </si>
  <si>
    <t>Installation and consruction of soak pit as per given drawing.</t>
  </si>
  <si>
    <t>Ceilng works</t>
  </si>
  <si>
    <t>Allow for site protection, site supervisors, hire of machinery and equipment</t>
  </si>
  <si>
    <t>General Notes</t>
  </si>
  <si>
    <t xml:space="preserve"> Ground slab, 100mm thickness</t>
  </si>
  <si>
    <t>Local Government Authority</t>
  </si>
  <si>
    <t>g</t>
  </si>
  <si>
    <t>Internal 100mm thick drywall</t>
  </si>
  <si>
    <t>Main Electircal connection from service provider.</t>
  </si>
  <si>
    <t>Excavation, upto 0.95m for pad footing</t>
  </si>
  <si>
    <t>Excavation, upto 0.35m for foundation beam</t>
  </si>
  <si>
    <t>Pad footing F1</t>
  </si>
  <si>
    <t>Pad footing F3</t>
  </si>
  <si>
    <t>Pad footing F4</t>
  </si>
  <si>
    <t>H</t>
  </si>
  <si>
    <t>C1</t>
  </si>
  <si>
    <t>C2</t>
  </si>
  <si>
    <t>C3</t>
  </si>
  <si>
    <t>C4</t>
  </si>
  <si>
    <t>w</t>
  </si>
  <si>
    <t>V</t>
  </si>
  <si>
    <t>Re-bars</t>
  </si>
  <si>
    <t>T12</t>
  </si>
  <si>
    <t>l</t>
  </si>
  <si>
    <t>KG</t>
  </si>
  <si>
    <t>R6</t>
  </si>
  <si>
    <t>Nos</t>
  </si>
  <si>
    <t>L</t>
  </si>
  <si>
    <t>kg</t>
  </si>
  <si>
    <t>FW</t>
  </si>
  <si>
    <t>Column C4</t>
  </si>
  <si>
    <t>FIRST FLOOR</t>
  </si>
  <si>
    <t>Re- Bars</t>
  </si>
  <si>
    <t xml:space="preserve"> Ground slab, 135mm thickness</t>
  </si>
  <si>
    <t xml:space="preserve"> Ground slab, 150mm thickness</t>
  </si>
  <si>
    <t>b1</t>
  </si>
  <si>
    <t>b2</t>
  </si>
  <si>
    <t>b3</t>
  </si>
  <si>
    <t>RB1</t>
  </si>
  <si>
    <t>t16</t>
  </si>
  <si>
    <t>t20</t>
  </si>
  <si>
    <t>v</t>
  </si>
  <si>
    <t>formwork</t>
  </si>
  <si>
    <t>t12</t>
  </si>
  <si>
    <t>r6</t>
  </si>
  <si>
    <t>Steel Lap</t>
  </si>
  <si>
    <t>Beam B1</t>
  </si>
  <si>
    <t>Beam B2</t>
  </si>
  <si>
    <t>Beam B3</t>
  </si>
  <si>
    <t xml:space="preserve">Steel deformed bars, 20mm dia </t>
  </si>
  <si>
    <t>Stairs</t>
  </si>
  <si>
    <t xml:space="preserve">Steel Deformed bars 10mm dia </t>
  </si>
  <si>
    <t>CRB1</t>
  </si>
  <si>
    <t>RB2</t>
  </si>
  <si>
    <t>Roof Beam CRB1</t>
  </si>
  <si>
    <t>Staircase Railing as per give drawing</t>
  </si>
  <si>
    <t>Internal Blockwork (100x150x300)</t>
  </si>
  <si>
    <t>fIRSTFLOOR</t>
  </si>
  <si>
    <t xml:space="preserve">ROOF </t>
  </si>
  <si>
    <t>MWSC or FENAKA Meter</t>
  </si>
  <si>
    <t>16Ø Ground Water Supply To Cistern</t>
  </si>
  <si>
    <t>16Ø Ground Water Supply To Sink Tap</t>
  </si>
  <si>
    <t>Ceiling Mounted Exhaust Fan</t>
  </si>
  <si>
    <t>15A Socket In Polycarbonate Box</t>
  </si>
  <si>
    <t>Ceiling Recessed Spot Light (3W)</t>
  </si>
  <si>
    <t>single Split 18,000 BTU with out-door condensing unit</t>
  </si>
  <si>
    <t>single Split 16,000 BTU with out-door condensing unit</t>
  </si>
  <si>
    <t>single Split 12,000 BTU with out-door condensing unit</t>
  </si>
  <si>
    <t>single Split 25,000 BTU with out-door condensing unit</t>
  </si>
  <si>
    <t>single Split 15,000 BTU with out-door condensing unit</t>
  </si>
  <si>
    <t>single Split 14,000 BTU with out-door condensing unit</t>
  </si>
  <si>
    <t>BOQ FOR COMPLETE WORKS OF TWO STOREY COUNCIL OFFICE</t>
  </si>
  <si>
    <t>END OF BILL NO 03:  CARRIED OVER TO GENERAL SUMMARY</t>
  </si>
  <si>
    <t>END OF BILL NO 01:  CARRIED OVER TO GENERAL SUMMARY</t>
  </si>
  <si>
    <t>END OF BILL NO 02: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</si>
  <si>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</si>
  <si>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</si>
  <si>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</si>
  <si>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</si>
  <si>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</si>
  <si>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</si>
  <si>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</si>
  <si>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</si>
  <si>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</si>
  <si>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</si>
  <si>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Additions</t>
  </si>
  <si>
    <t>END OF BILL NO 13:  CARRIED OVER TO GENERAL SUMMARY</t>
  </si>
  <si>
    <t>ADDITIONS</t>
  </si>
  <si>
    <t>OMISSIONS</t>
  </si>
  <si>
    <t>Omissions</t>
  </si>
  <si>
    <t>END OF BILL NO 14:  CARRIED OVER TO GENERAL SUMMARY</t>
  </si>
  <si>
    <t>Wash Basin with Faucet</t>
  </si>
  <si>
    <t>16Ø Ground Water Supply Provision To Cistern</t>
  </si>
  <si>
    <t>Sink with Sink Tap</t>
  </si>
  <si>
    <t>GT</t>
  </si>
  <si>
    <t>Boundary Wall</t>
  </si>
  <si>
    <t>Masonry and Plastering works</t>
  </si>
  <si>
    <t>Paint on boundary walls</t>
  </si>
  <si>
    <t>Lean concrete, Concrete, Reinforcement and Formwork</t>
  </si>
  <si>
    <t>Outdoor Lamp for Boundary wall</t>
  </si>
  <si>
    <r>
      <t>18</t>
    </r>
    <r>
      <rPr>
        <vertAlign val="superscript"/>
        <sz val="11"/>
        <color theme="1"/>
        <rFont val="Calibri"/>
        <family val="2"/>
        <scheme val="minor"/>
      </rPr>
      <t>TH</t>
    </r>
    <r>
      <rPr>
        <sz val="11"/>
        <color theme="1"/>
        <rFont val="Calibri"/>
        <family val="2"/>
        <scheme val="minor"/>
      </rPr>
      <t xml:space="preserve"> AUGUST 2019</t>
    </r>
  </si>
  <si>
    <t>Running Internal fresh water pipes followed from Shut-off valves to all Toilets, Kitchens &amp; Laundrys which reduces from 25mmØ to 20mmØ and finally 16mmØ to the outlet fixtures or mixer as given in the detail drawings</t>
  </si>
  <si>
    <t>VGA Inlet Socket for Ceiling Mounted Projector</t>
  </si>
  <si>
    <t>VGA Outlet Socket for Ceiling Mounted Projector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</si>
</sst>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_);_(* \(#,##0\);_(* &quot;-&quot;??_);_(@_)"/>
    <numFmt numFmtId="165" formatCode="0.0"/>
    <numFmt numFmtId="166" formatCode="\(0\)"/>
    <numFmt numFmtId="167" formatCode="_(* #,##0.00_);_(* \(#,##0.00\);_(* \-??_);_(@_)"/>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
      <vertAlign val="superscript"/>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67">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style="dashed">
        <color indexed="64"/>
      </left>
      <right style="thin">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ashed">
        <color indexed="64"/>
      </left>
      <right/>
      <top style="hair">
        <color indexed="64"/>
      </top>
      <bottom/>
      <diagonal/>
    </border>
    <border>
      <left/>
      <right/>
      <top style="hair">
        <color indexed="64"/>
      </top>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hair">
        <color indexed="64"/>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94">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43" fontId="3" fillId="2" borderId="1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1" xfId="1" applyFont="1" applyFill="1" applyBorder="1" applyAlignment="1">
      <alignment horizontal="right"/>
    </xf>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20" xfId="1" applyFont="1" applyFill="1" applyBorder="1" applyAlignment="1">
      <alignment horizontal="right"/>
    </xf>
    <xf numFmtId="43" fontId="4" fillId="2" borderId="21" xfId="1" applyFont="1" applyFill="1" applyBorder="1" applyAlignment="1">
      <alignment horizontal="right"/>
    </xf>
    <xf numFmtId="2" fontId="3" fillId="2" borderId="21" xfId="0" applyNumberFormat="1" applyFont="1" applyFill="1" applyBorder="1" applyAlignment="1">
      <alignment vertical="top"/>
    </xf>
    <xf numFmtId="2" fontId="3" fillId="2" borderId="21" xfId="0" applyNumberFormat="1" applyFont="1" applyFill="1" applyBorder="1" applyAlignment="1">
      <alignment horizontal="center" vertical="top"/>
    </xf>
    <xf numFmtId="165" fontId="4" fillId="2" borderId="22" xfId="0" quotePrefix="1" applyNumberFormat="1" applyFont="1" applyFill="1" applyBorder="1" applyAlignment="1">
      <alignment horizontal="right" vertical="top"/>
    </xf>
    <xf numFmtId="0" fontId="4" fillId="2" borderId="21"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3"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43" fontId="3" fillId="3" borderId="24" xfId="1" applyFont="1" applyFill="1" applyBorder="1" applyAlignment="1">
      <alignment horizontal="left"/>
    </xf>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4" fillId="3" borderId="19" xfId="0" applyFont="1" applyFill="1" applyBorder="1" applyAlignment="1">
      <alignment horizontal="left" vertical="top"/>
    </xf>
    <xf numFmtId="0" fontId="19" fillId="0" borderId="0" xfId="6"/>
    <xf numFmtId="0" fontId="27" fillId="0" borderId="0" xfId="6" applyFont="1"/>
    <xf numFmtId="167" fontId="26" fillId="0" borderId="26"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31" xfId="5" applyFont="1" applyFill="1" applyBorder="1" applyAlignment="1" applyProtection="1">
      <alignment horizontal="center" vertical="center" wrapText="1"/>
    </xf>
    <xf numFmtId="167" fontId="29" fillId="9" borderId="32" xfId="5" applyFont="1" applyFill="1" applyBorder="1" applyAlignment="1" applyProtection="1">
      <alignment vertical="center" wrapText="1"/>
    </xf>
    <xf numFmtId="167" fontId="29" fillId="9" borderId="33" xfId="5" applyFont="1" applyFill="1" applyBorder="1" applyAlignment="1" applyProtection="1">
      <alignment vertical="center" wrapText="1"/>
    </xf>
    <xf numFmtId="167" fontId="26" fillId="9" borderId="34" xfId="5" applyFont="1" applyFill="1" applyBorder="1" applyAlignment="1" applyProtection="1">
      <alignment horizontal="center" vertical="center" wrapText="1"/>
    </xf>
    <xf numFmtId="167" fontId="29" fillId="9" borderId="35" xfId="5" applyFont="1" applyFill="1" applyBorder="1" applyAlignment="1" applyProtection="1">
      <alignment vertical="center" wrapText="1"/>
    </xf>
    <xf numFmtId="167" fontId="29" fillId="9" borderId="36" xfId="5" applyFont="1" applyFill="1" applyBorder="1" applyAlignment="1" applyProtection="1">
      <alignment vertical="center" wrapText="1"/>
    </xf>
    <xf numFmtId="167" fontId="26" fillId="0" borderId="29" xfId="5" applyFont="1" applyFill="1" applyBorder="1" applyAlignment="1" applyProtection="1">
      <alignment horizontal="right" vertical="center"/>
    </xf>
    <xf numFmtId="167" fontId="26" fillId="0" borderId="28" xfId="5" applyFont="1" applyFill="1" applyBorder="1" applyAlignment="1" applyProtection="1">
      <alignment horizontal="right" vertical="center" wrapText="1"/>
    </xf>
    <xf numFmtId="0" fontId="0" fillId="0" borderId="35" xfId="0" applyBorder="1" applyAlignment="1"/>
    <xf numFmtId="0" fontId="0" fillId="0" borderId="32" xfId="0" applyBorder="1" applyAlignment="1"/>
    <xf numFmtId="0" fontId="0" fillId="0" borderId="37" xfId="0" applyBorder="1" applyAlignment="1"/>
    <xf numFmtId="0" fontId="0" fillId="0" borderId="30" xfId="0" applyBorder="1" applyAlignment="1"/>
    <xf numFmtId="167" fontId="26" fillId="0" borderId="25" xfId="5" applyFont="1" applyFill="1" applyBorder="1" applyAlignment="1" applyProtection="1">
      <alignment horizontal="right" vertical="center" wrapText="1"/>
    </xf>
    <xf numFmtId="167" fontId="26" fillId="0" borderId="38" xfId="5" applyFont="1" applyFill="1" applyBorder="1" applyAlignment="1" applyProtection="1">
      <alignment horizontal="right" vertical="center"/>
    </xf>
    <xf numFmtId="0" fontId="0" fillId="0" borderId="39" xfId="0" applyBorder="1" applyAlignment="1"/>
    <xf numFmtId="43" fontId="0" fillId="0" borderId="29" xfId="1" applyFont="1" applyBorder="1" applyAlignment="1"/>
    <xf numFmtId="2" fontId="0" fillId="0" borderId="0" xfId="0" applyNumberFormat="1"/>
    <xf numFmtId="0" fontId="0" fillId="10" borderId="0" xfId="0" applyFill="1"/>
    <xf numFmtId="0" fontId="3" fillId="2" borderId="40" xfId="0" applyFont="1" applyFill="1" applyBorder="1" applyAlignment="1">
      <alignment vertical="top" wrapText="1"/>
    </xf>
    <xf numFmtId="2" fontId="3" fillId="2" borderId="41" xfId="0" applyNumberFormat="1" applyFont="1" applyFill="1" applyBorder="1" applyAlignment="1"/>
    <xf numFmtId="0" fontId="3" fillId="2" borderId="41" xfId="0" applyFont="1" applyFill="1" applyBorder="1" applyAlignment="1"/>
    <xf numFmtId="43" fontId="3" fillId="2" borderId="41" xfId="1" applyFont="1" applyFill="1" applyBorder="1" applyAlignment="1">
      <alignment horizontal="right"/>
    </xf>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31" xfId="5" applyFont="1" applyFill="1" applyBorder="1" applyAlignment="1" applyProtection="1">
      <alignment horizontal="center" vertical="center" wrapText="1"/>
    </xf>
    <xf numFmtId="167" fontId="29" fillId="9" borderId="43" xfId="5" applyFont="1" applyFill="1" applyBorder="1" applyAlignment="1" applyProtection="1">
      <alignment horizontal="center" vertical="center" wrapText="1"/>
    </xf>
    <xf numFmtId="165" fontId="28" fillId="9" borderId="31" xfId="5" applyNumberFormat="1" applyFont="1" applyFill="1" applyBorder="1" applyAlignment="1" applyProtection="1">
      <alignment horizontal="center" vertical="center"/>
    </xf>
    <xf numFmtId="167" fontId="28" fillId="9" borderId="34" xfId="5" applyFont="1" applyFill="1" applyBorder="1" applyAlignment="1" applyProtection="1">
      <alignment vertical="center"/>
    </xf>
    <xf numFmtId="43" fontId="0" fillId="0" borderId="35" xfId="1" applyFont="1" applyBorder="1" applyAlignment="1"/>
    <xf numFmtId="165" fontId="29" fillId="9" borderId="32" xfId="5" applyNumberFormat="1" applyFont="1" applyFill="1" applyBorder="1" applyAlignment="1" applyProtection="1">
      <alignment horizontal="center" vertical="center"/>
    </xf>
    <xf numFmtId="167" fontId="29" fillId="9" borderId="35" xfId="5" applyFont="1" applyFill="1" applyBorder="1" applyAlignment="1" applyProtection="1">
      <alignment horizontal="right" vertical="center"/>
    </xf>
    <xf numFmtId="165" fontId="29" fillId="9" borderId="33" xfId="5" applyNumberFormat="1" applyFont="1" applyFill="1" applyBorder="1" applyAlignment="1" applyProtection="1">
      <alignment horizontal="center" vertical="center"/>
    </xf>
    <xf numFmtId="167" fontId="27" fillId="9" borderId="35" xfId="5" applyFont="1" applyFill="1" applyBorder="1" applyAlignment="1" applyProtection="1">
      <alignment horizontal="center" vertical="center"/>
    </xf>
    <xf numFmtId="165" fontId="26" fillId="0" borderId="37" xfId="5" applyNumberFormat="1" applyFont="1" applyFill="1" applyBorder="1" applyAlignment="1" applyProtection="1">
      <alignment horizontal="right" vertical="center"/>
    </xf>
    <xf numFmtId="165" fontId="26" fillId="0" borderId="39" xfId="5" applyNumberFormat="1" applyFont="1" applyFill="1" applyBorder="1" applyAlignment="1" applyProtection="1">
      <alignment horizontal="right" vertical="center"/>
    </xf>
    <xf numFmtId="165" fontId="26" fillId="0" borderId="30"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2" xfId="0" applyBorder="1"/>
    <xf numFmtId="0" fontId="0" fillId="8" borderId="32" xfId="0" applyFill="1" applyBorder="1"/>
    <xf numFmtId="0" fontId="0" fillId="8" borderId="0" xfId="0" applyFill="1" applyBorder="1"/>
    <xf numFmtId="0" fontId="0" fillId="8" borderId="35" xfId="0" applyFill="1" applyBorder="1" applyAlignment="1">
      <alignment horizontal="right"/>
    </xf>
    <xf numFmtId="0" fontId="0" fillId="0" borderId="39" xfId="0" applyBorder="1"/>
    <xf numFmtId="0" fontId="0" fillId="0" borderId="28" xfId="0" applyBorder="1"/>
    <xf numFmtId="0" fontId="0" fillId="0" borderId="38" xfId="0" applyBorder="1"/>
    <xf numFmtId="43" fontId="7" fillId="6" borderId="9" xfId="1" applyFont="1" applyFill="1" applyBorder="1" applyAlignment="1">
      <alignment horizontal="left" vertical="top" wrapText="1"/>
    </xf>
    <xf numFmtId="0" fontId="0" fillId="8" borderId="39" xfId="0" applyFill="1" applyBorder="1"/>
    <xf numFmtId="0" fontId="0" fillId="8" borderId="28" xfId="0" applyFill="1" applyBorder="1"/>
    <xf numFmtId="0" fontId="0" fillId="8" borderId="38" xfId="0" applyFill="1" applyBorder="1" applyAlignment="1">
      <alignment horizontal="right"/>
    </xf>
    <xf numFmtId="43" fontId="3" fillId="3" borderId="14" xfId="1" applyFont="1" applyFill="1" applyBorder="1" applyAlignment="1">
      <alignment horizontal="left"/>
    </xf>
    <xf numFmtId="0" fontId="3" fillId="0" borderId="44" xfId="1" applyNumberFormat="1" applyFont="1" applyFill="1" applyBorder="1" applyAlignment="1">
      <alignment horizontal="right" vertical="top" wrapText="1"/>
    </xf>
    <xf numFmtId="0" fontId="3" fillId="2" borderId="45" xfId="0" applyFont="1" applyFill="1" applyBorder="1" applyAlignment="1">
      <alignment vertical="top" wrapText="1"/>
    </xf>
    <xf numFmtId="2" fontId="3" fillId="2" borderId="45" xfId="0" applyNumberFormat="1" applyFont="1" applyFill="1" applyBorder="1" applyAlignment="1"/>
    <xf numFmtId="0" fontId="3" fillId="2" borderId="45" xfId="0" applyFont="1" applyFill="1" applyBorder="1" applyAlignment="1"/>
    <xf numFmtId="43" fontId="3" fillId="2" borderId="45" xfId="1" applyFont="1" applyFill="1" applyBorder="1" applyAlignment="1">
      <alignment horizontal="right"/>
    </xf>
    <xf numFmtId="43" fontId="3" fillId="2" borderId="46" xfId="1" applyFont="1" applyFill="1" applyBorder="1" applyAlignment="1">
      <alignment horizontal="right"/>
    </xf>
    <xf numFmtId="43" fontId="7" fillId="6" borderId="49" xfId="1" applyFont="1" applyFill="1" applyBorder="1" applyAlignment="1">
      <alignment horizontal="left" vertical="top" wrapText="1"/>
    </xf>
    <xf numFmtId="1" fontId="4" fillId="0" borderId="44" xfId="0" applyNumberFormat="1" applyFont="1" applyFill="1" applyBorder="1" applyAlignment="1">
      <alignment horizontal="right" vertical="top"/>
    </xf>
    <xf numFmtId="0" fontId="3" fillId="2" borderId="45" xfId="0" applyFont="1" applyFill="1" applyBorder="1" applyAlignment="1">
      <alignment horizontal="left" vertical="top" wrapText="1"/>
    </xf>
    <xf numFmtId="1" fontId="3" fillId="2" borderId="45" xfId="0" applyNumberFormat="1" applyFont="1" applyFill="1" applyBorder="1" applyAlignment="1"/>
    <xf numFmtId="43" fontId="0" fillId="0" borderId="38" xfId="1" applyFont="1" applyBorder="1"/>
    <xf numFmtId="0" fontId="3" fillId="2" borderId="10" xfId="0" applyFont="1" applyFill="1" applyBorder="1" applyAlignment="1"/>
    <xf numFmtId="0" fontId="3" fillId="0" borderId="50" xfId="0" applyFont="1" applyFill="1" applyBorder="1" applyAlignment="1">
      <alignment horizontal="right" vertical="top"/>
    </xf>
    <xf numFmtId="2" fontId="4" fillId="2" borderId="45" xfId="0" applyNumberFormat="1" applyFont="1" applyFill="1" applyBorder="1" applyAlignment="1"/>
    <xf numFmtId="0" fontId="4" fillId="2" borderId="45" xfId="0" applyFont="1" applyFill="1" applyBorder="1" applyAlignment="1"/>
    <xf numFmtId="43" fontId="4" fillId="2" borderId="45" xfId="1" applyFont="1" applyFill="1" applyBorder="1" applyAlignment="1">
      <alignment horizontal="right"/>
    </xf>
    <xf numFmtId="43" fontId="4" fillId="2" borderId="46"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2" xfId="0" applyNumberFormat="1" applyFont="1" applyFill="1" applyBorder="1" applyAlignment="1">
      <alignment horizontal="right" vertical="top"/>
    </xf>
    <xf numFmtId="0" fontId="3" fillId="2" borderId="21" xfId="0" quotePrefix="1" applyFont="1" applyFill="1" applyBorder="1" applyAlignment="1">
      <alignment horizontal="left" vertical="top" wrapText="1"/>
    </xf>
    <xf numFmtId="1" fontId="3" fillId="2" borderId="21" xfId="0" applyNumberFormat="1" applyFont="1" applyFill="1" applyBorder="1" applyAlignment="1"/>
    <xf numFmtId="0" fontId="3" fillId="2" borderId="21" xfId="0" applyFont="1" applyFill="1" applyBorder="1" applyAlignment="1"/>
    <xf numFmtId="43" fontId="3" fillId="2" borderId="21" xfId="1" applyFont="1" applyFill="1" applyBorder="1" applyAlignment="1">
      <alignment horizontal="right"/>
    </xf>
    <xf numFmtId="43" fontId="3" fillId="2" borderId="20" xfId="1" applyFont="1" applyFill="1" applyBorder="1" applyAlignment="1">
      <alignment horizontal="right"/>
    </xf>
    <xf numFmtId="165" fontId="7" fillId="5" borderId="51" xfId="0" quotePrefix="1" applyNumberFormat="1" applyFont="1" applyFill="1" applyBorder="1" applyAlignment="1">
      <alignment horizontal="right" vertical="top"/>
    </xf>
    <xf numFmtId="0" fontId="3" fillId="0" borderId="22" xfId="1" applyNumberFormat="1" applyFont="1" applyFill="1" applyBorder="1" applyAlignment="1">
      <alignment horizontal="right" vertical="top" wrapText="1"/>
    </xf>
    <xf numFmtId="0" fontId="3" fillId="2" borderId="21" xfId="0" applyFont="1" applyFill="1" applyBorder="1" applyAlignment="1">
      <alignment horizontal="left" wrapText="1"/>
    </xf>
    <xf numFmtId="164" fontId="3" fillId="2" borderId="21" xfId="1" applyNumberFormat="1" applyFont="1" applyFill="1" applyBorder="1" applyAlignment="1">
      <alignment horizontal="right"/>
    </xf>
    <xf numFmtId="43" fontId="3" fillId="3" borderId="21" xfId="1" applyFont="1" applyFill="1" applyBorder="1" applyAlignment="1">
      <alignment horizontal="left"/>
    </xf>
    <xf numFmtId="43" fontId="3" fillId="3" borderId="20" xfId="1" applyFont="1" applyFill="1" applyBorder="1" applyAlignment="1">
      <alignment horizontal="left"/>
    </xf>
    <xf numFmtId="1" fontId="4" fillId="8" borderId="51" xfId="0" applyNumberFormat="1" applyFont="1" applyFill="1" applyBorder="1" applyAlignment="1">
      <alignment horizontal="right" vertical="top"/>
    </xf>
    <xf numFmtId="0" fontId="4" fillId="8" borderId="52" xfId="0" applyFont="1" applyFill="1" applyBorder="1" applyAlignment="1">
      <alignment horizontal="left" vertical="top" wrapText="1"/>
    </xf>
    <xf numFmtId="164" fontId="3" fillId="8" borderId="52" xfId="1" applyNumberFormat="1" applyFont="1" applyFill="1" applyBorder="1" applyAlignment="1">
      <alignment horizontal="right"/>
    </xf>
    <xf numFmtId="0" fontId="3" fillId="8" borderId="52" xfId="0" applyFont="1" applyFill="1" applyBorder="1" applyAlignment="1"/>
    <xf numFmtId="43" fontId="3" fillId="8" borderId="52" xfId="1" applyFont="1" applyFill="1" applyBorder="1" applyAlignment="1">
      <alignment horizontal="left"/>
    </xf>
    <xf numFmtId="43" fontId="3" fillId="8" borderId="17" xfId="1" applyFont="1" applyFill="1" applyBorder="1" applyAlignment="1">
      <alignment horizontal="left"/>
    </xf>
    <xf numFmtId="1" fontId="3" fillId="2" borderId="45" xfId="0" applyNumberFormat="1" applyFont="1" applyFill="1" applyBorder="1" applyAlignment="1">
      <alignment horizontal="right"/>
    </xf>
    <xf numFmtId="43" fontId="4" fillId="2" borderId="45" xfId="1" quotePrefix="1" applyFont="1" applyFill="1" applyBorder="1" applyAlignment="1">
      <alignment horizontal="right" vertical="top"/>
    </xf>
    <xf numFmtId="43" fontId="4" fillId="2" borderId="46" xfId="1" quotePrefix="1" applyFont="1" applyFill="1" applyBorder="1" applyAlignment="1">
      <alignment horizontal="right" vertical="top"/>
    </xf>
    <xf numFmtId="0" fontId="16" fillId="0" borderId="53" xfId="0" applyFont="1" applyBorder="1"/>
    <xf numFmtId="43" fontId="16" fillId="0" borderId="54" xfId="1" applyFont="1" applyBorder="1"/>
    <xf numFmtId="0" fontId="2" fillId="0" borderId="53" xfId="0" applyFont="1" applyBorder="1"/>
    <xf numFmtId="43" fontId="0" fillId="0" borderId="28" xfId="1" applyFont="1" applyBorder="1"/>
    <xf numFmtId="0" fontId="2" fillId="0" borderId="30" xfId="0" applyFont="1" applyBorder="1" applyAlignment="1">
      <alignment wrapText="1"/>
    </xf>
    <xf numFmtId="43" fontId="24" fillId="0" borderId="0" xfId="1" applyFont="1" applyFill="1" applyBorder="1"/>
    <xf numFmtId="43" fontId="0" fillId="0" borderId="0" xfId="1" applyFont="1" applyBorder="1"/>
    <xf numFmtId="43" fontId="0" fillId="0" borderId="35" xfId="1" applyFont="1" applyBorder="1"/>
    <xf numFmtId="43" fontId="16" fillId="0" borderId="56" xfId="1" applyFont="1" applyBorder="1"/>
    <xf numFmtId="0" fontId="0" fillId="0" borderId="57" xfId="0" applyBorder="1" applyAlignment="1">
      <alignment horizontal="right"/>
    </xf>
    <xf numFmtId="0" fontId="0" fillId="0" borderId="58" xfId="0" applyBorder="1" applyAlignment="1">
      <alignment horizontal="right"/>
    </xf>
    <xf numFmtId="0" fontId="0" fillId="0" borderId="57" xfId="0" applyBorder="1"/>
    <xf numFmtId="0" fontId="0" fillId="0" borderId="59" xfId="0" applyBorder="1"/>
    <xf numFmtId="0" fontId="0" fillId="0" borderId="60" xfId="0" applyBorder="1"/>
    <xf numFmtId="0" fontId="0" fillId="0" borderId="61" xfId="0" applyBorder="1"/>
    <xf numFmtId="0" fontId="0" fillId="0" borderId="62" xfId="0" applyBorder="1"/>
    <xf numFmtId="0" fontId="0" fillId="0" borderId="63" xfId="0" applyBorder="1"/>
    <xf numFmtId="0" fontId="0" fillId="0" borderId="60" xfId="0" applyBorder="1" applyAlignment="1">
      <alignment horizontal="right"/>
    </xf>
    <xf numFmtId="0" fontId="0" fillId="0" borderId="63" xfId="0" applyBorder="1" applyAlignment="1">
      <alignment horizontal="right"/>
    </xf>
    <xf numFmtId="0" fontId="0" fillId="0" borderId="61" xfId="0" applyBorder="1" applyAlignment="1">
      <alignment horizontal="right"/>
    </xf>
    <xf numFmtId="0" fontId="0" fillId="0" borderId="62" xfId="0" applyBorder="1" applyAlignment="1">
      <alignment horizontal="right"/>
    </xf>
    <xf numFmtId="0" fontId="23" fillId="0" borderId="55" xfId="0" applyFont="1" applyFill="1" applyBorder="1" applyAlignment="1">
      <alignment wrapText="1"/>
    </xf>
    <xf numFmtId="43" fontId="7" fillId="6" borderId="64" xfId="1" applyFont="1" applyFill="1" applyBorder="1" applyAlignment="1">
      <alignment horizontal="left" vertical="top" wrapText="1"/>
    </xf>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0" fontId="3" fillId="0" borderId="22" xfId="0" applyFont="1" applyFill="1" applyBorder="1" applyAlignment="1">
      <alignment vertical="top"/>
    </xf>
    <xf numFmtId="0" fontId="3" fillId="2" borderId="21" xfId="0" applyFont="1" applyFill="1" applyBorder="1" applyAlignment="1">
      <alignment vertical="top" wrapText="1"/>
    </xf>
    <xf numFmtId="2" fontId="3" fillId="2" borderId="21" xfId="1" applyNumberFormat="1" applyFont="1" applyFill="1" applyBorder="1" applyAlignment="1"/>
    <xf numFmtId="0" fontId="3" fillId="0" borderId="12" xfId="0" applyFont="1" applyFill="1" applyBorder="1" applyAlignment="1">
      <alignment vertical="top"/>
    </xf>
    <xf numFmtId="0" fontId="3" fillId="0" borderId="13" xfId="0" applyFont="1" applyFill="1" applyBorder="1" applyAlignment="1">
      <alignment vertical="top" wrapText="1"/>
    </xf>
    <xf numFmtId="2" fontId="3" fillId="0" borderId="13" xfId="1" applyNumberFormat="1" applyFont="1" applyFill="1" applyBorder="1" applyAlignment="1"/>
    <xf numFmtId="0" fontId="3" fillId="0" borderId="13" xfId="0" applyFont="1" applyFill="1" applyBorder="1" applyAlignment="1"/>
    <xf numFmtId="43" fontId="3" fillId="0" borderId="13" xfId="1" applyFont="1" applyFill="1" applyBorder="1" applyAlignment="1">
      <alignment horizontal="right"/>
    </xf>
    <xf numFmtId="43" fontId="3" fillId="0" borderId="14" xfId="1" applyFont="1" applyFill="1" applyBorder="1" applyAlignment="1">
      <alignment horizontal="left"/>
    </xf>
    <xf numFmtId="43" fontId="7" fillId="6" borderId="65" xfId="1" applyFont="1" applyFill="1" applyBorder="1" applyAlignment="1">
      <alignment horizontal="left" vertical="top" wrapText="1"/>
    </xf>
    <xf numFmtId="0" fontId="3" fillId="2" borderId="22" xfId="0" applyFont="1" applyFill="1" applyBorder="1" applyAlignment="1"/>
    <xf numFmtId="0" fontId="3" fillId="2" borderId="12" xfId="0" applyFont="1" applyFill="1" applyBorder="1" applyAlignment="1"/>
    <xf numFmtId="164" fontId="3" fillId="2" borderId="13" xfId="1" applyNumberFormat="1" applyFont="1" applyFill="1" applyBorder="1" applyAlignment="1"/>
    <xf numFmtId="165" fontId="4" fillId="0" borderId="22" xfId="0" quotePrefix="1" applyNumberFormat="1" applyFont="1" applyFill="1" applyBorder="1" applyAlignment="1">
      <alignment horizontal="right" vertical="top"/>
    </xf>
    <xf numFmtId="2" fontId="3" fillId="2" borderId="21" xfId="0" applyNumberFormat="1" applyFont="1" applyFill="1" applyBorder="1" applyAlignment="1"/>
    <xf numFmtId="0" fontId="3" fillId="0" borderId="12" xfId="0" applyFont="1" applyFill="1" applyBorder="1" applyAlignment="1">
      <alignment horizontal="right" vertical="top"/>
    </xf>
    <xf numFmtId="164" fontId="3" fillId="2" borderId="13" xfId="1" applyNumberFormat="1" applyFont="1" applyFill="1" applyBorder="1" applyAlignment="1">
      <alignment horizontal="right"/>
    </xf>
    <xf numFmtId="43" fontId="3" fillId="3" borderId="13" xfId="1" applyFont="1" applyFill="1" applyBorder="1" applyAlignment="1">
      <alignment horizontal="left"/>
    </xf>
    <xf numFmtId="0" fontId="3" fillId="0" borderId="66" xfId="0" applyFont="1" applyFill="1" applyBorder="1" applyAlignment="1">
      <alignment horizontal="right" vertical="top"/>
    </xf>
    <xf numFmtId="43" fontId="3" fillId="2" borderId="13" xfId="1" applyFont="1" applyFill="1" applyBorder="1" applyAlignment="1"/>
    <xf numFmtId="1" fontId="4" fillId="0" borderId="22" xfId="1" applyNumberFormat="1" applyFont="1" applyFill="1" applyBorder="1" applyAlignment="1">
      <alignment horizontal="right" vertical="top" wrapText="1"/>
    </xf>
    <xf numFmtId="0" fontId="4" fillId="2" borderId="21" xfId="0" applyFont="1" applyFill="1" applyBorder="1" applyAlignment="1"/>
    <xf numFmtId="164" fontId="3" fillId="2" borderId="45" xfId="1" applyNumberFormat="1" applyFont="1" applyFill="1" applyBorder="1" applyAlignment="1">
      <alignment horizontal="right"/>
    </xf>
    <xf numFmtId="43" fontId="3" fillId="3" borderId="45" xfId="1" applyFont="1" applyFill="1" applyBorder="1" applyAlignment="1">
      <alignment horizontal="left"/>
    </xf>
    <xf numFmtId="43" fontId="3" fillId="3" borderId="46" xfId="1" applyFont="1" applyFill="1" applyBorder="1" applyAlignment="1">
      <alignment horizontal="left"/>
    </xf>
    <xf numFmtId="165" fontId="4" fillId="0" borderId="44" xfId="0" quotePrefix="1" applyNumberFormat="1" applyFont="1" applyFill="1" applyBorder="1" applyAlignment="1">
      <alignment horizontal="right" vertical="top"/>
    </xf>
    <xf numFmtId="0" fontId="4" fillId="2" borderId="45" xfId="0" applyFont="1" applyFill="1" applyBorder="1" applyAlignment="1">
      <alignment horizontal="left" vertical="top" wrapText="1"/>
    </xf>
    <xf numFmtId="2" fontId="3" fillId="2" borderId="0" xfId="1" applyNumberFormat="1" applyFont="1" applyFill="1" applyBorder="1" applyAlignment="1"/>
    <xf numFmtId="43" fontId="3" fillId="2" borderId="1" xfId="1" applyNumberFormat="1" applyFont="1" applyFill="1" applyBorder="1" applyAlignment="1">
      <alignment horizontal="right"/>
    </xf>
    <xf numFmtId="2" fontId="3" fillId="2" borderId="1" xfId="0" applyNumberFormat="1" applyFont="1" applyFill="1" applyBorder="1" applyAlignment="1">
      <alignment vertical="top"/>
    </xf>
    <xf numFmtId="0" fontId="3" fillId="2" borderId="1" xfId="0" applyFont="1" applyFill="1" applyBorder="1" applyAlignment="1">
      <alignment vertical="top"/>
    </xf>
    <xf numFmtId="0" fontId="0" fillId="0" borderId="0" xfId="0" applyAlignment="1">
      <alignment wrapText="1"/>
    </xf>
    <xf numFmtId="43" fontId="3" fillId="3" borderId="1" xfId="0" applyNumberFormat="1" applyFont="1" applyFill="1" applyBorder="1" applyAlignment="1">
      <alignment horizontal="right"/>
    </xf>
    <xf numFmtId="2" fontId="0" fillId="0" borderId="0" xfId="0" applyNumberFormat="1" applyBorder="1"/>
    <xf numFmtId="43" fontId="3" fillId="2" borderId="21" xfId="1" applyNumberFormat="1" applyFont="1" applyFill="1" applyBorder="1" applyAlignment="1"/>
    <xf numFmtId="43" fontId="3" fillId="2" borderId="21" xfId="1" applyNumberFormat="1" applyFont="1" applyFill="1" applyBorder="1" applyAlignment="1">
      <alignment horizontal="right"/>
    </xf>
    <xf numFmtId="167" fontId="29" fillId="9" borderId="27" xfId="5" applyFont="1" applyFill="1" applyBorder="1" applyAlignment="1" applyProtection="1">
      <alignment horizontal="center" vertical="center" wrapText="1"/>
    </xf>
    <xf numFmtId="167" fontId="29" fillId="9" borderId="42"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7"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cellXfs>
  <cellStyles count="8">
    <cellStyle name="Comma" xfId="1" builtinId="3"/>
    <cellStyle name="Comma 2" xfId="3"/>
    <cellStyle name="Comma 2 2" xfId="5"/>
    <cellStyle name="Hyperlink" xfId="4" builtinId="8"/>
    <cellStyle name="Normal" xfId="0" builtinId="0"/>
    <cellStyle name="Normal 2" xfId="2"/>
    <cellStyle name="Normal 3" xfId="7"/>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BreakPreview" topLeftCell="A7" zoomScaleNormal="100" zoomScaleSheetLayoutView="100" zoomScalePageLayoutView="85" workbookViewId="0">
      <selection activeCell="D10" sqref="D10:D30"/>
    </sheetView>
  </sheetViews>
  <sheetFormatPr defaultRowHeight="15" x14ac:dyDescent="0.25"/>
  <cols>
    <col min="1" max="1" width="11.42578125" customWidth="1"/>
    <col min="2" max="2" width="31.140625" customWidth="1"/>
    <col min="3" max="3" width="27.5703125" customWidth="1"/>
    <col min="4" max="4" width="19.7109375" customWidth="1"/>
    <col min="5" max="9" width="13.140625" customWidth="1"/>
  </cols>
  <sheetData>
    <row r="1" spans="1:6" x14ac:dyDescent="0.25">
      <c r="A1" s="97"/>
      <c r="B1" s="97"/>
      <c r="C1" s="97"/>
      <c r="D1" s="98"/>
      <c r="E1" s="63"/>
      <c r="F1" s="63"/>
    </row>
    <row r="2" spans="1:6" ht="31.5" x14ac:dyDescent="0.5">
      <c r="A2" s="101" t="s">
        <v>177</v>
      </c>
      <c r="B2" s="101"/>
      <c r="C2" s="101"/>
      <c r="D2" s="101"/>
      <c r="E2" s="63"/>
      <c r="F2" s="63"/>
    </row>
    <row r="3" spans="1:6" ht="23.25" x14ac:dyDescent="0.35">
      <c r="A3" s="100" t="s">
        <v>322</v>
      </c>
      <c r="B3" s="100"/>
      <c r="C3" s="100"/>
      <c r="D3" s="100"/>
      <c r="E3" s="63"/>
      <c r="F3" s="63"/>
    </row>
    <row r="4" spans="1:6" x14ac:dyDescent="0.25">
      <c r="A4" s="99" t="s">
        <v>256</v>
      </c>
      <c r="B4" s="99"/>
      <c r="C4" s="99"/>
      <c r="D4" s="99"/>
      <c r="E4" s="63"/>
      <c r="F4" s="63"/>
    </row>
    <row r="5" spans="1:6" ht="17.25" x14ac:dyDescent="0.25">
      <c r="A5" s="99" t="s">
        <v>351</v>
      </c>
      <c r="B5" s="99"/>
      <c r="C5" s="99"/>
      <c r="D5" s="99"/>
      <c r="E5" s="63"/>
      <c r="F5" s="63"/>
    </row>
    <row r="7" spans="1:6" x14ac:dyDescent="0.25">
      <c r="A7" s="111"/>
      <c r="B7" s="112"/>
      <c r="C7" s="112"/>
      <c r="D7" s="112"/>
    </row>
    <row r="8" spans="1:6" ht="30.75" customHeight="1" x14ac:dyDescent="0.25">
      <c r="A8" s="144" t="s">
        <v>169</v>
      </c>
      <c r="B8" s="275" t="s">
        <v>15</v>
      </c>
      <c r="C8" s="276"/>
      <c r="D8" s="145" t="s">
        <v>170</v>
      </c>
    </row>
    <row r="9" spans="1:6" ht="16.5" x14ac:dyDescent="0.25">
      <c r="A9" s="146"/>
      <c r="B9" s="115"/>
      <c r="C9" s="118"/>
      <c r="D9" s="147"/>
    </row>
    <row r="10" spans="1:6" x14ac:dyDescent="0.25">
      <c r="A10" s="124">
        <v>1</v>
      </c>
      <c r="B10" s="124" t="s">
        <v>8</v>
      </c>
      <c r="C10" s="123"/>
      <c r="D10" s="148"/>
    </row>
    <row r="11" spans="1:6" x14ac:dyDescent="0.25">
      <c r="A11" s="124">
        <v>2</v>
      </c>
      <c r="B11" s="124" t="s">
        <v>92</v>
      </c>
      <c r="C11" s="123"/>
      <c r="D11" s="148"/>
    </row>
    <row r="12" spans="1:6" x14ac:dyDescent="0.25">
      <c r="A12" s="124">
        <v>3</v>
      </c>
      <c r="B12" s="124" t="s">
        <v>105</v>
      </c>
      <c r="C12" s="123"/>
      <c r="D12" s="148"/>
    </row>
    <row r="13" spans="1:6" ht="16.5" customHeight="1" x14ac:dyDescent="0.25">
      <c r="A13" s="124">
        <v>4</v>
      </c>
      <c r="B13" s="124" t="s">
        <v>67</v>
      </c>
      <c r="C13" s="123"/>
      <c r="D13" s="148"/>
    </row>
    <row r="14" spans="1:6" ht="16.5" customHeight="1" x14ac:dyDescent="0.25">
      <c r="A14" s="124">
        <v>5</v>
      </c>
      <c r="B14" s="124" t="s">
        <v>171</v>
      </c>
      <c r="C14" s="123"/>
      <c r="D14" s="148"/>
    </row>
    <row r="15" spans="1:6" x14ac:dyDescent="0.25">
      <c r="A15" s="124">
        <v>6</v>
      </c>
      <c r="B15" s="124" t="s">
        <v>54</v>
      </c>
      <c r="C15" s="123"/>
      <c r="D15" s="148"/>
    </row>
    <row r="16" spans="1:6" x14ac:dyDescent="0.25">
      <c r="A16" s="124">
        <v>7</v>
      </c>
      <c r="B16" s="124" t="s">
        <v>122</v>
      </c>
      <c r="C16" s="123"/>
      <c r="D16" s="148"/>
    </row>
    <row r="17" spans="1:4" x14ac:dyDescent="0.25">
      <c r="A17" s="124">
        <v>8</v>
      </c>
      <c r="B17" s="124" t="s">
        <v>51</v>
      </c>
      <c r="C17" s="123"/>
      <c r="D17" s="148"/>
    </row>
    <row r="18" spans="1:4" ht="16.5" customHeight="1" x14ac:dyDescent="0.25">
      <c r="A18" s="124">
        <v>9</v>
      </c>
      <c r="B18" s="124" t="s">
        <v>167</v>
      </c>
      <c r="C18" s="123"/>
      <c r="D18" s="148"/>
    </row>
    <row r="19" spans="1:4" ht="16.5" customHeight="1" x14ac:dyDescent="0.25">
      <c r="A19" s="124">
        <v>10</v>
      </c>
      <c r="B19" s="124" t="s">
        <v>172</v>
      </c>
      <c r="C19" s="123"/>
      <c r="D19" s="148"/>
    </row>
    <row r="20" spans="1:4" ht="16.5" customHeight="1" x14ac:dyDescent="0.25">
      <c r="A20" s="124">
        <v>11</v>
      </c>
      <c r="B20" s="124" t="s">
        <v>173</v>
      </c>
      <c r="C20" s="123"/>
      <c r="D20" s="148"/>
    </row>
    <row r="21" spans="1:4" x14ac:dyDescent="0.25">
      <c r="A21" s="124">
        <v>12</v>
      </c>
      <c r="B21" s="124" t="s">
        <v>129</v>
      </c>
      <c r="C21" s="123"/>
      <c r="D21" s="148"/>
    </row>
    <row r="22" spans="1:4" x14ac:dyDescent="0.25">
      <c r="A22" s="124">
        <v>13</v>
      </c>
      <c r="B22" s="124" t="s">
        <v>338</v>
      </c>
      <c r="C22" s="123"/>
      <c r="D22" s="148"/>
    </row>
    <row r="23" spans="1:4" x14ac:dyDescent="0.25">
      <c r="A23" s="124">
        <v>14</v>
      </c>
      <c r="B23" s="124" t="s">
        <v>339</v>
      </c>
      <c r="C23" s="123"/>
      <c r="D23" s="148"/>
    </row>
    <row r="24" spans="1:4" x14ac:dyDescent="0.25">
      <c r="A24" s="149"/>
      <c r="B24" s="116"/>
      <c r="C24" s="119"/>
      <c r="D24" s="150"/>
    </row>
    <row r="25" spans="1:4" x14ac:dyDescent="0.25">
      <c r="A25" s="149"/>
      <c r="B25" s="116"/>
      <c r="C25" s="119"/>
      <c r="D25" s="150"/>
    </row>
    <row r="26" spans="1:4" x14ac:dyDescent="0.25">
      <c r="A26" s="149"/>
      <c r="B26" s="116"/>
      <c r="C26" s="119"/>
      <c r="D26" s="150"/>
    </row>
    <row r="27" spans="1:4" x14ac:dyDescent="0.25">
      <c r="A27" s="151" t="s">
        <v>154</v>
      </c>
      <c r="B27" s="117" t="s">
        <v>154</v>
      </c>
      <c r="C27" s="120"/>
      <c r="D27" s="152"/>
    </row>
    <row r="28" spans="1:4" ht="16.5" x14ac:dyDescent="0.25">
      <c r="A28" s="153"/>
      <c r="B28" s="125" t="s">
        <v>174</v>
      </c>
      <c r="C28" s="113"/>
      <c r="D28" s="130"/>
    </row>
    <row r="29" spans="1:4" ht="16.5" x14ac:dyDescent="0.25">
      <c r="A29" s="154"/>
      <c r="B29" s="129" t="s">
        <v>175</v>
      </c>
      <c r="C29" s="122"/>
      <c r="D29" s="130"/>
    </row>
    <row r="30" spans="1:4" ht="16.5" x14ac:dyDescent="0.25">
      <c r="A30" s="155"/>
      <c r="B30" s="126" t="s">
        <v>176</v>
      </c>
      <c r="C30" s="114"/>
      <c r="D30" s="130"/>
    </row>
    <row r="31" spans="1:4" ht="16.5" x14ac:dyDescent="0.25">
      <c r="A31" s="154"/>
      <c r="B31" s="127"/>
      <c r="C31" s="122"/>
      <c r="D31" s="128"/>
    </row>
    <row r="32" spans="1:4" ht="16.5" x14ac:dyDescent="0.25">
      <c r="A32" s="155"/>
      <c r="B32" s="125" t="s">
        <v>181</v>
      </c>
      <c r="C32" s="122"/>
      <c r="D32" s="121"/>
    </row>
  </sheetData>
  <mergeCells count="1">
    <mergeCell ref="B8:C8"/>
  </mergeCells>
  <printOptions horizontalCentered="1"/>
  <pageMargins left="0.25" right="0.25" top="0.75" bottom="0.75" header="0.3" footer="0.3"/>
  <pageSetup paperSize="9" scale="85"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85" zoomScaleNormal="85" zoomScaleSheetLayoutView="85" workbookViewId="0">
      <selection activeCell="C14" sqref="C14"/>
    </sheetView>
  </sheetViews>
  <sheetFormatPr defaultRowHeight="15" x14ac:dyDescent="0.25"/>
  <cols>
    <col min="1" max="1" width="4.5703125" bestFit="1" customWidth="1"/>
    <col min="2" max="2" width="48.42578125" bestFit="1" customWidth="1"/>
    <col min="3" max="3" width="10" bestFit="1" customWidth="1"/>
    <col min="4" max="4" width="5.42578125" customWidth="1"/>
    <col min="5" max="5" width="9.7109375" customWidth="1"/>
    <col min="6" max="6" width="17.28515625" customWidth="1"/>
  </cols>
  <sheetData>
    <row r="1" spans="1:6" x14ac:dyDescent="0.25">
      <c r="A1" s="5" t="s">
        <v>14</v>
      </c>
      <c r="B1" s="6" t="s">
        <v>15</v>
      </c>
      <c r="C1" s="7" t="s">
        <v>16</v>
      </c>
      <c r="D1" s="8" t="s">
        <v>17</v>
      </c>
      <c r="E1" s="6" t="s">
        <v>164</v>
      </c>
      <c r="F1" s="9" t="s">
        <v>18</v>
      </c>
    </row>
    <row r="2" spans="1:6" ht="15.75" thickBot="1" x14ac:dyDescent="0.3">
      <c r="A2" s="10">
        <v>8</v>
      </c>
      <c r="B2" s="280" t="s">
        <v>51</v>
      </c>
      <c r="C2" s="281"/>
      <c r="D2" s="281"/>
      <c r="E2" s="281"/>
      <c r="F2" s="11"/>
    </row>
    <row r="3" spans="1:6" ht="15.75" thickTop="1" x14ac:dyDescent="0.25">
      <c r="A3" s="58"/>
      <c r="B3" s="14"/>
      <c r="C3" s="31"/>
      <c r="D3" s="27"/>
      <c r="E3" s="17"/>
      <c r="F3" s="18"/>
    </row>
    <row r="4" spans="1:6" x14ac:dyDescent="0.25">
      <c r="A4" s="104"/>
      <c r="B4" s="14" t="s">
        <v>20</v>
      </c>
      <c r="C4" s="31"/>
      <c r="D4" s="27"/>
      <c r="E4" s="17"/>
      <c r="F4" s="18"/>
    </row>
    <row r="5" spans="1:6" ht="61.5" customHeight="1" x14ac:dyDescent="0.25">
      <c r="A5" s="25" t="s">
        <v>35</v>
      </c>
      <c r="B5" s="36" t="s">
        <v>142</v>
      </c>
      <c r="C5" s="31"/>
      <c r="D5" s="27"/>
      <c r="E5" s="17"/>
      <c r="F5" s="18"/>
    </row>
    <row r="6" spans="1:6" ht="141" customHeight="1" x14ac:dyDescent="0.25">
      <c r="A6" s="25" t="s">
        <v>33</v>
      </c>
      <c r="B6" s="36" t="s">
        <v>143</v>
      </c>
      <c r="C6" s="31"/>
      <c r="D6" s="27"/>
      <c r="E6" s="17"/>
      <c r="F6" s="18"/>
    </row>
    <row r="7" spans="1:6" x14ac:dyDescent="0.25">
      <c r="A7" s="236"/>
      <c r="B7" s="237"/>
      <c r="C7" s="238"/>
      <c r="D7" s="22"/>
      <c r="E7" s="190"/>
      <c r="F7" s="191"/>
    </row>
    <row r="8" spans="1:6" x14ac:dyDescent="0.25">
      <c r="A8" s="198">
        <v>8.1</v>
      </c>
      <c r="B8" s="292" t="s">
        <v>69</v>
      </c>
      <c r="C8" s="293"/>
      <c r="D8" s="293"/>
      <c r="E8" s="293"/>
      <c r="F8" s="32"/>
    </row>
    <row r="9" spans="1:6" x14ac:dyDescent="0.25">
      <c r="A9" s="252"/>
      <c r="B9" s="86"/>
      <c r="C9" s="253"/>
      <c r="D9" s="195"/>
      <c r="E9" s="82"/>
      <c r="F9" s="81"/>
    </row>
    <row r="10" spans="1:6" x14ac:dyDescent="0.25">
      <c r="A10" s="182"/>
      <c r="B10" s="105" t="s">
        <v>144</v>
      </c>
      <c r="C10" s="37"/>
      <c r="D10" s="27"/>
      <c r="E10" s="28"/>
      <c r="F10" s="34"/>
    </row>
    <row r="11" spans="1:6" x14ac:dyDescent="0.25">
      <c r="A11" s="182">
        <v>1</v>
      </c>
      <c r="B11" s="65" t="s">
        <v>203</v>
      </c>
      <c r="C11" s="26">
        <v>300.33</v>
      </c>
      <c r="D11" s="27" t="s">
        <v>124</v>
      </c>
      <c r="E11" s="28"/>
      <c r="F11" s="34"/>
    </row>
    <row r="12" spans="1:6" ht="30" x14ac:dyDescent="0.25">
      <c r="A12" s="182">
        <v>2</v>
      </c>
      <c r="B12" s="138" t="s">
        <v>204</v>
      </c>
      <c r="C12" s="26">
        <v>14.72</v>
      </c>
      <c r="D12" s="27" t="s">
        <v>124</v>
      </c>
      <c r="E12" s="28"/>
      <c r="F12" s="34"/>
    </row>
    <row r="13" spans="1:6" x14ac:dyDescent="0.25">
      <c r="A13" s="182"/>
      <c r="B13" s="105" t="s">
        <v>145</v>
      </c>
      <c r="C13" s="143"/>
      <c r="D13" s="27"/>
      <c r="E13" s="28"/>
      <c r="F13" s="34"/>
    </row>
    <row r="14" spans="1:6" x14ac:dyDescent="0.25">
      <c r="A14" s="182">
        <v>3</v>
      </c>
      <c r="B14" s="65" t="s">
        <v>146</v>
      </c>
      <c r="C14" s="143">
        <v>63.36</v>
      </c>
      <c r="D14" s="27" t="s">
        <v>124</v>
      </c>
      <c r="E14" s="28"/>
      <c r="F14" s="34"/>
    </row>
    <row r="15" spans="1:6" x14ac:dyDescent="0.25">
      <c r="A15" s="257"/>
      <c r="B15" s="108"/>
      <c r="C15" s="251"/>
      <c r="D15" s="22"/>
      <c r="E15" s="23"/>
      <c r="F15" s="103"/>
    </row>
    <row r="16" spans="1:6" x14ac:dyDescent="0.25">
      <c r="A16" s="198">
        <v>8.1999999999999993</v>
      </c>
      <c r="B16" s="292" t="s">
        <v>308</v>
      </c>
      <c r="C16" s="293"/>
      <c r="D16" s="293"/>
      <c r="E16" s="293"/>
      <c r="F16" s="32"/>
    </row>
    <row r="17" spans="1:6" x14ac:dyDescent="0.25">
      <c r="A17" s="252"/>
      <c r="B17" s="86"/>
      <c r="C17" s="253"/>
      <c r="D17" s="195"/>
      <c r="E17" s="82"/>
      <c r="F17" s="81"/>
    </row>
    <row r="18" spans="1:6" x14ac:dyDescent="0.25">
      <c r="A18" s="182"/>
      <c r="B18" s="105" t="s">
        <v>144</v>
      </c>
      <c r="C18" s="37"/>
      <c r="D18" s="27"/>
      <c r="E18" s="28"/>
      <c r="F18" s="34"/>
    </row>
    <row r="19" spans="1:6" x14ac:dyDescent="0.25">
      <c r="A19" s="182">
        <v>1</v>
      </c>
      <c r="B19" s="65" t="s">
        <v>203</v>
      </c>
      <c r="C19" s="26">
        <v>300.33</v>
      </c>
      <c r="D19" s="27" t="s">
        <v>124</v>
      </c>
      <c r="E19" s="28"/>
      <c r="F19" s="34"/>
    </row>
    <row r="20" spans="1:6" ht="30" x14ac:dyDescent="0.25">
      <c r="A20" s="182">
        <v>2</v>
      </c>
      <c r="B20" s="138" t="s">
        <v>204</v>
      </c>
      <c r="C20" s="26">
        <v>237.38</v>
      </c>
      <c r="D20" s="27" t="s">
        <v>124</v>
      </c>
      <c r="E20" s="28"/>
      <c r="F20" s="34"/>
    </row>
    <row r="21" spans="1:6" x14ac:dyDescent="0.25">
      <c r="A21" s="182"/>
      <c r="B21" s="105" t="s">
        <v>145</v>
      </c>
      <c r="C21" s="26"/>
      <c r="D21" s="27"/>
      <c r="E21" s="28"/>
      <c r="F21" s="34"/>
    </row>
    <row r="22" spans="1:6" x14ac:dyDescent="0.25">
      <c r="A22" s="182">
        <v>3</v>
      </c>
      <c r="B22" s="65" t="s">
        <v>146</v>
      </c>
      <c r="C22" s="26">
        <v>14.72</v>
      </c>
      <c r="D22" s="27" t="s">
        <v>124</v>
      </c>
      <c r="E22" s="28"/>
      <c r="F22" s="34"/>
    </row>
    <row r="23" spans="1:6" x14ac:dyDescent="0.25">
      <c r="A23" s="106"/>
      <c r="B23" s="36"/>
      <c r="C23" s="107"/>
      <c r="D23" s="27"/>
      <c r="E23" s="28"/>
      <c r="F23" s="34"/>
    </row>
    <row r="24" spans="1:6" x14ac:dyDescent="0.25">
      <c r="A24" s="166"/>
      <c r="B24" s="167"/>
      <c r="C24" s="167"/>
      <c r="D24" s="167"/>
      <c r="E24" s="167"/>
      <c r="F24" s="168" t="s">
        <v>330</v>
      </c>
    </row>
  </sheetData>
  <mergeCells count="3">
    <mergeCell ref="B2:E2"/>
    <mergeCell ref="B8:E8"/>
    <mergeCell ref="B16:E16"/>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Normal="100" zoomScaleSheetLayoutView="100" workbookViewId="0">
      <selection activeCell="C14" sqref="C14"/>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ht="30" customHeight="1" x14ac:dyDescent="0.25">
      <c r="A1" s="5" t="s">
        <v>14</v>
      </c>
      <c r="B1" s="6" t="s">
        <v>15</v>
      </c>
      <c r="C1" s="7" t="s">
        <v>16</v>
      </c>
      <c r="D1" s="8" t="s">
        <v>17</v>
      </c>
      <c r="E1" s="6" t="s">
        <v>132</v>
      </c>
      <c r="F1" s="9" t="s">
        <v>18</v>
      </c>
    </row>
    <row r="2" spans="1:6" s="53" customFormat="1" thickBot="1" x14ac:dyDescent="0.25">
      <c r="A2" s="10">
        <v>9</v>
      </c>
      <c r="B2" s="282" t="s">
        <v>157</v>
      </c>
      <c r="C2" s="283"/>
      <c r="D2" s="283"/>
      <c r="E2" s="283"/>
      <c r="F2" s="11"/>
    </row>
    <row r="3" spans="1:6" s="45" customFormat="1" ht="13.5" outlineLevel="1" thickTop="1" x14ac:dyDescent="0.2">
      <c r="A3" s="49"/>
      <c r="B3" s="14" t="s">
        <v>20</v>
      </c>
      <c r="C3" s="109"/>
      <c r="D3" s="27"/>
      <c r="E3" s="28"/>
      <c r="F3" s="29"/>
    </row>
    <row r="4" spans="1:6" s="45" customFormat="1" ht="43.5" customHeight="1" outlineLevel="1" x14ac:dyDescent="0.2">
      <c r="A4" s="25" t="s">
        <v>35</v>
      </c>
      <c r="B4" s="36" t="s">
        <v>163</v>
      </c>
      <c r="C4" s="109"/>
      <c r="D4" s="27"/>
      <c r="E4" s="28"/>
      <c r="F4" s="29"/>
    </row>
    <row r="5" spans="1:6" s="45" customFormat="1" ht="21" customHeight="1" outlineLevel="1" x14ac:dyDescent="0.2">
      <c r="A5" s="25" t="s">
        <v>33</v>
      </c>
      <c r="B5" s="36" t="s">
        <v>159</v>
      </c>
      <c r="C5" s="109"/>
      <c r="D5" s="27"/>
      <c r="E5" s="28"/>
      <c r="F5" s="29"/>
    </row>
    <row r="6" spans="1:6" s="51" customFormat="1" ht="37.5" customHeight="1" outlineLevel="1" x14ac:dyDescent="0.2">
      <c r="A6" s="25" t="s">
        <v>46</v>
      </c>
      <c r="B6" s="36" t="s">
        <v>158</v>
      </c>
      <c r="C6" s="109"/>
      <c r="D6" s="27"/>
      <c r="E6" s="28"/>
      <c r="F6" s="29"/>
    </row>
    <row r="7" spans="1:6" s="51" customFormat="1" ht="37.5" customHeight="1" outlineLevel="1" x14ac:dyDescent="0.2">
      <c r="A7" s="25" t="s">
        <v>44</v>
      </c>
      <c r="B7" s="36" t="s">
        <v>160</v>
      </c>
      <c r="C7" s="109"/>
      <c r="D7" s="27"/>
      <c r="E7" s="28"/>
      <c r="F7" s="29"/>
    </row>
    <row r="8" spans="1:6" s="51" customFormat="1" ht="37.5" customHeight="1" outlineLevel="1" x14ac:dyDescent="0.2">
      <c r="A8" s="25" t="s">
        <v>32</v>
      </c>
      <c r="B8" s="36" t="s">
        <v>161</v>
      </c>
      <c r="C8" s="109"/>
      <c r="D8" s="27"/>
      <c r="E8" s="28"/>
      <c r="F8" s="29"/>
    </row>
    <row r="9" spans="1:6" s="51" customFormat="1" ht="12.75" outlineLevel="1" x14ac:dyDescent="0.2">
      <c r="A9" s="236"/>
      <c r="B9" s="237"/>
      <c r="C9" s="238"/>
      <c r="D9" s="22"/>
      <c r="E9" s="190"/>
      <c r="F9" s="191"/>
    </row>
    <row r="10" spans="1:6" s="50" customFormat="1" ht="12.75" x14ac:dyDescent="0.2">
      <c r="A10" s="198">
        <v>9.1</v>
      </c>
      <c r="B10" s="289" t="s">
        <v>69</v>
      </c>
      <c r="C10" s="290"/>
      <c r="D10" s="290"/>
      <c r="E10" s="290"/>
      <c r="F10" s="32"/>
    </row>
    <row r="11" spans="1:6" x14ac:dyDescent="0.25">
      <c r="A11" s="252"/>
      <c r="B11" s="86"/>
      <c r="C11" s="253"/>
      <c r="D11" s="195"/>
      <c r="E11" s="82"/>
      <c r="F11" s="81"/>
    </row>
    <row r="12" spans="1:6" ht="15" customHeight="1" x14ac:dyDescent="0.25">
      <c r="A12" s="106">
        <v>1</v>
      </c>
      <c r="B12" s="36" t="s">
        <v>205</v>
      </c>
      <c r="C12" s="26">
        <v>3</v>
      </c>
      <c r="D12" s="27" t="s">
        <v>13</v>
      </c>
      <c r="E12" s="28"/>
      <c r="F12" s="34"/>
    </row>
    <row r="13" spans="1:6" ht="15" customHeight="1" x14ac:dyDescent="0.25">
      <c r="A13" s="106">
        <v>2</v>
      </c>
      <c r="B13" s="36" t="s">
        <v>206</v>
      </c>
      <c r="C13" s="26">
        <v>3</v>
      </c>
      <c r="D13" s="27" t="s">
        <v>13</v>
      </c>
      <c r="E13" s="28"/>
      <c r="F13" s="34"/>
    </row>
    <row r="14" spans="1:6" ht="15" customHeight="1" x14ac:dyDescent="0.25">
      <c r="A14" s="106">
        <v>3</v>
      </c>
      <c r="B14" s="36" t="s">
        <v>207</v>
      </c>
      <c r="C14" s="26">
        <v>2</v>
      </c>
      <c r="D14" s="27" t="s">
        <v>13</v>
      </c>
      <c r="E14" s="28"/>
      <c r="F14" s="34"/>
    </row>
    <row r="15" spans="1:6" ht="15" customHeight="1" x14ac:dyDescent="0.25">
      <c r="A15" s="106">
        <v>4</v>
      </c>
      <c r="B15" s="36" t="s">
        <v>208</v>
      </c>
      <c r="C15" s="26">
        <v>15</v>
      </c>
      <c r="D15" s="27" t="s">
        <v>13</v>
      </c>
      <c r="E15" s="28"/>
      <c r="F15" s="34"/>
    </row>
    <row r="16" spans="1:6" ht="15" customHeight="1" x14ac:dyDescent="0.25">
      <c r="A16" s="106">
        <v>5</v>
      </c>
      <c r="B16" s="36" t="s">
        <v>162</v>
      </c>
      <c r="C16" s="26">
        <v>1</v>
      </c>
      <c r="D16" s="27" t="s">
        <v>13</v>
      </c>
      <c r="E16" s="28"/>
      <c r="F16" s="34"/>
    </row>
    <row r="17" spans="1:6" ht="15" customHeight="1" x14ac:dyDescent="0.25">
      <c r="A17" s="106">
        <v>6</v>
      </c>
      <c r="B17" s="36" t="s">
        <v>209</v>
      </c>
      <c r="C17" s="26">
        <v>1</v>
      </c>
      <c r="D17" s="27" t="s">
        <v>13</v>
      </c>
      <c r="E17" s="28"/>
      <c r="F17" s="34"/>
    </row>
    <row r="18" spans="1:6" ht="15" customHeight="1" x14ac:dyDescent="0.25">
      <c r="A18" s="106">
        <v>7</v>
      </c>
      <c r="B18" s="36" t="s">
        <v>210</v>
      </c>
      <c r="C18" s="26">
        <v>1</v>
      </c>
      <c r="D18" s="27" t="s">
        <v>13</v>
      </c>
      <c r="E18" s="28"/>
      <c r="F18" s="34"/>
    </row>
    <row r="19" spans="1:6" x14ac:dyDescent="0.25">
      <c r="A19" s="254"/>
      <c r="B19" s="187"/>
      <c r="C19" s="258"/>
      <c r="D19" s="22"/>
      <c r="E19" s="23"/>
      <c r="F19" s="169"/>
    </row>
    <row r="20" spans="1:6" s="50" customFormat="1" ht="12.75" x14ac:dyDescent="0.2">
      <c r="A20" s="198">
        <v>9.1999999999999993</v>
      </c>
      <c r="B20" s="289" t="s">
        <v>282</v>
      </c>
      <c r="C20" s="290"/>
      <c r="D20" s="290"/>
      <c r="E20" s="290"/>
      <c r="F20" s="32"/>
    </row>
    <row r="21" spans="1:6" x14ac:dyDescent="0.25">
      <c r="A21" s="252"/>
      <c r="B21" s="86"/>
      <c r="C21" s="253"/>
      <c r="D21" s="195"/>
      <c r="E21" s="82"/>
      <c r="F21" s="81"/>
    </row>
    <row r="22" spans="1:6" ht="15" customHeight="1" x14ac:dyDescent="0.25">
      <c r="A22" s="106">
        <v>1</v>
      </c>
      <c r="B22" s="36" t="s">
        <v>205</v>
      </c>
      <c r="C22" s="26">
        <v>2</v>
      </c>
      <c r="D22" s="27" t="s">
        <v>13</v>
      </c>
      <c r="E22" s="28"/>
      <c r="F22" s="34"/>
    </row>
    <row r="23" spans="1:6" ht="15" customHeight="1" x14ac:dyDescent="0.25">
      <c r="A23" s="106">
        <v>2</v>
      </c>
      <c r="B23" s="36" t="s">
        <v>206</v>
      </c>
      <c r="C23" s="26">
        <v>2</v>
      </c>
      <c r="D23" s="27" t="s">
        <v>13</v>
      </c>
      <c r="E23" s="28"/>
      <c r="F23" s="34"/>
    </row>
    <row r="24" spans="1:6" ht="15" customHeight="1" x14ac:dyDescent="0.25">
      <c r="A24" s="106">
        <v>3</v>
      </c>
      <c r="B24" s="36" t="s">
        <v>207</v>
      </c>
      <c r="C24" s="26">
        <v>2</v>
      </c>
      <c r="D24" s="27" t="s">
        <v>13</v>
      </c>
      <c r="E24" s="28"/>
      <c r="F24" s="34"/>
    </row>
    <row r="25" spans="1:6" ht="15" customHeight="1" x14ac:dyDescent="0.25">
      <c r="A25" s="106">
        <v>4</v>
      </c>
      <c r="B25" s="36" t="s">
        <v>208</v>
      </c>
      <c r="C25" s="26">
        <v>11</v>
      </c>
      <c r="D25" s="27" t="s">
        <v>13</v>
      </c>
      <c r="E25" s="28"/>
      <c r="F25" s="34"/>
    </row>
    <row r="26" spans="1:6" ht="15" customHeight="1" x14ac:dyDescent="0.25">
      <c r="A26" s="106">
        <v>5</v>
      </c>
      <c r="B26" s="36" t="s">
        <v>162</v>
      </c>
      <c r="C26" s="26">
        <v>1</v>
      </c>
      <c r="D26" s="27" t="s">
        <v>13</v>
      </c>
      <c r="E26" s="28"/>
      <c r="F26" s="34"/>
    </row>
    <row r="27" spans="1:6" ht="15" customHeight="1" x14ac:dyDescent="0.25">
      <c r="A27" s="106">
        <v>6</v>
      </c>
      <c r="B27" s="36" t="s">
        <v>209</v>
      </c>
      <c r="C27" s="26">
        <v>1</v>
      </c>
      <c r="D27" s="27" t="s">
        <v>13</v>
      </c>
      <c r="E27" s="28"/>
      <c r="F27" s="34"/>
    </row>
    <row r="28" spans="1:6" x14ac:dyDescent="0.25">
      <c r="A28" s="106"/>
      <c r="B28" s="36"/>
      <c r="C28" s="46"/>
      <c r="D28" s="27"/>
      <c r="E28" s="56"/>
      <c r="F28" s="34"/>
    </row>
    <row r="29" spans="1:6" x14ac:dyDescent="0.25">
      <c r="A29" s="166"/>
      <c r="B29" s="167"/>
      <c r="C29" s="167"/>
      <c r="D29" s="167"/>
      <c r="E29" s="167"/>
      <c r="F29" s="168" t="s">
        <v>331</v>
      </c>
    </row>
    <row r="33" spans="1:6" s="41" customFormat="1" ht="11.25" x14ac:dyDescent="0.2">
      <c r="A33" s="43"/>
      <c r="B33" s="44"/>
      <c r="F33" s="42"/>
    </row>
  </sheetData>
  <mergeCells count="3">
    <mergeCell ref="B2:E2"/>
    <mergeCell ref="B10:E10"/>
    <mergeCell ref="B20:E20"/>
  </mergeCells>
  <pageMargins left="0.7" right="0.7" top="0.75" bottom="0.75" header="0.3" footer="0.3"/>
  <pageSetup paperSize="9" scale="85"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BreakPreview" zoomScaleNormal="100" zoomScaleSheetLayoutView="100" workbookViewId="0">
      <selection activeCell="C12" sqref="C12"/>
    </sheetView>
  </sheetViews>
  <sheetFormatPr defaultRowHeight="15" x14ac:dyDescent="0.25"/>
  <cols>
    <col min="1" max="1" width="5.85546875" bestFit="1" customWidth="1"/>
    <col min="2" max="2" width="42.85546875" customWidth="1"/>
    <col min="3" max="3" width="8" bestFit="1" customWidth="1"/>
    <col min="4" max="4" width="5.85546875" customWidth="1"/>
    <col min="5" max="5" width="12.140625" bestFit="1" customWidth="1"/>
    <col min="6" max="6" width="15.28515625" customWidth="1"/>
  </cols>
  <sheetData>
    <row r="1" spans="1:6" x14ac:dyDescent="0.25">
      <c r="A1" s="5" t="s">
        <v>14</v>
      </c>
      <c r="B1" s="6" t="s">
        <v>15</v>
      </c>
      <c r="C1" s="7" t="s">
        <v>16</v>
      </c>
      <c r="D1" s="8" t="s">
        <v>17</v>
      </c>
      <c r="E1" s="6" t="s">
        <v>164</v>
      </c>
      <c r="F1" s="9" t="s">
        <v>18</v>
      </c>
    </row>
    <row r="2" spans="1:6" ht="15.75" thickBot="1" x14ac:dyDescent="0.3">
      <c r="A2" s="10">
        <v>10</v>
      </c>
      <c r="B2" s="280" t="s">
        <v>37</v>
      </c>
      <c r="C2" s="281"/>
      <c r="D2" s="281"/>
      <c r="E2" s="281"/>
      <c r="F2" s="11"/>
    </row>
    <row r="3" spans="1:6" ht="15.75" thickTop="1" x14ac:dyDescent="0.25">
      <c r="A3" s="58"/>
      <c r="B3" s="14"/>
      <c r="C3" s="31"/>
      <c r="D3" s="27"/>
      <c r="E3" s="17"/>
      <c r="F3" s="18"/>
    </row>
    <row r="4" spans="1:6" x14ac:dyDescent="0.25">
      <c r="A4" s="57" t="s">
        <v>24</v>
      </c>
      <c r="B4" s="14" t="s">
        <v>20</v>
      </c>
      <c r="C4" s="28"/>
      <c r="D4" s="27"/>
      <c r="E4" s="28"/>
      <c r="F4" s="29"/>
    </row>
    <row r="5" spans="1:6" ht="112.5" customHeight="1" x14ac:dyDescent="0.25">
      <c r="A5" s="25">
        <v>1</v>
      </c>
      <c r="B5" s="36" t="s">
        <v>40</v>
      </c>
      <c r="C5" s="28"/>
      <c r="D5" s="27"/>
      <c r="E5" s="28"/>
      <c r="F5" s="29"/>
    </row>
    <row r="6" spans="1:6" ht="82.5" customHeight="1" x14ac:dyDescent="0.25">
      <c r="A6" s="25">
        <v>2</v>
      </c>
      <c r="B6" s="36" t="s">
        <v>63</v>
      </c>
      <c r="C6" s="28"/>
      <c r="D6" s="27"/>
      <c r="E6" s="28"/>
      <c r="F6" s="29"/>
    </row>
    <row r="7" spans="1:6" ht="60" customHeight="1" x14ac:dyDescent="0.25">
      <c r="A7" s="25">
        <v>3</v>
      </c>
      <c r="B7" s="36" t="s">
        <v>64</v>
      </c>
      <c r="C7" s="28"/>
      <c r="D7" s="27"/>
      <c r="E7" s="28"/>
      <c r="F7" s="29"/>
    </row>
    <row r="8" spans="1:6" ht="25.5" x14ac:dyDescent="0.25">
      <c r="A8" s="25">
        <v>4</v>
      </c>
      <c r="B8" s="36" t="s">
        <v>36</v>
      </c>
      <c r="C8" s="15"/>
      <c r="D8" s="16"/>
      <c r="E8" s="17"/>
      <c r="F8" s="18"/>
    </row>
    <row r="9" spans="1:6" x14ac:dyDescent="0.25">
      <c r="A9" s="19"/>
      <c r="B9" s="187"/>
      <c r="C9" s="188"/>
      <c r="D9" s="189"/>
      <c r="E9" s="190"/>
      <c r="F9" s="191"/>
    </row>
    <row r="10" spans="1:6" x14ac:dyDescent="0.25">
      <c r="A10" s="198">
        <v>10.1</v>
      </c>
      <c r="B10" s="292" t="s">
        <v>69</v>
      </c>
      <c r="C10" s="293"/>
      <c r="D10" s="293"/>
      <c r="E10" s="293"/>
      <c r="F10" s="32"/>
    </row>
    <row r="11" spans="1:6" x14ac:dyDescent="0.25">
      <c r="A11" s="259"/>
      <c r="B11" s="86" t="s">
        <v>38</v>
      </c>
      <c r="C11" s="201"/>
      <c r="D11" s="260"/>
      <c r="E11" s="202"/>
      <c r="F11" s="203"/>
    </row>
    <row r="12" spans="1:6" ht="83.25" customHeight="1" x14ac:dyDescent="0.25">
      <c r="A12" s="25">
        <v>1</v>
      </c>
      <c r="B12" s="2" t="s">
        <v>335</v>
      </c>
      <c r="C12" s="267">
        <v>1</v>
      </c>
      <c r="D12" s="27" t="s">
        <v>28</v>
      </c>
      <c r="E12" s="56"/>
      <c r="F12" s="34"/>
    </row>
    <row r="13" spans="1:6" ht="43.5" customHeight="1" x14ac:dyDescent="0.25">
      <c r="A13" s="25">
        <v>2</v>
      </c>
      <c r="B13" s="2" t="s">
        <v>187</v>
      </c>
      <c r="C13" s="267">
        <v>1</v>
      </c>
      <c r="D13" s="27" t="s">
        <v>28</v>
      </c>
      <c r="E13" s="56"/>
      <c r="F13" s="34"/>
    </row>
    <row r="14" spans="1:6" ht="45" customHeight="1" x14ac:dyDescent="0.25">
      <c r="A14" s="25">
        <v>3</v>
      </c>
      <c r="B14" s="2" t="s">
        <v>133</v>
      </c>
      <c r="C14" s="267">
        <v>1</v>
      </c>
      <c r="D14" s="27" t="s">
        <v>28</v>
      </c>
      <c r="E14" s="56"/>
      <c r="F14" s="34"/>
    </row>
    <row r="15" spans="1:6" x14ac:dyDescent="0.25">
      <c r="A15" s="64">
        <v>4</v>
      </c>
      <c r="B15" s="14" t="s">
        <v>39</v>
      </c>
      <c r="C15" s="267"/>
      <c r="D15" s="16"/>
      <c r="E15" s="17"/>
      <c r="F15" s="18"/>
    </row>
    <row r="16" spans="1:6" ht="15" customHeight="1" x14ac:dyDescent="0.25">
      <c r="A16" s="25"/>
      <c r="B16" s="2" t="s">
        <v>342</v>
      </c>
      <c r="C16" s="267">
        <v>3</v>
      </c>
      <c r="D16" s="27" t="s">
        <v>13</v>
      </c>
      <c r="E16" s="56"/>
      <c r="F16" s="34"/>
    </row>
    <row r="17" spans="1:6" ht="15" customHeight="1" x14ac:dyDescent="0.25">
      <c r="A17" s="25"/>
      <c r="B17" s="2" t="s">
        <v>215</v>
      </c>
      <c r="C17" s="267">
        <v>3</v>
      </c>
      <c r="D17" s="27" t="s">
        <v>13</v>
      </c>
      <c r="E17" s="56"/>
      <c r="F17" s="34"/>
    </row>
    <row r="18" spans="1:6" ht="15" customHeight="1" x14ac:dyDescent="0.25">
      <c r="A18" s="25"/>
      <c r="B18" s="36" t="s">
        <v>216</v>
      </c>
      <c r="C18" s="267">
        <v>3</v>
      </c>
      <c r="D18" s="27" t="s">
        <v>13</v>
      </c>
      <c r="E18" s="56"/>
      <c r="F18" s="34"/>
    </row>
    <row r="19" spans="1:6" ht="15" customHeight="1" x14ac:dyDescent="0.25">
      <c r="A19" s="25"/>
      <c r="B19" s="36" t="s">
        <v>344</v>
      </c>
      <c r="C19" s="267">
        <v>1</v>
      </c>
      <c r="D19" s="27" t="s">
        <v>13</v>
      </c>
      <c r="E19" s="56"/>
      <c r="F19" s="34"/>
    </row>
    <row r="20" spans="1:6" ht="15" customHeight="1" x14ac:dyDescent="0.25">
      <c r="A20" s="25"/>
      <c r="B20" s="2" t="s">
        <v>185</v>
      </c>
      <c r="C20" s="267">
        <v>12</v>
      </c>
      <c r="D20" s="27" t="s">
        <v>13</v>
      </c>
      <c r="E20" s="56"/>
      <c r="F20" s="34"/>
    </row>
    <row r="21" spans="1:6" ht="15" customHeight="1" x14ac:dyDescent="0.25">
      <c r="A21" s="25"/>
      <c r="B21" s="36" t="s">
        <v>310</v>
      </c>
      <c r="C21" s="267">
        <v>1</v>
      </c>
      <c r="D21" s="27" t="s">
        <v>13</v>
      </c>
      <c r="E21" s="56"/>
      <c r="F21" s="34"/>
    </row>
    <row r="22" spans="1:6" x14ac:dyDescent="0.25">
      <c r="A22" s="25"/>
      <c r="B22" s="139" t="s">
        <v>311</v>
      </c>
      <c r="C22" s="267">
        <v>3</v>
      </c>
      <c r="D22" s="27" t="s">
        <v>13</v>
      </c>
      <c r="E22" s="56"/>
      <c r="F22" s="34"/>
    </row>
    <row r="23" spans="1:6" ht="15" customHeight="1" x14ac:dyDescent="0.25">
      <c r="A23" s="25"/>
      <c r="B23" s="36" t="s">
        <v>312</v>
      </c>
      <c r="C23" s="267">
        <v>2</v>
      </c>
      <c r="D23" s="27" t="s">
        <v>13</v>
      </c>
      <c r="E23" s="56"/>
      <c r="F23" s="34"/>
    </row>
    <row r="24" spans="1:6" ht="15" customHeight="1" x14ac:dyDescent="0.25">
      <c r="A24" s="25"/>
      <c r="B24" s="36" t="s">
        <v>217</v>
      </c>
      <c r="C24" s="267">
        <v>1</v>
      </c>
      <c r="D24" s="27" t="s">
        <v>13</v>
      </c>
      <c r="E24" s="56"/>
      <c r="F24" s="34"/>
    </row>
    <row r="25" spans="1:6" ht="15" customHeight="1" x14ac:dyDescent="0.25">
      <c r="A25" s="25"/>
      <c r="B25" s="36" t="s">
        <v>218</v>
      </c>
      <c r="C25" s="267">
        <v>2</v>
      </c>
      <c r="D25" s="27" t="s">
        <v>13</v>
      </c>
      <c r="E25" s="56"/>
      <c r="F25" s="34"/>
    </row>
    <row r="26" spans="1:6" ht="15" customHeight="1" x14ac:dyDescent="0.25">
      <c r="A26" s="25"/>
      <c r="B26" s="36" t="s">
        <v>211</v>
      </c>
      <c r="C26" s="267">
        <v>1</v>
      </c>
      <c r="D26" s="27" t="s">
        <v>13</v>
      </c>
      <c r="E26" s="56"/>
      <c r="F26" s="34"/>
    </row>
    <row r="27" spans="1:6" ht="15" customHeight="1" x14ac:dyDescent="0.25">
      <c r="A27" s="25"/>
      <c r="B27" s="36" t="s">
        <v>186</v>
      </c>
      <c r="C27" s="267">
        <v>2</v>
      </c>
      <c r="D27" s="27" t="s">
        <v>13</v>
      </c>
      <c r="E27" s="56"/>
      <c r="F27" s="34"/>
    </row>
    <row r="28" spans="1:6" ht="15" customHeight="1" x14ac:dyDescent="0.25">
      <c r="A28" s="25"/>
      <c r="B28" s="36" t="s">
        <v>212</v>
      </c>
      <c r="C28" s="267">
        <v>1</v>
      </c>
      <c r="D28" s="27" t="s">
        <v>13</v>
      </c>
      <c r="E28" s="56"/>
      <c r="F28" s="34"/>
    </row>
    <row r="29" spans="1:6" ht="15" customHeight="1" x14ac:dyDescent="0.25">
      <c r="A29" s="25"/>
      <c r="B29" s="36" t="s">
        <v>213</v>
      </c>
      <c r="C29" s="267">
        <v>4</v>
      </c>
      <c r="D29" s="27" t="s">
        <v>13</v>
      </c>
      <c r="E29" s="56"/>
      <c r="F29" s="34"/>
    </row>
    <row r="30" spans="1:6" ht="15" customHeight="1" x14ac:dyDescent="0.25">
      <c r="A30" s="25"/>
      <c r="B30" s="36" t="s">
        <v>214</v>
      </c>
      <c r="C30" s="267">
        <v>2</v>
      </c>
      <c r="D30" s="27" t="s">
        <v>13</v>
      </c>
      <c r="E30" s="56"/>
      <c r="F30" s="34"/>
    </row>
    <row r="31" spans="1:6" ht="15" customHeight="1" x14ac:dyDescent="0.25">
      <c r="A31" s="170"/>
      <c r="B31" s="178"/>
      <c r="C31" s="261"/>
      <c r="D31" s="173"/>
      <c r="E31" s="262"/>
      <c r="F31" s="263"/>
    </row>
    <row r="32" spans="1:6" x14ac:dyDescent="0.25">
      <c r="A32" s="198">
        <v>10.199999999999999</v>
      </c>
      <c r="B32" s="292" t="s">
        <v>282</v>
      </c>
      <c r="C32" s="293"/>
      <c r="D32" s="293"/>
      <c r="E32" s="293"/>
      <c r="F32" s="32"/>
    </row>
    <row r="33" spans="1:6" x14ac:dyDescent="0.25">
      <c r="A33" s="259"/>
      <c r="B33" s="86" t="s">
        <v>38</v>
      </c>
      <c r="C33" s="201"/>
      <c r="D33" s="260"/>
      <c r="E33" s="202"/>
      <c r="F33" s="203"/>
    </row>
    <row r="34" spans="1:6" ht="81" customHeight="1" x14ac:dyDescent="0.25">
      <c r="A34" s="25">
        <v>1</v>
      </c>
      <c r="B34" s="2" t="s">
        <v>352</v>
      </c>
      <c r="C34" s="267">
        <v>1</v>
      </c>
      <c r="D34" s="27" t="s">
        <v>28</v>
      </c>
      <c r="E34" s="56"/>
      <c r="F34" s="34"/>
    </row>
    <row r="35" spans="1:6" ht="48.75" customHeight="1" x14ac:dyDescent="0.25">
      <c r="A35" s="25">
        <v>2</v>
      </c>
      <c r="B35" s="2" t="s">
        <v>187</v>
      </c>
      <c r="C35" s="267">
        <v>1</v>
      </c>
      <c r="D35" s="27" t="s">
        <v>28</v>
      </c>
      <c r="E35" s="56"/>
      <c r="F35" s="34"/>
    </row>
    <row r="36" spans="1:6" ht="45" customHeight="1" x14ac:dyDescent="0.25">
      <c r="A36" s="25">
        <v>3</v>
      </c>
      <c r="B36" s="2" t="s">
        <v>133</v>
      </c>
      <c r="C36" s="267">
        <v>1</v>
      </c>
      <c r="D36" s="27" t="s">
        <v>28</v>
      </c>
      <c r="E36" s="56"/>
      <c r="F36" s="34"/>
    </row>
    <row r="37" spans="1:6" x14ac:dyDescent="0.25">
      <c r="A37" s="64">
        <v>4</v>
      </c>
      <c r="B37" s="14" t="s">
        <v>39</v>
      </c>
      <c r="C37" s="267"/>
      <c r="D37" s="16"/>
      <c r="E37" s="17"/>
      <c r="F37" s="18"/>
    </row>
    <row r="38" spans="1:6" ht="15" customHeight="1" x14ac:dyDescent="0.25">
      <c r="A38" s="25"/>
      <c r="B38" s="2" t="s">
        <v>342</v>
      </c>
      <c r="C38" s="267">
        <v>3</v>
      </c>
      <c r="D38" s="27" t="s">
        <v>13</v>
      </c>
      <c r="E38" s="56"/>
      <c r="F38" s="34"/>
    </row>
    <row r="39" spans="1:6" ht="15" customHeight="1" x14ac:dyDescent="0.25">
      <c r="A39" s="25"/>
      <c r="B39" s="2" t="s">
        <v>215</v>
      </c>
      <c r="C39" s="267">
        <v>3</v>
      </c>
      <c r="D39" s="27" t="s">
        <v>13</v>
      </c>
      <c r="E39" s="56"/>
      <c r="F39" s="34"/>
    </row>
    <row r="40" spans="1:6" ht="15" customHeight="1" x14ac:dyDescent="0.25">
      <c r="A40" s="25"/>
      <c r="B40" s="36" t="s">
        <v>216</v>
      </c>
      <c r="C40" s="267">
        <v>3</v>
      </c>
      <c r="D40" s="27" t="s">
        <v>13</v>
      </c>
      <c r="E40" s="56"/>
      <c r="F40" s="34"/>
    </row>
    <row r="41" spans="1:6" ht="15" customHeight="1" x14ac:dyDescent="0.25">
      <c r="A41" s="25"/>
      <c r="B41" s="2" t="s">
        <v>185</v>
      </c>
      <c r="C41" s="267">
        <v>8</v>
      </c>
      <c r="D41" s="27" t="s">
        <v>13</v>
      </c>
      <c r="E41" s="56"/>
      <c r="F41" s="34"/>
    </row>
    <row r="42" spans="1:6" ht="25.5" x14ac:dyDescent="0.25">
      <c r="A42" s="25"/>
      <c r="B42" s="36" t="s">
        <v>343</v>
      </c>
      <c r="C42" s="267">
        <v>3</v>
      </c>
      <c r="D42" s="27" t="s">
        <v>13</v>
      </c>
      <c r="E42" s="56"/>
      <c r="F42" s="34"/>
    </row>
    <row r="43" spans="1:6" x14ac:dyDescent="0.25">
      <c r="A43" s="25"/>
      <c r="B43" s="139" t="s">
        <v>186</v>
      </c>
      <c r="C43" s="267">
        <v>2</v>
      </c>
      <c r="D43" s="27" t="s">
        <v>13</v>
      </c>
      <c r="E43" s="56"/>
      <c r="F43" s="34"/>
    </row>
    <row r="44" spans="1:6" ht="15" customHeight="1" x14ac:dyDescent="0.25">
      <c r="A44" s="25"/>
      <c r="B44" s="36" t="s">
        <v>213</v>
      </c>
      <c r="C44" s="267">
        <v>3</v>
      </c>
      <c r="D44" s="27" t="s">
        <v>13</v>
      </c>
      <c r="E44" s="56"/>
      <c r="F44" s="34"/>
    </row>
    <row r="45" spans="1:6" x14ac:dyDescent="0.25">
      <c r="A45" s="166"/>
      <c r="B45" s="167"/>
      <c r="C45" s="167"/>
      <c r="D45" s="167"/>
      <c r="E45" s="167"/>
      <c r="F45" s="168" t="s">
        <v>332</v>
      </c>
    </row>
  </sheetData>
  <mergeCells count="3">
    <mergeCell ref="B2:E2"/>
    <mergeCell ref="B10:E10"/>
    <mergeCell ref="B32:E32"/>
  </mergeCells>
  <pageMargins left="0.7" right="0.7" top="0.75" bottom="0.75" header="0.3" footer="0.3"/>
  <pageSetup paperSize="9" scale="85" orientation="portrait" r:id="rId1"/>
  <headerFooter>
    <oddHeader>&amp;L&amp;A</oddHeader>
    <oddFooter>&amp;R&amp;P of &amp;N</oddFooter>
  </headerFooter>
  <rowBreaks count="1" manualBreakCount="1">
    <brk id="31"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view="pageBreakPreview" topLeftCell="A13" zoomScale="85" zoomScaleNormal="85" zoomScaleSheetLayoutView="85" workbookViewId="0">
      <selection activeCell="C25" sqref="C25"/>
    </sheetView>
  </sheetViews>
  <sheetFormatPr defaultRowHeight="15" x14ac:dyDescent="0.25"/>
  <cols>
    <col min="1" max="1" width="5.85546875" bestFit="1" customWidth="1"/>
    <col min="2" max="2" width="37" customWidth="1"/>
    <col min="3" max="3" width="8.140625" bestFit="1" customWidth="1"/>
    <col min="4" max="4" width="6.5703125" bestFit="1" customWidth="1"/>
    <col min="5" max="5" width="15.28515625" customWidth="1"/>
    <col min="6" max="6" width="13.28515625" customWidth="1"/>
  </cols>
  <sheetData>
    <row r="1" spans="1:6" x14ac:dyDescent="0.25">
      <c r="A1" s="5" t="s">
        <v>14</v>
      </c>
      <c r="B1" s="6" t="s">
        <v>15</v>
      </c>
      <c r="C1" s="7" t="s">
        <v>16</v>
      </c>
      <c r="D1" s="8" t="s">
        <v>17</v>
      </c>
      <c r="E1" s="6" t="s">
        <v>164</v>
      </c>
      <c r="F1" s="9" t="s">
        <v>18</v>
      </c>
    </row>
    <row r="2" spans="1:6" ht="15.75" customHeight="1" thickBot="1" x14ac:dyDescent="0.3">
      <c r="A2" s="10">
        <v>11</v>
      </c>
      <c r="B2" s="280" t="s">
        <v>49</v>
      </c>
      <c r="C2" s="281"/>
      <c r="D2" s="281"/>
      <c r="E2" s="281"/>
      <c r="F2" s="60"/>
    </row>
    <row r="3" spans="1:6" ht="15.75" thickTop="1" x14ac:dyDescent="0.25">
      <c r="A3" s="13"/>
      <c r="B3" s="14" t="s">
        <v>20</v>
      </c>
      <c r="C3" s="15"/>
      <c r="D3" s="16"/>
      <c r="E3" s="17"/>
      <c r="F3" s="18"/>
    </row>
    <row r="4" spans="1:6" s="45" customFormat="1" ht="69" customHeight="1" x14ac:dyDescent="0.2">
      <c r="A4" s="25" t="s">
        <v>35</v>
      </c>
      <c r="B4" s="36" t="s">
        <v>48</v>
      </c>
      <c r="C4" s="40"/>
      <c r="D4" s="27"/>
      <c r="E4" s="48"/>
      <c r="F4" s="47"/>
    </row>
    <row r="5" spans="1:6" s="45" customFormat="1" ht="69" customHeight="1" x14ac:dyDescent="0.2">
      <c r="A5" s="25" t="s">
        <v>33</v>
      </c>
      <c r="B5" s="36" t="s">
        <v>47</v>
      </c>
      <c r="C5" s="40"/>
      <c r="D5" s="27"/>
      <c r="E5" s="48"/>
      <c r="F5" s="47"/>
    </row>
    <row r="6" spans="1:6" s="45" customFormat="1" ht="69" customHeight="1" x14ac:dyDescent="0.2">
      <c r="A6" s="25" t="s">
        <v>46</v>
      </c>
      <c r="B6" s="36" t="s">
        <v>45</v>
      </c>
      <c r="C6" s="40"/>
      <c r="D6" s="27"/>
      <c r="E6" s="48"/>
      <c r="F6" s="47"/>
    </row>
    <row r="7" spans="1:6" s="45" customFormat="1" ht="88.5" customHeight="1" x14ac:dyDescent="0.2">
      <c r="A7" s="25" t="s">
        <v>46</v>
      </c>
      <c r="B7" s="36" t="s">
        <v>66</v>
      </c>
      <c r="C7" s="40"/>
      <c r="D7" s="27"/>
      <c r="E7" s="48"/>
      <c r="F7" s="47"/>
    </row>
    <row r="8" spans="1:6" s="45" customFormat="1" ht="69" customHeight="1" x14ac:dyDescent="0.2">
      <c r="A8" s="25" t="s">
        <v>44</v>
      </c>
      <c r="B8" s="36" t="s">
        <v>43</v>
      </c>
      <c r="C8" s="40"/>
      <c r="D8" s="27"/>
      <c r="E8" s="48"/>
      <c r="F8" s="47"/>
    </row>
    <row r="9" spans="1:6" s="51" customFormat="1" ht="32.25" customHeight="1" x14ac:dyDescent="0.2">
      <c r="A9" s="25" t="s">
        <v>32</v>
      </c>
      <c r="B9" s="36" t="s">
        <v>31</v>
      </c>
      <c r="C9" s="15"/>
      <c r="D9" s="16"/>
      <c r="E9" s="17"/>
      <c r="F9" s="18"/>
    </row>
    <row r="10" spans="1:6" s="51" customFormat="1" ht="12.75" x14ac:dyDescent="0.2">
      <c r="A10" s="170"/>
      <c r="B10" s="178"/>
      <c r="C10" s="183"/>
      <c r="D10" s="184"/>
      <c r="E10" s="185"/>
      <c r="F10" s="186"/>
    </row>
    <row r="11" spans="1:6" x14ac:dyDescent="0.25">
      <c r="A11" s="198">
        <v>11.1</v>
      </c>
      <c r="B11" s="292" t="s">
        <v>155</v>
      </c>
      <c r="C11" s="293"/>
      <c r="D11" s="293"/>
      <c r="E11" s="293"/>
      <c r="F11" s="32"/>
    </row>
    <row r="12" spans="1:6" x14ac:dyDescent="0.25">
      <c r="A12" s="192"/>
      <c r="B12" s="193"/>
      <c r="C12" s="194"/>
      <c r="D12" s="195"/>
      <c r="E12" s="196"/>
      <c r="F12" s="197"/>
    </row>
    <row r="13" spans="1:6" x14ac:dyDescent="0.25">
      <c r="A13" s="61">
        <v>1</v>
      </c>
      <c r="B13" s="14" t="s">
        <v>42</v>
      </c>
      <c r="C13" s="46"/>
      <c r="D13" s="27"/>
      <c r="E13" s="56"/>
      <c r="F13" s="34"/>
    </row>
    <row r="14" spans="1:6" ht="76.5" x14ac:dyDescent="0.25">
      <c r="A14" s="25">
        <v>1</v>
      </c>
      <c r="B14" s="36" t="s">
        <v>50</v>
      </c>
      <c r="C14" s="267">
        <v>1</v>
      </c>
      <c r="D14" s="27" t="s">
        <v>28</v>
      </c>
      <c r="E14" s="56"/>
      <c r="F14" s="34"/>
    </row>
    <row r="15" spans="1:6" ht="30" customHeight="1" x14ac:dyDescent="0.25">
      <c r="A15" s="25">
        <v>2</v>
      </c>
      <c r="B15" s="36" t="s">
        <v>156</v>
      </c>
      <c r="C15" s="267">
        <v>1</v>
      </c>
      <c r="D15" s="27" t="s">
        <v>28</v>
      </c>
      <c r="E15" s="56"/>
      <c r="F15" s="34"/>
    </row>
    <row r="16" spans="1:6" ht="30.75" customHeight="1" x14ac:dyDescent="0.25">
      <c r="A16" s="106">
        <v>3</v>
      </c>
      <c r="B16" s="36" t="s">
        <v>259</v>
      </c>
      <c r="C16" s="267">
        <v>1</v>
      </c>
      <c r="D16" s="27" t="s">
        <v>28</v>
      </c>
      <c r="E16" s="56"/>
      <c r="F16" s="34"/>
    </row>
    <row r="17" spans="1:6" ht="28.5" customHeight="1" x14ac:dyDescent="0.25">
      <c r="A17" s="61">
        <v>2</v>
      </c>
      <c r="B17" s="14" t="s">
        <v>41</v>
      </c>
      <c r="C17" s="267"/>
      <c r="D17" s="27"/>
      <c r="E17" s="56"/>
      <c r="F17" s="34"/>
    </row>
    <row r="18" spans="1:6" x14ac:dyDescent="0.25">
      <c r="A18" s="25">
        <v>1</v>
      </c>
      <c r="B18" s="110" t="s">
        <v>234</v>
      </c>
      <c r="C18" s="267">
        <v>42</v>
      </c>
      <c r="D18" s="27" t="s">
        <v>13</v>
      </c>
      <c r="E18" s="56"/>
      <c r="F18" s="34"/>
    </row>
    <row r="19" spans="1:6" x14ac:dyDescent="0.25">
      <c r="A19" s="25">
        <v>2</v>
      </c>
      <c r="B19" s="110" t="s">
        <v>235</v>
      </c>
      <c r="C19" s="267">
        <v>6</v>
      </c>
      <c r="D19" s="27" t="s">
        <v>13</v>
      </c>
      <c r="E19" s="56"/>
      <c r="F19" s="34"/>
    </row>
    <row r="20" spans="1:6" x14ac:dyDescent="0.25">
      <c r="A20" s="25">
        <v>3</v>
      </c>
      <c r="B20" s="110" t="s">
        <v>236</v>
      </c>
      <c r="C20" s="267">
        <v>1</v>
      </c>
      <c r="D20" s="27" t="s">
        <v>13</v>
      </c>
      <c r="E20" s="56"/>
      <c r="F20" s="34"/>
    </row>
    <row r="21" spans="1:6" x14ac:dyDescent="0.25">
      <c r="A21" s="25">
        <v>4</v>
      </c>
      <c r="B21" s="110" t="s">
        <v>237</v>
      </c>
      <c r="C21" s="267">
        <v>2</v>
      </c>
      <c r="D21" s="27" t="s">
        <v>13</v>
      </c>
      <c r="E21" s="56"/>
      <c r="F21" s="34"/>
    </row>
    <row r="22" spans="1:6" x14ac:dyDescent="0.25">
      <c r="A22" s="25">
        <v>5</v>
      </c>
      <c r="B22" s="110" t="s">
        <v>238</v>
      </c>
      <c r="C22" s="267">
        <v>2</v>
      </c>
      <c r="D22" s="27" t="s">
        <v>13</v>
      </c>
      <c r="E22" s="56"/>
      <c r="F22" s="34"/>
    </row>
    <row r="23" spans="1:6" x14ac:dyDescent="0.25">
      <c r="A23" s="25">
        <v>6</v>
      </c>
      <c r="B23" s="110" t="s">
        <v>239</v>
      </c>
      <c r="C23" s="267">
        <v>12</v>
      </c>
      <c r="D23" s="27" t="s">
        <v>13</v>
      </c>
      <c r="E23" s="56"/>
      <c r="F23" s="34"/>
    </row>
    <row r="24" spans="1:6" x14ac:dyDescent="0.25">
      <c r="A24" s="25">
        <v>7</v>
      </c>
      <c r="B24" s="110" t="s">
        <v>350</v>
      </c>
      <c r="C24" s="267">
        <v>4</v>
      </c>
      <c r="D24" s="27" t="s">
        <v>13</v>
      </c>
      <c r="E24" s="56"/>
      <c r="F24" s="34"/>
    </row>
    <row r="25" spans="1:6" x14ac:dyDescent="0.25">
      <c r="A25" s="25">
        <v>8</v>
      </c>
      <c r="B25" s="110" t="s">
        <v>240</v>
      </c>
      <c r="C25" s="267">
        <v>16</v>
      </c>
      <c r="D25" s="27" t="s">
        <v>13</v>
      </c>
      <c r="E25" s="56"/>
      <c r="F25" s="34"/>
    </row>
    <row r="26" spans="1:6" x14ac:dyDescent="0.25">
      <c r="A26" s="25">
        <v>9</v>
      </c>
      <c r="B26" s="110" t="s">
        <v>313</v>
      </c>
      <c r="C26" s="267">
        <v>2</v>
      </c>
      <c r="D26" s="27" t="s">
        <v>13</v>
      </c>
      <c r="E26" s="56"/>
      <c r="F26" s="34"/>
    </row>
    <row r="27" spans="1:6" x14ac:dyDescent="0.25">
      <c r="A27" s="25">
        <v>10</v>
      </c>
      <c r="B27" s="110" t="s">
        <v>241</v>
      </c>
      <c r="C27" s="267">
        <v>2</v>
      </c>
      <c r="D27" s="27" t="s">
        <v>13</v>
      </c>
      <c r="E27" s="56"/>
      <c r="F27" s="34"/>
    </row>
    <row r="28" spans="1:6" x14ac:dyDescent="0.25">
      <c r="A28" s="25">
        <v>11</v>
      </c>
      <c r="B28" s="110" t="s">
        <v>242</v>
      </c>
      <c r="C28" s="267">
        <v>2</v>
      </c>
      <c r="D28" s="27" t="s">
        <v>13</v>
      </c>
      <c r="E28" s="56"/>
      <c r="F28" s="34"/>
    </row>
    <row r="29" spans="1:6" x14ac:dyDescent="0.25">
      <c r="A29" s="25">
        <v>12</v>
      </c>
      <c r="B29" s="110" t="s">
        <v>243</v>
      </c>
      <c r="C29" s="267">
        <v>7</v>
      </c>
      <c r="D29" s="27" t="s">
        <v>13</v>
      </c>
      <c r="E29" s="56"/>
      <c r="F29" s="34"/>
    </row>
    <row r="30" spans="1:6" x14ac:dyDescent="0.25">
      <c r="A30" s="25">
        <v>13</v>
      </c>
      <c r="B30" s="110" t="s">
        <v>244</v>
      </c>
      <c r="C30" s="267">
        <v>10</v>
      </c>
      <c r="D30" s="27" t="s">
        <v>13</v>
      </c>
      <c r="E30" s="56"/>
      <c r="F30" s="34"/>
    </row>
    <row r="31" spans="1:6" x14ac:dyDescent="0.25">
      <c r="A31" s="25">
        <v>14</v>
      </c>
      <c r="B31" s="110" t="s">
        <v>245</v>
      </c>
      <c r="C31" s="267">
        <v>8</v>
      </c>
      <c r="D31" s="27" t="s">
        <v>13</v>
      </c>
      <c r="E31" s="56"/>
      <c r="F31" s="34"/>
    </row>
    <row r="32" spans="1:6" x14ac:dyDescent="0.25">
      <c r="A32" s="25">
        <v>15</v>
      </c>
      <c r="B32" s="110" t="s">
        <v>246</v>
      </c>
      <c r="C32" s="267">
        <v>6</v>
      </c>
      <c r="D32" s="27" t="s">
        <v>13</v>
      </c>
      <c r="E32" s="56"/>
      <c r="F32" s="34"/>
    </row>
    <row r="33" spans="1:6" x14ac:dyDescent="0.25">
      <c r="A33" s="25">
        <v>16</v>
      </c>
      <c r="B33" s="110" t="s">
        <v>247</v>
      </c>
      <c r="C33" s="267">
        <v>18</v>
      </c>
      <c r="D33" s="27" t="s">
        <v>13</v>
      </c>
      <c r="E33" s="56"/>
      <c r="F33" s="34"/>
    </row>
    <row r="34" spans="1:6" x14ac:dyDescent="0.25">
      <c r="A34" s="25">
        <v>17</v>
      </c>
      <c r="B34" s="110" t="s">
        <v>219</v>
      </c>
      <c r="C34" s="267">
        <v>23</v>
      </c>
      <c r="D34" s="27" t="s">
        <v>13</v>
      </c>
      <c r="E34" s="56"/>
      <c r="F34" s="34"/>
    </row>
    <row r="35" spans="1:6" x14ac:dyDescent="0.25">
      <c r="A35" s="25">
        <v>18</v>
      </c>
      <c r="B35" s="110" t="s">
        <v>220</v>
      </c>
      <c r="C35" s="267">
        <v>35</v>
      </c>
      <c r="D35" s="27" t="s">
        <v>13</v>
      </c>
      <c r="E35" s="56"/>
      <c r="F35" s="34"/>
    </row>
    <row r="36" spans="1:6" x14ac:dyDescent="0.25">
      <c r="A36" s="25">
        <v>19</v>
      </c>
      <c r="B36" s="110" t="s">
        <v>221</v>
      </c>
      <c r="C36" s="267">
        <v>6</v>
      </c>
      <c r="D36" s="27" t="s">
        <v>13</v>
      </c>
      <c r="E36" s="56"/>
      <c r="F36" s="34"/>
    </row>
    <row r="37" spans="1:6" x14ac:dyDescent="0.25">
      <c r="A37" s="25">
        <v>20</v>
      </c>
      <c r="B37" s="110" t="s">
        <v>314</v>
      </c>
      <c r="C37" s="267">
        <v>1</v>
      </c>
      <c r="D37" s="27" t="s">
        <v>13</v>
      </c>
      <c r="E37" s="56"/>
      <c r="F37" s="34"/>
    </row>
    <row r="38" spans="1:6" x14ac:dyDescent="0.25">
      <c r="A38" s="25">
        <v>21</v>
      </c>
      <c r="B38" s="110" t="s">
        <v>222</v>
      </c>
      <c r="C38" s="267">
        <v>2</v>
      </c>
      <c r="D38" s="27" t="s">
        <v>13</v>
      </c>
      <c r="E38" s="56"/>
      <c r="F38" s="34"/>
    </row>
    <row r="39" spans="1:6" ht="30" x14ac:dyDescent="0.25">
      <c r="A39" s="25">
        <v>22</v>
      </c>
      <c r="B39" s="270" t="s">
        <v>353</v>
      </c>
      <c r="C39" s="267">
        <v>1</v>
      </c>
      <c r="D39" s="27" t="s">
        <v>13</v>
      </c>
      <c r="E39" s="56"/>
      <c r="F39" s="34"/>
    </row>
    <row r="40" spans="1:6" ht="30" x14ac:dyDescent="0.25">
      <c r="A40" s="25">
        <v>23</v>
      </c>
      <c r="B40" s="270" t="s">
        <v>354</v>
      </c>
      <c r="C40" s="267">
        <v>1</v>
      </c>
      <c r="D40" s="27" t="s">
        <v>13</v>
      </c>
      <c r="E40" s="56"/>
      <c r="F40" s="34"/>
    </row>
    <row r="41" spans="1:6" x14ac:dyDescent="0.25">
      <c r="A41" s="25">
        <v>24</v>
      </c>
      <c r="B41" s="110" t="s">
        <v>223</v>
      </c>
      <c r="C41" s="267">
        <v>14</v>
      </c>
      <c r="D41" s="27" t="s">
        <v>13</v>
      </c>
      <c r="E41" s="56"/>
      <c r="F41" s="34"/>
    </row>
    <row r="42" spans="1:6" x14ac:dyDescent="0.25">
      <c r="A42" s="25">
        <v>25</v>
      </c>
      <c r="B42" s="110" t="s">
        <v>224</v>
      </c>
      <c r="C42" s="267">
        <v>5</v>
      </c>
      <c r="D42" s="27" t="s">
        <v>13</v>
      </c>
      <c r="E42" s="56"/>
      <c r="F42" s="34"/>
    </row>
    <row r="43" spans="1:6" x14ac:dyDescent="0.25">
      <c r="A43" s="25">
        <v>26</v>
      </c>
      <c r="B43" s="110" t="s">
        <v>225</v>
      </c>
      <c r="C43" s="267">
        <v>11</v>
      </c>
      <c r="D43" s="27" t="s">
        <v>13</v>
      </c>
      <c r="E43" s="56"/>
      <c r="F43" s="34"/>
    </row>
    <row r="44" spans="1:6" x14ac:dyDescent="0.25">
      <c r="A44" s="25">
        <v>27</v>
      </c>
      <c r="B44" s="110" t="s">
        <v>226</v>
      </c>
      <c r="C44" s="267">
        <v>2</v>
      </c>
      <c r="D44" s="27" t="s">
        <v>13</v>
      </c>
      <c r="E44" s="56"/>
      <c r="F44" s="34"/>
    </row>
    <row r="45" spans="1:6" x14ac:dyDescent="0.25">
      <c r="A45" s="25">
        <v>28</v>
      </c>
      <c r="B45" s="110" t="s">
        <v>227</v>
      </c>
      <c r="C45" s="267">
        <v>6</v>
      </c>
      <c r="D45" s="27" t="s">
        <v>13</v>
      </c>
      <c r="E45" s="56"/>
      <c r="F45" s="34"/>
    </row>
    <row r="46" spans="1:6" x14ac:dyDescent="0.25">
      <c r="A46" s="25">
        <v>29</v>
      </c>
      <c r="B46" s="110" t="s">
        <v>228</v>
      </c>
      <c r="C46" s="267">
        <v>1</v>
      </c>
      <c r="D46" s="27" t="s">
        <v>13</v>
      </c>
      <c r="E46" s="56"/>
      <c r="F46" s="34"/>
    </row>
    <row r="47" spans="1:6" x14ac:dyDescent="0.25">
      <c r="A47" s="25">
        <v>30</v>
      </c>
      <c r="B47" s="110" t="s">
        <v>229</v>
      </c>
      <c r="C47" s="267">
        <v>1</v>
      </c>
      <c r="D47" s="27" t="s">
        <v>13</v>
      </c>
      <c r="E47" s="56"/>
      <c r="F47" s="34"/>
    </row>
    <row r="48" spans="1:6" x14ac:dyDescent="0.25">
      <c r="A48" s="25">
        <v>31</v>
      </c>
      <c r="B48" s="110" t="s">
        <v>230</v>
      </c>
      <c r="C48" s="267">
        <v>1</v>
      </c>
      <c r="D48" s="27" t="s">
        <v>13</v>
      </c>
      <c r="E48" s="56"/>
      <c r="F48" s="34"/>
    </row>
    <row r="49" spans="1:6" x14ac:dyDescent="0.25">
      <c r="A49" s="25">
        <v>32</v>
      </c>
      <c r="B49" s="110" t="s">
        <v>231</v>
      </c>
      <c r="C49" s="267">
        <v>1</v>
      </c>
      <c r="D49" s="27" t="s">
        <v>13</v>
      </c>
      <c r="E49" s="56"/>
      <c r="F49" s="34"/>
    </row>
    <row r="50" spans="1:6" x14ac:dyDescent="0.25">
      <c r="A50" s="25">
        <v>33</v>
      </c>
      <c r="B50" s="110" t="s">
        <v>232</v>
      </c>
      <c r="C50" s="267">
        <v>4</v>
      </c>
      <c r="D50" s="27" t="s">
        <v>13</v>
      </c>
      <c r="E50" s="56"/>
      <c r="F50" s="34"/>
    </row>
    <row r="51" spans="1:6" x14ac:dyDescent="0.25">
      <c r="A51" s="264"/>
      <c r="B51" s="265"/>
      <c r="C51" s="172"/>
      <c r="D51" s="173"/>
      <c r="E51" s="185"/>
      <c r="F51" s="186"/>
    </row>
    <row r="52" spans="1:6" x14ac:dyDescent="0.25">
      <c r="A52" s="198">
        <v>11.2</v>
      </c>
      <c r="B52" s="292" t="s">
        <v>282</v>
      </c>
      <c r="C52" s="293"/>
      <c r="D52" s="293"/>
      <c r="E52" s="293"/>
      <c r="F52" s="32"/>
    </row>
    <row r="53" spans="1:6" x14ac:dyDescent="0.25">
      <c r="A53" s="192"/>
      <c r="B53" s="193"/>
      <c r="C53" s="194"/>
      <c r="D53" s="195"/>
      <c r="E53" s="196"/>
      <c r="F53" s="197"/>
    </row>
    <row r="54" spans="1:6" x14ac:dyDescent="0.25">
      <c r="A54" s="61">
        <v>1</v>
      </c>
      <c r="B54" s="14" t="s">
        <v>42</v>
      </c>
      <c r="C54" s="46"/>
      <c r="D54" s="27"/>
      <c r="E54" s="56"/>
      <c r="F54" s="34"/>
    </row>
    <row r="55" spans="1:6" ht="76.5" x14ac:dyDescent="0.25">
      <c r="A55" s="25">
        <v>1</v>
      </c>
      <c r="B55" s="36" t="s">
        <v>50</v>
      </c>
      <c r="C55" s="267">
        <v>1</v>
      </c>
      <c r="D55" s="27" t="s">
        <v>28</v>
      </c>
      <c r="E55" s="56"/>
      <c r="F55" s="34"/>
    </row>
    <row r="56" spans="1:6" ht="30" customHeight="1" x14ac:dyDescent="0.25">
      <c r="A56" s="25">
        <v>2</v>
      </c>
      <c r="B56" s="36" t="s">
        <v>156</v>
      </c>
      <c r="C56" s="267">
        <v>1</v>
      </c>
      <c r="D56" s="27" t="s">
        <v>28</v>
      </c>
      <c r="E56" s="56"/>
      <c r="F56" s="34"/>
    </row>
    <row r="57" spans="1:6" ht="30" customHeight="1" x14ac:dyDescent="0.25">
      <c r="A57" s="61">
        <v>2</v>
      </c>
      <c r="B57" s="14" t="s">
        <v>41</v>
      </c>
      <c r="C57" s="267"/>
      <c r="D57" s="27"/>
      <c r="E57" s="56"/>
      <c r="F57" s="34"/>
    </row>
    <row r="58" spans="1:6" x14ac:dyDescent="0.25">
      <c r="A58" s="25">
        <v>1</v>
      </c>
      <c r="B58" s="110" t="s">
        <v>233</v>
      </c>
      <c r="C58" s="267">
        <v>10</v>
      </c>
      <c r="D58" s="27" t="s">
        <v>13</v>
      </c>
      <c r="E58" s="56"/>
      <c r="F58" s="34"/>
    </row>
    <row r="59" spans="1:6" x14ac:dyDescent="0.25">
      <c r="A59" s="25">
        <v>2</v>
      </c>
      <c r="B59" s="110" t="s">
        <v>234</v>
      </c>
      <c r="C59" s="267">
        <v>41</v>
      </c>
      <c r="D59" s="27" t="s">
        <v>13</v>
      </c>
      <c r="E59" s="56"/>
      <c r="F59" s="34"/>
    </row>
    <row r="60" spans="1:6" x14ac:dyDescent="0.25">
      <c r="A60" s="25">
        <v>3</v>
      </c>
      <c r="B60" s="110" t="s">
        <v>235</v>
      </c>
      <c r="C60" s="267">
        <v>6</v>
      </c>
      <c r="D60" s="27" t="s">
        <v>13</v>
      </c>
      <c r="E60" s="56"/>
      <c r="F60" s="34"/>
    </row>
    <row r="61" spans="1:6" x14ac:dyDescent="0.25">
      <c r="A61" s="25">
        <v>4</v>
      </c>
      <c r="B61" s="110" t="s">
        <v>315</v>
      </c>
      <c r="C61" s="267">
        <v>1</v>
      </c>
      <c r="D61" s="27" t="s">
        <v>13</v>
      </c>
      <c r="E61" s="56"/>
      <c r="F61" s="34"/>
    </row>
    <row r="62" spans="1:6" x14ac:dyDescent="0.25">
      <c r="A62" s="25">
        <v>5</v>
      </c>
      <c r="B62" s="110" t="s">
        <v>240</v>
      </c>
      <c r="C62" s="267">
        <v>9</v>
      </c>
      <c r="D62" s="27" t="s">
        <v>13</v>
      </c>
      <c r="E62" s="56"/>
      <c r="F62" s="34"/>
    </row>
    <row r="63" spans="1:6" x14ac:dyDescent="0.25">
      <c r="A63" s="25">
        <v>6</v>
      </c>
      <c r="B63" s="110" t="s">
        <v>313</v>
      </c>
      <c r="C63" s="267">
        <v>3</v>
      </c>
      <c r="D63" s="27" t="s">
        <v>13</v>
      </c>
      <c r="E63" s="56"/>
      <c r="F63" s="34"/>
    </row>
    <row r="64" spans="1:6" x14ac:dyDescent="0.25">
      <c r="A64" s="25">
        <v>7</v>
      </c>
      <c r="B64" s="110" t="s">
        <v>243</v>
      </c>
      <c r="C64" s="267">
        <v>3</v>
      </c>
      <c r="D64" s="27" t="s">
        <v>13</v>
      </c>
      <c r="E64" s="56"/>
      <c r="F64" s="34"/>
    </row>
    <row r="65" spans="1:6" x14ac:dyDescent="0.25">
      <c r="A65" s="25">
        <v>8</v>
      </c>
      <c r="B65" s="110" t="s">
        <v>244</v>
      </c>
      <c r="C65" s="267">
        <v>9</v>
      </c>
      <c r="D65" s="27" t="s">
        <v>13</v>
      </c>
      <c r="E65" s="56"/>
      <c r="F65" s="34"/>
    </row>
    <row r="66" spans="1:6" x14ac:dyDescent="0.25">
      <c r="A66" s="25">
        <v>9</v>
      </c>
      <c r="B66" s="110" t="s">
        <v>245</v>
      </c>
      <c r="C66" s="267">
        <v>2</v>
      </c>
      <c r="D66" s="27" t="s">
        <v>13</v>
      </c>
      <c r="E66" s="56"/>
      <c r="F66" s="34"/>
    </row>
    <row r="67" spans="1:6" x14ac:dyDescent="0.25">
      <c r="A67" s="25">
        <v>10</v>
      </c>
      <c r="B67" s="110" t="s">
        <v>246</v>
      </c>
      <c r="C67" s="267">
        <v>6</v>
      </c>
      <c r="D67" s="27" t="s">
        <v>13</v>
      </c>
      <c r="E67" s="56"/>
      <c r="F67" s="34"/>
    </row>
    <row r="68" spans="1:6" x14ac:dyDescent="0.25">
      <c r="A68" s="25">
        <v>11</v>
      </c>
      <c r="B68" s="110" t="s">
        <v>247</v>
      </c>
      <c r="C68" s="267">
        <v>9</v>
      </c>
      <c r="D68" s="27" t="s">
        <v>13</v>
      </c>
      <c r="E68" s="56"/>
      <c r="F68" s="34"/>
    </row>
    <row r="69" spans="1:6" x14ac:dyDescent="0.25">
      <c r="A69" s="25">
        <v>12</v>
      </c>
      <c r="B69" s="110" t="s">
        <v>219</v>
      </c>
      <c r="C69" s="267">
        <v>6</v>
      </c>
      <c r="D69" s="27" t="s">
        <v>13</v>
      </c>
      <c r="E69" s="56"/>
      <c r="F69" s="34"/>
    </row>
    <row r="70" spans="1:6" x14ac:dyDescent="0.25">
      <c r="A70" s="25">
        <v>13</v>
      </c>
      <c r="B70" s="110" t="s">
        <v>220</v>
      </c>
      <c r="C70" s="267">
        <v>40</v>
      </c>
      <c r="D70" s="27" t="s">
        <v>13</v>
      </c>
      <c r="E70" s="56"/>
      <c r="F70" s="34"/>
    </row>
    <row r="71" spans="1:6" x14ac:dyDescent="0.25">
      <c r="A71" s="25">
        <v>14</v>
      </c>
      <c r="B71" s="110" t="s">
        <v>221</v>
      </c>
      <c r="C71" s="267">
        <v>7</v>
      </c>
      <c r="D71" s="27" t="s">
        <v>13</v>
      </c>
      <c r="E71" s="56"/>
      <c r="F71" s="34"/>
    </row>
    <row r="72" spans="1:6" x14ac:dyDescent="0.25">
      <c r="A72" s="25">
        <v>15</v>
      </c>
      <c r="B72" s="110" t="s">
        <v>223</v>
      </c>
      <c r="C72" s="267">
        <v>14</v>
      </c>
      <c r="D72" s="27" t="s">
        <v>13</v>
      </c>
      <c r="E72" s="56"/>
      <c r="F72" s="34"/>
    </row>
    <row r="73" spans="1:6" x14ac:dyDescent="0.25">
      <c r="A73" s="25">
        <v>16</v>
      </c>
      <c r="B73" s="110" t="s">
        <v>224</v>
      </c>
      <c r="C73" s="267">
        <v>5</v>
      </c>
      <c r="D73" s="27" t="s">
        <v>13</v>
      </c>
      <c r="E73" s="56"/>
      <c r="F73" s="34"/>
    </row>
    <row r="74" spans="1:6" x14ac:dyDescent="0.25">
      <c r="A74" s="25">
        <v>17</v>
      </c>
      <c r="B74" s="110" t="s">
        <v>225</v>
      </c>
      <c r="C74" s="267">
        <v>11</v>
      </c>
      <c r="D74" s="27" t="s">
        <v>13</v>
      </c>
      <c r="E74" s="56"/>
      <c r="F74" s="34"/>
    </row>
    <row r="75" spans="1:6" x14ac:dyDescent="0.25">
      <c r="A75" s="25">
        <v>18</v>
      </c>
      <c r="B75" s="110" t="s">
        <v>226</v>
      </c>
      <c r="C75" s="267">
        <v>3</v>
      </c>
      <c r="D75" s="27" t="s">
        <v>13</v>
      </c>
      <c r="E75" s="56"/>
      <c r="F75" s="34"/>
    </row>
    <row r="76" spans="1:6" x14ac:dyDescent="0.25">
      <c r="A76" s="25"/>
      <c r="B76" s="110"/>
      <c r="C76" s="46"/>
      <c r="D76" s="27"/>
      <c r="E76" s="56"/>
      <c r="F76" s="34"/>
    </row>
    <row r="77" spans="1:6" x14ac:dyDescent="0.25">
      <c r="A77" s="166"/>
      <c r="B77" s="167"/>
      <c r="C77" s="167"/>
      <c r="D77" s="167"/>
      <c r="E77" s="167"/>
      <c r="F77" s="168" t="s">
        <v>333</v>
      </c>
    </row>
  </sheetData>
  <mergeCells count="3">
    <mergeCell ref="B2:E2"/>
    <mergeCell ref="B11:E11"/>
    <mergeCell ref="B52:E52"/>
  </mergeCells>
  <pageMargins left="0.7" right="0.7" top="0.75" bottom="0.75" header="0.3" footer="0.3"/>
  <pageSetup paperSize="9" scale="85" orientation="portrait" r:id="rId1"/>
  <headerFooter>
    <oddHeader>&amp;L&amp;A</oddHeader>
    <oddFooter>&amp;R&amp;P of &amp;N</oddFooter>
  </headerFooter>
  <rowBreaks count="2" manualBreakCount="2">
    <brk id="10" max="16383" man="1"/>
    <brk id="51"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view="pageBreakPreview" zoomScale="85" zoomScaleNormal="85" zoomScaleSheetLayoutView="85" workbookViewId="0">
      <selection activeCell="C16" sqref="C16"/>
    </sheetView>
  </sheetViews>
  <sheetFormatPr defaultRowHeight="15" x14ac:dyDescent="0.25"/>
  <cols>
    <col min="1" max="1" width="5.85546875" bestFit="1" customWidth="1"/>
    <col min="2" max="2" width="37" customWidth="1"/>
    <col min="3" max="3" width="16.5703125" customWidth="1"/>
    <col min="4" max="4" width="5" customWidth="1"/>
    <col min="5" max="5" width="15.28515625" customWidth="1"/>
    <col min="6" max="6" width="17.7109375" customWidth="1"/>
    <col min="14" max="16" width="13.28515625" bestFit="1" customWidth="1"/>
    <col min="17" max="17" width="15.28515625" bestFit="1" customWidth="1"/>
  </cols>
  <sheetData>
    <row r="1" spans="1:6" x14ac:dyDescent="0.25">
      <c r="A1" s="5" t="s">
        <v>14</v>
      </c>
      <c r="B1" s="6" t="s">
        <v>15</v>
      </c>
      <c r="C1" s="7" t="s">
        <v>16</v>
      </c>
      <c r="D1" s="8" t="s">
        <v>17</v>
      </c>
      <c r="E1" s="6" t="s">
        <v>164</v>
      </c>
      <c r="F1" s="9" t="s">
        <v>18</v>
      </c>
    </row>
    <row r="2" spans="1:6" ht="15.75" customHeight="1" thickBot="1" x14ac:dyDescent="0.3">
      <c r="A2" s="10">
        <v>12</v>
      </c>
      <c r="B2" s="280" t="s">
        <v>130</v>
      </c>
      <c r="C2" s="281"/>
      <c r="D2" s="281"/>
      <c r="E2" s="281"/>
      <c r="F2" s="60"/>
    </row>
    <row r="3" spans="1:6" s="51" customFormat="1" ht="13.5" thickTop="1" x14ac:dyDescent="0.2">
      <c r="A3" s="19"/>
      <c r="B3" s="187"/>
      <c r="C3" s="188"/>
      <c r="D3" s="189"/>
      <c r="E3" s="190"/>
      <c r="F3" s="191"/>
    </row>
    <row r="4" spans="1:6" x14ac:dyDescent="0.25">
      <c r="A4" s="198">
        <v>12.1</v>
      </c>
      <c r="B4" s="292" t="s">
        <v>165</v>
      </c>
      <c r="C4" s="293"/>
      <c r="D4" s="293"/>
      <c r="E4" s="293"/>
      <c r="F4" s="32"/>
    </row>
    <row r="5" spans="1:6" x14ac:dyDescent="0.25">
      <c r="A5" s="192"/>
      <c r="B5" s="193"/>
      <c r="C5" s="194"/>
      <c r="D5" s="195"/>
      <c r="E5" s="196"/>
      <c r="F5" s="197"/>
    </row>
    <row r="6" spans="1:6" s="45" customFormat="1" ht="125.25" customHeight="1" x14ac:dyDescent="0.2">
      <c r="A6" s="170" t="s">
        <v>35</v>
      </c>
      <c r="B6" s="178" t="s">
        <v>166</v>
      </c>
      <c r="C6" s="210"/>
      <c r="D6" s="173"/>
      <c r="E6" s="211"/>
      <c r="F6" s="212"/>
    </row>
    <row r="7" spans="1:6" x14ac:dyDescent="0.25">
      <c r="A7" s="204">
        <v>1</v>
      </c>
      <c r="B7" s="205" t="s">
        <v>69</v>
      </c>
      <c r="C7" s="206"/>
      <c r="D7" s="207"/>
      <c r="E7" s="208"/>
      <c r="F7" s="209"/>
    </row>
    <row r="8" spans="1:6" ht="31.5" customHeight="1" x14ac:dyDescent="0.25">
      <c r="A8" s="199"/>
      <c r="B8" s="200" t="s">
        <v>316</v>
      </c>
      <c r="C8" s="274">
        <v>3</v>
      </c>
      <c r="D8" s="195" t="s">
        <v>28</v>
      </c>
      <c r="E8" s="202"/>
      <c r="F8" s="203"/>
    </row>
    <row r="9" spans="1:6" ht="31.5" customHeight="1" x14ac:dyDescent="0.25">
      <c r="A9" s="199"/>
      <c r="B9" s="200" t="s">
        <v>317</v>
      </c>
      <c r="C9" s="274">
        <v>1</v>
      </c>
      <c r="D9" s="195" t="s">
        <v>28</v>
      </c>
      <c r="E9" s="202"/>
      <c r="F9" s="203"/>
    </row>
    <row r="10" spans="1:6" ht="31.5" customHeight="1" x14ac:dyDescent="0.25">
      <c r="A10" s="199"/>
      <c r="B10" s="200" t="s">
        <v>318</v>
      </c>
      <c r="C10" s="274">
        <v>1</v>
      </c>
      <c r="D10" s="195" t="s">
        <v>28</v>
      </c>
      <c r="E10" s="202"/>
      <c r="F10" s="203"/>
    </row>
    <row r="11" spans="1:6" x14ac:dyDescent="0.25">
      <c r="A11" s="25"/>
      <c r="B11" s="59"/>
      <c r="C11" s="46"/>
      <c r="D11" s="27"/>
      <c r="E11" s="56"/>
      <c r="F11" s="34"/>
    </row>
    <row r="12" spans="1:6" x14ac:dyDescent="0.25">
      <c r="A12" s="204">
        <v>2</v>
      </c>
      <c r="B12" s="205" t="s">
        <v>282</v>
      </c>
      <c r="C12" s="206"/>
      <c r="D12" s="207"/>
      <c r="E12" s="208"/>
      <c r="F12" s="209"/>
    </row>
    <row r="13" spans="1:6" ht="30.75" customHeight="1" x14ac:dyDescent="0.25">
      <c r="A13" s="199"/>
      <c r="B13" s="200" t="s">
        <v>319</v>
      </c>
      <c r="C13" s="274">
        <v>1</v>
      </c>
      <c r="D13" s="195" t="s">
        <v>28</v>
      </c>
      <c r="E13" s="202"/>
      <c r="F13" s="203"/>
    </row>
    <row r="14" spans="1:6" ht="30.75" customHeight="1" x14ac:dyDescent="0.25">
      <c r="A14" s="199"/>
      <c r="B14" s="200" t="s">
        <v>316</v>
      </c>
      <c r="C14" s="274">
        <v>1</v>
      </c>
      <c r="D14" s="195" t="s">
        <v>28</v>
      </c>
      <c r="E14" s="202"/>
      <c r="F14" s="203"/>
    </row>
    <row r="15" spans="1:6" ht="30.75" customHeight="1" x14ac:dyDescent="0.25">
      <c r="A15" s="199"/>
      <c r="B15" s="200" t="s">
        <v>317</v>
      </c>
      <c r="C15" s="274">
        <v>1</v>
      </c>
      <c r="D15" s="195" t="s">
        <v>28</v>
      </c>
      <c r="E15" s="202"/>
      <c r="F15" s="203"/>
    </row>
    <row r="16" spans="1:6" ht="30.75" customHeight="1" x14ac:dyDescent="0.25">
      <c r="A16" s="199"/>
      <c r="B16" s="200" t="s">
        <v>320</v>
      </c>
      <c r="C16" s="274">
        <v>2</v>
      </c>
      <c r="D16" s="195" t="s">
        <v>28</v>
      </c>
      <c r="E16" s="202"/>
      <c r="F16" s="203"/>
    </row>
    <row r="17" spans="1:17" ht="30.75" customHeight="1" x14ac:dyDescent="0.25">
      <c r="A17" s="199"/>
      <c r="B17" s="200" t="s">
        <v>321</v>
      </c>
      <c r="C17" s="274">
        <v>1</v>
      </c>
      <c r="D17" s="195" t="s">
        <v>28</v>
      </c>
      <c r="E17" s="202"/>
      <c r="F17" s="203"/>
    </row>
    <row r="18" spans="1:17" ht="30.75" customHeight="1" x14ac:dyDescent="0.25">
      <c r="A18" s="199"/>
      <c r="B18" s="200" t="s">
        <v>318</v>
      </c>
      <c r="C18" s="274">
        <v>1</v>
      </c>
      <c r="D18" s="195" t="s">
        <v>28</v>
      </c>
      <c r="E18" s="202"/>
      <c r="F18" s="203"/>
    </row>
    <row r="19" spans="1:17" x14ac:dyDescent="0.25">
      <c r="A19" s="30"/>
      <c r="B19" s="14"/>
      <c r="C19" s="31"/>
      <c r="D19" s="27"/>
      <c r="E19" s="17"/>
      <c r="F19" s="18"/>
    </row>
    <row r="20" spans="1:17" x14ac:dyDescent="0.25">
      <c r="A20" s="166"/>
      <c r="B20" s="167"/>
      <c r="C20" s="167"/>
      <c r="D20" s="167"/>
      <c r="E20" s="167"/>
      <c r="F20" s="168" t="s">
        <v>334</v>
      </c>
    </row>
    <row r="24" spans="1:17" x14ac:dyDescent="0.25">
      <c r="P24" s="1"/>
    </row>
    <row r="30" spans="1:17" x14ac:dyDescent="0.25">
      <c r="Q30" s="3"/>
    </row>
    <row r="31" spans="1:17" x14ac:dyDescent="0.25">
      <c r="Q31" s="3"/>
    </row>
    <row r="32" spans="1:17" x14ac:dyDescent="0.25">
      <c r="P32" s="3"/>
    </row>
    <row r="33" spans="14:16" x14ac:dyDescent="0.25">
      <c r="N33" s="1"/>
      <c r="P33" s="3"/>
    </row>
    <row r="34" spans="14:16" x14ac:dyDescent="0.25">
      <c r="P34" s="3"/>
    </row>
    <row r="39" spans="14:16" x14ac:dyDescent="0.25">
      <c r="O39" s="1"/>
    </row>
  </sheetData>
  <mergeCells count="2">
    <mergeCell ref="B2:E2"/>
    <mergeCell ref="B4:E4"/>
  </mergeCells>
  <pageMargins left="0.7" right="0.7" top="0.75" bottom="0.75" header="0.3" footer="0.3"/>
  <pageSetup paperSize="9" scale="85"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abSelected="1" view="pageBreakPreview" zoomScale="85" zoomScaleNormal="100" zoomScaleSheetLayoutView="85" workbookViewId="0">
      <selection activeCell="F2" sqref="F2"/>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132</v>
      </c>
      <c r="F1" s="9" t="s">
        <v>18</v>
      </c>
    </row>
    <row r="2" spans="1:6" ht="15.75" thickBot="1" x14ac:dyDescent="0.3">
      <c r="A2" s="10">
        <v>13</v>
      </c>
      <c r="B2" s="282" t="s">
        <v>336</v>
      </c>
      <c r="C2" s="283"/>
      <c r="D2" s="283"/>
      <c r="E2" s="283"/>
      <c r="F2" s="11"/>
    </row>
    <row r="3" spans="1:6" ht="15.75" thickTop="1" x14ac:dyDescent="0.25">
      <c r="A3" s="192"/>
      <c r="B3" s="193"/>
      <c r="C3" s="194"/>
      <c r="D3" s="195"/>
      <c r="E3" s="196"/>
      <c r="F3" s="197"/>
    </row>
    <row r="4" spans="1:6" x14ac:dyDescent="0.25">
      <c r="A4" s="61">
        <v>1</v>
      </c>
      <c r="B4" s="14" t="s">
        <v>336</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66"/>
      <c r="H51" s="131"/>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6"/>
      <c r="D57" s="27"/>
      <c r="E57" s="28"/>
      <c r="F57" s="34"/>
    </row>
    <row r="58" spans="1:8" x14ac:dyDescent="0.25">
      <c r="A58" s="166"/>
      <c r="B58" s="167"/>
      <c r="C58" s="167"/>
      <c r="D58" s="167"/>
      <c r="E58" s="167"/>
      <c r="F58" s="168" t="s">
        <v>337</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U58" sqref="U58"/>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132</v>
      </c>
      <c r="F1" s="9" t="s">
        <v>18</v>
      </c>
    </row>
    <row r="2" spans="1:6" ht="15.75" thickBot="1" x14ac:dyDescent="0.3">
      <c r="A2" s="10">
        <v>14</v>
      </c>
      <c r="B2" s="282" t="s">
        <v>340</v>
      </c>
      <c r="C2" s="283"/>
      <c r="D2" s="283"/>
      <c r="E2" s="283"/>
      <c r="F2" s="11"/>
    </row>
    <row r="3" spans="1:6" ht="15.75" thickTop="1" x14ac:dyDescent="0.25">
      <c r="A3" s="192"/>
      <c r="B3" s="193"/>
      <c r="C3" s="194"/>
      <c r="D3" s="195"/>
      <c r="E3" s="196"/>
      <c r="F3" s="197"/>
    </row>
    <row r="4" spans="1:6" x14ac:dyDescent="0.25">
      <c r="A4" s="61">
        <v>1</v>
      </c>
      <c r="B4" s="14" t="s">
        <v>340</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66"/>
      <c r="H51" s="131"/>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6"/>
      <c r="D57" s="27"/>
      <c r="E57" s="28"/>
      <c r="F57" s="34"/>
    </row>
    <row r="58" spans="1:8" x14ac:dyDescent="0.25">
      <c r="A58" s="166"/>
      <c r="B58" s="167"/>
      <c r="C58" s="167"/>
      <c r="D58" s="167"/>
      <c r="E58" s="167"/>
      <c r="F58" s="168" t="s">
        <v>341</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
  <sheetViews>
    <sheetView view="pageBreakPreview" zoomScale="70" zoomScaleNormal="100" zoomScaleSheetLayoutView="70" zoomScalePageLayoutView="85" workbookViewId="0">
      <selection activeCell="H33" sqref="H33"/>
    </sheetView>
  </sheetViews>
  <sheetFormatPr defaultRowHeight="15" x14ac:dyDescent="0.25"/>
  <cols>
    <col min="1" max="1" width="3.7109375" customWidth="1"/>
    <col min="2" max="2" width="31.140625" customWidth="1"/>
    <col min="3" max="3" width="16.28515625" customWidth="1"/>
    <col min="4" max="4" width="17.140625" customWidth="1"/>
    <col min="5" max="5" width="18.140625" customWidth="1"/>
    <col min="6" max="7" width="16.42578125" customWidth="1"/>
    <col min="8" max="8" width="17" customWidth="1"/>
    <col min="9" max="9" width="16.28515625" customWidth="1"/>
    <col min="10" max="10" width="19" customWidth="1"/>
    <col min="11" max="12" width="17.140625" customWidth="1"/>
    <col min="13" max="13" width="15.85546875" customWidth="1"/>
    <col min="14" max="14" width="16.28515625" customWidth="1"/>
    <col min="15" max="19" width="13.140625" customWidth="1"/>
  </cols>
  <sheetData>
    <row r="1" spans="1:16" ht="27.75" customHeight="1" x14ac:dyDescent="0.4">
      <c r="A1" s="277"/>
      <c r="B1" s="277"/>
      <c r="C1" s="277"/>
      <c r="D1" s="277"/>
      <c r="E1" s="277"/>
      <c r="F1" s="277"/>
      <c r="G1" s="277"/>
      <c r="H1" s="277"/>
      <c r="I1" s="277"/>
      <c r="J1" s="277"/>
      <c r="K1" s="277"/>
      <c r="L1" s="277"/>
      <c r="M1" s="277"/>
      <c r="N1" s="63"/>
      <c r="O1" s="63"/>
      <c r="P1" s="63"/>
    </row>
    <row r="2" spans="1:16" x14ac:dyDescent="0.25">
      <c r="A2" s="278"/>
      <c r="B2" s="278"/>
      <c r="C2" s="278"/>
      <c r="D2" s="278"/>
      <c r="E2" s="278"/>
      <c r="F2" s="278"/>
      <c r="G2" s="278"/>
      <c r="H2" s="278"/>
      <c r="I2" s="278"/>
      <c r="J2" s="278"/>
      <c r="K2" s="278"/>
      <c r="L2" s="278"/>
      <c r="M2" s="278"/>
      <c r="N2" s="63"/>
      <c r="O2" s="63"/>
      <c r="P2" s="63"/>
    </row>
    <row r="3" spans="1:16" x14ac:dyDescent="0.25">
      <c r="A3" s="278"/>
      <c r="B3" s="278"/>
      <c r="C3" s="278"/>
      <c r="D3" s="278"/>
      <c r="E3" s="278"/>
      <c r="F3" s="278"/>
      <c r="G3" s="278"/>
      <c r="H3" s="278"/>
      <c r="I3" s="278"/>
      <c r="J3" s="278"/>
      <c r="K3" s="278"/>
      <c r="L3" s="278"/>
      <c r="M3" s="278"/>
      <c r="N3" s="63"/>
      <c r="O3" s="63"/>
      <c r="P3" s="63"/>
    </row>
    <row r="4" spans="1:16" x14ac:dyDescent="0.25">
      <c r="A4" s="279"/>
      <c r="B4" s="279"/>
      <c r="C4" s="279"/>
      <c r="D4" s="279"/>
      <c r="E4" s="279"/>
      <c r="F4" s="279"/>
      <c r="G4" s="279"/>
      <c r="H4" s="279"/>
      <c r="I4" s="279"/>
      <c r="J4" s="279"/>
      <c r="K4" s="279"/>
      <c r="L4" s="279"/>
      <c r="M4" s="279"/>
      <c r="N4" s="63"/>
      <c r="O4" s="63"/>
      <c r="P4" s="63"/>
    </row>
    <row r="5" spans="1:16" x14ac:dyDescent="0.25">
      <c r="A5" s="97"/>
      <c r="B5" s="97"/>
      <c r="C5" s="97"/>
      <c r="D5" s="98"/>
      <c r="E5" s="98"/>
      <c r="F5" s="98"/>
      <c r="G5" s="98"/>
      <c r="H5" s="98"/>
      <c r="I5" s="98"/>
      <c r="J5" s="98"/>
      <c r="K5" s="98"/>
      <c r="L5" s="98"/>
      <c r="M5" s="98"/>
      <c r="N5" s="98"/>
      <c r="O5" s="63"/>
      <c r="P5" s="63"/>
    </row>
    <row r="6" spans="1:16" ht="31.5" x14ac:dyDescent="0.5">
      <c r="A6" s="101" t="s">
        <v>178</v>
      </c>
      <c r="B6" s="101"/>
      <c r="C6" s="101"/>
      <c r="D6" s="101"/>
      <c r="E6" s="101"/>
      <c r="F6" s="101"/>
      <c r="G6" s="101"/>
      <c r="H6" s="101"/>
      <c r="I6" s="101"/>
      <c r="J6" s="101"/>
      <c r="K6" s="101"/>
      <c r="L6" s="101"/>
      <c r="M6" s="101"/>
      <c r="N6" s="101"/>
      <c r="O6" s="63"/>
      <c r="P6" s="63"/>
    </row>
    <row r="7" spans="1:16" ht="23.25" x14ac:dyDescent="0.35">
      <c r="A7" s="100" t="str">
        <f>+'GRAND SUMMARY'!A3</f>
        <v>BOQ FOR COMPLETE WORKS OF TWO STOREY COUNCIL OFFICE</v>
      </c>
      <c r="B7" s="100"/>
      <c r="C7" s="100"/>
      <c r="D7" s="100"/>
      <c r="E7" s="100"/>
      <c r="F7" s="100"/>
      <c r="G7" s="100"/>
      <c r="H7" s="100"/>
      <c r="I7" s="100"/>
      <c r="J7" s="100"/>
      <c r="K7" s="100"/>
      <c r="L7" s="100"/>
      <c r="M7" s="100"/>
      <c r="N7" s="100"/>
      <c r="O7" s="63"/>
      <c r="P7" s="63"/>
    </row>
    <row r="8" spans="1:16" x14ac:dyDescent="0.25">
      <c r="A8" s="99" t="str">
        <f>+'GRAND SUMMARY'!A4</f>
        <v>Local Government Authority</v>
      </c>
      <c r="B8" s="99"/>
      <c r="C8" s="99"/>
      <c r="D8" s="99"/>
      <c r="E8" s="99"/>
      <c r="F8" s="99"/>
      <c r="G8" s="99"/>
      <c r="H8" s="99"/>
      <c r="I8" s="99"/>
      <c r="J8" s="99"/>
      <c r="K8" s="99"/>
      <c r="L8" s="99"/>
      <c r="M8" s="99"/>
      <c r="N8" s="99"/>
      <c r="O8" s="63"/>
      <c r="P8" s="63"/>
    </row>
    <row r="9" spans="1:16" x14ac:dyDescent="0.25">
      <c r="A9" t="str">
        <f>+'GRAND SUMMARY'!A5</f>
        <v>18TH AUGUST 2019</v>
      </c>
      <c r="I9" s="3"/>
    </row>
    <row r="10" spans="1:16" s="4" customFormat="1" x14ac:dyDescent="0.25">
      <c r="C10" s="4" t="s">
        <v>110</v>
      </c>
      <c r="D10" s="4" t="s">
        <v>111</v>
      </c>
      <c r="E10" s="4" t="s">
        <v>112</v>
      </c>
      <c r="F10" s="4" t="s">
        <v>113</v>
      </c>
      <c r="G10" s="4" t="s">
        <v>114</v>
      </c>
      <c r="H10" s="4" t="s">
        <v>115</v>
      </c>
      <c r="I10" s="4" t="s">
        <v>116</v>
      </c>
      <c r="J10" s="4" t="s">
        <v>117</v>
      </c>
      <c r="K10" s="4" t="s">
        <v>118</v>
      </c>
      <c r="L10" s="4" t="s">
        <v>119</v>
      </c>
      <c r="M10" s="4" t="s">
        <v>131</v>
      </c>
      <c r="N10" s="4" t="s">
        <v>168</v>
      </c>
    </row>
    <row r="11" spans="1:16" s="93" customFormat="1" ht="60" customHeight="1" x14ac:dyDescent="0.25">
      <c r="A11" s="217"/>
      <c r="B11" s="94"/>
      <c r="C11" s="95" t="s">
        <v>8</v>
      </c>
      <c r="D11" s="95" t="s">
        <v>92</v>
      </c>
      <c r="E11" s="95" t="s">
        <v>52</v>
      </c>
      <c r="F11" s="95" t="s">
        <v>67</v>
      </c>
      <c r="G11" s="95" t="s">
        <v>53</v>
      </c>
      <c r="H11" s="95" t="s">
        <v>54</v>
      </c>
      <c r="I11" s="95" t="s">
        <v>122</v>
      </c>
      <c r="J11" s="95" t="s">
        <v>51</v>
      </c>
      <c r="K11" s="95" t="s">
        <v>167</v>
      </c>
      <c r="L11" s="95" t="s">
        <v>37</v>
      </c>
      <c r="M11" s="95" t="s">
        <v>49</v>
      </c>
      <c r="N11" s="234" t="s">
        <v>129</v>
      </c>
    </row>
    <row r="12" spans="1:16" x14ac:dyDescent="0.25">
      <c r="A12" s="158"/>
      <c r="B12" s="96" t="s">
        <v>72</v>
      </c>
      <c r="C12" s="218"/>
      <c r="D12" s="219"/>
      <c r="E12" s="219"/>
      <c r="F12" s="219"/>
      <c r="G12" s="219"/>
      <c r="H12" s="219"/>
      <c r="I12" s="219"/>
      <c r="J12" s="219"/>
      <c r="K12" s="219"/>
      <c r="L12" s="219"/>
      <c r="M12" s="219"/>
      <c r="N12" s="220"/>
    </row>
    <row r="13" spans="1:16" x14ac:dyDescent="0.25">
      <c r="A13" s="158"/>
      <c r="B13" s="96" t="s">
        <v>120</v>
      </c>
      <c r="C13" s="219"/>
      <c r="D13" s="219"/>
      <c r="E13" s="219"/>
      <c r="F13" s="219"/>
      <c r="G13" s="219"/>
      <c r="H13" s="219"/>
      <c r="I13" s="219"/>
      <c r="J13" s="219"/>
      <c r="K13" s="219"/>
      <c r="L13" s="219"/>
      <c r="M13" s="219"/>
      <c r="N13" s="220"/>
    </row>
    <row r="14" spans="1:16" x14ac:dyDescent="0.25">
      <c r="A14" s="158"/>
      <c r="B14" s="96" t="s">
        <v>69</v>
      </c>
      <c r="C14" s="219"/>
      <c r="D14" s="219"/>
      <c r="E14" s="219"/>
      <c r="F14" s="219"/>
      <c r="G14" s="219"/>
      <c r="H14" s="219"/>
      <c r="I14" s="219"/>
      <c r="J14" s="219"/>
      <c r="K14" s="219"/>
      <c r="L14" s="219"/>
      <c r="M14" s="219"/>
      <c r="N14" s="220"/>
    </row>
    <row r="15" spans="1:16" x14ac:dyDescent="0.25">
      <c r="A15" s="158"/>
      <c r="B15" s="96" t="s">
        <v>282</v>
      </c>
      <c r="C15" s="219"/>
      <c r="D15" s="219"/>
      <c r="E15" s="219"/>
      <c r="F15" s="219"/>
      <c r="G15" s="219"/>
      <c r="H15" s="219"/>
      <c r="I15" s="219"/>
      <c r="J15" s="219"/>
      <c r="K15" s="219"/>
      <c r="L15" s="219"/>
      <c r="M15" s="219"/>
      <c r="N15" s="220"/>
    </row>
    <row r="16" spans="1:16" x14ac:dyDescent="0.25">
      <c r="A16" s="158"/>
      <c r="B16" s="96" t="s">
        <v>71</v>
      </c>
      <c r="C16" s="219"/>
      <c r="D16" s="219"/>
      <c r="E16" s="219"/>
      <c r="F16" s="219"/>
      <c r="G16" s="219"/>
      <c r="H16" s="219"/>
      <c r="I16" s="219"/>
      <c r="J16" s="219"/>
      <c r="K16" s="219"/>
      <c r="L16" s="219"/>
      <c r="M16" s="219"/>
      <c r="N16" s="220"/>
    </row>
    <row r="17" spans="1:14" x14ac:dyDescent="0.25">
      <c r="A17" s="162"/>
      <c r="B17" s="215"/>
      <c r="C17" s="216"/>
      <c r="D17" s="216"/>
      <c r="E17" s="216"/>
      <c r="F17" s="216"/>
      <c r="G17" s="216"/>
      <c r="H17" s="216"/>
      <c r="I17" s="216"/>
      <c r="J17" s="216"/>
      <c r="K17" s="216"/>
      <c r="L17" s="216"/>
      <c r="M17" s="216"/>
      <c r="N17" s="180"/>
    </row>
    <row r="18" spans="1:14" ht="15.75" x14ac:dyDescent="0.25">
      <c r="A18" s="162"/>
      <c r="B18" s="213" t="s">
        <v>121</v>
      </c>
      <c r="C18" s="214"/>
      <c r="D18" s="214"/>
      <c r="E18" s="214"/>
      <c r="F18" s="214"/>
      <c r="G18" s="214"/>
      <c r="H18" s="214"/>
      <c r="I18" s="214"/>
      <c r="J18" s="214"/>
      <c r="K18" s="214"/>
      <c r="L18" s="214"/>
      <c r="M18" s="214"/>
      <c r="N18" s="221"/>
    </row>
    <row r="20" spans="1:14" x14ac:dyDescent="0.25">
      <c r="D20" s="3"/>
    </row>
    <row r="24" spans="1:14" x14ac:dyDescent="0.25">
      <c r="D24" s="3"/>
    </row>
  </sheetData>
  <mergeCells count="4">
    <mergeCell ref="A1:M1"/>
    <mergeCell ref="A2:M2"/>
    <mergeCell ref="A3:M3"/>
    <mergeCell ref="A4:M4"/>
  </mergeCells>
  <printOptions horizontalCentered="1"/>
  <pageMargins left="0.1" right="0.1" top="0.75" bottom="0.75" header="0.3" footer="0.3"/>
  <pageSetup paperSize="9" scale="53"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BreakPreview" zoomScale="80" zoomScaleNormal="85" zoomScaleSheetLayoutView="80" workbookViewId="0">
      <selection activeCell="C21" sqref="C21"/>
    </sheetView>
  </sheetViews>
  <sheetFormatPr defaultRowHeight="15" x14ac:dyDescent="0.25"/>
  <cols>
    <col min="1" max="1" width="5.28515625" customWidth="1"/>
    <col min="2" max="2" width="52" customWidth="1"/>
    <col min="3" max="3" width="8.140625" customWidth="1"/>
    <col min="4" max="4" width="5.85546875" customWidth="1"/>
    <col min="5" max="5" width="16.140625" customWidth="1"/>
    <col min="6" max="6" width="17.5703125" customWidth="1"/>
    <col min="10" max="10" width="11.5703125" bestFit="1" customWidth="1"/>
  </cols>
  <sheetData>
    <row r="1" spans="1:6" x14ac:dyDescent="0.25">
      <c r="A1" s="87" t="s">
        <v>14</v>
      </c>
      <c r="B1" s="6" t="s">
        <v>15</v>
      </c>
      <c r="C1" s="7" t="s">
        <v>16</v>
      </c>
      <c r="D1" s="8" t="s">
        <v>17</v>
      </c>
      <c r="E1" s="6" t="s">
        <v>132</v>
      </c>
      <c r="F1" s="9" t="s">
        <v>18</v>
      </c>
    </row>
    <row r="2" spans="1:6" ht="15.75" thickBot="1" x14ac:dyDescent="0.3">
      <c r="A2" s="10">
        <v>1</v>
      </c>
      <c r="B2" s="280" t="s">
        <v>8</v>
      </c>
      <c r="C2" s="281"/>
      <c r="D2" s="281"/>
      <c r="E2" s="281"/>
      <c r="F2" s="11">
        <f>+SUM(F20:F27)</f>
        <v>0</v>
      </c>
    </row>
    <row r="3" spans="1:6" ht="15.75" thickTop="1" x14ac:dyDescent="0.25">
      <c r="A3" s="85"/>
      <c r="B3" s="86"/>
      <c r="C3" s="84"/>
      <c r="D3" s="83"/>
      <c r="E3" s="82"/>
      <c r="F3" s="81"/>
    </row>
    <row r="4" spans="1:6" x14ac:dyDescent="0.25">
      <c r="A4" s="85">
        <v>1</v>
      </c>
      <c r="B4" s="86" t="s">
        <v>254</v>
      </c>
      <c r="C4" s="84"/>
      <c r="D4" s="83"/>
      <c r="E4" s="82"/>
      <c r="F4" s="81"/>
    </row>
    <row r="5" spans="1:6" x14ac:dyDescent="0.25">
      <c r="A5" s="85"/>
      <c r="B5" s="80" t="s">
        <v>87</v>
      </c>
      <c r="C5" s="84"/>
      <c r="D5" s="83"/>
      <c r="E5" s="82"/>
      <c r="F5" s="81"/>
    </row>
    <row r="6" spans="1:6" x14ac:dyDescent="0.25">
      <c r="A6" s="85"/>
      <c r="B6" s="80" t="s">
        <v>86</v>
      </c>
      <c r="C6" s="84"/>
      <c r="D6" s="83"/>
      <c r="E6" s="82"/>
      <c r="F6" s="81"/>
    </row>
    <row r="7" spans="1:6" x14ac:dyDescent="0.25">
      <c r="A7" s="85"/>
      <c r="B7" s="80" t="s">
        <v>85</v>
      </c>
      <c r="C7" s="84"/>
      <c r="D7" s="83"/>
      <c r="E7" s="82"/>
      <c r="F7" s="81"/>
    </row>
    <row r="8" spans="1:6" x14ac:dyDescent="0.25">
      <c r="A8" s="85"/>
      <c r="B8" s="80" t="s">
        <v>84</v>
      </c>
      <c r="C8" s="84"/>
      <c r="D8" s="83"/>
      <c r="E8" s="82"/>
      <c r="F8" s="81"/>
    </row>
    <row r="9" spans="1:6" x14ac:dyDescent="0.25">
      <c r="A9" s="85"/>
      <c r="B9" s="80" t="s">
        <v>83</v>
      </c>
      <c r="C9" s="84"/>
      <c r="D9" s="83"/>
      <c r="E9" s="82"/>
      <c r="F9" s="81"/>
    </row>
    <row r="10" spans="1:6" x14ac:dyDescent="0.25">
      <c r="A10" s="85"/>
      <c r="B10" s="80" t="s">
        <v>82</v>
      </c>
      <c r="C10" s="84"/>
      <c r="D10" s="83"/>
      <c r="E10" s="82"/>
      <c r="F10" s="81"/>
    </row>
    <row r="11" spans="1:6" x14ac:dyDescent="0.25">
      <c r="A11" s="85"/>
      <c r="B11" s="80" t="s">
        <v>81</v>
      </c>
      <c r="C11" s="84"/>
      <c r="D11" s="83"/>
      <c r="E11" s="82"/>
      <c r="F11" s="81"/>
    </row>
    <row r="12" spans="1:6" x14ac:dyDescent="0.25">
      <c r="A12" s="85"/>
      <c r="B12" s="80" t="s">
        <v>80</v>
      </c>
      <c r="C12" s="84"/>
      <c r="D12" s="83"/>
      <c r="E12" s="82"/>
      <c r="F12" s="81"/>
    </row>
    <row r="13" spans="1:6" x14ac:dyDescent="0.25">
      <c r="A13" s="85"/>
      <c r="B13" s="80" t="s">
        <v>79</v>
      </c>
      <c r="C13" s="84"/>
      <c r="D13" s="83"/>
      <c r="E13" s="82"/>
      <c r="F13" s="81"/>
    </row>
    <row r="14" spans="1:6" x14ac:dyDescent="0.25">
      <c r="A14" s="85"/>
      <c r="B14" s="80" t="s">
        <v>78</v>
      </c>
      <c r="C14" s="84"/>
      <c r="D14" s="83"/>
      <c r="E14" s="82"/>
      <c r="F14" s="81"/>
    </row>
    <row r="15" spans="1:6" x14ac:dyDescent="0.25">
      <c r="A15" s="156"/>
      <c r="B15" s="80" t="s">
        <v>77</v>
      </c>
      <c r="C15" s="80"/>
      <c r="D15" s="80"/>
      <c r="E15" s="80"/>
      <c r="F15" s="157"/>
    </row>
    <row r="16" spans="1:6" x14ac:dyDescent="0.25">
      <c r="A16" s="156"/>
      <c r="B16" s="80" t="s">
        <v>76</v>
      </c>
      <c r="C16" s="80"/>
      <c r="D16" s="80"/>
      <c r="E16" s="80"/>
      <c r="F16" s="157"/>
    </row>
    <row r="17" spans="1:10" x14ac:dyDescent="0.25">
      <c r="A17" s="156"/>
      <c r="B17" s="80"/>
      <c r="C17" s="80"/>
      <c r="D17" s="80"/>
      <c r="E17" s="80"/>
      <c r="F17" s="157"/>
    </row>
    <row r="18" spans="1:10" x14ac:dyDescent="0.25">
      <c r="A18" s="156"/>
      <c r="B18" s="80"/>
      <c r="C18" s="80"/>
      <c r="D18" s="80"/>
      <c r="E18" s="80"/>
      <c r="F18" s="157"/>
    </row>
    <row r="19" spans="1:10" x14ac:dyDescent="0.25">
      <c r="A19" s="77">
        <v>1.1000000000000001</v>
      </c>
      <c r="B19" s="79" t="s">
        <v>9</v>
      </c>
      <c r="C19" s="78"/>
      <c r="D19" s="76"/>
      <c r="E19" s="75"/>
      <c r="F19" s="74"/>
    </row>
    <row r="20" spans="1:10" ht="58.5" customHeight="1" x14ac:dyDescent="0.25">
      <c r="A20" s="73">
        <v>1</v>
      </c>
      <c r="B20" s="69" t="s">
        <v>75</v>
      </c>
      <c r="C20" s="267">
        <v>1</v>
      </c>
      <c r="D20" s="68" t="s">
        <v>28</v>
      </c>
      <c r="E20" s="67"/>
      <c r="F20" s="34"/>
    </row>
    <row r="21" spans="1:10" ht="30.6" customHeight="1" x14ac:dyDescent="0.25">
      <c r="A21" s="73"/>
      <c r="B21" s="2" t="s">
        <v>253</v>
      </c>
      <c r="C21" s="267">
        <v>1</v>
      </c>
      <c r="D21" s="68" t="s">
        <v>28</v>
      </c>
      <c r="E21" s="67"/>
      <c r="F21" s="34"/>
    </row>
    <row r="22" spans="1:10" x14ac:dyDescent="0.25">
      <c r="A22" s="70"/>
      <c r="B22" s="69"/>
      <c r="C22" s="271"/>
      <c r="D22" s="68"/>
      <c r="E22" s="67"/>
      <c r="F22" s="66"/>
      <c r="J22" s="3"/>
    </row>
    <row r="23" spans="1:10" x14ac:dyDescent="0.25">
      <c r="A23" s="77">
        <v>1.2</v>
      </c>
      <c r="B23" s="14" t="s">
        <v>10</v>
      </c>
      <c r="C23" s="271"/>
      <c r="D23" s="76"/>
      <c r="E23" s="75"/>
      <c r="F23" s="74"/>
    </row>
    <row r="24" spans="1:10" x14ac:dyDescent="0.25">
      <c r="A24" s="73">
        <v>1</v>
      </c>
      <c r="B24" s="72" t="s">
        <v>74</v>
      </c>
      <c r="C24" s="267">
        <v>1</v>
      </c>
      <c r="D24" s="71" t="s">
        <v>7</v>
      </c>
      <c r="E24" s="67"/>
      <c r="F24" s="34"/>
    </row>
    <row r="25" spans="1:10" x14ac:dyDescent="0.25">
      <c r="A25" s="70"/>
      <c r="B25" s="69"/>
      <c r="C25" s="267"/>
      <c r="D25" s="68"/>
      <c r="E25" s="67"/>
      <c r="F25" s="66"/>
    </row>
    <row r="26" spans="1:10" x14ac:dyDescent="0.25">
      <c r="A26" s="77">
        <v>1.3</v>
      </c>
      <c r="B26" s="14" t="s">
        <v>11</v>
      </c>
      <c r="C26" s="267"/>
      <c r="D26" s="76"/>
      <c r="E26" s="75"/>
      <c r="F26" s="74"/>
    </row>
    <row r="27" spans="1:10" ht="25.5" x14ac:dyDescent="0.25">
      <c r="A27" s="73">
        <v>1</v>
      </c>
      <c r="B27" s="72" t="s">
        <v>73</v>
      </c>
      <c r="C27" s="267">
        <v>1</v>
      </c>
      <c r="D27" s="71" t="s">
        <v>28</v>
      </c>
      <c r="E27" s="67"/>
      <c r="F27" s="34"/>
    </row>
    <row r="28" spans="1:10" x14ac:dyDescent="0.25">
      <c r="A28" s="158"/>
      <c r="B28" s="108"/>
      <c r="C28" s="26"/>
      <c r="D28" s="27"/>
      <c r="E28" s="28"/>
      <c r="F28" s="34"/>
      <c r="G28" s="12"/>
      <c r="H28" s="1"/>
    </row>
    <row r="29" spans="1:10" x14ac:dyDescent="0.25">
      <c r="A29" s="159"/>
      <c r="B29" s="160"/>
      <c r="C29" s="160"/>
      <c r="D29" s="160"/>
      <c r="E29" s="160"/>
      <c r="F29" s="161" t="s">
        <v>324</v>
      </c>
    </row>
    <row r="30" spans="1:10" x14ac:dyDescent="0.25">
      <c r="A30" s="162"/>
      <c r="B30" s="163"/>
      <c r="C30" s="163"/>
      <c r="D30" s="163"/>
      <c r="E30" s="163"/>
      <c r="F30" s="164"/>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BreakPreview" zoomScale="80" zoomScaleNormal="70" zoomScaleSheetLayoutView="80" workbookViewId="0">
      <selection activeCell="C8" sqref="C8"/>
    </sheetView>
  </sheetViews>
  <sheetFormatPr defaultRowHeight="15" x14ac:dyDescent="0.25"/>
  <cols>
    <col min="1" max="1" width="5" customWidth="1"/>
    <col min="2" max="2" width="47.5703125" customWidth="1"/>
    <col min="3" max="3" width="15.28515625" customWidth="1"/>
    <col min="4" max="4" width="5.28515625" customWidth="1"/>
    <col min="5" max="5" width="16" customWidth="1"/>
    <col min="6" max="6" width="19" style="1" bestFit="1" customWidth="1"/>
  </cols>
  <sheetData>
    <row r="1" spans="1:11" x14ac:dyDescent="0.25">
      <c r="A1" s="5" t="s">
        <v>14</v>
      </c>
      <c r="B1" s="6" t="s">
        <v>15</v>
      </c>
      <c r="C1" s="7" t="s">
        <v>16</v>
      </c>
      <c r="D1" s="8" t="s">
        <v>17</v>
      </c>
      <c r="E1" s="6" t="s">
        <v>132</v>
      </c>
      <c r="F1" s="9" t="s">
        <v>18</v>
      </c>
    </row>
    <row r="2" spans="1:11" ht="15.75" thickBot="1" x14ac:dyDescent="0.3">
      <c r="A2" s="10">
        <v>2</v>
      </c>
      <c r="B2" s="282" t="s">
        <v>179</v>
      </c>
      <c r="C2" s="283"/>
      <c r="D2" s="283"/>
      <c r="E2" s="283"/>
      <c r="F2" s="11"/>
    </row>
    <row r="3" spans="1:11" ht="15.75" thickTop="1" x14ac:dyDescent="0.25">
      <c r="A3" s="140">
        <v>2.1</v>
      </c>
      <c r="B3" s="14" t="s">
        <v>20</v>
      </c>
      <c r="C3" s="31"/>
      <c r="D3" s="27"/>
      <c r="E3" s="17"/>
      <c r="F3" s="18"/>
    </row>
    <row r="4" spans="1:11" ht="42.6" customHeight="1" x14ac:dyDescent="0.25">
      <c r="A4" s="141"/>
      <c r="B4" s="89" t="s">
        <v>180</v>
      </c>
      <c r="C4" s="31"/>
      <c r="D4" s="27"/>
      <c r="E4" s="28"/>
      <c r="F4" s="29"/>
    </row>
    <row r="5" spans="1:11" ht="15.75" thickBot="1" x14ac:dyDescent="0.3">
      <c r="A5" s="235"/>
      <c r="B5" s="284" t="s">
        <v>92</v>
      </c>
      <c r="C5" s="285"/>
      <c r="D5" s="285"/>
      <c r="E5" s="286"/>
      <c r="F5" s="165"/>
    </row>
    <row r="6" spans="1:11" ht="15.75" thickTop="1" x14ac:dyDescent="0.25">
      <c r="A6" s="30"/>
      <c r="B6" s="14"/>
      <c r="C6" s="31"/>
      <c r="D6" s="27"/>
      <c r="E6" s="17"/>
      <c r="F6" s="81"/>
    </row>
    <row r="7" spans="1:11" x14ac:dyDescent="0.25">
      <c r="A7" s="142">
        <v>2.2000000000000002</v>
      </c>
      <c r="B7" s="14" t="s">
        <v>182</v>
      </c>
      <c r="C7" s="31"/>
      <c r="D7" s="27"/>
      <c r="E7" s="28"/>
      <c r="F7" s="34"/>
    </row>
    <row r="8" spans="1:11" ht="15.75" x14ac:dyDescent="0.25">
      <c r="A8" s="142"/>
      <c r="B8" s="89" t="s">
        <v>260</v>
      </c>
      <c r="C8" s="102">
        <v>37.119999999999997</v>
      </c>
      <c r="D8" s="27" t="s">
        <v>91</v>
      </c>
      <c r="E8" s="28"/>
      <c r="F8" s="34"/>
    </row>
    <row r="9" spans="1:11" ht="15.75" x14ac:dyDescent="0.25">
      <c r="A9" s="142"/>
      <c r="B9" s="89" t="s">
        <v>261</v>
      </c>
      <c r="C9" s="102">
        <v>16.7</v>
      </c>
      <c r="D9" s="27" t="s">
        <v>91</v>
      </c>
      <c r="E9" s="28"/>
      <c r="F9" s="34"/>
      <c r="J9" s="131"/>
    </row>
    <row r="10" spans="1:11" ht="15.75" x14ac:dyDescent="0.25">
      <c r="A10" s="142"/>
      <c r="B10" s="2" t="s">
        <v>90</v>
      </c>
      <c r="C10" s="102">
        <v>26.6</v>
      </c>
      <c r="D10" s="27" t="s">
        <v>91</v>
      </c>
      <c r="E10" s="28"/>
      <c r="F10" s="34"/>
      <c r="I10" s="132"/>
      <c r="J10" s="132"/>
      <c r="K10" s="132"/>
    </row>
    <row r="11" spans="1:11" x14ac:dyDescent="0.25">
      <c r="A11" s="142"/>
      <c r="B11" s="2"/>
      <c r="C11" s="102"/>
      <c r="D11" s="27"/>
      <c r="E11" s="28"/>
      <c r="F11" s="34"/>
      <c r="I11" s="132"/>
      <c r="J11" s="132"/>
      <c r="K11" s="132"/>
    </row>
    <row r="12" spans="1:11" x14ac:dyDescent="0.25">
      <c r="A12" s="142">
        <v>2.2999999999999998</v>
      </c>
      <c r="B12" s="90" t="s">
        <v>248</v>
      </c>
      <c r="C12" s="102"/>
      <c r="D12" s="27"/>
      <c r="E12" s="28"/>
      <c r="F12" s="34"/>
      <c r="I12" s="132"/>
      <c r="J12" s="132"/>
      <c r="K12" s="132"/>
    </row>
    <row r="13" spans="1:11" ht="25.5" x14ac:dyDescent="0.25">
      <c r="A13" s="142"/>
      <c r="B13" s="2" t="s">
        <v>249</v>
      </c>
      <c r="C13" s="102">
        <v>1</v>
      </c>
      <c r="D13" s="27" t="s">
        <v>28</v>
      </c>
      <c r="E13" s="28"/>
      <c r="F13" s="34"/>
      <c r="I13" s="132"/>
      <c r="J13" s="132"/>
      <c r="K13" s="132"/>
    </row>
    <row r="14" spans="1:11" ht="25.5" x14ac:dyDescent="0.25">
      <c r="A14" s="142"/>
      <c r="B14" s="2" t="s">
        <v>250</v>
      </c>
      <c r="C14" s="102">
        <v>1</v>
      </c>
      <c r="D14" s="27" t="s">
        <v>28</v>
      </c>
      <c r="E14" s="28"/>
      <c r="F14" s="34"/>
      <c r="I14" s="132"/>
      <c r="J14" s="132"/>
      <c r="K14" s="132"/>
    </row>
    <row r="15" spans="1:11" ht="32.25" customHeight="1" x14ac:dyDescent="0.25">
      <c r="A15" s="142"/>
      <c r="B15" s="2" t="s">
        <v>251</v>
      </c>
      <c r="C15" s="102">
        <v>1</v>
      </c>
      <c r="D15" s="27" t="s">
        <v>28</v>
      </c>
      <c r="E15" s="28"/>
      <c r="F15" s="34"/>
      <c r="I15" s="132"/>
      <c r="J15" s="132"/>
      <c r="K15" s="132"/>
    </row>
    <row r="16" spans="1:11" x14ac:dyDescent="0.25">
      <c r="A16" s="142"/>
      <c r="B16" s="14"/>
      <c r="C16" s="31"/>
      <c r="D16" s="27"/>
      <c r="E16" s="28"/>
      <c r="F16" s="34"/>
    </row>
    <row r="17" spans="1:8" x14ac:dyDescent="0.25">
      <c r="A17" s="142">
        <v>2.4</v>
      </c>
      <c r="B17" s="14" t="s">
        <v>12</v>
      </c>
      <c r="C17" s="31"/>
      <c r="D17" s="27"/>
      <c r="E17" s="28"/>
      <c r="F17" s="34"/>
    </row>
    <row r="18" spans="1:8" ht="25.5" x14ac:dyDescent="0.25">
      <c r="A18" s="142"/>
      <c r="B18" s="36" t="s">
        <v>73</v>
      </c>
      <c r="C18" s="31">
        <v>1</v>
      </c>
      <c r="D18" s="27" t="s">
        <v>28</v>
      </c>
      <c r="E18" s="28"/>
      <c r="F18" s="34"/>
      <c r="H18" s="131"/>
    </row>
    <row r="19" spans="1:8" x14ac:dyDescent="0.25">
      <c r="A19" s="142"/>
      <c r="B19" s="36"/>
      <c r="C19" s="31"/>
      <c r="D19" s="27"/>
      <c r="E19" s="28"/>
      <c r="F19" s="34"/>
    </row>
    <row r="20" spans="1:8" x14ac:dyDescent="0.25">
      <c r="A20" s="142"/>
      <c r="B20" s="36"/>
      <c r="C20" s="31"/>
      <c r="D20" s="27"/>
      <c r="E20" s="28"/>
      <c r="F20" s="34"/>
    </row>
    <row r="21" spans="1:8" x14ac:dyDescent="0.25">
      <c r="A21" s="142">
        <v>2.5</v>
      </c>
      <c r="B21" s="14" t="s">
        <v>89</v>
      </c>
      <c r="C21" s="31"/>
      <c r="D21" s="27"/>
      <c r="E21" s="28"/>
      <c r="F21" s="34"/>
    </row>
    <row r="22" spans="1:8" ht="17.25" customHeight="1" x14ac:dyDescent="0.25">
      <c r="A22" s="61"/>
      <c r="B22" s="36" t="s">
        <v>88</v>
      </c>
      <c r="C22" s="102">
        <v>26.42</v>
      </c>
      <c r="D22" s="27" t="s">
        <v>183</v>
      </c>
      <c r="E22" s="28"/>
      <c r="F22" s="34"/>
    </row>
    <row r="23" spans="1:8" x14ac:dyDescent="0.25">
      <c r="A23" s="61"/>
      <c r="B23" s="36"/>
      <c r="C23" s="33"/>
      <c r="D23" s="27"/>
      <c r="E23" s="28"/>
      <c r="F23" s="29"/>
    </row>
    <row r="24" spans="1:8" x14ac:dyDescent="0.25">
      <c r="A24" s="166"/>
      <c r="B24" s="167"/>
      <c r="C24" s="167"/>
      <c r="D24" s="167"/>
      <c r="E24" s="167"/>
      <c r="F24" s="168" t="s">
        <v>325</v>
      </c>
    </row>
  </sheetData>
  <mergeCells count="2">
    <mergeCell ref="B2:E2"/>
    <mergeCell ref="B5:E5"/>
  </mergeCells>
  <pageMargins left="0.7" right="0.7" top="0.75" bottom="0.75" header="0.3" footer="0.3"/>
  <pageSetup paperSize="9" scale="85"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9"/>
  <sheetViews>
    <sheetView view="pageBreakPreview" topLeftCell="B191" zoomScale="85" zoomScaleNormal="70" zoomScaleSheetLayoutView="85" workbookViewId="0">
      <selection activeCell="C217" sqref="C217"/>
    </sheetView>
  </sheetViews>
  <sheetFormatPr defaultRowHeight="15" x14ac:dyDescent="0.25"/>
  <cols>
    <col min="1" max="1" width="7.140625" bestFit="1" customWidth="1"/>
    <col min="2" max="2" width="47.5703125" customWidth="1"/>
    <col min="3" max="3" width="10"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6" x14ac:dyDescent="0.25">
      <c r="A1" s="5" t="s">
        <v>14</v>
      </c>
      <c r="B1" s="6" t="s">
        <v>15</v>
      </c>
      <c r="C1" s="7" t="s">
        <v>16</v>
      </c>
      <c r="D1" s="8" t="s">
        <v>17</v>
      </c>
      <c r="E1" s="6" t="s">
        <v>164</v>
      </c>
      <c r="F1" s="9" t="s">
        <v>18</v>
      </c>
    </row>
    <row r="2" spans="1:6" ht="15.75" thickBot="1" x14ac:dyDescent="0.3">
      <c r="A2" s="10">
        <v>3</v>
      </c>
      <c r="B2" s="282" t="s">
        <v>105</v>
      </c>
      <c r="C2" s="283"/>
      <c r="D2" s="283"/>
      <c r="E2" s="283"/>
      <c r="F2" s="11"/>
    </row>
    <row r="3" spans="1:6" ht="15.75" thickTop="1" x14ac:dyDescent="0.25">
      <c r="A3" s="13">
        <v>3.1</v>
      </c>
      <c r="B3" s="14" t="s">
        <v>20</v>
      </c>
      <c r="C3" s="31"/>
      <c r="D3" s="27"/>
      <c r="E3" s="17"/>
      <c r="F3" s="18"/>
    </row>
    <row r="4" spans="1:6" ht="66.75" customHeight="1" x14ac:dyDescent="0.25">
      <c r="A4" s="91" t="s">
        <v>35</v>
      </c>
      <c r="B4" s="2" t="s">
        <v>104</v>
      </c>
      <c r="C4" s="31"/>
      <c r="D4" s="27"/>
      <c r="E4" s="28"/>
      <c r="F4" s="29"/>
    </row>
    <row r="5" spans="1:6" ht="66.75" customHeight="1" x14ac:dyDescent="0.25">
      <c r="A5" s="91" t="s">
        <v>33</v>
      </c>
      <c r="B5" s="2" t="s">
        <v>103</v>
      </c>
      <c r="C5" s="31"/>
      <c r="D5" s="27"/>
      <c r="E5" s="28"/>
      <c r="F5" s="29"/>
    </row>
    <row r="6" spans="1:6" ht="66.75" customHeight="1" x14ac:dyDescent="0.25">
      <c r="A6" s="25" t="s">
        <v>46</v>
      </c>
      <c r="B6" s="2" t="s">
        <v>102</v>
      </c>
      <c r="C6" s="31"/>
      <c r="D6" s="27"/>
      <c r="E6" s="28"/>
      <c r="F6" s="29"/>
    </row>
    <row r="7" spans="1:6" ht="66.75" customHeight="1" x14ac:dyDescent="0.25">
      <c r="A7" s="25" t="s">
        <v>44</v>
      </c>
      <c r="B7" s="2" t="s">
        <v>101</v>
      </c>
      <c r="C7" s="31"/>
      <c r="D7" s="27"/>
      <c r="E7" s="28"/>
      <c r="F7" s="29"/>
    </row>
    <row r="8" spans="1:6" ht="42" customHeight="1" x14ac:dyDescent="0.25">
      <c r="A8" s="25" t="s">
        <v>32</v>
      </c>
      <c r="B8" s="2" t="s">
        <v>100</v>
      </c>
      <c r="C8" s="31"/>
      <c r="D8" s="27"/>
      <c r="E8" s="28"/>
      <c r="F8" s="29"/>
    </row>
    <row r="9" spans="1:6" ht="42" customHeight="1" x14ac:dyDescent="0.25">
      <c r="A9" s="25" t="s">
        <v>99</v>
      </c>
      <c r="B9" s="2" t="s">
        <v>98</v>
      </c>
      <c r="C9" s="31"/>
      <c r="D9" s="27"/>
      <c r="E9" s="28"/>
      <c r="F9" s="29"/>
    </row>
    <row r="10" spans="1:6" ht="42" customHeight="1" x14ac:dyDescent="0.25">
      <c r="A10" s="25" t="s">
        <v>257</v>
      </c>
      <c r="B10" s="2" t="s">
        <v>96</v>
      </c>
      <c r="C10" s="31"/>
      <c r="D10" s="27"/>
      <c r="E10" s="28"/>
      <c r="F10" s="29"/>
    </row>
    <row r="11" spans="1:6" ht="69" customHeight="1" x14ac:dyDescent="0.25">
      <c r="A11" s="25" t="s">
        <v>97</v>
      </c>
      <c r="B11" s="90" t="s">
        <v>95</v>
      </c>
      <c r="C11" s="31"/>
      <c r="D11" s="27"/>
      <c r="E11" s="28"/>
      <c r="F11" s="29"/>
    </row>
    <row r="12" spans="1:6" x14ac:dyDescent="0.25">
      <c r="A12" s="25" t="s">
        <v>94</v>
      </c>
      <c r="B12" s="2" t="s">
        <v>93</v>
      </c>
      <c r="C12" s="31">
        <v>1</v>
      </c>
      <c r="D12" s="27" t="s">
        <v>28</v>
      </c>
      <c r="E12" s="28"/>
      <c r="F12" s="29"/>
    </row>
    <row r="13" spans="1:6" x14ac:dyDescent="0.25">
      <c r="A13" s="170"/>
      <c r="B13" s="171"/>
      <c r="C13" s="172"/>
      <c r="D13" s="173"/>
      <c r="E13" s="174"/>
      <c r="F13" s="175"/>
    </row>
    <row r="14" spans="1:6" ht="15.75" thickBot="1" x14ac:dyDescent="0.3">
      <c r="A14" s="248">
        <v>3.2</v>
      </c>
      <c r="B14" s="287" t="s">
        <v>92</v>
      </c>
      <c r="C14" s="288"/>
      <c r="D14" s="288"/>
      <c r="E14" s="288"/>
      <c r="F14" s="176"/>
    </row>
    <row r="15" spans="1:6" ht="15.75" thickTop="1" x14ac:dyDescent="0.25">
      <c r="A15" s="30"/>
      <c r="B15" s="14"/>
      <c r="C15" s="31"/>
      <c r="D15" s="27"/>
      <c r="E15" s="17"/>
      <c r="F15" s="81"/>
    </row>
    <row r="16" spans="1:6" x14ac:dyDescent="0.25">
      <c r="A16" s="30"/>
      <c r="B16" s="14" t="s">
        <v>346</v>
      </c>
      <c r="C16" s="31"/>
      <c r="D16" s="27"/>
      <c r="E16" s="17"/>
      <c r="F16" s="34"/>
    </row>
    <row r="17" spans="1:13" ht="25.5" x14ac:dyDescent="0.25">
      <c r="A17" s="30"/>
      <c r="B17" s="2" t="s">
        <v>349</v>
      </c>
      <c r="C17" s="268">
        <v>1</v>
      </c>
      <c r="D17" s="269" t="s">
        <v>28</v>
      </c>
      <c r="E17" s="17"/>
      <c r="F17" s="34"/>
    </row>
    <row r="18" spans="1:13" x14ac:dyDescent="0.25">
      <c r="A18" s="30"/>
      <c r="B18" s="14"/>
      <c r="C18" s="31"/>
      <c r="D18" s="27"/>
      <c r="E18" s="17"/>
      <c r="F18" s="34"/>
    </row>
    <row r="19" spans="1:13" x14ac:dyDescent="0.25">
      <c r="A19" s="88"/>
      <c r="B19" s="14" t="s">
        <v>109</v>
      </c>
      <c r="C19" s="27"/>
      <c r="D19" s="27"/>
      <c r="E19" s="28"/>
      <c r="F19" s="18"/>
      <c r="I19" s="3"/>
    </row>
    <row r="20" spans="1:13" ht="15" customHeight="1" x14ac:dyDescent="0.25">
      <c r="A20" s="61"/>
      <c r="B20" s="2" t="s">
        <v>109</v>
      </c>
      <c r="C20" s="31">
        <v>4.93</v>
      </c>
      <c r="D20" s="27" t="s">
        <v>91</v>
      </c>
      <c r="E20" s="28"/>
      <c r="F20" s="34"/>
      <c r="J20" s="3"/>
    </row>
    <row r="21" spans="1:13" x14ac:dyDescent="0.25">
      <c r="A21" s="61"/>
      <c r="B21" s="92"/>
      <c r="C21" s="31"/>
      <c r="D21" s="27"/>
      <c r="E21" s="28"/>
      <c r="F21" s="34"/>
    </row>
    <row r="22" spans="1:13" x14ac:dyDescent="0.25">
      <c r="A22" s="88"/>
      <c r="B22" s="14" t="s">
        <v>262</v>
      </c>
      <c r="C22" s="27"/>
      <c r="D22" s="27"/>
      <c r="E22" s="17"/>
      <c r="F22" s="34"/>
    </row>
    <row r="23" spans="1:13" ht="15.75" x14ac:dyDescent="0.25">
      <c r="A23" s="61"/>
      <c r="B23" s="2" t="s">
        <v>134</v>
      </c>
      <c r="C23" s="31">
        <v>2.96</v>
      </c>
      <c r="D23" s="27" t="s">
        <v>91</v>
      </c>
      <c r="E23" s="28"/>
      <c r="F23" s="34"/>
      <c r="K23">
        <v>24.2667</v>
      </c>
    </row>
    <row r="24" spans="1:13" x14ac:dyDescent="0.25">
      <c r="A24" s="88"/>
      <c r="B24" s="36" t="s">
        <v>0</v>
      </c>
      <c r="C24" s="31"/>
      <c r="D24" s="27"/>
      <c r="E24" s="28"/>
      <c r="F24" s="34"/>
    </row>
    <row r="25" spans="1:13" x14ac:dyDescent="0.25">
      <c r="A25" s="61"/>
      <c r="B25" s="92" t="s">
        <v>141</v>
      </c>
      <c r="C25" s="31">
        <v>14.98</v>
      </c>
      <c r="D25" s="27" t="s">
        <v>188</v>
      </c>
      <c r="E25" s="28"/>
      <c r="F25" s="34"/>
      <c r="K25">
        <v>228.8</v>
      </c>
    </row>
    <row r="26" spans="1:13" ht="15.75" x14ac:dyDescent="0.25">
      <c r="A26" s="88"/>
      <c r="B26" s="36" t="s">
        <v>108</v>
      </c>
      <c r="C26" s="31">
        <v>11.83</v>
      </c>
      <c r="D26" s="27" t="s">
        <v>26</v>
      </c>
      <c r="E26" s="28"/>
      <c r="F26" s="34"/>
      <c r="K26">
        <v>73.3</v>
      </c>
    </row>
    <row r="27" spans="1:13" x14ac:dyDescent="0.25">
      <c r="A27" s="61"/>
      <c r="B27" s="90" t="s">
        <v>1</v>
      </c>
      <c r="C27" s="108"/>
      <c r="D27" s="108"/>
      <c r="E27" s="28"/>
      <c r="F27" s="34"/>
      <c r="K27">
        <v>96</v>
      </c>
    </row>
    <row r="28" spans="1:13" ht="38.25" x14ac:dyDescent="0.25">
      <c r="A28" s="61"/>
      <c r="B28" s="2" t="s">
        <v>107</v>
      </c>
      <c r="C28" s="31">
        <v>9.1</v>
      </c>
      <c r="D28" s="27" t="s">
        <v>26</v>
      </c>
      <c r="E28" s="28"/>
      <c r="F28" s="34"/>
    </row>
    <row r="29" spans="1:13" x14ac:dyDescent="0.25">
      <c r="A29" s="61"/>
      <c r="B29" s="36"/>
      <c r="C29" s="33"/>
      <c r="D29" s="27"/>
      <c r="E29" s="28"/>
      <c r="F29" s="34"/>
    </row>
    <row r="30" spans="1:13" x14ac:dyDescent="0.25">
      <c r="A30" s="88"/>
      <c r="B30" s="14" t="s">
        <v>189</v>
      </c>
      <c r="C30" s="27"/>
      <c r="D30" s="27"/>
      <c r="E30" s="17"/>
      <c r="F30" s="34"/>
    </row>
    <row r="31" spans="1:13" ht="15.75" x14ac:dyDescent="0.25">
      <c r="A31" s="61"/>
      <c r="B31" s="2" t="s">
        <v>134</v>
      </c>
      <c r="C31" s="31">
        <v>15.84</v>
      </c>
      <c r="D31" s="27" t="s">
        <v>91</v>
      </c>
      <c r="E31" s="28"/>
      <c r="F31" s="34"/>
    </row>
    <row r="32" spans="1:13" x14ac:dyDescent="0.25">
      <c r="A32" s="88"/>
      <c r="B32" s="36" t="s">
        <v>0</v>
      </c>
      <c r="C32" s="31"/>
      <c r="D32" s="27"/>
      <c r="E32" s="28"/>
      <c r="F32" s="34"/>
      <c r="K32">
        <f>550/200</f>
        <v>2.75</v>
      </c>
      <c r="L32">
        <f>K32*0.46</f>
        <v>1.2650000000000001</v>
      </c>
      <c r="M32">
        <f>L32*18</f>
        <v>22.770000000000003</v>
      </c>
    </row>
    <row r="33" spans="1:13" x14ac:dyDescent="0.25">
      <c r="A33" s="61"/>
      <c r="B33" s="92" t="s">
        <v>141</v>
      </c>
      <c r="C33" s="31">
        <v>0.14000000000000001</v>
      </c>
      <c r="D33" s="27" t="s">
        <v>3</v>
      </c>
      <c r="E33" s="28"/>
      <c r="F33" s="34"/>
      <c r="K33">
        <f>650/200</f>
        <v>3.25</v>
      </c>
      <c r="L33">
        <f>K33*0.56</f>
        <v>1.8200000000000003</v>
      </c>
      <c r="M33">
        <f>L33*18</f>
        <v>32.760000000000005</v>
      </c>
    </row>
    <row r="34" spans="1:13" ht="15.75" x14ac:dyDescent="0.25">
      <c r="A34" s="88"/>
      <c r="B34" s="36" t="s">
        <v>108</v>
      </c>
      <c r="C34" s="31">
        <v>29.04</v>
      </c>
      <c r="D34" s="27" t="s">
        <v>26</v>
      </c>
      <c r="E34" s="28"/>
      <c r="F34" s="34"/>
    </row>
    <row r="35" spans="1:13" x14ac:dyDescent="0.25">
      <c r="A35" s="61"/>
      <c r="B35" s="90" t="s">
        <v>1</v>
      </c>
      <c r="C35" s="108"/>
      <c r="D35" s="108"/>
      <c r="E35" s="28"/>
      <c r="F35" s="34"/>
    </row>
    <row r="36" spans="1:13" ht="38.25" x14ac:dyDescent="0.25">
      <c r="A36" s="61"/>
      <c r="B36" s="2" t="s">
        <v>107</v>
      </c>
      <c r="C36" s="31">
        <v>13.2</v>
      </c>
      <c r="D36" s="27" t="s">
        <v>26</v>
      </c>
      <c r="E36" s="28"/>
      <c r="F36" s="34"/>
    </row>
    <row r="37" spans="1:13" x14ac:dyDescent="0.25">
      <c r="A37" s="61"/>
      <c r="B37" s="36"/>
      <c r="C37" s="33"/>
      <c r="D37" s="27"/>
      <c r="E37" s="28"/>
      <c r="F37" s="34"/>
    </row>
    <row r="38" spans="1:13" x14ac:dyDescent="0.25">
      <c r="A38" s="88"/>
      <c r="B38" s="14" t="s">
        <v>263</v>
      </c>
      <c r="C38" s="27"/>
      <c r="D38" s="27"/>
      <c r="E38" s="17"/>
      <c r="F38" s="34"/>
    </row>
    <row r="39" spans="1:13" ht="15.75" x14ac:dyDescent="0.25">
      <c r="A39" s="61"/>
      <c r="B39" s="2" t="s">
        <v>134</v>
      </c>
      <c r="C39" s="31">
        <v>1.25</v>
      </c>
      <c r="D39" s="27" t="s">
        <v>91</v>
      </c>
      <c r="E39" s="28"/>
      <c r="F39" s="34"/>
    </row>
    <row r="40" spans="1:13" x14ac:dyDescent="0.25">
      <c r="A40" s="88"/>
      <c r="B40" s="36" t="s">
        <v>0</v>
      </c>
      <c r="C40" s="31"/>
      <c r="D40" s="27"/>
      <c r="E40" s="28"/>
      <c r="F40" s="34"/>
      <c r="K40">
        <f>550/200</f>
        <v>2.75</v>
      </c>
      <c r="L40">
        <f>K40*0.46</f>
        <v>1.2650000000000001</v>
      </c>
      <c r="M40">
        <f>L40*18</f>
        <v>22.770000000000003</v>
      </c>
    </row>
    <row r="41" spans="1:13" x14ac:dyDescent="0.25">
      <c r="A41" s="61"/>
      <c r="B41" s="92" t="s">
        <v>141</v>
      </c>
      <c r="C41" s="31">
        <v>45.2</v>
      </c>
      <c r="D41" s="27" t="s">
        <v>188</v>
      </c>
      <c r="E41" s="28"/>
      <c r="F41" s="34"/>
      <c r="K41">
        <f>650/200</f>
        <v>3.25</v>
      </c>
      <c r="L41">
        <f>K41*0.56</f>
        <v>1.8200000000000003</v>
      </c>
      <c r="M41">
        <f>L41*18</f>
        <v>32.760000000000005</v>
      </c>
    </row>
    <row r="42" spans="1:13" ht="15.75" x14ac:dyDescent="0.25">
      <c r="A42" s="88"/>
      <c r="B42" s="36" t="s">
        <v>108</v>
      </c>
      <c r="C42" s="31">
        <v>10</v>
      </c>
      <c r="D42" s="27" t="s">
        <v>26</v>
      </c>
      <c r="E42" s="28"/>
      <c r="F42" s="34"/>
    </row>
    <row r="43" spans="1:13" x14ac:dyDescent="0.25">
      <c r="A43" s="61"/>
      <c r="B43" s="90" t="s">
        <v>1</v>
      </c>
      <c r="C43" s="108"/>
      <c r="D43" s="108"/>
      <c r="E43" s="28"/>
      <c r="F43" s="34"/>
    </row>
    <row r="44" spans="1:13" ht="38.25" x14ac:dyDescent="0.25">
      <c r="A44" s="61"/>
      <c r="B44" s="2" t="s">
        <v>107</v>
      </c>
      <c r="C44" s="31">
        <v>5</v>
      </c>
      <c r="D44" s="27" t="s">
        <v>26</v>
      </c>
      <c r="E44" s="28"/>
      <c r="F44" s="34"/>
    </row>
    <row r="45" spans="1:13" x14ac:dyDescent="0.25">
      <c r="A45" s="61"/>
      <c r="B45" s="36"/>
      <c r="C45" s="33"/>
      <c r="D45" s="27"/>
      <c r="E45" s="28"/>
      <c r="F45" s="34"/>
    </row>
    <row r="46" spans="1:13" x14ac:dyDescent="0.25">
      <c r="A46" s="88"/>
      <c r="B46" s="14" t="s">
        <v>264</v>
      </c>
      <c r="C46" s="27"/>
      <c r="D46" s="27"/>
      <c r="E46" s="17"/>
      <c r="F46" s="34"/>
    </row>
    <row r="47" spans="1:13" ht="15.75" x14ac:dyDescent="0.25">
      <c r="A47" s="61"/>
      <c r="B47" s="2" t="s">
        <v>134</v>
      </c>
      <c r="C47" s="31">
        <v>1.6</v>
      </c>
      <c r="D47" s="27" t="s">
        <v>91</v>
      </c>
      <c r="E47" s="28"/>
      <c r="F47" s="34"/>
    </row>
    <row r="48" spans="1:13" x14ac:dyDescent="0.25">
      <c r="A48" s="88"/>
      <c r="B48" s="36" t="s">
        <v>0</v>
      </c>
      <c r="C48" s="31"/>
      <c r="D48" s="27"/>
      <c r="E48" s="28"/>
      <c r="F48" s="34"/>
      <c r="K48">
        <f>550/200</f>
        <v>2.75</v>
      </c>
      <c r="L48">
        <f>K48*0.46</f>
        <v>1.2650000000000001</v>
      </c>
      <c r="M48">
        <f>L48*18</f>
        <v>22.770000000000003</v>
      </c>
    </row>
    <row r="49" spans="1:13" x14ac:dyDescent="0.25">
      <c r="A49" s="61"/>
      <c r="B49" s="92" t="s">
        <v>141</v>
      </c>
      <c r="C49" s="31">
        <v>59.26</v>
      </c>
      <c r="D49" s="27" t="s">
        <v>188</v>
      </c>
      <c r="E49" s="28"/>
      <c r="F49" s="34"/>
      <c r="K49">
        <f>650/200</f>
        <v>3.25</v>
      </c>
      <c r="L49">
        <f>K49*0.56</f>
        <v>1.8200000000000003</v>
      </c>
      <c r="M49">
        <f>L49*18</f>
        <v>32.760000000000005</v>
      </c>
    </row>
    <row r="50" spans="1:13" ht="15.75" x14ac:dyDescent="0.25">
      <c r="A50" s="88"/>
      <c r="B50" s="36" t="s">
        <v>108</v>
      </c>
      <c r="C50" s="31">
        <v>14.4</v>
      </c>
      <c r="D50" s="27" t="s">
        <v>26</v>
      </c>
      <c r="E50" s="28"/>
      <c r="F50" s="34"/>
    </row>
    <row r="51" spans="1:13" x14ac:dyDescent="0.25">
      <c r="A51" s="61"/>
      <c r="B51" s="90" t="s">
        <v>1</v>
      </c>
      <c r="C51" s="108"/>
      <c r="D51" s="108"/>
      <c r="E51" s="28"/>
      <c r="F51" s="34"/>
    </row>
    <row r="52" spans="1:13" ht="38.25" x14ac:dyDescent="0.25">
      <c r="A52" s="61"/>
      <c r="B52" s="2" t="s">
        <v>107</v>
      </c>
      <c r="C52" s="31">
        <v>8</v>
      </c>
      <c r="D52" s="27" t="s">
        <v>26</v>
      </c>
      <c r="E52" s="28"/>
      <c r="F52" s="34"/>
    </row>
    <row r="53" spans="1:13" x14ac:dyDescent="0.25">
      <c r="A53" s="61"/>
      <c r="B53" s="36"/>
      <c r="C53" s="33"/>
      <c r="D53" s="27"/>
      <c r="E53" s="28"/>
      <c r="F53" s="34"/>
    </row>
    <row r="54" spans="1:13" x14ac:dyDescent="0.25">
      <c r="A54" s="88"/>
      <c r="B54" s="14" t="s">
        <v>190</v>
      </c>
      <c r="C54" s="27"/>
      <c r="D54" s="27"/>
      <c r="E54" s="17"/>
      <c r="F54" s="34"/>
    </row>
    <row r="55" spans="1:13" ht="15.75" x14ac:dyDescent="0.25">
      <c r="A55" s="61"/>
      <c r="B55" s="2" t="s">
        <v>135</v>
      </c>
      <c r="C55" s="31">
        <v>16.71</v>
      </c>
      <c r="D55" s="27" t="s">
        <v>91</v>
      </c>
      <c r="E55" s="28"/>
      <c r="F55" s="34"/>
    </row>
    <row r="56" spans="1:13" x14ac:dyDescent="0.25">
      <c r="A56" s="88"/>
      <c r="B56" s="36" t="s">
        <v>0</v>
      </c>
      <c r="C56" s="31"/>
      <c r="D56" s="27"/>
      <c r="E56" s="28"/>
      <c r="F56" s="34"/>
      <c r="K56">
        <f>230.97*6</f>
        <v>1385.82</v>
      </c>
    </row>
    <row r="57" spans="1:13" x14ac:dyDescent="0.25">
      <c r="A57" s="61"/>
      <c r="B57" s="92" t="s">
        <v>139</v>
      </c>
      <c r="C57" s="31">
        <v>0.25</v>
      </c>
      <c r="D57" s="27" t="s">
        <v>3</v>
      </c>
      <c r="E57" s="28"/>
      <c r="F57" s="34"/>
      <c r="K57">
        <f>230.97/0.15</f>
        <v>1539.8</v>
      </c>
      <c r="L57">
        <f>K57*1.15</f>
        <v>1770.7699999999998</v>
      </c>
    </row>
    <row r="58" spans="1:13" x14ac:dyDescent="0.25">
      <c r="A58" s="61"/>
      <c r="B58" s="92" t="s">
        <v>5</v>
      </c>
      <c r="C58" s="31">
        <v>1.1299999999999999</v>
      </c>
      <c r="D58" s="27" t="s">
        <v>3</v>
      </c>
      <c r="E58" s="28"/>
      <c r="F58" s="34"/>
    </row>
    <row r="59" spans="1:13" x14ac:dyDescent="0.25">
      <c r="A59" s="61"/>
      <c r="B59" s="92" t="s">
        <v>106</v>
      </c>
      <c r="C59" s="31">
        <v>1</v>
      </c>
      <c r="D59" s="27" t="s">
        <v>136</v>
      </c>
      <c r="E59" s="28"/>
      <c r="F59" s="34"/>
    </row>
    <row r="60" spans="1:13" x14ac:dyDescent="0.25">
      <c r="A60" s="61"/>
      <c r="B60" s="90" t="s">
        <v>1</v>
      </c>
      <c r="C60" s="272"/>
      <c r="D60" s="108"/>
      <c r="E60" s="28"/>
      <c r="F60" s="34"/>
    </row>
    <row r="61" spans="1:13" ht="38.25" x14ac:dyDescent="0.25">
      <c r="A61" s="61"/>
      <c r="B61" s="2" t="s">
        <v>107</v>
      </c>
      <c r="C61" s="31">
        <v>133.63</v>
      </c>
      <c r="D61" s="27" t="s">
        <v>26</v>
      </c>
      <c r="E61" s="28"/>
      <c r="F61" s="34"/>
    </row>
    <row r="62" spans="1:13" x14ac:dyDescent="0.25">
      <c r="A62" s="61"/>
      <c r="B62" s="36"/>
      <c r="C62" s="31"/>
      <c r="D62" s="27"/>
      <c r="E62" s="28"/>
      <c r="F62" s="34"/>
    </row>
    <row r="63" spans="1:13" x14ac:dyDescent="0.25">
      <c r="A63" s="88"/>
      <c r="B63" s="14" t="s">
        <v>191</v>
      </c>
      <c r="C63" s="31"/>
      <c r="D63" s="27"/>
      <c r="E63" s="17"/>
      <c r="F63" s="34"/>
    </row>
    <row r="64" spans="1:13" ht="15.75" x14ac:dyDescent="0.25">
      <c r="A64" s="61"/>
      <c r="B64" s="2" t="s">
        <v>135</v>
      </c>
      <c r="C64" s="31">
        <v>0.28999999999999998</v>
      </c>
      <c r="D64" s="27" t="s">
        <v>91</v>
      </c>
      <c r="E64" s="28"/>
      <c r="F64" s="34"/>
    </row>
    <row r="65" spans="1:12" x14ac:dyDescent="0.25">
      <c r="A65" s="88"/>
      <c r="B65" s="36" t="s">
        <v>0</v>
      </c>
      <c r="C65" s="31"/>
      <c r="D65" s="27"/>
      <c r="E65" s="28"/>
      <c r="F65" s="34"/>
      <c r="K65">
        <f>230.97*6</f>
        <v>1385.82</v>
      </c>
    </row>
    <row r="66" spans="1:12" x14ac:dyDescent="0.25">
      <c r="A66" s="61"/>
      <c r="B66" s="92" t="s">
        <v>139</v>
      </c>
      <c r="C66" s="31">
        <v>4.82</v>
      </c>
      <c r="D66" s="27" t="s">
        <v>188</v>
      </c>
      <c r="E66" s="28"/>
      <c r="F66" s="34"/>
      <c r="K66">
        <f>230.97/0.15</f>
        <v>1539.8</v>
      </c>
      <c r="L66">
        <f>K66*1.15</f>
        <v>1770.7699999999998</v>
      </c>
    </row>
    <row r="67" spans="1:12" x14ac:dyDescent="0.25">
      <c r="A67" s="61"/>
      <c r="B67" s="92" t="s">
        <v>5</v>
      </c>
      <c r="C67" s="31">
        <v>20.66</v>
      </c>
      <c r="D67" s="27" t="s">
        <v>188</v>
      </c>
      <c r="E67" s="28"/>
      <c r="F67" s="34"/>
    </row>
    <row r="68" spans="1:12" x14ac:dyDescent="0.25">
      <c r="A68" s="61"/>
      <c r="B68" s="92" t="s">
        <v>106</v>
      </c>
      <c r="C68" s="31">
        <v>1</v>
      </c>
      <c r="D68" s="27" t="s">
        <v>136</v>
      </c>
      <c r="E68" s="28"/>
      <c r="F68" s="34"/>
    </row>
    <row r="69" spans="1:12" x14ac:dyDescent="0.25">
      <c r="A69" s="61"/>
      <c r="B69" s="90" t="s">
        <v>1</v>
      </c>
      <c r="C69" s="272"/>
      <c r="D69" s="108"/>
      <c r="E69" s="28"/>
      <c r="F69" s="34"/>
    </row>
    <row r="70" spans="1:12" ht="38.25" x14ac:dyDescent="0.25">
      <c r="A70" s="61"/>
      <c r="B70" s="2" t="s">
        <v>107</v>
      </c>
      <c r="C70" s="31">
        <v>2.62</v>
      </c>
      <c r="D70" s="27" t="s">
        <v>26</v>
      </c>
      <c r="E70" s="28"/>
      <c r="F70" s="34"/>
    </row>
    <row r="71" spans="1:12" x14ac:dyDescent="0.25">
      <c r="A71" s="61"/>
      <c r="B71" s="2"/>
      <c r="C71" s="31"/>
      <c r="D71" s="27"/>
      <c r="E71" s="28"/>
      <c r="F71" s="34"/>
    </row>
    <row r="72" spans="1:12" x14ac:dyDescent="0.25">
      <c r="A72" s="177"/>
      <c r="B72" s="178"/>
      <c r="C72" s="179"/>
      <c r="D72" s="173"/>
      <c r="E72" s="174"/>
      <c r="F72" s="175"/>
    </row>
    <row r="73" spans="1:12" ht="15.75" thickBot="1" x14ac:dyDescent="0.3">
      <c r="A73" s="248">
        <v>3.3</v>
      </c>
      <c r="B73" s="287" t="s">
        <v>140</v>
      </c>
      <c r="C73" s="288"/>
      <c r="D73" s="288"/>
      <c r="E73" s="288"/>
      <c r="F73" s="176"/>
    </row>
    <row r="74" spans="1:12" ht="15.75" thickTop="1" x14ac:dyDescent="0.25">
      <c r="A74" s="61"/>
      <c r="B74" s="2"/>
      <c r="C74" s="31"/>
      <c r="D74" s="27"/>
      <c r="E74" s="28"/>
      <c r="F74" s="34"/>
    </row>
    <row r="75" spans="1:12" x14ac:dyDescent="0.25">
      <c r="A75" s="88"/>
      <c r="B75" s="14" t="s">
        <v>255</v>
      </c>
      <c r="C75" s="27"/>
      <c r="D75" s="27"/>
      <c r="E75" s="17"/>
      <c r="F75" s="34"/>
    </row>
    <row r="76" spans="1:12" ht="15.75" x14ac:dyDescent="0.25">
      <c r="A76" s="61"/>
      <c r="B76" s="2" t="s">
        <v>134</v>
      </c>
      <c r="C76" s="31">
        <v>33.130000000000003</v>
      </c>
      <c r="D76" s="27" t="s">
        <v>91</v>
      </c>
      <c r="E76" s="28"/>
      <c r="F76" s="34"/>
    </row>
    <row r="77" spans="1:12" x14ac:dyDescent="0.25">
      <c r="A77" s="88"/>
      <c r="B77" s="36" t="s">
        <v>0</v>
      </c>
      <c r="C77" s="31"/>
      <c r="D77" s="27"/>
      <c r="E77" s="28"/>
      <c r="F77" s="34"/>
    </row>
    <row r="78" spans="1:12" x14ac:dyDescent="0.25">
      <c r="A78" s="61"/>
      <c r="B78" s="92" t="s">
        <v>4</v>
      </c>
      <c r="C78" s="31">
        <v>2.6</v>
      </c>
      <c r="D78" s="27" t="s">
        <v>3</v>
      </c>
      <c r="E78" s="28"/>
      <c r="F78" s="34"/>
    </row>
    <row r="79" spans="1:12" ht="15.75" x14ac:dyDescent="0.25">
      <c r="A79" s="61"/>
      <c r="B79" s="92" t="s">
        <v>184</v>
      </c>
      <c r="C79" s="31">
        <v>331.33</v>
      </c>
      <c r="D79" s="27" t="s">
        <v>26</v>
      </c>
      <c r="E79" s="28"/>
      <c r="F79" s="34"/>
    </row>
    <row r="80" spans="1:12" x14ac:dyDescent="0.25">
      <c r="A80" s="61"/>
      <c r="B80" s="92"/>
      <c r="C80" s="31"/>
      <c r="D80" s="27"/>
      <c r="E80" s="28"/>
      <c r="F80" s="34"/>
    </row>
    <row r="81" spans="1:25" x14ac:dyDescent="0.25">
      <c r="A81" s="88"/>
      <c r="B81" s="14" t="s">
        <v>137</v>
      </c>
      <c r="C81" s="31"/>
      <c r="D81" s="27"/>
      <c r="E81" s="17"/>
      <c r="F81" s="34"/>
    </row>
    <row r="82" spans="1:25" ht="15.75" x14ac:dyDescent="0.25">
      <c r="A82" s="61"/>
      <c r="B82" s="2" t="s">
        <v>135</v>
      </c>
      <c r="C82" s="31">
        <v>2.34</v>
      </c>
      <c r="D82" s="27" t="s">
        <v>91</v>
      </c>
      <c r="E82" s="28"/>
      <c r="F82" s="34"/>
    </row>
    <row r="83" spans="1:25" x14ac:dyDescent="0.25">
      <c r="A83" s="88"/>
      <c r="B83" s="36" t="s">
        <v>0</v>
      </c>
      <c r="C83" s="31"/>
      <c r="D83" s="27"/>
      <c r="E83" s="28"/>
      <c r="F83" s="34"/>
    </row>
    <row r="84" spans="1:25" x14ac:dyDescent="0.25">
      <c r="A84" s="61"/>
      <c r="B84" s="92" t="s">
        <v>139</v>
      </c>
      <c r="C84" s="31">
        <v>48.48</v>
      </c>
      <c r="D84" s="27" t="s">
        <v>279</v>
      </c>
      <c r="E84" s="28"/>
      <c r="F84" s="34"/>
    </row>
    <row r="85" spans="1:25" x14ac:dyDescent="0.25">
      <c r="A85" s="61"/>
      <c r="B85" s="92" t="s">
        <v>5</v>
      </c>
      <c r="C85" s="31">
        <v>158.22</v>
      </c>
      <c r="D85" s="27" t="s">
        <v>279</v>
      </c>
      <c r="E85" s="28"/>
      <c r="F85" s="34"/>
    </row>
    <row r="86" spans="1:25" x14ac:dyDescent="0.25">
      <c r="A86" s="61"/>
      <c r="B86" s="92" t="s">
        <v>106</v>
      </c>
      <c r="C86" s="31">
        <v>1</v>
      </c>
      <c r="D86" s="27" t="s">
        <v>136</v>
      </c>
      <c r="E86" s="28"/>
      <c r="F86" s="34"/>
    </row>
    <row r="87" spans="1:25" x14ac:dyDescent="0.25">
      <c r="A87" s="61"/>
      <c r="B87" s="90" t="s">
        <v>1</v>
      </c>
      <c r="C87" s="272"/>
      <c r="D87" s="108"/>
      <c r="E87" s="28"/>
      <c r="F87" s="34"/>
    </row>
    <row r="88" spans="1:25" ht="38.25" x14ac:dyDescent="0.25">
      <c r="A88" s="61"/>
      <c r="B88" s="2" t="s">
        <v>107</v>
      </c>
      <c r="C88" s="31">
        <v>40.380000000000003</v>
      </c>
      <c r="D88" s="27" t="s">
        <v>26</v>
      </c>
      <c r="E88" s="28"/>
      <c r="F88" s="34"/>
    </row>
    <row r="89" spans="1:25" x14ac:dyDescent="0.25">
      <c r="A89" s="61"/>
      <c r="B89" s="2"/>
      <c r="C89" s="31"/>
      <c r="D89" s="27"/>
      <c r="E89" s="28"/>
      <c r="F89" s="34"/>
    </row>
    <row r="90" spans="1:25" x14ac:dyDescent="0.25">
      <c r="A90" s="88"/>
      <c r="B90" s="14" t="s">
        <v>138</v>
      </c>
      <c r="C90" s="31"/>
      <c r="D90" s="27"/>
      <c r="E90" s="17"/>
      <c r="F90" s="34"/>
    </row>
    <row r="91" spans="1:25" ht="15.75" x14ac:dyDescent="0.25">
      <c r="A91" s="61"/>
      <c r="B91" s="2" t="s">
        <v>135</v>
      </c>
      <c r="C91" s="31">
        <v>3.910000000000001</v>
      </c>
      <c r="D91" s="27" t="s">
        <v>91</v>
      </c>
      <c r="E91" s="28"/>
      <c r="F91" s="34"/>
    </row>
    <row r="92" spans="1:25" x14ac:dyDescent="0.25">
      <c r="A92" s="88"/>
      <c r="B92" s="36" t="s">
        <v>0</v>
      </c>
      <c r="C92" s="31"/>
      <c r="D92" s="27"/>
      <c r="E92" s="28" t="s">
        <v>123</v>
      </c>
      <c r="F92" s="34"/>
    </row>
    <row r="93" spans="1:25" x14ac:dyDescent="0.25">
      <c r="A93" s="61"/>
      <c r="B93" s="92" t="s">
        <v>139</v>
      </c>
      <c r="C93" s="31">
        <v>89.79</v>
      </c>
      <c r="D93" s="27" t="s">
        <v>188</v>
      </c>
      <c r="E93" s="28"/>
      <c r="F93" s="34"/>
    </row>
    <row r="94" spans="1:25" x14ac:dyDescent="0.25">
      <c r="A94" s="61"/>
      <c r="B94" s="92" t="s">
        <v>5</v>
      </c>
      <c r="C94" s="31">
        <v>363.91</v>
      </c>
      <c r="D94" s="27" t="s">
        <v>188</v>
      </c>
      <c r="E94" s="28"/>
      <c r="F94" s="34"/>
    </row>
    <row r="95" spans="1:25" x14ac:dyDescent="0.25">
      <c r="A95" s="61"/>
      <c r="B95" s="92" t="s">
        <v>106</v>
      </c>
      <c r="C95" s="31">
        <v>1</v>
      </c>
      <c r="D95" s="27" t="s">
        <v>136</v>
      </c>
      <c r="E95" s="28"/>
      <c r="F95" s="34"/>
      <c r="K95" t="s">
        <v>134</v>
      </c>
      <c r="R95" t="s">
        <v>272</v>
      </c>
    </row>
    <row r="96" spans="1:25" x14ac:dyDescent="0.25">
      <c r="A96" s="61"/>
      <c r="B96" s="90" t="s">
        <v>1</v>
      </c>
      <c r="C96" s="272"/>
      <c r="D96" s="108"/>
      <c r="E96" s="28"/>
      <c r="F96" s="34"/>
      <c r="K96" t="s">
        <v>13</v>
      </c>
      <c r="L96" t="s">
        <v>265</v>
      </c>
      <c r="M96" t="s">
        <v>270</v>
      </c>
      <c r="N96" t="s">
        <v>33</v>
      </c>
      <c r="O96" t="s">
        <v>24</v>
      </c>
      <c r="P96" t="s">
        <v>271</v>
      </c>
      <c r="Q96" t="s">
        <v>280</v>
      </c>
      <c r="R96" t="s">
        <v>273</v>
      </c>
      <c r="S96" t="s">
        <v>13</v>
      </c>
      <c r="T96" t="s">
        <v>274</v>
      </c>
      <c r="U96" t="s">
        <v>275</v>
      </c>
      <c r="V96" t="s">
        <v>276</v>
      </c>
      <c r="W96" t="s">
        <v>277</v>
      </c>
      <c r="X96" t="s">
        <v>278</v>
      </c>
      <c r="Y96" t="s">
        <v>275</v>
      </c>
    </row>
    <row r="97" spans="1:25" ht="38.25" x14ac:dyDescent="0.25">
      <c r="A97" s="61"/>
      <c r="B97" s="2" t="s">
        <v>107</v>
      </c>
      <c r="C97" s="31">
        <v>78.2</v>
      </c>
      <c r="D97" s="27" t="s">
        <v>26</v>
      </c>
      <c r="E97" s="28"/>
      <c r="F97" s="34"/>
      <c r="J97" t="s">
        <v>266</v>
      </c>
      <c r="K97">
        <v>10</v>
      </c>
      <c r="L97">
        <v>4.25</v>
      </c>
      <c r="M97">
        <v>0.27500000000000002</v>
      </c>
      <c r="N97">
        <v>0.2</v>
      </c>
      <c r="O97">
        <f>N97*M97</f>
        <v>5.5000000000000007E-2</v>
      </c>
      <c r="P97">
        <f>O97*L97*K97</f>
        <v>2.3375000000000004</v>
      </c>
      <c r="Q97">
        <f>(((L97*M97)+(L97*N97))*2)*K97</f>
        <v>40.375000000000007</v>
      </c>
      <c r="S97">
        <v>4</v>
      </c>
      <c r="T97">
        <f>(L97+0.2)*S97*K97</f>
        <v>178</v>
      </c>
      <c r="U97">
        <f>(T97*(12*12))/162</f>
        <v>158.22222222222223</v>
      </c>
      <c r="W97">
        <f>(L97*K97)/0.15</f>
        <v>283.33333333333337</v>
      </c>
      <c r="X97">
        <f>(((M97-0.045)+(N97-0.045))*2)*W97</f>
        <v>218.16666666666674</v>
      </c>
      <c r="Y97">
        <f>((6*6)*X97)/162</f>
        <v>48.481481481481495</v>
      </c>
    </row>
    <row r="98" spans="1:25" x14ac:dyDescent="0.25">
      <c r="A98" s="61"/>
      <c r="B98" s="2"/>
      <c r="C98" s="31"/>
      <c r="D98" s="27"/>
      <c r="E98" s="28"/>
      <c r="F98" s="34"/>
      <c r="J98" t="s">
        <v>267</v>
      </c>
      <c r="K98">
        <v>23</v>
      </c>
      <c r="L98">
        <v>4.25</v>
      </c>
      <c r="M98">
        <v>0.2</v>
      </c>
      <c r="N98">
        <v>0.2</v>
      </c>
      <c r="O98">
        <f t="shared" ref="O98" si="0">N98*M98</f>
        <v>4.0000000000000008E-2</v>
      </c>
      <c r="P98">
        <f>O98*L98*K98</f>
        <v>3.910000000000001</v>
      </c>
      <c r="Q98">
        <f>(((L98*M98)+(L98*N98))*2)*K98</f>
        <v>78.2</v>
      </c>
      <c r="S98">
        <v>4</v>
      </c>
      <c r="T98">
        <f>(L98+0.2)*S98*K98</f>
        <v>409.40000000000003</v>
      </c>
      <c r="U98">
        <f t="shared" ref="U98:U100" si="1">(T98*(12*12))/162</f>
        <v>363.91111111111115</v>
      </c>
      <c r="W98">
        <f>(L98*K98)/0.15</f>
        <v>651.66666666666674</v>
      </c>
      <c r="X98">
        <f>(((M98-0.045)+(N98-0.045))*2)*W98</f>
        <v>404.03333333333347</v>
      </c>
      <c r="Y98">
        <f t="shared" ref="Y98:Y100" si="2">((6*6)*X98)/162</f>
        <v>89.785185185185213</v>
      </c>
    </row>
    <row r="99" spans="1:25" x14ac:dyDescent="0.25">
      <c r="A99" s="88"/>
      <c r="B99" s="14" t="s">
        <v>192</v>
      </c>
      <c r="C99" s="31"/>
      <c r="D99" s="27"/>
      <c r="E99" s="17"/>
      <c r="F99" s="34"/>
      <c r="J99" t="s">
        <v>268</v>
      </c>
      <c r="K99">
        <v>2</v>
      </c>
      <c r="L99">
        <v>4.25</v>
      </c>
      <c r="M99">
        <v>0.22500000000000001</v>
      </c>
      <c r="O99">
        <v>0.04</v>
      </c>
      <c r="P99">
        <f>O99*L99*K99</f>
        <v>0.34</v>
      </c>
      <c r="Q99">
        <f>0.71*K99*L99</f>
        <v>6.0350000000000001</v>
      </c>
      <c r="S99">
        <v>6</v>
      </c>
      <c r="T99">
        <f>(L99+0.2)*S99*K99</f>
        <v>53.400000000000006</v>
      </c>
      <c r="U99">
        <f t="shared" si="1"/>
        <v>47.466666666666669</v>
      </c>
      <c r="W99">
        <f>(L99*K99)/0.15</f>
        <v>56.666666666666671</v>
      </c>
      <c r="X99">
        <f>0.71*W99</f>
        <v>40.233333333333334</v>
      </c>
      <c r="Y99">
        <f t="shared" si="2"/>
        <v>8.9407407407407415</v>
      </c>
    </row>
    <row r="100" spans="1:25" ht="15.75" x14ac:dyDescent="0.25">
      <c r="A100" s="61"/>
      <c r="B100" s="2" t="s">
        <v>135</v>
      </c>
      <c r="C100" s="31">
        <v>0.34</v>
      </c>
      <c r="D100" s="27" t="s">
        <v>91</v>
      </c>
      <c r="E100" s="28"/>
      <c r="F100" s="34"/>
      <c r="J100" t="s">
        <v>269</v>
      </c>
      <c r="K100">
        <v>4</v>
      </c>
      <c r="L100">
        <v>4.25</v>
      </c>
      <c r="M100">
        <v>0.15</v>
      </c>
      <c r="N100">
        <v>0.2</v>
      </c>
      <c r="O100">
        <f t="shared" ref="O100" si="3">N100*M100</f>
        <v>0.03</v>
      </c>
      <c r="P100">
        <f>O100*L100*K100</f>
        <v>0.51</v>
      </c>
      <c r="Q100">
        <f>(((L100*M100)+(L100*N100))*2)*K100</f>
        <v>11.9</v>
      </c>
      <c r="S100">
        <v>4</v>
      </c>
      <c r="T100">
        <f>(L100+0.2)*S100*K100</f>
        <v>71.2</v>
      </c>
      <c r="U100">
        <f t="shared" si="1"/>
        <v>63.288888888888899</v>
      </c>
      <c r="W100">
        <f>(L100*K100)/0.15</f>
        <v>113.33333333333334</v>
      </c>
      <c r="X100">
        <f>(((M100-0.045)+(N100-0.045))*2)*W100</f>
        <v>58.933333333333337</v>
      </c>
      <c r="Y100">
        <f t="shared" si="2"/>
        <v>13.096296296296298</v>
      </c>
    </row>
    <row r="101" spans="1:25" x14ac:dyDescent="0.25">
      <c r="A101" s="88"/>
      <c r="B101" s="36" t="s">
        <v>0</v>
      </c>
      <c r="C101" s="31"/>
      <c r="D101" s="27"/>
      <c r="E101" s="28"/>
      <c r="F101" s="34"/>
    </row>
    <row r="102" spans="1:25" x14ac:dyDescent="0.25">
      <c r="A102" s="61"/>
      <c r="B102" s="92" t="s">
        <v>139</v>
      </c>
      <c r="C102" s="31">
        <v>8.94</v>
      </c>
      <c r="D102" s="27" t="s">
        <v>188</v>
      </c>
      <c r="E102" s="28"/>
      <c r="F102" s="34"/>
    </row>
    <row r="103" spans="1:25" x14ac:dyDescent="0.25">
      <c r="A103" s="61"/>
      <c r="B103" s="92" t="s">
        <v>5</v>
      </c>
      <c r="C103" s="31">
        <v>47.46</v>
      </c>
      <c r="D103" s="27" t="s">
        <v>188</v>
      </c>
      <c r="E103" s="28"/>
      <c r="F103" s="34"/>
    </row>
    <row r="104" spans="1:25" x14ac:dyDescent="0.25">
      <c r="A104" s="61"/>
      <c r="B104" s="92" t="s">
        <v>106</v>
      </c>
      <c r="C104" s="31">
        <v>1</v>
      </c>
      <c r="D104" s="27" t="s">
        <v>136</v>
      </c>
      <c r="E104" s="28"/>
      <c r="F104" s="34"/>
    </row>
    <row r="105" spans="1:25" x14ac:dyDescent="0.25">
      <c r="A105" s="61"/>
      <c r="B105" s="90" t="s">
        <v>1</v>
      </c>
      <c r="C105" s="272"/>
      <c r="D105" s="108"/>
      <c r="E105" s="28"/>
      <c r="F105" s="34"/>
    </row>
    <row r="106" spans="1:25" ht="38.25" x14ac:dyDescent="0.25">
      <c r="A106" s="61"/>
      <c r="B106" s="2" t="s">
        <v>107</v>
      </c>
      <c r="C106" s="31">
        <v>6.04</v>
      </c>
      <c r="D106" s="27" t="s">
        <v>26</v>
      </c>
      <c r="E106" s="28"/>
      <c r="F106" s="34"/>
    </row>
    <row r="107" spans="1:25" x14ac:dyDescent="0.25">
      <c r="A107" s="61"/>
      <c r="B107" s="92"/>
      <c r="C107" s="31"/>
      <c r="D107" s="27"/>
      <c r="E107" s="28"/>
      <c r="F107" s="34"/>
    </row>
    <row r="108" spans="1:25" x14ac:dyDescent="0.25">
      <c r="A108" s="88"/>
      <c r="B108" s="14" t="s">
        <v>281</v>
      </c>
      <c r="C108" s="31"/>
      <c r="D108" s="27"/>
      <c r="E108" s="17"/>
      <c r="F108" s="34"/>
    </row>
    <row r="109" spans="1:25" ht="15.75" x14ac:dyDescent="0.25">
      <c r="A109" s="61"/>
      <c r="B109" s="2" t="s">
        <v>135</v>
      </c>
      <c r="C109" s="31">
        <v>0.51</v>
      </c>
      <c r="D109" s="27" t="s">
        <v>91</v>
      </c>
      <c r="E109" s="28"/>
      <c r="F109" s="34"/>
    </row>
    <row r="110" spans="1:25" x14ac:dyDescent="0.25">
      <c r="A110" s="88"/>
      <c r="B110" s="36" t="s">
        <v>0</v>
      </c>
      <c r="C110" s="31"/>
      <c r="D110" s="27"/>
      <c r="E110" s="28"/>
      <c r="F110" s="34"/>
    </row>
    <row r="111" spans="1:25" x14ac:dyDescent="0.25">
      <c r="A111" s="61"/>
      <c r="B111" s="92" t="s">
        <v>139</v>
      </c>
      <c r="C111" s="31">
        <v>13.096</v>
      </c>
      <c r="D111" s="27" t="s">
        <v>188</v>
      </c>
      <c r="E111" s="28"/>
      <c r="F111" s="34"/>
    </row>
    <row r="112" spans="1:25" x14ac:dyDescent="0.25">
      <c r="A112" s="61"/>
      <c r="B112" s="92" t="s">
        <v>5</v>
      </c>
      <c r="C112" s="31">
        <v>63.29</v>
      </c>
      <c r="D112" s="27" t="s">
        <v>188</v>
      </c>
      <c r="E112" s="28"/>
      <c r="F112" s="34"/>
    </row>
    <row r="113" spans="1:6" x14ac:dyDescent="0.25">
      <c r="A113" s="61"/>
      <c r="B113" s="92" t="s">
        <v>106</v>
      </c>
      <c r="C113" s="31">
        <v>1</v>
      </c>
      <c r="D113" s="27" t="s">
        <v>136</v>
      </c>
      <c r="E113" s="28"/>
      <c r="F113" s="34"/>
    </row>
    <row r="114" spans="1:6" x14ac:dyDescent="0.25">
      <c r="A114" s="61"/>
      <c r="B114" s="90" t="s">
        <v>1</v>
      </c>
      <c r="C114" s="272"/>
      <c r="D114" s="108"/>
      <c r="E114" s="28"/>
      <c r="F114" s="34"/>
    </row>
    <row r="115" spans="1:6" ht="38.25" x14ac:dyDescent="0.25">
      <c r="A115" s="61"/>
      <c r="B115" s="2" t="s">
        <v>107</v>
      </c>
      <c r="C115" s="31">
        <v>11.9</v>
      </c>
      <c r="D115" s="27" t="s">
        <v>26</v>
      </c>
      <c r="E115" s="28"/>
      <c r="F115" s="34"/>
    </row>
    <row r="116" spans="1:6" x14ac:dyDescent="0.25">
      <c r="A116" s="61"/>
      <c r="B116" s="2"/>
      <c r="C116" s="31"/>
      <c r="D116" s="27"/>
      <c r="E116" s="28"/>
      <c r="F116" s="34"/>
    </row>
    <row r="117" spans="1:6" x14ac:dyDescent="0.25">
      <c r="A117" s="88"/>
      <c r="B117" s="14" t="s">
        <v>301</v>
      </c>
      <c r="C117" s="31"/>
      <c r="D117" s="27"/>
      <c r="E117" s="17"/>
      <c r="F117" s="34"/>
    </row>
    <row r="118" spans="1:6" ht="15.75" x14ac:dyDescent="0.25">
      <c r="A118" s="61"/>
      <c r="B118" s="2" t="s">
        <v>135</v>
      </c>
      <c r="C118" s="31">
        <v>3.14</v>
      </c>
      <c r="D118" s="27" t="s">
        <v>91</v>
      </c>
      <c r="E118" s="28"/>
      <c r="F118" s="34"/>
    </row>
    <row r="119" spans="1:6" x14ac:dyDescent="0.25">
      <c r="A119" s="88"/>
      <c r="B119" s="36" t="s">
        <v>0</v>
      </c>
      <c r="C119" s="31"/>
      <c r="D119" s="27"/>
      <c r="E119" s="28"/>
      <c r="F119" s="34"/>
    </row>
    <row r="120" spans="1:6" x14ac:dyDescent="0.25">
      <c r="A120" s="61"/>
      <c r="B120" s="92" t="s">
        <v>302</v>
      </c>
      <c r="C120" s="31">
        <v>163.11000000000001</v>
      </c>
      <c r="D120" s="27" t="s">
        <v>188</v>
      </c>
      <c r="E120" s="28"/>
      <c r="F120" s="34"/>
    </row>
    <row r="121" spans="1:6" x14ac:dyDescent="0.25">
      <c r="A121" s="61"/>
      <c r="B121" s="92" t="s">
        <v>106</v>
      </c>
      <c r="C121" s="31">
        <v>1</v>
      </c>
      <c r="D121" s="27" t="s">
        <v>136</v>
      </c>
      <c r="E121" s="28"/>
      <c r="F121" s="34"/>
    </row>
    <row r="122" spans="1:6" x14ac:dyDescent="0.25">
      <c r="A122" s="61"/>
      <c r="B122" s="90" t="s">
        <v>1</v>
      </c>
      <c r="C122" s="272"/>
      <c r="D122" s="108"/>
      <c r="E122" s="28"/>
      <c r="F122" s="34"/>
    </row>
    <row r="123" spans="1:6" ht="38.25" x14ac:dyDescent="0.25">
      <c r="A123" s="61"/>
      <c r="B123" s="2" t="s">
        <v>107</v>
      </c>
      <c r="C123" s="31">
        <v>17.96</v>
      </c>
      <c r="D123" s="27" t="s">
        <v>26</v>
      </c>
      <c r="E123" s="28"/>
      <c r="F123" s="34"/>
    </row>
    <row r="124" spans="1:6" x14ac:dyDescent="0.25">
      <c r="A124" s="162"/>
      <c r="B124" s="163"/>
      <c r="C124" s="163"/>
      <c r="D124" s="163"/>
      <c r="E124" s="163"/>
      <c r="F124" s="180"/>
    </row>
    <row r="125" spans="1:6" ht="15.75" thickBot="1" x14ac:dyDescent="0.3">
      <c r="A125" s="248">
        <v>3.4</v>
      </c>
      <c r="B125" s="287" t="s">
        <v>282</v>
      </c>
      <c r="C125" s="288"/>
      <c r="D125" s="288"/>
      <c r="E125" s="288"/>
      <c r="F125" s="176"/>
    </row>
    <row r="126" spans="1:6" ht="15.75" thickTop="1" x14ac:dyDescent="0.25">
      <c r="A126" s="61"/>
      <c r="B126" s="2"/>
      <c r="C126" s="31"/>
      <c r="D126" s="27"/>
      <c r="E126" s="28"/>
      <c r="F126" s="34"/>
    </row>
    <row r="127" spans="1:6" x14ac:dyDescent="0.25">
      <c r="A127" s="88"/>
      <c r="B127" s="14" t="s">
        <v>284</v>
      </c>
      <c r="C127" s="27"/>
      <c r="D127" s="27"/>
      <c r="E127" s="17"/>
      <c r="F127" s="34"/>
    </row>
    <row r="128" spans="1:6" ht="15.75" x14ac:dyDescent="0.25">
      <c r="A128" s="61"/>
      <c r="B128" s="2" t="s">
        <v>134</v>
      </c>
      <c r="C128" s="31">
        <v>34.15</v>
      </c>
      <c r="D128" s="27" t="s">
        <v>91</v>
      </c>
      <c r="E128" s="28"/>
      <c r="F128" s="34"/>
    </row>
    <row r="129" spans="1:9" x14ac:dyDescent="0.25">
      <c r="A129" s="88"/>
      <c r="B129" s="36" t="s">
        <v>0</v>
      </c>
      <c r="C129" s="31"/>
      <c r="D129" s="27"/>
      <c r="E129" s="28"/>
      <c r="F129" s="34"/>
    </row>
    <row r="130" spans="1:9" x14ac:dyDescent="0.25">
      <c r="A130" s="61"/>
      <c r="B130" s="92" t="s">
        <v>4</v>
      </c>
      <c r="C130" s="31">
        <v>3.57</v>
      </c>
      <c r="D130" s="27" t="s">
        <v>3</v>
      </c>
      <c r="E130" s="28"/>
      <c r="F130" s="34"/>
    </row>
    <row r="131" spans="1:9" x14ac:dyDescent="0.25">
      <c r="A131" s="61"/>
      <c r="B131" s="90" t="s">
        <v>1</v>
      </c>
      <c r="C131" s="272"/>
      <c r="D131" s="108"/>
      <c r="E131" s="28"/>
      <c r="F131" s="34"/>
    </row>
    <row r="132" spans="1:9" ht="38.25" x14ac:dyDescent="0.25">
      <c r="A132" s="61"/>
      <c r="B132" s="2" t="s">
        <v>107</v>
      </c>
      <c r="C132" s="31">
        <v>273.02999999999997</v>
      </c>
      <c r="D132" s="27" t="s">
        <v>26</v>
      </c>
      <c r="E132" s="28"/>
      <c r="F132" s="34"/>
    </row>
    <row r="133" spans="1:9" x14ac:dyDescent="0.25">
      <c r="A133" s="61"/>
      <c r="B133" s="92"/>
      <c r="C133" s="31"/>
      <c r="D133" s="27"/>
      <c r="E133" s="28"/>
      <c r="F133" s="34"/>
    </row>
    <row r="134" spans="1:9" x14ac:dyDescent="0.25">
      <c r="A134" s="88"/>
      <c r="B134" s="14" t="s">
        <v>285</v>
      </c>
      <c r="C134" s="31"/>
      <c r="D134" s="27"/>
      <c r="E134" s="17"/>
      <c r="F134" s="34"/>
    </row>
    <row r="135" spans="1:9" ht="15.75" x14ac:dyDescent="0.25">
      <c r="A135" s="61"/>
      <c r="B135" s="2" t="s">
        <v>134</v>
      </c>
      <c r="C135" s="31">
        <v>2.56</v>
      </c>
      <c r="D135" s="27" t="s">
        <v>91</v>
      </c>
      <c r="E135" s="28"/>
      <c r="F135" s="34"/>
    </row>
    <row r="136" spans="1:9" x14ac:dyDescent="0.25">
      <c r="A136" s="88"/>
      <c r="B136" s="36" t="s">
        <v>0</v>
      </c>
      <c r="C136" s="31"/>
      <c r="D136" s="27"/>
      <c r="E136" s="28"/>
      <c r="F136" s="34"/>
    </row>
    <row r="137" spans="1:9" x14ac:dyDescent="0.25">
      <c r="A137" s="61"/>
      <c r="B137" s="92" t="s">
        <v>4</v>
      </c>
      <c r="C137" s="31">
        <v>0.24</v>
      </c>
      <c r="D137" s="27" t="s">
        <v>3</v>
      </c>
      <c r="E137" s="28"/>
      <c r="F137" s="34"/>
    </row>
    <row r="138" spans="1:9" x14ac:dyDescent="0.25">
      <c r="A138" s="61"/>
      <c r="B138" s="90" t="s">
        <v>1</v>
      </c>
      <c r="C138" s="272"/>
      <c r="D138" s="108"/>
      <c r="E138" s="28"/>
      <c r="F138" s="34"/>
    </row>
    <row r="139" spans="1:9" ht="38.25" x14ac:dyDescent="0.25">
      <c r="A139" s="61"/>
      <c r="B139" s="2" t="s">
        <v>107</v>
      </c>
      <c r="C139" s="31">
        <v>17.36</v>
      </c>
      <c r="D139" s="27" t="s">
        <v>26</v>
      </c>
      <c r="E139" s="28"/>
      <c r="F139" s="34"/>
    </row>
    <row r="140" spans="1:9" x14ac:dyDescent="0.25">
      <c r="A140" s="61"/>
      <c r="B140" s="2"/>
      <c r="C140" s="31"/>
      <c r="D140" s="27"/>
      <c r="E140" s="28"/>
      <c r="F140" s="34"/>
    </row>
    <row r="141" spans="1:9" x14ac:dyDescent="0.25">
      <c r="A141" s="88"/>
      <c r="B141" s="14" t="s">
        <v>137</v>
      </c>
      <c r="C141" s="31"/>
      <c r="D141" s="27"/>
      <c r="E141" s="17"/>
      <c r="F141" s="34"/>
    </row>
    <row r="142" spans="1:9" ht="15.75" x14ac:dyDescent="0.25">
      <c r="A142" s="61"/>
      <c r="B142" s="2" t="s">
        <v>135</v>
      </c>
      <c r="C142" s="31">
        <v>0.5</v>
      </c>
      <c r="D142" s="27" t="s">
        <v>91</v>
      </c>
      <c r="E142" s="28"/>
      <c r="F142" s="34"/>
      <c r="I142" s="108"/>
    </row>
    <row r="143" spans="1:9" x14ac:dyDescent="0.25">
      <c r="A143" s="88"/>
      <c r="B143" s="36" t="s">
        <v>0</v>
      </c>
      <c r="C143" s="31"/>
      <c r="D143" s="27"/>
      <c r="E143" s="28"/>
      <c r="F143" s="34"/>
      <c r="I143" s="108"/>
    </row>
    <row r="144" spans="1:9" x14ac:dyDescent="0.25">
      <c r="A144" s="61"/>
      <c r="B144" s="92" t="s">
        <v>139</v>
      </c>
      <c r="C144" s="31">
        <v>10.27</v>
      </c>
      <c r="D144" s="27" t="s">
        <v>279</v>
      </c>
      <c r="E144" s="28"/>
      <c r="F144" s="34"/>
      <c r="I144" s="108"/>
    </row>
    <row r="145" spans="1:25" x14ac:dyDescent="0.25">
      <c r="A145" s="61"/>
      <c r="B145" s="92" t="s">
        <v>5</v>
      </c>
      <c r="C145" s="31">
        <v>34.130000000000003</v>
      </c>
      <c r="D145" s="27" t="s">
        <v>279</v>
      </c>
      <c r="E145" s="28"/>
      <c r="F145" s="34"/>
      <c r="I145" s="108"/>
    </row>
    <row r="146" spans="1:25" x14ac:dyDescent="0.25">
      <c r="A146" s="61"/>
      <c r="B146" s="92" t="s">
        <v>106</v>
      </c>
      <c r="C146" s="31">
        <v>1</v>
      </c>
      <c r="D146" s="27" t="s">
        <v>136</v>
      </c>
      <c r="E146" s="28"/>
      <c r="F146" s="34"/>
      <c r="I146" s="225"/>
    </row>
    <row r="147" spans="1:25" x14ac:dyDescent="0.25">
      <c r="A147" s="61"/>
      <c r="B147" s="90" t="s">
        <v>1</v>
      </c>
      <c r="C147" s="272"/>
      <c r="D147" s="108"/>
      <c r="E147" s="28"/>
      <c r="F147" s="34"/>
    </row>
    <row r="148" spans="1:25" ht="38.25" x14ac:dyDescent="0.25">
      <c r="A148" s="61"/>
      <c r="B148" s="2" t="s">
        <v>107</v>
      </c>
      <c r="C148" s="31">
        <v>8.5500000000000007</v>
      </c>
      <c r="D148" s="27" t="s">
        <v>26</v>
      </c>
      <c r="E148" s="28"/>
      <c r="F148" s="34"/>
    </row>
    <row r="149" spans="1:25" x14ac:dyDescent="0.25">
      <c r="A149" s="61"/>
      <c r="B149" s="2"/>
      <c r="C149" s="31"/>
      <c r="D149" s="27"/>
      <c r="E149" s="28"/>
      <c r="F149" s="34"/>
    </row>
    <row r="150" spans="1:25" x14ac:dyDescent="0.25">
      <c r="A150" s="88"/>
      <c r="B150" s="14" t="s">
        <v>138</v>
      </c>
      <c r="C150" s="31"/>
      <c r="D150" s="27"/>
      <c r="E150" s="17"/>
      <c r="F150" s="34"/>
    </row>
    <row r="151" spans="1:25" ht="15.75" x14ac:dyDescent="0.25">
      <c r="A151" s="61"/>
      <c r="B151" s="2" t="s">
        <v>135</v>
      </c>
      <c r="C151" s="31">
        <v>2.7600000000000007</v>
      </c>
      <c r="D151" s="27" t="s">
        <v>91</v>
      </c>
      <c r="E151" s="28"/>
      <c r="F151" s="34"/>
    </row>
    <row r="152" spans="1:25" x14ac:dyDescent="0.25">
      <c r="A152" s="88"/>
      <c r="B152" s="36" t="s">
        <v>0</v>
      </c>
      <c r="C152" s="31"/>
      <c r="D152" s="27"/>
      <c r="E152" s="28" t="s">
        <v>123</v>
      </c>
      <c r="F152" s="34"/>
    </row>
    <row r="153" spans="1:25" x14ac:dyDescent="0.25">
      <c r="A153" s="61"/>
      <c r="B153" s="92" t="s">
        <v>139</v>
      </c>
      <c r="C153" s="31">
        <v>63.38</v>
      </c>
      <c r="D153" s="27" t="s">
        <v>188</v>
      </c>
      <c r="E153" s="28"/>
      <c r="F153" s="34"/>
    </row>
    <row r="154" spans="1:25" x14ac:dyDescent="0.25">
      <c r="A154" s="61"/>
      <c r="B154" s="92" t="s">
        <v>5</v>
      </c>
      <c r="C154" s="31">
        <v>261.69</v>
      </c>
      <c r="D154" s="27" t="s">
        <v>188</v>
      </c>
      <c r="E154" s="28"/>
      <c r="F154" s="34"/>
    </row>
    <row r="155" spans="1:25" x14ac:dyDescent="0.25">
      <c r="A155" s="61"/>
      <c r="B155" s="92" t="s">
        <v>106</v>
      </c>
      <c r="C155" s="31">
        <v>1</v>
      </c>
      <c r="D155" s="27" t="s">
        <v>136</v>
      </c>
      <c r="E155" s="28"/>
      <c r="F155" s="34"/>
      <c r="K155" t="s">
        <v>134</v>
      </c>
      <c r="R155" t="s">
        <v>272</v>
      </c>
      <c r="V155" t="s">
        <v>283</v>
      </c>
    </row>
    <row r="156" spans="1:25" x14ac:dyDescent="0.25">
      <c r="A156" s="61"/>
      <c r="B156" s="90" t="s">
        <v>1</v>
      </c>
      <c r="C156" s="272"/>
      <c r="D156" s="108"/>
      <c r="E156" s="28"/>
      <c r="F156" s="34"/>
      <c r="K156" t="s">
        <v>13</v>
      </c>
      <c r="L156" t="s">
        <v>265</v>
      </c>
      <c r="M156" t="s">
        <v>270</v>
      </c>
      <c r="N156" t="s">
        <v>33</v>
      </c>
      <c r="O156" t="s">
        <v>24</v>
      </c>
      <c r="P156" t="s">
        <v>271</v>
      </c>
      <c r="Q156" t="s">
        <v>280</v>
      </c>
      <c r="R156" t="s">
        <v>273</v>
      </c>
      <c r="S156" t="s">
        <v>13</v>
      </c>
      <c r="T156" t="s">
        <v>274</v>
      </c>
      <c r="U156" t="s">
        <v>275</v>
      </c>
      <c r="V156" t="s">
        <v>276</v>
      </c>
      <c r="W156" t="s">
        <v>277</v>
      </c>
      <c r="X156" t="s">
        <v>278</v>
      </c>
      <c r="Y156" t="s">
        <v>275</v>
      </c>
    </row>
    <row r="157" spans="1:25" ht="38.25" x14ac:dyDescent="0.25">
      <c r="A157" s="61"/>
      <c r="B157" s="2" t="s">
        <v>107</v>
      </c>
      <c r="C157" s="31">
        <v>55.20000000000001</v>
      </c>
      <c r="D157" s="27" t="s">
        <v>26</v>
      </c>
      <c r="E157" s="28"/>
      <c r="F157" s="34"/>
      <c r="J157" t="s">
        <v>266</v>
      </c>
      <c r="K157">
        <v>3</v>
      </c>
      <c r="L157">
        <v>3</v>
      </c>
      <c r="M157">
        <v>0.27500000000000002</v>
      </c>
      <c r="N157">
        <v>0.2</v>
      </c>
      <c r="O157">
        <f>N157*M157</f>
        <v>5.5000000000000007E-2</v>
      </c>
      <c r="P157">
        <f>O157*L157*K157</f>
        <v>0.49500000000000011</v>
      </c>
      <c r="Q157">
        <f>(((L157*M157)+(L157*N157))*2)*K157</f>
        <v>8.5500000000000007</v>
      </c>
      <c r="S157">
        <v>4</v>
      </c>
      <c r="T157">
        <f>(L157+0.2)*S157*K157</f>
        <v>38.400000000000006</v>
      </c>
      <c r="U157">
        <f>(T157*(12*12))/162</f>
        <v>34.133333333333333</v>
      </c>
      <c r="W157">
        <f>(L157*K157)/0.15</f>
        <v>60</v>
      </c>
      <c r="X157">
        <f>(((M157-0.045)+(N157-0.045))*2)*W157</f>
        <v>46.20000000000001</v>
      </c>
      <c r="Y157">
        <f>((6*6)*X157)/162</f>
        <v>10.266666666666667</v>
      </c>
    </row>
    <row r="158" spans="1:25" x14ac:dyDescent="0.25">
      <c r="A158" s="61"/>
      <c r="B158" s="2"/>
      <c r="C158" s="31"/>
      <c r="D158" s="27"/>
      <c r="E158" s="28"/>
      <c r="F158" s="34"/>
      <c r="J158" t="s">
        <v>267</v>
      </c>
      <c r="K158">
        <v>23</v>
      </c>
      <c r="L158">
        <v>3</v>
      </c>
      <c r="M158">
        <v>0.2</v>
      </c>
      <c r="N158">
        <v>0.2</v>
      </c>
      <c r="O158">
        <f t="shared" ref="O158" si="4">N158*M158</f>
        <v>4.0000000000000008E-2</v>
      </c>
      <c r="P158">
        <f>O158*L158*K158</f>
        <v>2.7600000000000007</v>
      </c>
      <c r="Q158">
        <f>(((L158*M158)+(L158*N158))*2)*K158</f>
        <v>55.20000000000001</v>
      </c>
      <c r="S158">
        <v>4</v>
      </c>
      <c r="T158">
        <f>(L158+0.2)*S158*K158</f>
        <v>294.40000000000003</v>
      </c>
      <c r="U158">
        <f t="shared" ref="U158" si="5">(T158*(12*12))/162</f>
        <v>261.68888888888893</v>
      </c>
      <c r="W158">
        <f>(L158*K158)/0.15</f>
        <v>460</v>
      </c>
      <c r="X158">
        <f>(((M158-0.045)+(N158-0.045))*2)*W158</f>
        <v>285.20000000000005</v>
      </c>
      <c r="Y158">
        <f t="shared" ref="Y158" si="6">((6*6)*X158)/162</f>
        <v>63.37777777777778</v>
      </c>
    </row>
    <row r="159" spans="1:25" x14ac:dyDescent="0.25">
      <c r="A159" s="88"/>
      <c r="B159" s="14" t="s">
        <v>297</v>
      </c>
      <c r="C159" s="31"/>
      <c r="D159" s="27"/>
      <c r="E159" s="17"/>
      <c r="F159" s="34"/>
    </row>
    <row r="160" spans="1:25" ht="15.75" x14ac:dyDescent="0.25">
      <c r="A160" s="61"/>
      <c r="B160" s="2" t="s">
        <v>135</v>
      </c>
      <c r="C160" s="31">
        <v>2.8600000000000008</v>
      </c>
      <c r="D160" s="27" t="s">
        <v>91</v>
      </c>
      <c r="E160" s="28"/>
      <c r="F160" s="34"/>
    </row>
    <row r="161" spans="1:6" x14ac:dyDescent="0.25">
      <c r="A161" s="88"/>
      <c r="B161" s="36" t="s">
        <v>0</v>
      </c>
      <c r="C161" s="31"/>
      <c r="D161" s="27"/>
      <c r="E161" s="28"/>
      <c r="F161" s="34"/>
    </row>
    <row r="162" spans="1:6" x14ac:dyDescent="0.25">
      <c r="A162" s="61"/>
      <c r="B162" s="92" t="s">
        <v>2</v>
      </c>
      <c r="C162" s="31">
        <v>95.33</v>
      </c>
      <c r="D162" s="27" t="s">
        <v>188</v>
      </c>
      <c r="E162" s="28"/>
      <c r="F162" s="34"/>
    </row>
    <row r="163" spans="1:6" x14ac:dyDescent="0.25">
      <c r="A163" s="61"/>
      <c r="B163" s="92" t="s">
        <v>6</v>
      </c>
      <c r="C163" s="31">
        <v>178.44</v>
      </c>
      <c r="D163" s="27" t="s">
        <v>188</v>
      </c>
      <c r="E163" s="28"/>
      <c r="F163" s="34"/>
    </row>
    <row r="164" spans="1:6" x14ac:dyDescent="0.25">
      <c r="A164" s="61"/>
      <c r="B164" s="92" t="s">
        <v>300</v>
      </c>
      <c r="C164" s="31">
        <v>12.22</v>
      </c>
      <c r="D164" s="27" t="s">
        <v>188</v>
      </c>
      <c r="E164" s="28"/>
      <c r="F164" s="34"/>
    </row>
    <row r="165" spans="1:6" x14ac:dyDescent="0.25">
      <c r="A165" s="61"/>
      <c r="B165" s="92" t="s">
        <v>106</v>
      </c>
      <c r="C165" s="31">
        <v>1</v>
      </c>
      <c r="D165" s="27" t="s">
        <v>136</v>
      </c>
      <c r="E165" s="28"/>
      <c r="F165" s="34"/>
    </row>
    <row r="166" spans="1:6" x14ac:dyDescent="0.25">
      <c r="A166" s="61"/>
      <c r="B166" s="90" t="s">
        <v>1</v>
      </c>
      <c r="C166" s="272"/>
      <c r="D166" s="108"/>
      <c r="E166" s="28"/>
      <c r="F166" s="34"/>
    </row>
    <row r="167" spans="1:6" ht="38.25" x14ac:dyDescent="0.25">
      <c r="A167" s="61"/>
      <c r="B167" s="2" t="s">
        <v>107</v>
      </c>
      <c r="C167" s="31">
        <v>28.6</v>
      </c>
      <c r="D167" s="27" t="s">
        <v>26</v>
      </c>
      <c r="E167" s="28"/>
      <c r="F167" s="34"/>
    </row>
    <row r="168" spans="1:6" x14ac:dyDescent="0.25">
      <c r="A168" s="61"/>
      <c r="B168" s="2"/>
      <c r="C168" s="31"/>
      <c r="D168" s="27"/>
      <c r="E168" s="28"/>
      <c r="F168" s="34"/>
    </row>
    <row r="169" spans="1:6" x14ac:dyDescent="0.25">
      <c r="A169" s="88"/>
      <c r="B169" s="14" t="s">
        <v>298</v>
      </c>
      <c r="C169" s="31"/>
      <c r="D169" s="27"/>
      <c r="E169" s="17"/>
      <c r="F169" s="34"/>
    </row>
    <row r="170" spans="1:6" ht="15.75" x14ac:dyDescent="0.25">
      <c r="A170" s="61"/>
      <c r="B170" s="2" t="s">
        <v>135</v>
      </c>
      <c r="C170" s="31">
        <v>4.71</v>
      </c>
      <c r="D170" s="27" t="s">
        <v>91</v>
      </c>
      <c r="E170" s="28"/>
      <c r="F170" s="34"/>
    </row>
    <row r="171" spans="1:6" x14ac:dyDescent="0.25">
      <c r="A171" s="88"/>
      <c r="B171" s="36" t="s">
        <v>0</v>
      </c>
      <c r="C171" s="31"/>
      <c r="D171" s="27"/>
      <c r="E171" s="28"/>
      <c r="F171" s="34"/>
    </row>
    <row r="172" spans="1:6" x14ac:dyDescent="0.25">
      <c r="A172" s="61"/>
      <c r="B172" s="92" t="s">
        <v>2</v>
      </c>
      <c r="C172" s="31">
        <v>157</v>
      </c>
      <c r="D172" s="27" t="s">
        <v>188</v>
      </c>
      <c r="E172" s="28"/>
      <c r="F172" s="34"/>
    </row>
    <row r="173" spans="1:6" x14ac:dyDescent="0.25">
      <c r="A173" s="61"/>
      <c r="B173" s="92" t="s">
        <v>6</v>
      </c>
      <c r="C173" s="31">
        <v>352.64</v>
      </c>
      <c r="D173" s="27" t="s">
        <v>188</v>
      </c>
      <c r="E173" s="28"/>
      <c r="F173" s="34"/>
    </row>
    <row r="174" spans="1:6" x14ac:dyDescent="0.25">
      <c r="A174" s="61"/>
      <c r="B174" s="92" t="s">
        <v>106</v>
      </c>
      <c r="C174" s="31">
        <v>1</v>
      </c>
      <c r="D174" s="27" t="s">
        <v>136</v>
      </c>
      <c r="E174" s="28"/>
      <c r="F174" s="34"/>
    </row>
    <row r="175" spans="1:6" x14ac:dyDescent="0.25">
      <c r="A175" s="61"/>
      <c r="B175" s="90" t="s">
        <v>1</v>
      </c>
      <c r="C175" s="272"/>
      <c r="D175" s="108"/>
      <c r="E175" s="28"/>
      <c r="F175" s="34"/>
    </row>
    <row r="176" spans="1:6" ht="38.25" x14ac:dyDescent="0.25">
      <c r="A176" s="61"/>
      <c r="B176" s="2" t="s">
        <v>107</v>
      </c>
      <c r="C176" s="31">
        <v>47.1</v>
      </c>
      <c r="D176" s="27" t="s">
        <v>26</v>
      </c>
      <c r="E176" s="28"/>
      <c r="F176" s="34"/>
    </row>
    <row r="177" spans="1:27" x14ac:dyDescent="0.25">
      <c r="A177" s="61"/>
      <c r="B177" s="2"/>
      <c r="C177" s="31"/>
      <c r="D177" s="27"/>
      <c r="E177" s="28"/>
      <c r="F177" s="34"/>
    </row>
    <row r="178" spans="1:27" x14ac:dyDescent="0.25">
      <c r="A178" s="88"/>
      <c r="B178" s="14" t="s">
        <v>299</v>
      </c>
      <c r="C178" s="31"/>
      <c r="D178" s="27"/>
      <c r="E178" s="17"/>
      <c r="F178" s="34"/>
      <c r="J178" s="224"/>
      <c r="K178" s="224"/>
      <c r="L178" s="222" t="s">
        <v>13</v>
      </c>
      <c r="M178" s="222" t="s">
        <v>13</v>
      </c>
      <c r="N178" s="222" t="s">
        <v>13</v>
      </c>
      <c r="O178" s="222" t="s">
        <v>13</v>
      </c>
      <c r="P178" s="222" t="s">
        <v>278</v>
      </c>
      <c r="Q178" s="224"/>
      <c r="R178" s="224"/>
      <c r="S178" s="224"/>
      <c r="T178" s="224" t="s">
        <v>293</v>
      </c>
      <c r="U178" s="224" t="s">
        <v>296</v>
      </c>
      <c r="V178" s="224" t="s">
        <v>296</v>
      </c>
      <c r="W178" s="224" t="s">
        <v>296</v>
      </c>
      <c r="X178" s="222" t="s">
        <v>279</v>
      </c>
      <c r="Y178" s="222" t="s">
        <v>279</v>
      </c>
      <c r="Z178" s="222" t="s">
        <v>279</v>
      </c>
      <c r="AA178" s="222" t="s">
        <v>279</v>
      </c>
    </row>
    <row r="179" spans="1:27" ht="15.75" x14ac:dyDescent="0.25">
      <c r="A179" s="61"/>
      <c r="B179" s="2" t="s">
        <v>135</v>
      </c>
      <c r="C179" s="31">
        <v>8.9700000000000006</v>
      </c>
      <c r="D179" s="27" t="s">
        <v>91</v>
      </c>
      <c r="E179" s="28"/>
      <c r="F179" s="34"/>
      <c r="J179" s="226"/>
      <c r="K179" s="226" t="s">
        <v>278</v>
      </c>
      <c r="L179" s="223" t="s">
        <v>273</v>
      </c>
      <c r="M179" s="223" t="s">
        <v>290</v>
      </c>
      <c r="N179" s="223" t="s">
        <v>291</v>
      </c>
      <c r="O179" s="223" t="s">
        <v>276</v>
      </c>
      <c r="P179" s="223" t="s">
        <v>276</v>
      </c>
      <c r="Q179" s="223" t="s">
        <v>97</v>
      </c>
      <c r="R179" s="223" t="s">
        <v>33</v>
      </c>
      <c r="S179" s="223" t="s">
        <v>292</v>
      </c>
      <c r="T179" s="223" t="s">
        <v>35</v>
      </c>
      <c r="U179" s="223" t="s">
        <v>294</v>
      </c>
      <c r="V179" s="223" t="s">
        <v>290</v>
      </c>
      <c r="W179" s="223" t="s">
        <v>291</v>
      </c>
      <c r="X179" s="223" t="s">
        <v>294</v>
      </c>
      <c r="Y179" s="223" t="s">
        <v>290</v>
      </c>
      <c r="Z179" s="223" t="s">
        <v>291</v>
      </c>
      <c r="AA179" s="223" t="s">
        <v>295</v>
      </c>
    </row>
    <row r="180" spans="1:27" x14ac:dyDescent="0.25">
      <c r="A180" s="88"/>
      <c r="B180" s="36" t="s">
        <v>0</v>
      </c>
      <c r="C180" s="31"/>
      <c r="D180" s="27"/>
      <c r="E180" s="28"/>
      <c r="F180" s="34"/>
      <c r="J180" s="227" t="s">
        <v>286</v>
      </c>
      <c r="K180" s="227">
        <v>35.75</v>
      </c>
      <c r="L180" s="227">
        <v>0</v>
      </c>
      <c r="M180" s="227">
        <v>5</v>
      </c>
      <c r="N180" s="227">
        <v>2</v>
      </c>
      <c r="O180" s="232">
        <f>35750/100</f>
        <v>357.5</v>
      </c>
      <c r="P180" s="227">
        <f>O180*((Q180+R180)*2)</f>
        <v>429.00000000000006</v>
      </c>
      <c r="Q180" s="227">
        <v>0.4</v>
      </c>
      <c r="R180" s="227">
        <v>0.2</v>
      </c>
      <c r="S180" s="227">
        <f>Q180*R180*K180</f>
        <v>2.8600000000000008</v>
      </c>
      <c r="T180" s="227">
        <f>((Q180*K180)*2)</f>
        <v>28.6</v>
      </c>
      <c r="U180" s="227">
        <f>((K180/5.2)*(12*40))/1000</f>
        <v>3.3</v>
      </c>
      <c r="V180" s="227">
        <f>((K180/5.2)*(16*40))/1000</f>
        <v>4.4000000000000004</v>
      </c>
      <c r="W180" s="227">
        <f>((K180/5.2)*(25*40))/1000</f>
        <v>6.875</v>
      </c>
      <c r="X180" s="227">
        <f>(((K180+U180)*L180)*(12*12))/162</f>
        <v>0</v>
      </c>
      <c r="Y180" s="227">
        <f t="shared" ref="Y180:Z183" si="7">(((K180+V180)*M180)*(12*12))/162</f>
        <v>178.44444444444446</v>
      </c>
      <c r="Z180" s="227">
        <f t="shared" si="7"/>
        <v>12.222222222222221</v>
      </c>
      <c r="AA180" s="227">
        <f>((6*6)*P180)/162</f>
        <v>95.333333333333343</v>
      </c>
    </row>
    <row r="181" spans="1:27" x14ac:dyDescent="0.25">
      <c r="A181" s="61"/>
      <c r="B181" s="92" t="s">
        <v>2</v>
      </c>
      <c r="C181" s="31">
        <v>199.37</v>
      </c>
      <c r="D181" s="27" t="s">
        <v>3</v>
      </c>
      <c r="E181" s="28"/>
      <c r="F181" s="34"/>
      <c r="J181" s="228" t="s">
        <v>287</v>
      </c>
      <c r="K181" s="228">
        <f>58873.425/1000</f>
        <v>58.873425000000005</v>
      </c>
      <c r="L181" s="228">
        <v>0</v>
      </c>
      <c r="M181" s="228">
        <v>6</v>
      </c>
      <c r="N181" s="228">
        <v>0</v>
      </c>
      <c r="O181" s="233">
        <f>58873.43/100</f>
        <v>588.73429999999996</v>
      </c>
      <c r="P181" s="228">
        <f t="shared" ref="P181:P183" si="8">O181*((Q181+R181)*2)</f>
        <v>706.48116000000005</v>
      </c>
      <c r="Q181" s="228">
        <v>0.4</v>
      </c>
      <c r="R181" s="228">
        <v>0.2</v>
      </c>
      <c r="S181" s="228">
        <f>Q181*R181*K181</f>
        <v>4.709874000000001</v>
      </c>
      <c r="T181" s="228">
        <f>((Q181*K181)*2)</f>
        <v>47.098740000000006</v>
      </c>
      <c r="U181" s="228">
        <f>((K181/5.2)*(12*40))/1000</f>
        <v>5.4344700000000001</v>
      </c>
      <c r="V181" s="228">
        <f>((K181/5.2)*(16*40))/1000</f>
        <v>7.2459600000000002</v>
      </c>
      <c r="W181" s="228">
        <f>((K181/5.2)*(25*40))/1000</f>
        <v>11.3218125</v>
      </c>
      <c r="X181" s="228">
        <f>(((K181+U181)*L181)*(12*12))/162</f>
        <v>0</v>
      </c>
      <c r="Y181" s="228">
        <f t="shared" si="7"/>
        <v>352.63671999999997</v>
      </c>
      <c r="Z181" s="228">
        <f t="shared" si="7"/>
        <v>0</v>
      </c>
      <c r="AA181" s="228">
        <f t="shared" ref="AA181:AA183" si="9">((6*6)*P181)/162</f>
        <v>156.99581333333336</v>
      </c>
    </row>
    <row r="182" spans="1:27" x14ac:dyDescent="0.25">
      <c r="A182" s="61"/>
      <c r="B182" s="92" t="s">
        <v>5</v>
      </c>
      <c r="C182" s="31">
        <v>108.89</v>
      </c>
      <c r="D182" s="27" t="s">
        <v>3</v>
      </c>
      <c r="E182" s="28"/>
      <c r="F182" s="34"/>
      <c r="J182" s="226" t="s">
        <v>288</v>
      </c>
      <c r="K182" s="226">
        <f>112144/1000</f>
        <v>112.14400000000001</v>
      </c>
      <c r="L182" s="226">
        <v>1</v>
      </c>
      <c r="M182" s="226">
        <v>4</v>
      </c>
      <c r="N182" s="230">
        <v>0</v>
      </c>
      <c r="O182" s="230">
        <f>112144/150</f>
        <v>747.62666666666667</v>
      </c>
      <c r="P182" s="226">
        <f t="shared" si="8"/>
        <v>897.15200000000016</v>
      </c>
      <c r="Q182" s="226">
        <v>0.4</v>
      </c>
      <c r="R182" s="226">
        <v>0.2</v>
      </c>
      <c r="S182" s="226">
        <f>Q182*R182*K182</f>
        <v>8.9715200000000017</v>
      </c>
      <c r="T182" s="226">
        <f>((Q182*K182)*2)</f>
        <v>89.71520000000001</v>
      </c>
      <c r="U182" s="226">
        <f>((K182/5.2)*(12*40))/1000</f>
        <v>10.351753846153846</v>
      </c>
      <c r="V182" s="226">
        <f>((K182/5.2)*(16*40))/1000</f>
        <v>13.80233846153846</v>
      </c>
      <c r="W182" s="226">
        <f>((K182/5.2)*(25*40))/1000</f>
        <v>21.566153846153846</v>
      </c>
      <c r="X182" s="228">
        <f>(((K182+U182)*L182)*(12*12))/162</f>
        <v>108.88511452991453</v>
      </c>
      <c r="Y182" s="228">
        <f t="shared" si="7"/>
        <v>447.80920341880346</v>
      </c>
      <c r="Z182" s="228">
        <f t="shared" si="7"/>
        <v>0</v>
      </c>
      <c r="AA182" s="228">
        <f t="shared" si="9"/>
        <v>199.36711111111114</v>
      </c>
    </row>
    <row r="183" spans="1:27" x14ac:dyDescent="0.25">
      <c r="A183" s="61"/>
      <c r="B183" s="92" t="s">
        <v>6</v>
      </c>
      <c r="C183" s="31">
        <v>447.81</v>
      </c>
      <c r="D183" s="27" t="s">
        <v>3</v>
      </c>
      <c r="E183" s="28"/>
      <c r="F183" s="34"/>
      <c r="J183" s="229" t="s">
        <v>304</v>
      </c>
      <c r="K183" s="229">
        <v>12</v>
      </c>
      <c r="L183" s="229">
        <v>4</v>
      </c>
      <c r="M183" s="229">
        <v>0</v>
      </c>
      <c r="N183" s="231">
        <v>0</v>
      </c>
      <c r="O183" s="231">
        <f>12000/150</f>
        <v>80</v>
      </c>
      <c r="P183" s="229">
        <f t="shared" si="8"/>
        <v>72</v>
      </c>
      <c r="Q183" s="229">
        <v>0.3</v>
      </c>
      <c r="R183" s="229">
        <v>0.15</v>
      </c>
      <c r="S183" s="229">
        <f>Q183*R183*K183</f>
        <v>0.54</v>
      </c>
      <c r="T183" s="229">
        <f>((Q183*K183)*2)</f>
        <v>7.1999999999999993</v>
      </c>
      <c r="U183" s="229">
        <f>((K183/5.2)*(12*40))/1000</f>
        <v>1.1076923076923075</v>
      </c>
      <c r="V183" s="229">
        <f>((K183/5.2)*(16*40))/1000</f>
        <v>1.4769230769230768</v>
      </c>
      <c r="W183" s="229">
        <f>((K183/5.2)*(25*40))/1000</f>
        <v>2.3076923076923075</v>
      </c>
      <c r="X183" s="229">
        <f>(((K183+U183)*L183)*(12*12))/162</f>
        <v>46.605128205128203</v>
      </c>
      <c r="Y183" s="229">
        <f t="shared" si="7"/>
        <v>0</v>
      </c>
      <c r="Z183" s="229">
        <f t="shared" si="7"/>
        <v>0</v>
      </c>
      <c r="AA183" s="229">
        <f t="shared" si="9"/>
        <v>16</v>
      </c>
    </row>
    <row r="184" spans="1:27" x14ac:dyDescent="0.25">
      <c r="A184" s="61"/>
      <c r="B184" s="92" t="s">
        <v>106</v>
      </c>
      <c r="C184" s="31">
        <v>1</v>
      </c>
      <c r="D184" s="27" t="s">
        <v>136</v>
      </c>
      <c r="E184" s="28"/>
      <c r="F184" s="34"/>
    </row>
    <row r="185" spans="1:27" x14ac:dyDescent="0.25">
      <c r="A185" s="61"/>
      <c r="B185" s="90" t="s">
        <v>1</v>
      </c>
      <c r="C185" s="272"/>
      <c r="D185" s="108"/>
      <c r="E185" s="28"/>
      <c r="F185" s="34"/>
    </row>
    <row r="186" spans="1:27" ht="38.25" x14ac:dyDescent="0.25">
      <c r="A186" s="61"/>
      <c r="B186" s="2" t="s">
        <v>107</v>
      </c>
      <c r="C186" s="31">
        <v>89.72</v>
      </c>
      <c r="D186" s="27" t="s">
        <v>26</v>
      </c>
      <c r="E186" s="28"/>
      <c r="F186" s="34"/>
    </row>
    <row r="187" spans="1:27" x14ac:dyDescent="0.25">
      <c r="A187" s="61"/>
      <c r="B187" s="2"/>
      <c r="C187" s="31"/>
      <c r="D187" s="27"/>
      <c r="E187" s="28"/>
      <c r="F187" s="34"/>
    </row>
    <row r="188" spans="1:27" x14ac:dyDescent="0.25">
      <c r="A188" s="88"/>
      <c r="B188" s="14" t="s">
        <v>194</v>
      </c>
      <c r="C188" s="31"/>
      <c r="D188" s="27"/>
      <c r="E188" s="17"/>
      <c r="F188" s="34"/>
    </row>
    <row r="189" spans="1:27" ht="15.75" x14ac:dyDescent="0.25">
      <c r="A189" s="61"/>
      <c r="B189" s="2" t="s">
        <v>135</v>
      </c>
      <c r="C189" s="31">
        <v>0.54</v>
      </c>
      <c r="D189" s="27" t="s">
        <v>91</v>
      </c>
      <c r="E189" s="28"/>
      <c r="F189" s="34"/>
    </row>
    <row r="190" spans="1:27" x14ac:dyDescent="0.25">
      <c r="A190" s="88"/>
      <c r="B190" s="36" t="s">
        <v>0</v>
      </c>
      <c r="C190" s="31"/>
      <c r="D190" s="27"/>
      <c r="E190" s="28"/>
      <c r="F190" s="34"/>
    </row>
    <row r="191" spans="1:27" x14ac:dyDescent="0.25">
      <c r="A191" s="61"/>
      <c r="B191" s="92" t="s">
        <v>2</v>
      </c>
      <c r="C191" s="31">
        <v>16</v>
      </c>
      <c r="D191" s="27" t="s">
        <v>188</v>
      </c>
      <c r="E191" s="28"/>
      <c r="F191" s="34"/>
    </row>
    <row r="192" spans="1:27" x14ac:dyDescent="0.25">
      <c r="A192" s="61"/>
      <c r="B192" s="92" t="s">
        <v>5</v>
      </c>
      <c r="C192" s="31">
        <v>46.61</v>
      </c>
      <c r="D192" s="27" t="s">
        <v>188</v>
      </c>
      <c r="E192" s="28"/>
      <c r="F192" s="34"/>
    </row>
    <row r="193" spans="1:28" x14ac:dyDescent="0.25">
      <c r="A193" s="61"/>
      <c r="B193" s="92" t="s">
        <v>106</v>
      </c>
      <c r="C193" s="31">
        <v>1</v>
      </c>
      <c r="D193" s="27" t="s">
        <v>136</v>
      </c>
      <c r="E193" s="28"/>
      <c r="F193" s="34"/>
    </row>
    <row r="194" spans="1:28" x14ac:dyDescent="0.25">
      <c r="A194" s="61"/>
      <c r="B194" s="90" t="s">
        <v>1</v>
      </c>
      <c r="C194" s="272"/>
      <c r="D194" s="108"/>
      <c r="E194" s="28"/>
      <c r="F194" s="34"/>
    </row>
    <row r="195" spans="1:28" ht="38.25" x14ac:dyDescent="0.25">
      <c r="A195" s="61"/>
      <c r="B195" s="2" t="s">
        <v>107</v>
      </c>
      <c r="C195" s="31">
        <v>7.2</v>
      </c>
      <c r="D195" s="27" t="s">
        <v>26</v>
      </c>
      <c r="E195" s="28"/>
      <c r="F195" s="34"/>
    </row>
    <row r="196" spans="1:28" x14ac:dyDescent="0.25">
      <c r="A196" s="61"/>
      <c r="B196" s="2"/>
      <c r="C196" s="31"/>
      <c r="D196" s="27"/>
      <c r="E196" s="28"/>
      <c r="F196" s="34"/>
    </row>
    <row r="197" spans="1:28" ht="15.75" thickBot="1" x14ac:dyDescent="0.3">
      <c r="A197" s="248">
        <v>3.5</v>
      </c>
      <c r="B197" s="287" t="s">
        <v>71</v>
      </c>
      <c r="C197" s="288"/>
      <c r="D197" s="288"/>
      <c r="E197" s="288"/>
      <c r="F197" s="176"/>
    </row>
    <row r="198" spans="1:28" ht="15.75" thickTop="1" x14ac:dyDescent="0.25">
      <c r="A198" s="61"/>
      <c r="B198" s="92"/>
      <c r="C198" s="31"/>
      <c r="D198" s="27"/>
      <c r="E198" s="28"/>
      <c r="F198" s="34"/>
    </row>
    <row r="199" spans="1:28" x14ac:dyDescent="0.25">
      <c r="A199" s="88"/>
      <c r="B199" s="14" t="s">
        <v>193</v>
      </c>
      <c r="C199" s="27"/>
      <c r="D199" s="27"/>
      <c r="E199" s="17"/>
      <c r="F199" s="34"/>
    </row>
    <row r="200" spans="1:28" ht="15.75" x14ac:dyDescent="0.25">
      <c r="A200" s="61"/>
      <c r="B200" s="2" t="s">
        <v>135</v>
      </c>
      <c r="C200" s="31">
        <v>11.09</v>
      </c>
      <c r="D200" s="27" t="s">
        <v>91</v>
      </c>
      <c r="E200" s="28"/>
      <c r="F200" s="34"/>
      <c r="K200" s="224"/>
      <c r="L200" s="224"/>
      <c r="M200" s="222" t="s">
        <v>13</v>
      </c>
      <c r="N200" s="222" t="s">
        <v>13</v>
      </c>
      <c r="O200" s="222" t="s">
        <v>13</v>
      </c>
      <c r="P200" s="222" t="s">
        <v>13</v>
      </c>
      <c r="Q200" s="222" t="s">
        <v>278</v>
      </c>
      <c r="R200" s="224"/>
      <c r="S200" s="224"/>
      <c r="T200" s="224"/>
      <c r="U200" s="224" t="s">
        <v>293</v>
      </c>
      <c r="V200" s="224" t="s">
        <v>296</v>
      </c>
      <c r="W200" s="224" t="s">
        <v>296</v>
      </c>
      <c r="X200" s="224" t="s">
        <v>296</v>
      </c>
      <c r="Y200" s="222" t="s">
        <v>279</v>
      </c>
      <c r="Z200" s="222" t="s">
        <v>279</v>
      </c>
      <c r="AA200" s="222" t="s">
        <v>279</v>
      </c>
      <c r="AB200" s="222" t="s">
        <v>279</v>
      </c>
    </row>
    <row r="201" spans="1:28" x14ac:dyDescent="0.25">
      <c r="A201" s="88"/>
      <c r="B201" s="36" t="s">
        <v>0</v>
      </c>
      <c r="C201" s="31"/>
      <c r="D201" s="27"/>
      <c r="E201" s="28"/>
      <c r="F201" s="34"/>
      <c r="K201" s="226"/>
      <c r="L201" s="226" t="s">
        <v>278</v>
      </c>
      <c r="M201" s="223" t="s">
        <v>273</v>
      </c>
      <c r="N201" s="223" t="s">
        <v>290</v>
      </c>
      <c r="O201" s="223" t="s">
        <v>291</v>
      </c>
      <c r="P201" s="223" t="s">
        <v>276</v>
      </c>
      <c r="Q201" s="223" t="s">
        <v>276</v>
      </c>
      <c r="R201" s="223" t="s">
        <v>97</v>
      </c>
      <c r="S201" s="223" t="s">
        <v>33</v>
      </c>
      <c r="T201" s="223" t="s">
        <v>292</v>
      </c>
      <c r="U201" s="223" t="s">
        <v>35</v>
      </c>
      <c r="V201" s="223" t="s">
        <v>294</v>
      </c>
      <c r="W201" s="223" t="s">
        <v>290</v>
      </c>
      <c r="X201" s="223" t="s">
        <v>291</v>
      </c>
      <c r="Y201" s="223" t="s">
        <v>294</v>
      </c>
      <c r="Z201" s="223" t="s">
        <v>290</v>
      </c>
      <c r="AA201" s="223" t="s">
        <v>291</v>
      </c>
      <c r="AB201" s="223" t="s">
        <v>295</v>
      </c>
    </row>
    <row r="202" spans="1:28" x14ac:dyDescent="0.25">
      <c r="A202" s="61"/>
      <c r="B202" s="92" t="s">
        <v>2</v>
      </c>
      <c r="C202" s="31">
        <v>258.16000000000003</v>
      </c>
      <c r="D202" s="27" t="s">
        <v>188</v>
      </c>
      <c r="E202" s="28"/>
      <c r="F202" s="34"/>
      <c r="K202" s="226" t="s">
        <v>303</v>
      </c>
      <c r="L202" s="226">
        <v>3.15</v>
      </c>
      <c r="M202" s="226">
        <v>5</v>
      </c>
      <c r="N202" s="226">
        <v>2</v>
      </c>
      <c r="O202" s="230">
        <v>0</v>
      </c>
      <c r="P202" s="230">
        <f>3150/150</f>
        <v>21</v>
      </c>
      <c r="Q202" s="226">
        <f>P202*((R202+S202)*2)</f>
        <v>23.1</v>
      </c>
      <c r="R202" s="226">
        <v>0.35</v>
      </c>
      <c r="S202" s="226">
        <v>0.2</v>
      </c>
      <c r="T202" s="226">
        <f>R202*S202*L202</f>
        <v>0.22049999999999997</v>
      </c>
      <c r="U202" s="226">
        <f>((R202*L202)*2)</f>
        <v>2.2049999999999996</v>
      </c>
      <c r="V202" s="226">
        <f>((L202/5.2)*(12*40))/1000</f>
        <v>0.29076923076923078</v>
      </c>
      <c r="W202" s="226">
        <f>((L202/5.2)*(16*40))/1000</f>
        <v>0.38769230769230767</v>
      </c>
      <c r="X202" s="226">
        <f>((L202/5.2)*(25*40))/1000</f>
        <v>0.60576923076923073</v>
      </c>
      <c r="Y202" s="228">
        <f>(((L202+V202)*M202)*(12*12))/162</f>
        <v>15.292307692307691</v>
      </c>
      <c r="Z202" s="228">
        <f>(((L202+W202)*N202)*(12*12))/162</f>
        <v>6.2892307692307687</v>
      </c>
      <c r="AA202" s="228">
        <f>(((M202+X202)*O202)*(12*12))/162</f>
        <v>0</v>
      </c>
      <c r="AB202" s="228">
        <f>((6*6)*Q202)/162</f>
        <v>5.1333333333333337</v>
      </c>
    </row>
    <row r="203" spans="1:28" x14ac:dyDescent="0.25">
      <c r="A203" s="61"/>
      <c r="B203" s="92" t="s">
        <v>5</v>
      </c>
      <c r="C203" s="31">
        <v>769.07</v>
      </c>
      <c r="D203" s="27" t="s">
        <v>188</v>
      </c>
      <c r="E203" s="28"/>
      <c r="F203" s="34"/>
      <c r="K203" s="229" t="s">
        <v>289</v>
      </c>
      <c r="L203" s="229">
        <v>158.417</v>
      </c>
      <c r="M203" s="229">
        <v>5</v>
      </c>
      <c r="N203" s="229">
        <v>0</v>
      </c>
      <c r="O203" s="231">
        <v>0</v>
      </c>
      <c r="P203" s="231">
        <f>158417/150</f>
        <v>1056.1133333333332</v>
      </c>
      <c r="Q203" s="229">
        <f>P203*((R203+S203)*2)</f>
        <v>1161.7246666666667</v>
      </c>
      <c r="R203" s="229">
        <v>0.35</v>
      </c>
      <c r="S203" s="229">
        <v>0.2</v>
      </c>
      <c r="T203" s="229">
        <f>R203*S203*L203</f>
        <v>11.089189999999999</v>
      </c>
      <c r="U203" s="229">
        <f>((R203*L203)*2)</f>
        <v>110.89189999999999</v>
      </c>
      <c r="V203" s="229">
        <f>((L203/5.2)*(12*40))/1000</f>
        <v>14.623107692307691</v>
      </c>
      <c r="W203" s="229">
        <f>((L203/5.2)*(16*40))/1000</f>
        <v>19.497476923076924</v>
      </c>
      <c r="X203" s="229">
        <f>((L203/5.2)*(25*40))/1000</f>
        <v>30.464807692307691</v>
      </c>
      <c r="Y203" s="229">
        <f>(((L203+V203)*M203)*(12*12))/162</f>
        <v>769.0671452991453</v>
      </c>
      <c r="Z203" s="229">
        <f>(((L203+W203)*N203)*(12*12))/162</f>
        <v>0</v>
      </c>
      <c r="AA203" s="229">
        <f>(((M203+X203)*O203)*(12*12))/162</f>
        <v>0</v>
      </c>
      <c r="AB203" s="229">
        <f>((6*6)*Q203)/162</f>
        <v>258.16103703703703</v>
      </c>
    </row>
    <row r="204" spans="1:28" x14ac:dyDescent="0.25">
      <c r="A204" s="61"/>
      <c r="B204" s="92" t="s">
        <v>106</v>
      </c>
      <c r="C204" s="31">
        <v>1</v>
      </c>
      <c r="D204" s="27" t="s">
        <v>136</v>
      </c>
      <c r="E204" s="28"/>
      <c r="F204" s="34"/>
    </row>
    <row r="205" spans="1:28" x14ac:dyDescent="0.25">
      <c r="A205" s="61"/>
      <c r="B205" s="90" t="s">
        <v>1</v>
      </c>
      <c r="C205" s="272"/>
      <c r="D205" s="108"/>
      <c r="E205" s="28"/>
      <c r="F205" s="34"/>
    </row>
    <row r="206" spans="1:28" ht="38.25" x14ac:dyDescent="0.25">
      <c r="A206" s="61"/>
      <c r="B206" s="2" t="s">
        <v>107</v>
      </c>
      <c r="C206" s="31">
        <v>110.89</v>
      </c>
      <c r="D206" s="27" t="s">
        <v>26</v>
      </c>
      <c r="E206" s="28"/>
      <c r="F206" s="34"/>
    </row>
    <row r="207" spans="1:28" x14ac:dyDescent="0.25">
      <c r="A207" s="61"/>
      <c r="B207" s="2"/>
      <c r="C207" s="31"/>
      <c r="D207" s="27"/>
      <c r="E207" s="17"/>
      <c r="F207" s="34"/>
      <c r="L207">
        <v>161.56700000000001</v>
      </c>
    </row>
    <row r="208" spans="1:28" x14ac:dyDescent="0.25">
      <c r="A208" s="88"/>
      <c r="B208" s="14" t="s">
        <v>305</v>
      </c>
      <c r="C208" s="31"/>
      <c r="D208" s="27"/>
      <c r="E208" s="108"/>
      <c r="F208" s="34"/>
      <c r="L208">
        <v>3.15</v>
      </c>
    </row>
    <row r="209" spans="1:12" ht="15.75" x14ac:dyDescent="0.25">
      <c r="A209" s="61"/>
      <c r="B209" s="2" t="s">
        <v>135</v>
      </c>
      <c r="C209" s="31">
        <v>0.22</v>
      </c>
      <c r="D209" s="27" t="s">
        <v>91</v>
      </c>
      <c r="E209" s="28"/>
      <c r="F209" s="34"/>
      <c r="L209">
        <f>L207-L208</f>
        <v>158.417</v>
      </c>
    </row>
    <row r="210" spans="1:12" x14ac:dyDescent="0.25">
      <c r="A210" s="88"/>
      <c r="B210" s="36" t="s">
        <v>0</v>
      </c>
      <c r="C210" s="31"/>
      <c r="D210" s="27"/>
      <c r="E210" s="108"/>
      <c r="F210" s="34"/>
    </row>
    <row r="211" spans="1:12" x14ac:dyDescent="0.25">
      <c r="A211" s="61"/>
      <c r="B211" s="92" t="s">
        <v>2</v>
      </c>
      <c r="C211" s="31">
        <v>5.13</v>
      </c>
      <c r="D211" s="27" t="s">
        <v>188</v>
      </c>
      <c r="E211" s="28"/>
      <c r="F211" s="34"/>
    </row>
    <row r="212" spans="1:12" x14ac:dyDescent="0.25">
      <c r="A212" s="61"/>
      <c r="B212" s="92" t="s">
        <v>5</v>
      </c>
      <c r="C212" s="31">
        <v>15.29</v>
      </c>
      <c r="D212" s="27" t="s">
        <v>3</v>
      </c>
      <c r="E212" s="28"/>
      <c r="F212" s="34"/>
    </row>
    <row r="213" spans="1:12" x14ac:dyDescent="0.25">
      <c r="A213" s="61"/>
      <c r="B213" s="92" t="s">
        <v>6</v>
      </c>
      <c r="C213" s="31">
        <v>6.29</v>
      </c>
      <c r="D213" s="27" t="s">
        <v>3</v>
      </c>
      <c r="E213" s="28"/>
      <c r="F213" s="34"/>
    </row>
    <row r="214" spans="1:12" x14ac:dyDescent="0.25">
      <c r="A214" s="61"/>
      <c r="B214" s="92" t="s">
        <v>106</v>
      </c>
      <c r="C214" s="31">
        <v>1</v>
      </c>
      <c r="D214" s="27" t="s">
        <v>136</v>
      </c>
      <c r="E214" s="28"/>
      <c r="F214" s="34"/>
    </row>
    <row r="215" spans="1:12" x14ac:dyDescent="0.25">
      <c r="A215" s="61"/>
      <c r="B215" s="90" t="s">
        <v>1</v>
      </c>
      <c r="C215" s="272"/>
      <c r="D215" s="108"/>
      <c r="E215" s="28"/>
      <c r="F215" s="34"/>
    </row>
    <row r="216" spans="1:12" ht="38.25" x14ac:dyDescent="0.25">
      <c r="A216" s="61"/>
      <c r="B216" s="2" t="s">
        <v>107</v>
      </c>
      <c r="C216" s="31">
        <v>2.2000000000000002</v>
      </c>
      <c r="D216" s="27" t="s">
        <v>26</v>
      </c>
      <c r="E216" s="28"/>
      <c r="F216" s="34"/>
    </row>
    <row r="217" spans="1:12" x14ac:dyDescent="0.25">
      <c r="A217" s="61"/>
      <c r="B217" s="2"/>
      <c r="C217" s="31"/>
      <c r="D217" s="27"/>
      <c r="E217" s="28"/>
      <c r="F217" s="34"/>
    </row>
    <row r="218" spans="1:12" x14ac:dyDescent="0.25">
      <c r="A218" s="61"/>
      <c r="B218" s="133"/>
      <c r="C218" s="134"/>
      <c r="D218" s="135"/>
      <c r="E218" s="136"/>
      <c r="F218" s="169"/>
    </row>
    <row r="219" spans="1:12" x14ac:dyDescent="0.25">
      <c r="A219" s="166"/>
      <c r="B219" s="167"/>
      <c r="C219" s="167"/>
      <c r="D219" s="167"/>
      <c r="E219" s="167"/>
      <c r="F219" s="168" t="s">
        <v>323</v>
      </c>
    </row>
  </sheetData>
  <mergeCells count="5">
    <mergeCell ref="B2:E2"/>
    <mergeCell ref="B14:E14"/>
    <mergeCell ref="B197:E197"/>
    <mergeCell ref="B125:E125"/>
    <mergeCell ref="B73:E73"/>
  </mergeCells>
  <pageMargins left="0.7" right="0.7" top="0.75" bottom="0.75" header="0.3" footer="0.3"/>
  <pageSetup paperSize="9" scale="84" orientation="portrait" r:id="rId1"/>
  <headerFooter>
    <oddHeader>&amp;L&amp;A</oddHeader>
    <oddFooter>&amp;R&amp;P of &amp;N</oddFooter>
  </headerFooter>
  <rowBreaks count="2" manualBreakCount="2">
    <brk id="13" max="16383" man="1"/>
    <brk id="19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Normal="100" zoomScaleSheetLayoutView="100" workbookViewId="0">
      <selection activeCell="C13" sqref="C13"/>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s>
  <sheetData>
    <row r="1" spans="1:6" x14ac:dyDescent="0.25">
      <c r="A1" s="5" t="s">
        <v>14</v>
      </c>
      <c r="B1" s="6" t="s">
        <v>15</v>
      </c>
      <c r="C1" s="7" t="s">
        <v>16</v>
      </c>
      <c r="D1" s="8" t="s">
        <v>17</v>
      </c>
      <c r="E1" s="6" t="s">
        <v>132</v>
      </c>
      <c r="F1" s="9" t="s">
        <v>18</v>
      </c>
    </row>
    <row r="2" spans="1:6" ht="15.75" thickBot="1" x14ac:dyDescent="0.3">
      <c r="A2" s="10">
        <v>4</v>
      </c>
      <c r="B2" s="280" t="s">
        <v>67</v>
      </c>
      <c r="C2" s="281"/>
      <c r="D2" s="281"/>
      <c r="E2" s="291"/>
      <c r="F2" s="11"/>
    </row>
    <row r="3" spans="1:6" ht="15.75" thickTop="1" x14ac:dyDescent="0.25">
      <c r="A3" s="52"/>
      <c r="B3" s="14"/>
      <c r="C3" s="31"/>
      <c r="D3" s="27"/>
      <c r="E3" s="17"/>
      <c r="F3" s="18"/>
    </row>
    <row r="4" spans="1:6" x14ac:dyDescent="0.25">
      <c r="A4" s="49"/>
      <c r="B4" s="14" t="s">
        <v>20</v>
      </c>
      <c r="C4" s="40"/>
      <c r="D4" s="27"/>
      <c r="E4" s="48"/>
      <c r="F4" s="47"/>
    </row>
    <row r="5" spans="1:6" ht="71.25" customHeight="1" x14ac:dyDescent="0.25">
      <c r="A5" s="25" t="s">
        <v>35</v>
      </c>
      <c r="B5" s="36" t="s">
        <v>55</v>
      </c>
      <c r="C5" s="40"/>
      <c r="D5" s="27"/>
      <c r="E5" s="48"/>
      <c r="F5" s="47"/>
    </row>
    <row r="6" spans="1:6" ht="76.5" x14ac:dyDescent="0.25">
      <c r="A6" s="25" t="s">
        <v>33</v>
      </c>
      <c r="B6" s="36" t="s">
        <v>68</v>
      </c>
      <c r="C6" s="40"/>
      <c r="D6" s="27"/>
      <c r="E6" s="48"/>
      <c r="F6" s="47"/>
    </row>
    <row r="7" spans="1:6" ht="35.25" customHeight="1" x14ac:dyDescent="0.25">
      <c r="A7" s="25" t="s">
        <v>46</v>
      </c>
      <c r="B7" s="36" t="s">
        <v>56</v>
      </c>
      <c r="C7" s="40"/>
      <c r="D7" s="27"/>
      <c r="E7" s="48"/>
      <c r="F7" s="47"/>
    </row>
    <row r="8" spans="1:6" ht="35.25" customHeight="1" x14ac:dyDescent="0.25">
      <c r="A8" s="25" t="s">
        <v>44</v>
      </c>
      <c r="B8" s="36" t="s">
        <v>57</v>
      </c>
      <c r="C8" s="15"/>
      <c r="D8" s="16"/>
      <c r="E8" s="17"/>
      <c r="F8" s="18"/>
    </row>
    <row r="9" spans="1:6" ht="34.5" customHeight="1" x14ac:dyDescent="0.25">
      <c r="A9" s="25" t="s">
        <v>32</v>
      </c>
      <c r="B9" s="36" t="s">
        <v>58</v>
      </c>
      <c r="C9" s="15"/>
      <c r="D9" s="16"/>
      <c r="E9" s="17"/>
      <c r="F9" s="18"/>
    </row>
    <row r="10" spans="1:6" ht="30" customHeight="1" x14ac:dyDescent="0.25">
      <c r="A10" s="25" t="s">
        <v>99</v>
      </c>
      <c r="B10" s="36" t="s">
        <v>59</v>
      </c>
      <c r="C10" s="15"/>
      <c r="D10" s="16"/>
      <c r="E10" s="17"/>
      <c r="F10" s="18"/>
    </row>
    <row r="11" spans="1:6" x14ac:dyDescent="0.25">
      <c r="A11" s="19"/>
      <c r="B11" s="187"/>
      <c r="C11" s="188"/>
      <c r="D11" s="189"/>
      <c r="E11" s="190"/>
      <c r="F11" s="191"/>
    </row>
    <row r="12" spans="1:6" x14ac:dyDescent="0.25">
      <c r="A12" s="198">
        <v>4.0999999999999996</v>
      </c>
      <c r="B12" s="289" t="s">
        <v>69</v>
      </c>
      <c r="C12" s="290"/>
      <c r="D12" s="290"/>
      <c r="E12" s="290"/>
      <c r="F12" s="32"/>
    </row>
    <row r="13" spans="1:6" x14ac:dyDescent="0.25">
      <c r="A13" s="239"/>
      <c r="B13" s="240" t="s">
        <v>195</v>
      </c>
      <c r="C13" s="241">
        <v>1</v>
      </c>
      <c r="D13" s="195" t="s">
        <v>28</v>
      </c>
      <c r="E13" s="196"/>
      <c r="F13" s="203"/>
    </row>
    <row r="14" spans="1:6" x14ac:dyDescent="0.25">
      <c r="A14" s="62"/>
      <c r="B14" s="2" t="s">
        <v>196</v>
      </c>
      <c r="C14" s="26">
        <v>1</v>
      </c>
      <c r="D14" s="27" t="s">
        <v>28</v>
      </c>
      <c r="E14" s="28"/>
      <c r="F14" s="34"/>
    </row>
    <row r="15" spans="1:6" x14ac:dyDescent="0.25">
      <c r="A15" s="62"/>
      <c r="B15" s="2" t="s">
        <v>258</v>
      </c>
      <c r="C15" s="26">
        <v>202.93</v>
      </c>
      <c r="D15" s="27" t="s">
        <v>124</v>
      </c>
      <c r="E15" s="28"/>
      <c r="F15" s="34"/>
    </row>
    <row r="16" spans="1:6" x14ac:dyDescent="0.25">
      <c r="A16" s="62"/>
      <c r="B16" s="2" t="s">
        <v>306</v>
      </c>
      <c r="C16" s="26">
        <v>2</v>
      </c>
      <c r="D16" s="27" t="s">
        <v>28</v>
      </c>
      <c r="E16" s="28"/>
      <c r="F16" s="34"/>
    </row>
    <row r="17" spans="1:6" s="137" customFormat="1" x14ac:dyDescent="0.25">
      <c r="A17" s="242"/>
      <c r="B17" s="243" t="s">
        <v>252</v>
      </c>
      <c r="C17" s="244">
        <v>76.86</v>
      </c>
      <c r="D17" s="245" t="s">
        <v>124</v>
      </c>
      <c r="E17" s="246"/>
      <c r="F17" s="247"/>
    </row>
    <row r="18" spans="1:6" x14ac:dyDescent="0.25">
      <c r="A18" s="198">
        <v>4.2</v>
      </c>
      <c r="B18" s="289" t="s">
        <v>282</v>
      </c>
      <c r="C18" s="290"/>
      <c r="D18" s="290"/>
      <c r="E18" s="290"/>
      <c r="F18" s="32"/>
    </row>
    <row r="19" spans="1:6" ht="17.25" customHeight="1" x14ac:dyDescent="0.25">
      <c r="A19" s="239"/>
      <c r="B19" s="240" t="s">
        <v>197</v>
      </c>
      <c r="C19" s="241">
        <v>76.86</v>
      </c>
      <c r="D19" s="195" t="s">
        <v>124</v>
      </c>
      <c r="E19" s="196"/>
      <c r="F19" s="203"/>
    </row>
    <row r="20" spans="1:6" x14ac:dyDescent="0.25">
      <c r="A20" s="242"/>
      <c r="B20" s="20" t="s">
        <v>258</v>
      </c>
      <c r="C20" s="21">
        <v>197.81</v>
      </c>
      <c r="D20" s="22" t="s">
        <v>124</v>
      </c>
      <c r="E20" s="23"/>
      <c r="F20" s="169"/>
    </row>
    <row r="21" spans="1:6" x14ac:dyDescent="0.25">
      <c r="A21" s="198">
        <v>4.3</v>
      </c>
      <c r="B21" s="289" t="s">
        <v>309</v>
      </c>
      <c r="C21" s="290"/>
      <c r="D21" s="290"/>
      <c r="E21" s="290"/>
      <c r="F21" s="32"/>
    </row>
    <row r="22" spans="1:6" ht="17.25" customHeight="1" x14ac:dyDescent="0.25">
      <c r="A22" s="239"/>
      <c r="B22" s="240" t="s">
        <v>197</v>
      </c>
      <c r="C22" s="241">
        <v>339.39</v>
      </c>
      <c r="D22" s="195" t="s">
        <v>124</v>
      </c>
      <c r="E22" s="196"/>
      <c r="F22" s="203"/>
    </row>
    <row r="23" spans="1:6" ht="17.25" customHeight="1" x14ac:dyDescent="0.25">
      <c r="A23" s="62"/>
      <c r="B23" s="2"/>
      <c r="C23" s="26"/>
      <c r="D23" s="27"/>
      <c r="E23" s="28"/>
      <c r="F23" s="34"/>
    </row>
    <row r="24" spans="1:6" x14ac:dyDescent="0.25">
      <c r="A24" s="166"/>
      <c r="B24" s="167"/>
      <c r="C24" s="167"/>
      <c r="D24" s="167"/>
      <c r="E24" s="167"/>
      <c r="F24" s="168" t="s">
        <v>326</v>
      </c>
    </row>
  </sheetData>
  <mergeCells count="4">
    <mergeCell ref="B18:E18"/>
    <mergeCell ref="B2:E2"/>
    <mergeCell ref="B12:E12"/>
    <mergeCell ref="B21:E21"/>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BreakPreview" zoomScale="85" zoomScaleNormal="100" zoomScaleSheetLayoutView="85" workbookViewId="0">
      <selection activeCell="N27" sqref="N27"/>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132</v>
      </c>
      <c r="F1" s="9" t="s">
        <v>18</v>
      </c>
    </row>
    <row r="2" spans="1:6" ht="15.75" thickBot="1" x14ac:dyDescent="0.3">
      <c r="A2" s="10">
        <v>5</v>
      </c>
      <c r="B2" s="282" t="s">
        <v>19</v>
      </c>
      <c r="C2" s="283"/>
      <c r="D2" s="283"/>
      <c r="E2" s="283"/>
      <c r="F2" s="11"/>
    </row>
    <row r="3" spans="1:6" ht="15.75" thickTop="1" x14ac:dyDescent="0.25">
      <c r="A3" s="13"/>
      <c r="B3" s="14" t="s">
        <v>20</v>
      </c>
      <c r="C3" s="15"/>
      <c r="D3" s="16"/>
      <c r="E3" s="17"/>
      <c r="F3" s="18"/>
    </row>
    <row r="4" spans="1:6" ht="204" x14ac:dyDescent="0.25">
      <c r="A4" s="19" t="s">
        <v>35</v>
      </c>
      <c r="B4" s="20" t="s">
        <v>60</v>
      </c>
      <c r="C4" s="21"/>
      <c r="D4" s="22"/>
      <c r="E4" s="23"/>
      <c r="F4" s="24"/>
    </row>
    <row r="5" spans="1:6" ht="45.95" customHeight="1" x14ac:dyDescent="0.25">
      <c r="A5" s="25" t="s">
        <v>33</v>
      </c>
      <c r="B5" s="2" t="s">
        <v>21</v>
      </c>
      <c r="C5" s="26"/>
      <c r="D5" s="27"/>
      <c r="E5" s="28"/>
      <c r="F5" s="29"/>
    </row>
    <row r="6" spans="1:6" ht="44.45" customHeight="1" x14ac:dyDescent="0.25">
      <c r="A6" s="25" t="s">
        <v>46</v>
      </c>
      <c r="B6" s="2" t="s">
        <v>22</v>
      </c>
      <c r="C6" s="26"/>
      <c r="D6" s="27"/>
      <c r="E6" s="28"/>
      <c r="F6" s="29"/>
    </row>
    <row r="7" spans="1:6" ht="32.1" customHeight="1" x14ac:dyDescent="0.25">
      <c r="A7" s="25" t="s">
        <v>44</v>
      </c>
      <c r="B7" s="2" t="s">
        <v>23</v>
      </c>
      <c r="C7" s="26"/>
      <c r="D7" s="27"/>
      <c r="E7" s="28"/>
      <c r="F7" s="29"/>
    </row>
    <row r="8" spans="1:6" x14ac:dyDescent="0.25">
      <c r="A8" s="236"/>
      <c r="B8" s="237"/>
      <c r="C8" s="238"/>
      <c r="D8" s="22"/>
      <c r="E8" s="190"/>
      <c r="F8" s="191"/>
    </row>
    <row r="9" spans="1:6" x14ac:dyDescent="0.25">
      <c r="A9" s="198">
        <v>5.0999999999999996</v>
      </c>
      <c r="B9" s="292" t="s">
        <v>69</v>
      </c>
      <c r="C9" s="293"/>
      <c r="D9" s="293"/>
      <c r="E9" s="293"/>
      <c r="F9" s="32"/>
    </row>
    <row r="10" spans="1:6" x14ac:dyDescent="0.25">
      <c r="A10" s="192"/>
      <c r="B10" s="193"/>
      <c r="C10" s="194"/>
      <c r="D10" s="195"/>
      <c r="E10" s="196"/>
      <c r="F10" s="197"/>
    </row>
    <row r="11" spans="1:6" x14ac:dyDescent="0.25">
      <c r="A11" s="61">
        <v>1</v>
      </c>
      <c r="B11" s="14" t="s">
        <v>25</v>
      </c>
      <c r="C11" s="15"/>
      <c r="D11" s="16"/>
      <c r="E11" s="17"/>
      <c r="F11" s="18"/>
    </row>
    <row r="12" spans="1:6" x14ac:dyDescent="0.25">
      <c r="A12" s="25">
        <v>1</v>
      </c>
      <c r="B12" s="36" t="s">
        <v>70</v>
      </c>
      <c r="C12" s="26">
        <v>252.64</v>
      </c>
      <c r="D12" s="27" t="s">
        <v>124</v>
      </c>
      <c r="E12" s="28"/>
      <c r="F12" s="34"/>
    </row>
    <row r="13" spans="1:6" x14ac:dyDescent="0.25">
      <c r="A13" s="25">
        <v>2</v>
      </c>
      <c r="B13" s="36" t="s">
        <v>307</v>
      </c>
      <c r="C13" s="26">
        <v>101.83</v>
      </c>
      <c r="D13" s="27" t="s">
        <v>124</v>
      </c>
      <c r="E13" s="28"/>
      <c r="F13" s="34"/>
    </row>
    <row r="14" spans="1:6" x14ac:dyDescent="0.25">
      <c r="A14" s="35"/>
      <c r="B14" s="36"/>
      <c r="C14" s="37"/>
      <c r="D14" s="27"/>
      <c r="E14" s="38"/>
      <c r="F14" s="39"/>
    </row>
    <row r="15" spans="1:6" x14ac:dyDescent="0.25">
      <c r="A15" s="61">
        <v>2</v>
      </c>
      <c r="B15" s="14" t="s">
        <v>27</v>
      </c>
      <c r="C15" s="15"/>
      <c r="D15" s="16"/>
      <c r="E15" s="17"/>
      <c r="F15" s="18"/>
    </row>
    <row r="16" spans="1:6" x14ac:dyDescent="0.25">
      <c r="A16" s="25">
        <v>1</v>
      </c>
      <c r="B16" s="36" t="s">
        <v>29</v>
      </c>
      <c r="C16" s="26">
        <v>252.64</v>
      </c>
      <c r="D16" s="27" t="s">
        <v>124</v>
      </c>
      <c r="E16" s="28"/>
      <c r="F16" s="34"/>
    </row>
    <row r="17" spans="1:6" x14ac:dyDescent="0.25">
      <c r="A17" s="25">
        <v>2</v>
      </c>
      <c r="B17" s="36" t="s">
        <v>30</v>
      </c>
      <c r="C17" s="26">
        <v>862.14</v>
      </c>
      <c r="D17" s="27" t="s">
        <v>124</v>
      </c>
      <c r="E17" s="28"/>
      <c r="F17" s="34"/>
    </row>
    <row r="18" spans="1:6" x14ac:dyDescent="0.25">
      <c r="A18" s="25">
        <v>3</v>
      </c>
      <c r="B18" s="36" t="s">
        <v>61</v>
      </c>
      <c r="C18" s="26">
        <v>315.05</v>
      </c>
      <c r="D18" s="27" t="s">
        <v>124</v>
      </c>
      <c r="E18" s="28"/>
      <c r="F18" s="34"/>
    </row>
    <row r="19" spans="1:6" x14ac:dyDescent="0.25">
      <c r="A19" s="35"/>
      <c r="B19" s="36"/>
      <c r="C19" s="26"/>
      <c r="D19" s="27"/>
      <c r="E19" s="28"/>
      <c r="F19" s="34"/>
    </row>
    <row r="20" spans="1:6" x14ac:dyDescent="0.25">
      <c r="A20" s="61">
        <v>3</v>
      </c>
      <c r="B20" s="14" t="s">
        <v>346</v>
      </c>
      <c r="C20" s="26"/>
      <c r="D20" s="27"/>
      <c r="E20" s="28"/>
      <c r="F20" s="34"/>
    </row>
    <row r="21" spans="1:6" x14ac:dyDescent="0.25">
      <c r="A21" s="25">
        <v>1</v>
      </c>
      <c r="B21" s="36" t="s">
        <v>347</v>
      </c>
      <c r="C21" s="26">
        <v>1</v>
      </c>
      <c r="D21" s="27" t="s">
        <v>136</v>
      </c>
      <c r="E21" s="28"/>
      <c r="F21" s="34"/>
    </row>
    <row r="22" spans="1:6" x14ac:dyDescent="0.25">
      <c r="A22" s="236"/>
      <c r="B22" s="237"/>
      <c r="C22" s="238"/>
      <c r="D22" s="22"/>
      <c r="E22" s="190"/>
      <c r="F22" s="34"/>
    </row>
    <row r="23" spans="1:6" x14ac:dyDescent="0.25">
      <c r="A23" s="198">
        <v>5.2</v>
      </c>
      <c r="B23" s="292" t="s">
        <v>282</v>
      </c>
      <c r="C23" s="293"/>
      <c r="D23" s="293"/>
      <c r="E23" s="293"/>
      <c r="F23" s="32"/>
    </row>
    <row r="24" spans="1:6" x14ac:dyDescent="0.25">
      <c r="A24" s="192"/>
      <c r="B24" s="193"/>
      <c r="C24" s="194"/>
      <c r="D24" s="195"/>
      <c r="E24" s="196"/>
      <c r="F24" s="197"/>
    </row>
    <row r="25" spans="1:6" x14ac:dyDescent="0.25">
      <c r="A25" s="61">
        <v>1</v>
      </c>
      <c r="B25" s="14" t="s">
        <v>25</v>
      </c>
      <c r="C25" s="15"/>
      <c r="D25" s="16"/>
      <c r="E25" s="17"/>
      <c r="F25" s="18"/>
    </row>
    <row r="26" spans="1:6" x14ac:dyDescent="0.25">
      <c r="A26" s="25">
        <v>1</v>
      </c>
      <c r="B26" s="36" t="s">
        <v>70</v>
      </c>
      <c r="C26" s="26">
        <v>210.63</v>
      </c>
      <c r="D26" s="27" t="s">
        <v>124</v>
      </c>
      <c r="E26" s="28"/>
      <c r="F26" s="34"/>
    </row>
    <row r="27" spans="1:6" x14ac:dyDescent="0.25">
      <c r="A27" s="25">
        <v>2</v>
      </c>
      <c r="B27" s="36" t="s">
        <v>307</v>
      </c>
      <c r="C27" s="26">
        <v>113.23</v>
      </c>
      <c r="D27" s="27" t="s">
        <v>124</v>
      </c>
      <c r="E27" s="28"/>
      <c r="F27" s="34"/>
    </row>
    <row r="28" spans="1:6" x14ac:dyDescent="0.25">
      <c r="A28" s="35"/>
      <c r="B28" s="36"/>
      <c r="C28" s="37"/>
      <c r="D28" s="27"/>
      <c r="E28" s="38"/>
      <c r="F28" s="39"/>
    </row>
    <row r="29" spans="1:6" x14ac:dyDescent="0.25">
      <c r="A29" s="61">
        <v>2</v>
      </c>
      <c r="B29" s="14" t="s">
        <v>27</v>
      </c>
      <c r="C29" s="15"/>
      <c r="D29" s="16"/>
      <c r="E29" s="17"/>
      <c r="F29" s="18"/>
    </row>
    <row r="30" spans="1:6" x14ac:dyDescent="0.25">
      <c r="A30" s="25">
        <v>1</v>
      </c>
      <c r="B30" s="36" t="s">
        <v>29</v>
      </c>
      <c r="C30" s="26">
        <v>210.63</v>
      </c>
      <c r="D30" s="27" t="s">
        <v>124</v>
      </c>
      <c r="E30" s="28"/>
      <c r="F30" s="34"/>
    </row>
    <row r="31" spans="1:6" x14ac:dyDescent="0.25">
      <c r="A31" s="25">
        <v>2</v>
      </c>
      <c r="B31" s="36" t="s">
        <v>30</v>
      </c>
      <c r="C31" s="26">
        <v>832.72</v>
      </c>
      <c r="D31" s="27" t="s">
        <v>124</v>
      </c>
      <c r="E31" s="28"/>
      <c r="F31" s="34"/>
    </row>
    <row r="32" spans="1:6" x14ac:dyDescent="0.25">
      <c r="A32" s="25">
        <v>3</v>
      </c>
      <c r="B32" s="36" t="s">
        <v>61</v>
      </c>
      <c r="C32" s="26">
        <v>252.1</v>
      </c>
      <c r="D32" s="27" t="s">
        <v>124</v>
      </c>
      <c r="E32" s="28"/>
      <c r="F32" s="34"/>
    </row>
    <row r="33" spans="1:6" ht="12" customHeight="1" x14ac:dyDescent="0.25">
      <c r="A33" s="62"/>
      <c r="B33" s="2"/>
      <c r="C33" s="46"/>
      <c r="D33" s="27"/>
      <c r="E33" s="28"/>
      <c r="F33" s="34"/>
    </row>
    <row r="34" spans="1:6" x14ac:dyDescent="0.25">
      <c r="A34" s="166"/>
      <c r="B34" s="167"/>
      <c r="C34" s="167"/>
      <c r="D34" s="167"/>
      <c r="E34" s="167"/>
      <c r="F34" s="168" t="s">
        <v>327</v>
      </c>
    </row>
  </sheetData>
  <mergeCells count="3">
    <mergeCell ref="B2:E2"/>
    <mergeCell ref="B9:E9"/>
    <mergeCell ref="B23:E23"/>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90" zoomScaleNormal="85" zoomScaleSheetLayoutView="90" workbookViewId="0">
      <selection activeCell="C23" sqref="C23"/>
    </sheetView>
  </sheetViews>
  <sheetFormatPr defaultRowHeight="15" outlineLevelRow="1" x14ac:dyDescent="0.25"/>
  <cols>
    <col min="1" max="1" width="4.5703125" bestFit="1" customWidth="1"/>
    <col min="2" max="2" width="42.85546875" customWidth="1"/>
    <col min="3" max="3" width="11.28515625" customWidth="1"/>
    <col min="4" max="4" width="6.85546875" customWidth="1"/>
    <col min="5" max="5" width="12.85546875" bestFit="1" customWidth="1"/>
    <col min="6" max="6" width="16.42578125" customWidth="1"/>
  </cols>
  <sheetData>
    <row r="1" spans="1:6" x14ac:dyDescent="0.25">
      <c r="A1" s="5" t="s">
        <v>14</v>
      </c>
      <c r="B1" s="6" t="s">
        <v>15</v>
      </c>
      <c r="C1" s="7" t="s">
        <v>16</v>
      </c>
      <c r="D1" s="8" t="s">
        <v>17</v>
      </c>
      <c r="E1" s="6" t="s">
        <v>132</v>
      </c>
      <c r="F1" s="9" t="s">
        <v>18</v>
      </c>
    </row>
    <row r="2" spans="1:6" s="53" customFormat="1" thickBot="1" x14ac:dyDescent="0.25">
      <c r="A2" s="10">
        <v>6</v>
      </c>
      <c r="B2" s="280" t="s">
        <v>62</v>
      </c>
      <c r="C2" s="281"/>
      <c r="D2" s="281"/>
      <c r="E2" s="281"/>
      <c r="F2" s="11"/>
    </row>
    <row r="3" spans="1:6" s="45" customFormat="1" ht="13.5" outlineLevel="1" thickTop="1" x14ac:dyDescent="0.2">
      <c r="A3" s="49"/>
      <c r="B3" s="14" t="s">
        <v>20</v>
      </c>
      <c r="C3" s="40"/>
      <c r="D3" s="27"/>
      <c r="E3" s="48"/>
      <c r="F3" s="47"/>
    </row>
    <row r="4" spans="1:6" s="45" customFormat="1" ht="70.5" customHeight="1" outlineLevel="1" x14ac:dyDescent="0.2">
      <c r="A4" s="25" t="s">
        <v>35</v>
      </c>
      <c r="B4" s="36" t="s">
        <v>34</v>
      </c>
      <c r="C4" s="40"/>
      <c r="D4" s="27"/>
      <c r="E4" s="48"/>
      <c r="F4" s="47"/>
    </row>
    <row r="5" spans="1:6" s="45" customFormat="1" ht="72.75" customHeight="1" outlineLevel="1" x14ac:dyDescent="0.2">
      <c r="A5" s="25" t="s">
        <v>33</v>
      </c>
      <c r="B5" s="36" t="s">
        <v>65</v>
      </c>
      <c r="C5" s="40"/>
      <c r="D5" s="27"/>
      <c r="E5" s="48"/>
      <c r="F5" s="47"/>
    </row>
    <row r="6" spans="1:6" s="51" customFormat="1" ht="34.5" customHeight="1" outlineLevel="1" x14ac:dyDescent="0.2">
      <c r="A6" s="25" t="s">
        <v>46</v>
      </c>
      <c r="B6" s="36" t="s">
        <v>31</v>
      </c>
      <c r="C6" s="15"/>
      <c r="D6" s="16"/>
      <c r="E6" s="17"/>
      <c r="F6" s="18"/>
    </row>
    <row r="7" spans="1:6" s="51" customFormat="1" ht="12.75" outlineLevel="1" x14ac:dyDescent="0.2">
      <c r="A7" s="19"/>
      <c r="B7" s="187"/>
      <c r="C7" s="188"/>
      <c r="D7" s="189"/>
      <c r="E7" s="190"/>
      <c r="F7" s="191"/>
    </row>
    <row r="8" spans="1:6" s="50" customFormat="1" ht="12.75" x14ac:dyDescent="0.2">
      <c r="A8" s="198">
        <v>6.1</v>
      </c>
      <c r="B8" s="292" t="s">
        <v>69</v>
      </c>
      <c r="C8" s="293"/>
      <c r="D8" s="293"/>
      <c r="E8" s="293"/>
      <c r="F8" s="32"/>
    </row>
    <row r="9" spans="1:6" x14ac:dyDescent="0.25">
      <c r="A9" s="249"/>
      <c r="B9" s="195" t="s">
        <v>125</v>
      </c>
      <c r="C9" s="273">
        <v>1</v>
      </c>
      <c r="D9" s="195" t="s">
        <v>13</v>
      </c>
      <c r="E9" s="196"/>
      <c r="F9" s="203"/>
    </row>
    <row r="10" spans="1:6" x14ac:dyDescent="0.25">
      <c r="A10" s="181"/>
      <c r="B10" s="27" t="s">
        <v>127</v>
      </c>
      <c r="C10" s="143">
        <v>3</v>
      </c>
      <c r="D10" s="195" t="s">
        <v>13</v>
      </c>
      <c r="E10" s="28"/>
      <c r="F10" s="34"/>
    </row>
    <row r="11" spans="1:6" x14ac:dyDescent="0.25">
      <c r="A11" s="181"/>
      <c r="B11" s="27" t="s">
        <v>126</v>
      </c>
      <c r="C11" s="143">
        <v>10</v>
      </c>
      <c r="D11" s="195" t="s">
        <v>13</v>
      </c>
      <c r="E11" s="28"/>
      <c r="F11" s="34"/>
    </row>
    <row r="12" spans="1:6" x14ac:dyDescent="0.25">
      <c r="A12" s="181"/>
      <c r="B12" s="27" t="s">
        <v>198</v>
      </c>
      <c r="C12" s="143">
        <v>5</v>
      </c>
      <c r="D12" s="195" t="s">
        <v>13</v>
      </c>
      <c r="E12" s="28"/>
      <c r="F12" s="34"/>
    </row>
    <row r="13" spans="1:6" x14ac:dyDescent="0.25">
      <c r="A13" s="181"/>
      <c r="B13" s="27" t="s">
        <v>199</v>
      </c>
      <c r="C13" s="143">
        <v>1</v>
      </c>
      <c r="D13" s="195" t="s">
        <v>13</v>
      </c>
      <c r="E13" s="28"/>
      <c r="F13" s="34"/>
    </row>
    <row r="14" spans="1:6" x14ac:dyDescent="0.25">
      <c r="A14" s="181"/>
      <c r="B14" s="27" t="s">
        <v>128</v>
      </c>
      <c r="C14" s="143">
        <v>7</v>
      </c>
      <c r="D14" s="195" t="s">
        <v>13</v>
      </c>
      <c r="E14" s="28"/>
      <c r="F14" s="34"/>
    </row>
    <row r="15" spans="1:6" x14ac:dyDescent="0.25">
      <c r="A15" s="181"/>
      <c r="B15" s="27" t="s">
        <v>200</v>
      </c>
      <c r="C15" s="143">
        <v>10</v>
      </c>
      <c r="D15" s="195" t="s">
        <v>13</v>
      </c>
      <c r="E15" s="28"/>
      <c r="F15" s="34"/>
    </row>
    <row r="16" spans="1:6" x14ac:dyDescent="0.25">
      <c r="A16" s="181"/>
      <c r="B16" s="27" t="s">
        <v>201</v>
      </c>
      <c r="C16" s="143">
        <v>6</v>
      </c>
      <c r="D16" s="195" t="s">
        <v>13</v>
      </c>
      <c r="E16" s="28"/>
      <c r="F16" s="34"/>
    </row>
    <row r="17" spans="1:8" x14ac:dyDescent="0.25">
      <c r="A17" s="181"/>
      <c r="B17" s="27" t="s">
        <v>202</v>
      </c>
      <c r="C17" s="143">
        <v>2</v>
      </c>
      <c r="D17" s="195" t="s">
        <v>13</v>
      </c>
      <c r="E17" s="28"/>
      <c r="F17" s="34"/>
    </row>
    <row r="18" spans="1:8" x14ac:dyDescent="0.25">
      <c r="A18" s="250"/>
      <c r="B18" s="27" t="s">
        <v>345</v>
      </c>
      <c r="C18" s="143">
        <v>2</v>
      </c>
      <c r="D18" s="195" t="s">
        <v>13</v>
      </c>
      <c r="E18" s="246"/>
      <c r="F18" s="34"/>
    </row>
    <row r="19" spans="1:8" s="54" customFormat="1" x14ac:dyDescent="0.25">
      <c r="A19" s="250"/>
      <c r="B19" s="27"/>
      <c r="C19" s="37"/>
      <c r="D19" s="195"/>
      <c r="E19" s="246"/>
      <c r="F19" s="169"/>
      <c r="G19" s="55"/>
      <c r="H19" s="55"/>
    </row>
    <row r="20" spans="1:8" s="50" customFormat="1" ht="12.75" x14ac:dyDescent="0.2">
      <c r="A20" s="198">
        <v>6.2</v>
      </c>
      <c r="B20" s="292" t="s">
        <v>282</v>
      </c>
      <c r="C20" s="293"/>
      <c r="D20" s="293"/>
      <c r="E20" s="293"/>
      <c r="F20" s="32"/>
    </row>
    <row r="21" spans="1:8" x14ac:dyDescent="0.25">
      <c r="A21" s="249"/>
      <c r="B21" s="195" t="s">
        <v>126</v>
      </c>
      <c r="C21" s="273">
        <v>9</v>
      </c>
      <c r="D21" s="195" t="s">
        <v>13</v>
      </c>
      <c r="E21" s="196"/>
      <c r="F21" s="203"/>
    </row>
    <row r="22" spans="1:8" x14ac:dyDescent="0.25">
      <c r="A22" s="181"/>
      <c r="B22" s="27" t="s">
        <v>198</v>
      </c>
      <c r="C22" s="143">
        <v>6</v>
      </c>
      <c r="D22" s="195" t="s">
        <v>13</v>
      </c>
      <c r="E22" s="28"/>
      <c r="F22" s="34"/>
    </row>
    <row r="23" spans="1:8" x14ac:dyDescent="0.25">
      <c r="A23" s="181"/>
      <c r="B23" s="27" t="s">
        <v>128</v>
      </c>
      <c r="C23" s="143">
        <v>6</v>
      </c>
      <c r="D23" s="195" t="s">
        <v>13</v>
      </c>
      <c r="E23" s="28"/>
      <c r="F23" s="34"/>
    </row>
    <row r="24" spans="1:8" x14ac:dyDescent="0.25">
      <c r="A24" s="181"/>
      <c r="B24" s="27" t="s">
        <v>200</v>
      </c>
      <c r="C24" s="143">
        <v>6</v>
      </c>
      <c r="D24" s="195" t="s">
        <v>13</v>
      </c>
      <c r="E24" s="28"/>
      <c r="F24" s="34"/>
    </row>
    <row r="25" spans="1:8" x14ac:dyDescent="0.25">
      <c r="A25" s="181"/>
      <c r="B25" s="27" t="s">
        <v>201</v>
      </c>
      <c r="C25" s="143">
        <v>10</v>
      </c>
      <c r="D25" s="195" t="s">
        <v>13</v>
      </c>
      <c r="E25" s="28"/>
      <c r="F25" s="34"/>
    </row>
    <row r="26" spans="1:8" s="54" customFormat="1" x14ac:dyDescent="0.25">
      <c r="A26" s="181"/>
      <c r="B26" s="27"/>
      <c r="C26" s="37"/>
      <c r="D26" s="27"/>
      <c r="E26" s="28"/>
      <c r="F26" s="34"/>
      <c r="G26" s="55"/>
      <c r="H26" s="55"/>
    </row>
    <row r="27" spans="1:8" x14ac:dyDescent="0.25">
      <c r="A27" s="166"/>
      <c r="B27" s="167"/>
      <c r="C27" s="167"/>
      <c r="D27" s="167"/>
      <c r="E27" s="167"/>
      <c r="F27" s="168" t="s">
        <v>328</v>
      </c>
    </row>
    <row r="31" spans="1:8" s="41" customFormat="1" ht="11.25" x14ac:dyDescent="0.2">
      <c r="A31" s="43"/>
      <c r="B31" s="44"/>
      <c r="G31" s="42"/>
    </row>
  </sheetData>
  <mergeCells count="3">
    <mergeCell ref="B2:E2"/>
    <mergeCell ref="B8:E8"/>
    <mergeCell ref="B20:E20"/>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85" zoomScaleSheetLayoutView="100" workbookViewId="0">
      <selection activeCell="C12" sqref="C12"/>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ht="30" customHeight="1" x14ac:dyDescent="0.25">
      <c r="A1" s="5" t="s">
        <v>14</v>
      </c>
      <c r="B1" s="6" t="s">
        <v>15</v>
      </c>
      <c r="C1" s="7" t="s">
        <v>16</v>
      </c>
      <c r="D1" s="8" t="s">
        <v>17</v>
      </c>
      <c r="E1" s="6" t="s">
        <v>164</v>
      </c>
      <c r="F1" s="9" t="s">
        <v>18</v>
      </c>
    </row>
    <row r="2" spans="1:6" s="53" customFormat="1" thickBot="1" x14ac:dyDescent="0.25">
      <c r="A2" s="10">
        <v>7</v>
      </c>
      <c r="B2" s="282" t="s">
        <v>147</v>
      </c>
      <c r="C2" s="283"/>
      <c r="D2" s="283"/>
      <c r="E2" s="283"/>
      <c r="F2" s="11"/>
    </row>
    <row r="3" spans="1:6" s="45" customFormat="1" ht="13.5" outlineLevel="1" thickTop="1" x14ac:dyDescent="0.2">
      <c r="A3" s="49"/>
      <c r="B3" s="14" t="s">
        <v>20</v>
      </c>
      <c r="C3" s="109"/>
      <c r="D3" s="27"/>
      <c r="E3" s="28"/>
      <c r="F3" s="29"/>
    </row>
    <row r="4" spans="1:6" s="45" customFormat="1" ht="83.25" customHeight="1" outlineLevel="1" x14ac:dyDescent="0.2">
      <c r="A4" s="25" t="s">
        <v>35</v>
      </c>
      <c r="B4" s="36" t="s">
        <v>148</v>
      </c>
      <c r="C4" s="109"/>
      <c r="D4" s="27"/>
      <c r="E4" s="28"/>
      <c r="F4" s="29"/>
    </row>
    <row r="5" spans="1:6" s="45" customFormat="1" ht="36.75" customHeight="1" outlineLevel="1" x14ac:dyDescent="0.2">
      <c r="A5" s="25" t="s">
        <v>33</v>
      </c>
      <c r="B5" s="36" t="s">
        <v>149</v>
      </c>
      <c r="C5" s="109"/>
      <c r="D5" s="27"/>
      <c r="E5" s="28"/>
      <c r="F5" s="29"/>
    </row>
    <row r="6" spans="1:6" s="51" customFormat="1" ht="35.25" customHeight="1" outlineLevel="1" x14ac:dyDescent="0.2">
      <c r="A6" s="25" t="s">
        <v>46</v>
      </c>
      <c r="B6" s="36" t="s">
        <v>150</v>
      </c>
      <c r="C6" s="109"/>
      <c r="D6" s="27"/>
      <c r="E6" s="28"/>
      <c r="F6" s="29"/>
    </row>
    <row r="7" spans="1:6" s="51" customFormat="1" ht="12.75" outlineLevel="1" x14ac:dyDescent="0.2">
      <c r="A7" s="236"/>
      <c r="B7" s="237"/>
      <c r="C7" s="238"/>
      <c r="D7" s="22"/>
      <c r="E7" s="190"/>
      <c r="F7" s="191"/>
    </row>
    <row r="8" spans="1:6" s="50" customFormat="1" ht="12.75" x14ac:dyDescent="0.2">
      <c r="A8" s="198">
        <v>7.1</v>
      </c>
      <c r="B8" s="289" t="s">
        <v>69</v>
      </c>
      <c r="C8" s="290"/>
      <c r="D8" s="290"/>
      <c r="E8" s="290"/>
      <c r="F8" s="32"/>
    </row>
    <row r="9" spans="1:6" x14ac:dyDescent="0.25">
      <c r="A9" s="252"/>
      <c r="B9" s="86"/>
      <c r="C9" s="253"/>
      <c r="D9" s="195"/>
      <c r="E9" s="82"/>
      <c r="F9" s="81"/>
    </row>
    <row r="10" spans="1:6" s="50" customFormat="1" ht="12.75" x14ac:dyDescent="0.2">
      <c r="A10" s="106">
        <v>1</v>
      </c>
      <c r="B10" s="36" t="s">
        <v>151</v>
      </c>
      <c r="C10" s="107">
        <v>252.64</v>
      </c>
      <c r="D10" s="27" t="s">
        <v>124</v>
      </c>
      <c r="E10" s="28"/>
      <c r="F10" s="34"/>
    </row>
    <row r="11" spans="1:6" x14ac:dyDescent="0.25">
      <c r="A11" s="106">
        <v>2</v>
      </c>
      <c r="B11" s="36" t="s">
        <v>152</v>
      </c>
      <c r="C11" s="107">
        <v>862.14</v>
      </c>
      <c r="D11" s="27" t="s">
        <v>124</v>
      </c>
      <c r="E11" s="28"/>
      <c r="F11" s="34"/>
    </row>
    <row r="12" spans="1:6" x14ac:dyDescent="0.25">
      <c r="A12" s="106">
        <v>3</v>
      </c>
      <c r="B12" s="36" t="s">
        <v>153</v>
      </c>
      <c r="C12" s="107">
        <v>315.05</v>
      </c>
      <c r="D12" s="27" t="s">
        <v>124</v>
      </c>
      <c r="E12" s="28"/>
      <c r="F12" s="34"/>
    </row>
    <row r="13" spans="1:6" x14ac:dyDescent="0.25">
      <c r="A13" s="106">
        <v>4</v>
      </c>
      <c r="B13" s="36" t="s">
        <v>348</v>
      </c>
      <c r="C13" s="267">
        <v>1</v>
      </c>
      <c r="D13" s="27" t="s">
        <v>136</v>
      </c>
      <c r="E13" s="23"/>
      <c r="F13" s="34"/>
    </row>
    <row r="14" spans="1:6" x14ac:dyDescent="0.25">
      <c r="A14" s="254"/>
      <c r="B14" s="187"/>
      <c r="C14" s="255"/>
      <c r="D14" s="22"/>
      <c r="E14" s="256"/>
      <c r="F14" s="169"/>
    </row>
    <row r="15" spans="1:6" s="50" customFormat="1" ht="12.75" x14ac:dyDescent="0.2">
      <c r="A15" s="198">
        <v>7.2</v>
      </c>
      <c r="B15" s="289" t="s">
        <v>69</v>
      </c>
      <c r="C15" s="290"/>
      <c r="D15" s="290"/>
      <c r="E15" s="290"/>
      <c r="F15" s="32"/>
    </row>
    <row r="16" spans="1:6" x14ac:dyDescent="0.25">
      <c r="A16" s="252"/>
      <c r="B16" s="86"/>
      <c r="C16" s="253"/>
      <c r="D16" s="195"/>
      <c r="E16" s="82"/>
      <c r="F16" s="81"/>
    </row>
    <row r="17" spans="1:6" s="50" customFormat="1" ht="12.75" x14ac:dyDescent="0.2">
      <c r="A17" s="106">
        <v>1</v>
      </c>
      <c r="B17" s="36" t="s">
        <v>151</v>
      </c>
      <c r="C17" s="107">
        <v>210.63</v>
      </c>
      <c r="D17" s="27" t="s">
        <v>124</v>
      </c>
      <c r="E17" s="28"/>
      <c r="F17" s="34"/>
    </row>
    <row r="18" spans="1:6" x14ac:dyDescent="0.25">
      <c r="A18" s="106">
        <v>2</v>
      </c>
      <c r="B18" s="36" t="s">
        <v>152</v>
      </c>
      <c r="C18" s="107">
        <v>832.72</v>
      </c>
      <c r="D18" s="27" t="s">
        <v>124</v>
      </c>
      <c r="E18" s="28"/>
      <c r="F18" s="34"/>
    </row>
    <row r="19" spans="1:6" x14ac:dyDescent="0.25">
      <c r="A19" s="106">
        <v>3</v>
      </c>
      <c r="B19" s="36" t="s">
        <v>153</v>
      </c>
      <c r="C19" s="107">
        <v>252.1</v>
      </c>
      <c r="D19" s="27" t="s">
        <v>124</v>
      </c>
      <c r="E19" s="28"/>
      <c r="F19" s="34"/>
    </row>
    <row r="20" spans="1:6" x14ac:dyDescent="0.25">
      <c r="A20" s="106"/>
      <c r="B20" s="36"/>
      <c r="C20" s="107"/>
      <c r="D20" s="27"/>
      <c r="E20" s="28"/>
      <c r="F20" s="34"/>
    </row>
    <row r="21" spans="1:6" x14ac:dyDescent="0.25">
      <c r="A21" s="166"/>
      <c r="B21" s="167"/>
      <c r="C21" s="167"/>
      <c r="D21" s="167"/>
      <c r="E21" s="167"/>
      <c r="F21" s="168" t="s">
        <v>329</v>
      </c>
    </row>
    <row r="25" spans="1:6" s="41" customFormat="1" ht="11.25" x14ac:dyDescent="0.2">
      <c r="A25" s="43"/>
      <c r="B25" s="44"/>
      <c r="F25" s="42"/>
    </row>
  </sheetData>
  <mergeCells count="3">
    <mergeCell ref="B2:E2"/>
    <mergeCell ref="B8:E8"/>
    <mergeCell ref="B15:E15"/>
  </mergeCells>
  <pageMargins left="0.7" right="0.7" top="0.75" bottom="0.75" header="0.3" footer="0.3"/>
  <pageSetup paperSize="9" scale="99"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vt:i4>
      </vt:variant>
    </vt:vector>
  </HeadingPairs>
  <TitlesOfParts>
    <vt:vector size="38"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9 FDP</vt:lpstr>
      <vt:lpstr>BILL 10 HYDRAULICS AND DRAINAGE</vt:lpstr>
      <vt:lpstr>BILL 11 ELECTRICAL INSTALLATION</vt:lpstr>
      <vt:lpstr>BILL 12 MECHANICAL SYSTEMS</vt:lpstr>
      <vt:lpstr>BILL 13 Additions</vt:lpstr>
      <vt:lpstr>BILL 14 Omissions</vt:lpstr>
      <vt:lpstr>'BILL 1 PRELIMINARIES'!Print_Area</vt:lpstr>
      <vt:lpstr>'BILL 10 HYDRAULICS AND DRAINAGE'!Print_Area</vt:lpstr>
      <vt:lpstr>'BILL 11 ELECTRICAL INSTALLATION'!Print_Area</vt:lpstr>
      <vt:lpstr>'BILL 12 MECHANICAL SYSTEMS'!Print_Area</vt:lpstr>
      <vt:lpstr>'BILL 13 Additions'!Print_Area</vt:lpstr>
      <vt:lpstr>'BILL 14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 9 FDP'!Print_Area</vt:lpstr>
      <vt:lpstr>'BILL4 METAL AND CARPENTRY WORKS'!Print_Area</vt:lpstr>
      <vt:lpstr>'BILL 10 HYDRAULICS AND DRAINAGE'!Print_Titles</vt:lpstr>
      <vt:lpstr>'BILL 11 ELECTRICAL INSTALLATION'!Print_Titles</vt:lpstr>
      <vt:lpstr>'BILL 12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User</cp:lastModifiedBy>
  <cp:lastPrinted>2019-08-08T04:53:21Z</cp:lastPrinted>
  <dcterms:created xsi:type="dcterms:W3CDTF">2013-12-06T11:25:47Z</dcterms:created>
  <dcterms:modified xsi:type="dcterms:W3CDTF">2022-01-11T09:57:56Z</dcterms:modified>
</cp:coreProperties>
</file>