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X:\WS Projects\Common\4) 14 Islands Plant &amp; Water Supply Facilities\Package 3\"/>
    </mc:Choice>
  </mc:AlternateContent>
  <bookViews>
    <workbookView xWindow="0" yWindow="90" windowWidth="28755" windowHeight="14370" activeTab="3"/>
  </bookViews>
  <sheets>
    <sheet name="Summary" sheetId="2" r:id="rId1"/>
    <sheet name="Kendhoo" sheetId="1" r:id="rId2"/>
    <sheet name="Gaafaru" sheetId="3" r:id="rId3"/>
    <sheet name="Gan" sheetId="4" r:id="rId4"/>
  </sheets>
  <calcPr calcId="162913"/>
</workbook>
</file>

<file path=xl/calcChain.xml><?xml version="1.0" encoding="utf-8"?>
<calcChain xmlns="http://schemas.openxmlformats.org/spreadsheetml/2006/main">
  <c r="D34" i="4" l="1"/>
  <c r="I121" i="4"/>
  <c r="I104" i="4"/>
  <c r="D104" i="4" s="1"/>
  <c r="I61" i="4"/>
  <c r="I125" i="4" s="1"/>
  <c r="D125" i="4" s="1"/>
  <c r="M47" i="4"/>
  <c r="I47" i="4"/>
  <c r="K42" i="4"/>
  <c r="I27" i="4"/>
  <c r="I51" i="4" s="1"/>
  <c r="D51" i="4" s="1"/>
  <c r="D58" i="4" s="1"/>
  <c r="D70" i="4" s="1"/>
  <c r="I24" i="4"/>
  <c r="D24" i="4" s="1"/>
  <c r="D122" i="4"/>
  <c r="D121" i="4"/>
  <c r="D107" i="4"/>
  <c r="D106" i="4"/>
  <c r="D103" i="4"/>
  <c r="D102" i="4"/>
  <c r="D69" i="4"/>
  <c r="D68" i="4"/>
  <c r="L67" i="4"/>
  <c r="D67" i="4" s="1"/>
  <c r="D57" i="4"/>
  <c r="D66" i="4" s="1"/>
  <c r="D49" i="4"/>
  <c r="D48" i="4"/>
  <c r="D56" i="4" s="1"/>
  <c r="D65" i="4" s="1"/>
  <c r="D43" i="4"/>
  <c r="D42" i="4"/>
  <c r="D40" i="4"/>
  <c r="D41" i="4" s="1"/>
  <c r="D39" i="4"/>
  <c r="D38" i="4"/>
  <c r="D37" i="4"/>
  <c r="K36" i="4"/>
  <c r="D36" i="4" s="1"/>
  <c r="D35" i="4"/>
  <c r="D33" i="4"/>
  <c r="D26" i="4"/>
  <c r="D25" i="4"/>
  <c r="I31" i="4"/>
  <c r="D23" i="4"/>
  <c r="D22" i="4"/>
  <c r="D21" i="4"/>
  <c r="D20" i="4"/>
  <c r="D19" i="4"/>
  <c r="D18" i="4"/>
  <c r="D17" i="4"/>
  <c r="D61" i="4" l="1"/>
  <c r="D47" i="4"/>
  <c r="D55" i="4" s="1"/>
  <c r="D64" i="4" s="1"/>
  <c r="D27" i="4"/>
  <c r="D31" i="4"/>
  <c r="I32" i="4"/>
  <c r="D32" i="4" s="1"/>
  <c r="I121" i="1"/>
  <c r="I61" i="1"/>
  <c r="I47" i="1"/>
  <c r="K42" i="1"/>
  <c r="I24" i="1"/>
  <c r="L67" i="3" l="1"/>
  <c r="I61" i="3"/>
  <c r="K42" i="3"/>
  <c r="I24" i="3"/>
  <c r="L67" i="1"/>
  <c r="I51" i="3" l="1"/>
  <c r="D51" i="3" s="1"/>
  <c r="D58" i="3" s="1"/>
  <c r="D70" i="3" s="1"/>
  <c r="D27" i="3"/>
  <c r="I51" i="1"/>
  <c r="D51" i="1" s="1"/>
  <c r="D58" i="1" s="1"/>
  <c r="D70" i="1" s="1"/>
  <c r="D27" i="1"/>
  <c r="D106" i="3" l="1"/>
  <c r="D107" i="1"/>
  <c r="I31" i="3"/>
  <c r="I47" i="3"/>
  <c r="D47" i="3"/>
  <c r="D55" i="3" s="1"/>
  <c r="D64" i="3" s="1"/>
  <c r="I124" i="3"/>
  <c r="D124" i="3" s="1"/>
  <c r="D121" i="3"/>
  <c r="D120" i="3"/>
  <c r="D105" i="3"/>
  <c r="I103" i="3"/>
  <c r="D103" i="3" s="1"/>
  <c r="D102" i="3"/>
  <c r="D101" i="3"/>
  <c r="D69" i="3"/>
  <c r="D68" i="3"/>
  <c r="D67" i="3"/>
  <c r="D61" i="3"/>
  <c r="D49" i="3"/>
  <c r="D57" i="3" s="1"/>
  <c r="D66" i="3" s="1"/>
  <c r="D48" i="3"/>
  <c r="D56" i="3" s="1"/>
  <c r="D65" i="3" s="1"/>
  <c r="M47" i="3"/>
  <c r="D43" i="3"/>
  <c r="D42" i="3"/>
  <c r="D40" i="3"/>
  <c r="D41" i="3" s="1"/>
  <c r="D39" i="3"/>
  <c r="D38" i="3"/>
  <c r="D37" i="3"/>
  <c r="K36" i="3"/>
  <c r="D36" i="3" s="1"/>
  <c r="D35" i="3"/>
  <c r="D34" i="3"/>
  <c r="D33" i="3"/>
  <c r="D26" i="3"/>
  <c r="D25" i="3"/>
  <c r="D24" i="3"/>
  <c r="D23" i="3"/>
  <c r="D22" i="3"/>
  <c r="D21" i="3"/>
  <c r="D20" i="3"/>
  <c r="D19" i="3"/>
  <c r="D18" i="3"/>
  <c r="D17" i="3"/>
  <c r="I32" i="3" l="1"/>
  <c r="D32" i="3" s="1"/>
  <c r="D31" i="3"/>
  <c r="D122" i="1"/>
  <c r="D121" i="1"/>
  <c r="D69" i="1" l="1"/>
  <c r="D68" i="1"/>
  <c r="D67" i="1" l="1"/>
  <c r="D106" i="1" l="1"/>
  <c r="I104" i="1"/>
  <c r="D104" i="1" s="1"/>
  <c r="D103" i="1"/>
  <c r="D102" i="1"/>
  <c r="D49" i="1"/>
  <c r="D57" i="1" s="1"/>
  <c r="D66" i="1" s="1"/>
  <c r="D48" i="1"/>
  <c r="D56" i="1" s="1"/>
  <c r="D65" i="1" s="1"/>
  <c r="M47" i="1"/>
  <c r="D43" i="1"/>
  <c r="D42" i="1"/>
  <c r="D37" i="1"/>
  <c r="D40" i="1"/>
  <c r="D41" i="1" s="1"/>
  <c r="D39" i="1"/>
  <c r="D38" i="1"/>
  <c r="K36" i="1"/>
  <c r="D36" i="1" s="1"/>
  <c r="D35" i="1"/>
  <c r="D34" i="1"/>
  <c r="D33" i="1"/>
  <c r="D26" i="1"/>
  <c r="D25" i="1"/>
  <c r="I31" i="1"/>
  <c r="D24" i="1"/>
  <c r="D23" i="1"/>
  <c r="D22" i="1"/>
  <c r="D21" i="1"/>
  <c r="D20" i="1"/>
  <c r="D19" i="1"/>
  <c r="D18" i="1"/>
  <c r="D17" i="1"/>
  <c r="D61" i="1" l="1"/>
  <c r="I125" i="1"/>
  <c r="D125" i="1" s="1"/>
  <c r="D47" i="1"/>
  <c r="D55" i="1" s="1"/>
  <c r="D64" i="1" s="1"/>
  <c r="I32" i="1"/>
  <c r="D32" i="1" s="1"/>
  <c r="D31" i="1"/>
</calcChain>
</file>

<file path=xl/sharedStrings.xml><?xml version="1.0" encoding="utf-8"?>
<sst xmlns="http://schemas.openxmlformats.org/spreadsheetml/2006/main" count="659" uniqueCount="142">
  <si>
    <t>No</t>
  </si>
  <si>
    <t>Item</t>
  </si>
  <si>
    <t>Unit</t>
  </si>
  <si>
    <t>Quantity</t>
  </si>
  <si>
    <t>Rate</t>
  </si>
  <si>
    <t>Amount</t>
  </si>
  <si>
    <t>Site Clearance</t>
  </si>
  <si>
    <t>Earth works</t>
  </si>
  <si>
    <t>LS</t>
  </si>
  <si>
    <t>Allow for all excavation work for foundations as follows</t>
  </si>
  <si>
    <t>m3</t>
  </si>
  <si>
    <t>Perimeter fence footings</t>
  </si>
  <si>
    <t>m2</t>
  </si>
  <si>
    <t>Concrete works</t>
  </si>
  <si>
    <t>Masonary works</t>
  </si>
  <si>
    <t>m</t>
  </si>
  <si>
    <t>Plastering works</t>
  </si>
  <si>
    <t>Others</t>
  </si>
  <si>
    <t>Nos</t>
  </si>
  <si>
    <t>Preliminaries</t>
  </si>
  <si>
    <t>Site management cost including set up of tempory services for contractor's services as maybe ncessary</t>
  </si>
  <si>
    <t>Months</t>
  </si>
  <si>
    <t>Mobilization to site</t>
  </si>
  <si>
    <t>Setup sign board on site</t>
  </si>
  <si>
    <t>Clean up site upon completion of works</t>
  </si>
  <si>
    <t>Demobilization</t>
  </si>
  <si>
    <t>Bill of Quantities</t>
  </si>
  <si>
    <t>Bill No</t>
  </si>
  <si>
    <t>GST 6%</t>
  </si>
  <si>
    <t>GRAND TOTAL</t>
  </si>
  <si>
    <t>SUMMARY SHEET</t>
  </si>
  <si>
    <t>Doors and windows</t>
  </si>
  <si>
    <t>Structural steel works</t>
  </si>
  <si>
    <t>50 x 50 PVC coated mesh for fence. Rate shall include properly securing the mesh to G.I steel frame</t>
  </si>
  <si>
    <t>150mm thick walls</t>
  </si>
  <si>
    <t>L</t>
  </si>
  <si>
    <t>NO</t>
  </si>
  <si>
    <t>B</t>
  </si>
  <si>
    <t>D</t>
  </si>
  <si>
    <t>Perimeter fence using 50mm &amp; 38mm G.I pipe as shown on drawing. Rate shall include all cuttings, weldings, applying of protective coating for welded joints, and, setting up the fence.</t>
  </si>
  <si>
    <t xml:space="preserve">Roofing </t>
  </si>
  <si>
    <t>Provide and fix lysaght gutter</t>
  </si>
  <si>
    <t>Plumbing</t>
  </si>
  <si>
    <t>Provide and fix 75mm down pipe</t>
  </si>
  <si>
    <t>nos</t>
  </si>
  <si>
    <t>Rate shall include clearing vegetation and levelling ground and transporting the cleared vegetaion to a location identified by island council</t>
  </si>
  <si>
    <t>Feed water tank and raw water storage tank</t>
  </si>
  <si>
    <t>Foundation for water storage tanks</t>
  </si>
  <si>
    <t>Ground levelling work for RO plant building</t>
  </si>
  <si>
    <t>A</t>
  </si>
  <si>
    <t>Excavation for Backwas tank foundation</t>
  </si>
  <si>
    <t>Excavation for tap bay foundation wall</t>
  </si>
  <si>
    <t>Excavation for harbour kiosk foundation wall</t>
  </si>
  <si>
    <t>Excavation for wall footings in RO plant building</t>
  </si>
  <si>
    <t>Allow for concrete works as follows. Rate shall include all reinforcement and formwork to cast the memebers as shown on drawing</t>
  </si>
  <si>
    <t>Wall footings for RO plant building walls</t>
  </si>
  <si>
    <t>Roof beams of RO plant building</t>
  </si>
  <si>
    <t>Lintel beams above windows</t>
  </si>
  <si>
    <t>Stiffener columns</t>
  </si>
  <si>
    <t>75mm concrete floor. Rate shall include provision of damp proof membrane as well</t>
  </si>
  <si>
    <t>Beams for storage tank foundation</t>
  </si>
  <si>
    <t>Storage tank foundation slab</t>
  </si>
  <si>
    <t>Backwash tank foundation</t>
  </si>
  <si>
    <t>Feed water tank</t>
  </si>
  <si>
    <t>Reject water tank</t>
  </si>
  <si>
    <t>Excavating trench for laying 63mm HDPE pipe from RO plant building to harbour kiosk. Rate shall include reinstating the trench as shown on drawing and provision of warning tape</t>
  </si>
  <si>
    <t>Excavate trench for laying 80mm HDPE pipe from RO plant to beach, for brine disposal pipe.  Rate shall include reinstating the trench as shown on drawing and provision of warning tape</t>
  </si>
  <si>
    <t>Casting of concrete ballast blocks</t>
  </si>
  <si>
    <t>Casting of diffuser blocks for end brine dischare pipe</t>
  </si>
  <si>
    <t>3000 high walls for RO plant building</t>
  </si>
  <si>
    <t>DED</t>
  </si>
  <si>
    <t>Water tap bay walls</t>
  </si>
  <si>
    <t>Harbour kiosk walls</t>
  </si>
  <si>
    <t>12.5mm plastering on both sides of walls of RO plant building</t>
  </si>
  <si>
    <t>12.5mm plastering on both sides of tap bay walls</t>
  </si>
  <si>
    <t>Applying primer and 2 paint coats on all walls of RO plant building</t>
  </si>
  <si>
    <t>Fixing 300 x 300 ceramic tiles on both sides of tap bay</t>
  </si>
  <si>
    <t>Fixing 300 x 300 ceramic tiles on both sides of harbour kiosk</t>
  </si>
  <si>
    <t>Provide 4 core, 150 sqmm from Island Main Power supply to Automatic Transfer Switch.</t>
  </si>
  <si>
    <t>Provide connection from ATS to Panel board</t>
  </si>
  <si>
    <t>Provide connection from Panel board to Main distribution board</t>
  </si>
  <si>
    <t>Provide connection from Distribution board to all pumps in the RO plant operation</t>
  </si>
  <si>
    <t>Provide ceiling mount energy saving light as shown on drawing. Rate shall include conned to switch</t>
  </si>
  <si>
    <t>Provide 13A power sockets as shown on drawing. Rate shall include connection to power</t>
  </si>
  <si>
    <t>Provide wall mount exhaust fan as shown on drawing</t>
  </si>
  <si>
    <t>Provide wall mount fan as shown on drawing</t>
  </si>
  <si>
    <t>Provide Door G1 as shown on drawing</t>
  </si>
  <si>
    <t>Rates for installing doors and windows should include all accessories needed to fix the door and window, and properliy fixing the door and window to frame.</t>
  </si>
  <si>
    <t>Provide Door G2 as shown on drawing</t>
  </si>
  <si>
    <t>Provide door R1 as shown on drawing</t>
  </si>
  <si>
    <t>Provide Door D1 as shown on drawing</t>
  </si>
  <si>
    <t>Provide Window W1 as shown on drawing</t>
  </si>
  <si>
    <t>Provide Window W2 as shown on drawing</t>
  </si>
  <si>
    <t xml:space="preserve">Nos </t>
  </si>
  <si>
    <t>Supply and fix roof sheets for RO plant building</t>
  </si>
  <si>
    <t>Provide ridge capping</t>
  </si>
  <si>
    <t>Provide 50 x 150 Rafters as shown on drawing</t>
  </si>
  <si>
    <t>Painting, tiling and ceiling works</t>
  </si>
  <si>
    <t>Fixing plywood ceiling, applying putty, fixing joints and applying paint coating</t>
  </si>
  <si>
    <t>Electrical and Mechanical works</t>
  </si>
  <si>
    <t xml:space="preserve">Supplying all Material and equipment and drilling bore well suitable for 160 to 110 mm tube well construction by rotary drilling method with drilling rig machine,air compressor, necessary accessories .equipments,tools,including fuel,drilling fluid, lubricant,Grease, Oil etc in Under ground formation at Ukulhas Island of Maldives Republic  including transporting rig machine and other vehicles up to site of work,  as per EPA approvals
</t>
  </si>
  <si>
    <t>Applying food grade paint coating on all inner sides of feed water tank</t>
  </si>
  <si>
    <t>Applying paint coating on all inner sides of brinestorage tank</t>
  </si>
  <si>
    <t>Provide water connection to Sink in testing lab</t>
  </si>
  <si>
    <t>Provide drain pipe for sink in testing lab and provide soak pit to drain the water</t>
  </si>
  <si>
    <t>Supplying and installation of submersible bore hole pump for bore well. Control for the pump should be installed in the operating room. Rate shall include provision of electricity for the pump</t>
  </si>
  <si>
    <t>Supplying and installation of filter pump. Rate shall include provision of electricity for the pump and providing necessary pipe work to connect the pump to media filters</t>
  </si>
  <si>
    <t>Supply and installaytion of High pressure RO pumps. Rate shall include provision of power to pump and connection of pump from Cartridge filter to RO modul</t>
  </si>
  <si>
    <t>Supply and installation of Chlorine dosing pump. Rate shall include provision of electricity for the pump and connection of pump to chlorine storage tank and chlorine dosing tank</t>
  </si>
  <si>
    <t>Supply and installation of recirculation pump. Rate shall include provision of electricity for pump and providing the pipe connection to pump and storage tanks as shown in schematic diagram</t>
  </si>
  <si>
    <t>Supply and installation of distribution pump for harbour kiosk. Rate shall include provision of electricity for the pump and connection of pump to harbour kiosk supply line.</t>
  </si>
  <si>
    <t>Supply and installation of backwash pump. Rate shall include provision of electricity for the pump and connection of pump from backwash tank and media filter</t>
  </si>
  <si>
    <t>Supply and installation of antiscalant dosing pump. Rate shall include provision of electricity for the pump and connection of pump from antiscalant storage tank to dosing point</t>
  </si>
  <si>
    <t>Provide media filters of total area 0.7 sqm. Rate shall include connection of media filter according to schematic diagram shown</t>
  </si>
  <si>
    <t>Provide cartridge filters as shown on schematic diagram. Rate shall include connection of filters according to schematic diagram shown</t>
  </si>
  <si>
    <t>Provide plastic or fiberglass backwash tank. Rate shall include connection of pipe work to tank as shown on schematic drawing.</t>
  </si>
  <si>
    <t>Provide plastic or fiberglass sodium hypochlorite storage tank. Rate shall include connection of pipe work.</t>
  </si>
  <si>
    <t>Provide plastic or fiberglass chlorine dosing tank. Rate shall include connection of pipe work</t>
  </si>
  <si>
    <t>Provide RTP 50 ton capacity storage tanks. Rate shall include setting up tank and connection of all pipe works</t>
  </si>
  <si>
    <t>Provide connection to tap bay from storage tank using 30mm OD PVC pipe</t>
  </si>
  <si>
    <t>Provide all pipe work within RO plant building including valves and fittings for smooth and efficient operation of the system</t>
  </si>
  <si>
    <t>Provide 63mm HDPE pipe to supply water to harbour kiosk</t>
  </si>
  <si>
    <t>Provide 80mm HDPE pipe for brine disposal</t>
  </si>
  <si>
    <t>SUB TOTAL</t>
  </si>
  <si>
    <t>Provide RC bench in Testin lab area wish masonry support walls and 100mm thick concrete topping. Top of bench should be tile finished</t>
  </si>
  <si>
    <t>Provide 50 x 38 Battens as shown on drawing</t>
  </si>
  <si>
    <t>Supply and installation of RO plant of production capacity of 15 tons per day. Rate shall include all connection and fittings.</t>
  </si>
  <si>
    <t>Excavate for perimeter wall</t>
  </si>
  <si>
    <t>300 high perimeter wall</t>
  </si>
  <si>
    <t>12.5mm plastering on both sides of harbour kiosk walls</t>
  </si>
  <si>
    <t>12.5mm plastering on both sides of perimeter wall</t>
  </si>
  <si>
    <t>Applying paint coating on both sides of perimeter fence wall</t>
  </si>
  <si>
    <t>12.5mm plastering on both sides of harbour kiosk</t>
  </si>
  <si>
    <t>Applying paint coating on bothe sides of perimeter wall</t>
  </si>
  <si>
    <t>Provide door R2 as shown on drawing</t>
  </si>
  <si>
    <t>Baa Kendhoo</t>
  </si>
  <si>
    <t>CONSTRUCTION OF RO PLANT BUILDING AND WATER SUPPLY FACILITY  - BAA KENDHOO</t>
  </si>
  <si>
    <t>CONSTRUCTION OF RO PLANT BUILDING AND WATER SUPPLY FACILITY  - KAAFU GAAFARU</t>
  </si>
  <si>
    <t>Kaafu Gaafaru</t>
  </si>
  <si>
    <t>CONSTRUCTION OF RO PLANT BUILDING AND WATER SUPPLY FACILITY  - LAAMU GAN</t>
  </si>
  <si>
    <t>Laamu Gan</t>
  </si>
  <si>
    <t>CONSTRUCTION OF RO PLANT BUILDING AND WATER SUPPLY FACILITY - PACKAGE 3 ISLANDS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</si>
</sst>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3" formatCode="_-* #,##0.00_-;\-* #,##0.00_-;_-* &quot;-&quot;??_-;_-@_-"/>
    <numFmt numFmtId="164" formatCode="0.0"/>
  </numFmts>
  <fonts count="9" x14ac:knownFonts="1">
    <font>
      <sz val="11"/>
      <color theme="1"/>
      <name val="Calibri"/>
      <family val="2"/>
      <scheme val="minor"/>
    </font>
    <font>
      <sz val="11"/>
      <color theme="1"/>
      <name val="Calibri"/>
      <family val="2"/>
      <scheme val="minor"/>
    </font>
    <font>
      <b/>
      <sz val="11"/>
      <color theme="1"/>
      <name val="Calibri"/>
      <family val="2"/>
      <scheme val="minor"/>
    </font>
    <font>
      <i/>
      <sz val="11"/>
      <color theme="1"/>
      <name val="Calibri"/>
      <family val="2"/>
      <scheme val="minor"/>
    </font>
    <font>
      <sz val="12"/>
      <color theme="1"/>
      <name val="Calibri"/>
      <family val="2"/>
      <scheme val="minor"/>
    </font>
    <font>
      <b/>
      <sz val="12"/>
      <color theme="1"/>
      <name val="Calibri"/>
      <family val="2"/>
      <scheme val="minor"/>
    </font>
    <font>
      <sz val="11"/>
      <color rgb="FFFF0000"/>
      <name val="Calibri"/>
      <family val="2"/>
      <scheme val="minor"/>
    </font>
    <font>
      <b/>
      <sz val="11"/>
      <color rgb="FFFF0000"/>
      <name val="Calibri"/>
      <family val="2"/>
      <scheme val="minor"/>
    </font>
    <font>
      <sz val="11"/>
      <name val="Calibri"/>
      <family val="2"/>
      <scheme val="minor"/>
    </font>
  </fonts>
  <fills count="2">
    <fill>
      <patternFill patternType="none"/>
    </fill>
    <fill>
      <patternFill patternType="gray125"/>
    </fill>
  </fills>
  <borders count="13">
    <border>
      <left/>
      <right/>
      <top/>
      <bottom/>
      <diagonal/>
    </border>
    <border>
      <left/>
      <right/>
      <top/>
      <bottom style="thin">
        <color indexed="64"/>
      </bottom>
      <diagonal/>
    </border>
    <border>
      <left/>
      <right/>
      <top style="thin">
        <color indexed="64"/>
      </top>
      <bottom style="thin">
        <color indexed="64"/>
      </bottom>
      <diagonal/>
    </border>
    <border>
      <left/>
      <right/>
      <top style="hair">
        <color auto="1"/>
      </top>
      <bottom style="hair">
        <color auto="1"/>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hair">
        <color auto="1"/>
      </top>
      <bottom style="hair">
        <color auto="1"/>
      </bottom>
      <diagonal/>
    </border>
    <border>
      <left/>
      <right/>
      <top/>
      <bottom style="medium">
        <color indexed="64"/>
      </bottom>
      <diagonal/>
    </border>
    <border>
      <left style="thin">
        <color indexed="64"/>
      </left>
      <right style="thin">
        <color indexed="64"/>
      </right>
      <top style="hair">
        <color auto="1"/>
      </top>
      <bottom/>
      <diagonal/>
    </border>
    <border>
      <left style="thin">
        <color indexed="64"/>
      </left>
      <right style="thin">
        <color indexed="64"/>
      </right>
      <top/>
      <bottom style="hair">
        <color auto="1"/>
      </bottom>
      <diagonal/>
    </border>
    <border>
      <left style="thin">
        <color indexed="64"/>
      </left>
      <right style="thin">
        <color indexed="64"/>
      </right>
      <top style="hair">
        <color auto="1"/>
      </top>
      <bottom style="thin">
        <color indexed="64"/>
      </bottom>
      <diagonal/>
    </border>
    <border>
      <left style="hair">
        <color indexed="64"/>
      </left>
      <right style="hair">
        <color indexed="64"/>
      </right>
      <top style="hair">
        <color indexed="64"/>
      </top>
      <bottom style="hair">
        <color indexed="64"/>
      </bottom>
      <diagonal/>
    </border>
    <border>
      <left/>
      <right/>
      <top style="thin">
        <color indexed="64"/>
      </top>
      <bottom style="medium">
        <color indexed="64"/>
      </bottom>
      <diagonal/>
    </border>
  </borders>
  <cellStyleXfs count="2">
    <xf numFmtId="0" fontId="0" fillId="0" borderId="0"/>
    <xf numFmtId="43" fontId="1" fillId="0" borderId="0" applyFont="0" applyFill="0" applyBorder="0" applyAlignment="0" applyProtection="0"/>
  </cellStyleXfs>
  <cellXfs count="106">
    <xf numFmtId="0" fontId="0" fillId="0" borderId="0" xfId="0"/>
    <xf numFmtId="0" fontId="0" fillId="0" borderId="0" xfId="0" applyAlignment="1">
      <alignment horizontal="center"/>
    </xf>
    <xf numFmtId="0" fontId="2" fillId="0" borderId="0" xfId="0" applyFont="1" applyAlignment="1">
      <alignment horizontal="center"/>
    </xf>
    <xf numFmtId="0" fontId="0" fillId="0" borderId="0" xfId="0" applyAlignment="1">
      <alignment vertical="center"/>
    </xf>
    <xf numFmtId="0" fontId="2" fillId="0" borderId="1" xfId="0" applyFont="1" applyBorder="1" applyAlignment="1">
      <alignment horizontal="center"/>
    </xf>
    <xf numFmtId="0" fontId="2" fillId="0" borderId="0" xfId="0" applyFont="1" applyBorder="1" applyAlignment="1">
      <alignment horizontal="center"/>
    </xf>
    <xf numFmtId="0" fontId="0" fillId="0" borderId="0" xfId="0" applyBorder="1"/>
    <xf numFmtId="0" fontId="0" fillId="0" borderId="0" xfId="0" applyFont="1" applyBorder="1" applyAlignment="1">
      <alignment horizontal="center" vertical="center"/>
    </xf>
    <xf numFmtId="0" fontId="2" fillId="0" borderId="4" xfId="0" applyFont="1" applyBorder="1" applyAlignment="1">
      <alignment horizontal="center"/>
    </xf>
    <xf numFmtId="0" fontId="2" fillId="0" borderId="5" xfId="0" applyFont="1" applyBorder="1" applyAlignment="1">
      <alignment horizontal="center"/>
    </xf>
    <xf numFmtId="0" fontId="2" fillId="0" borderId="5" xfId="0" applyFont="1" applyBorder="1" applyAlignment="1">
      <alignment horizontal="left"/>
    </xf>
    <xf numFmtId="0" fontId="0" fillId="0" borderId="6" xfId="0" applyFont="1" applyBorder="1" applyAlignment="1">
      <alignment horizontal="center"/>
    </xf>
    <xf numFmtId="0" fontId="0" fillId="0" borderId="6" xfId="0" applyFont="1" applyBorder="1" applyAlignment="1">
      <alignment horizontal="left" indent="1"/>
    </xf>
    <xf numFmtId="0" fontId="2" fillId="0" borderId="6" xfId="0" applyFont="1" applyBorder="1" applyAlignment="1">
      <alignment horizontal="center"/>
    </xf>
    <xf numFmtId="0" fontId="0" fillId="0" borderId="6" xfId="0" applyFont="1" applyBorder="1" applyAlignment="1">
      <alignment horizontal="left" wrapText="1" indent="1"/>
    </xf>
    <xf numFmtId="0" fontId="0" fillId="0" borderId="6" xfId="0" applyFont="1" applyBorder="1" applyAlignment="1">
      <alignment horizontal="center" vertical="center"/>
    </xf>
    <xf numFmtId="0" fontId="2" fillId="0" borderId="6" xfId="0" applyFont="1" applyBorder="1"/>
    <xf numFmtId="0" fontId="0" fillId="0" borderId="6" xfId="0" applyBorder="1" applyAlignment="1">
      <alignment horizontal="center"/>
    </xf>
    <xf numFmtId="0" fontId="0" fillId="0" borderId="6" xfId="0" applyBorder="1"/>
    <xf numFmtId="0" fontId="0" fillId="0" borderId="6" xfId="0" applyBorder="1" applyAlignment="1">
      <alignment horizontal="left" wrapText="1" indent="1"/>
    </xf>
    <xf numFmtId="0" fontId="0" fillId="0" borderId="6" xfId="0" applyBorder="1" applyAlignment="1">
      <alignment horizontal="center" vertical="center"/>
    </xf>
    <xf numFmtId="43" fontId="0" fillId="0" borderId="6" xfId="1" applyFont="1" applyBorder="1" applyAlignment="1">
      <alignment horizontal="center" vertical="center"/>
    </xf>
    <xf numFmtId="0" fontId="2" fillId="0" borderId="6" xfId="0" applyFont="1" applyBorder="1" applyAlignment="1">
      <alignment horizontal="left"/>
    </xf>
    <xf numFmtId="0" fontId="2" fillId="0" borderId="6" xfId="0" applyFont="1" applyBorder="1" applyAlignment="1">
      <alignment horizontal="left" wrapText="1"/>
    </xf>
    <xf numFmtId="0" fontId="2" fillId="0" borderId="0" xfId="0" applyFont="1" applyBorder="1" applyAlignment="1">
      <alignment horizontal="center" vertical="center"/>
    </xf>
    <xf numFmtId="0" fontId="0" fillId="0" borderId="0" xfId="0" applyBorder="1" applyAlignment="1">
      <alignment vertical="center"/>
    </xf>
    <xf numFmtId="0" fontId="2" fillId="0" borderId="0" xfId="0" applyFont="1" applyBorder="1" applyAlignment="1">
      <alignment horizontal="left" vertical="center" indent="1"/>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3" xfId="0" applyFont="1" applyBorder="1" applyAlignment="1">
      <alignment horizontal="left" vertical="center" wrapText="1" indent="1"/>
    </xf>
    <xf numFmtId="0" fontId="2" fillId="0" borderId="3" xfId="0" applyFont="1" applyFill="1" applyBorder="1" applyAlignment="1">
      <alignment horizontal="left" vertical="center" indent="1"/>
    </xf>
    <xf numFmtId="0" fontId="4" fillId="0" borderId="0" xfId="0" applyFont="1"/>
    <xf numFmtId="0" fontId="5" fillId="0" borderId="0" xfId="0" applyFont="1" applyAlignment="1"/>
    <xf numFmtId="0" fontId="5" fillId="0" borderId="0" xfId="0" applyFont="1" applyBorder="1" applyAlignment="1">
      <alignment horizontal="center"/>
    </xf>
    <xf numFmtId="0" fontId="0" fillId="0" borderId="8" xfId="0" applyBorder="1" applyAlignment="1">
      <alignment horizontal="center" vertical="center"/>
    </xf>
    <xf numFmtId="0" fontId="0" fillId="0" borderId="8" xfId="0" applyBorder="1" applyAlignment="1">
      <alignment horizontal="left" wrapText="1" indent="1"/>
    </xf>
    <xf numFmtId="0" fontId="0" fillId="0" borderId="6" xfId="0" applyBorder="1" applyAlignment="1">
      <alignment horizontal="left" vertical="center" wrapText="1" indent="1"/>
    </xf>
    <xf numFmtId="0" fontId="0" fillId="0" borderId="9" xfId="0" applyFont="1" applyBorder="1" applyAlignment="1">
      <alignment horizontal="center" vertical="center"/>
    </xf>
    <xf numFmtId="0" fontId="0" fillId="0" borderId="9" xfId="0" applyBorder="1" applyAlignment="1">
      <alignment horizontal="left" wrapText="1" indent="1"/>
    </xf>
    <xf numFmtId="0" fontId="0" fillId="0" borderId="9" xfId="0" applyBorder="1" applyAlignment="1">
      <alignment horizontal="center" vertical="center"/>
    </xf>
    <xf numFmtId="43" fontId="0" fillId="0" borderId="9" xfId="1" applyFont="1" applyBorder="1" applyAlignment="1">
      <alignment horizontal="center" vertical="center"/>
    </xf>
    <xf numFmtId="0" fontId="2" fillId="0" borderId="9" xfId="0" applyFont="1" applyBorder="1" applyAlignment="1">
      <alignment horizontal="left" wrapText="1"/>
    </xf>
    <xf numFmtId="0" fontId="0" fillId="0" borderId="5" xfId="0" applyBorder="1" applyAlignment="1">
      <alignment horizontal="center" vertical="center"/>
    </xf>
    <xf numFmtId="0" fontId="0" fillId="0" borderId="5" xfId="0" applyBorder="1" applyAlignment="1">
      <alignment horizontal="left" wrapText="1" indent="1"/>
    </xf>
    <xf numFmtId="0" fontId="0" fillId="0" borderId="8" xfId="0" applyBorder="1" applyAlignment="1">
      <alignment horizontal="center"/>
    </xf>
    <xf numFmtId="0" fontId="0" fillId="0" borderId="8" xfId="0" applyBorder="1" applyAlignment="1">
      <alignment horizontal="left" wrapText="1" indent="2"/>
    </xf>
    <xf numFmtId="43" fontId="0" fillId="0" borderId="5" xfId="1" applyFont="1" applyBorder="1" applyAlignment="1">
      <alignment horizontal="center" vertical="center"/>
    </xf>
    <xf numFmtId="0" fontId="2" fillId="0" borderId="6" xfId="0" applyFont="1" applyBorder="1" applyAlignment="1">
      <alignment horizontal="center" vertical="center"/>
    </xf>
    <xf numFmtId="0" fontId="2" fillId="0" borderId="9" xfId="0" applyFont="1" applyBorder="1" applyAlignment="1">
      <alignment horizontal="center" vertical="center"/>
    </xf>
    <xf numFmtId="2" fontId="0" fillId="0" borderId="6" xfId="0" applyNumberFormat="1" applyBorder="1" applyAlignment="1">
      <alignment horizontal="center" vertical="center"/>
    </xf>
    <xf numFmtId="2" fontId="0" fillId="0" borderId="6" xfId="0" applyNumberFormat="1" applyFont="1" applyBorder="1" applyAlignment="1">
      <alignment horizontal="center" vertical="center"/>
    </xf>
    <xf numFmtId="0" fontId="0" fillId="0" borderId="6" xfId="0" applyBorder="1" applyAlignment="1">
      <alignment horizontal="left" indent="1"/>
    </xf>
    <xf numFmtId="2" fontId="0" fillId="0" borderId="8" xfId="0" applyNumberFormat="1" applyFont="1" applyBorder="1" applyAlignment="1">
      <alignment horizontal="center" vertical="center"/>
    </xf>
    <xf numFmtId="43" fontId="2" fillId="0" borderId="0" xfId="1" applyFont="1" applyBorder="1" applyAlignment="1">
      <alignment horizontal="center" vertical="center"/>
    </xf>
    <xf numFmtId="43" fontId="2" fillId="0" borderId="3" xfId="1" applyFont="1" applyBorder="1" applyAlignment="1">
      <alignment horizontal="center" vertical="center"/>
    </xf>
    <xf numFmtId="43" fontId="2" fillId="0" borderId="3" xfId="1" applyFont="1" applyBorder="1" applyAlignment="1">
      <alignment vertical="center"/>
    </xf>
    <xf numFmtId="0" fontId="0" fillId="0" borderId="7" xfId="0" applyBorder="1" applyAlignment="1">
      <alignment vertical="center"/>
    </xf>
    <xf numFmtId="0" fontId="2" fillId="0" borderId="7" xfId="0" applyFont="1" applyFill="1" applyBorder="1" applyAlignment="1">
      <alignment horizontal="right" vertical="center"/>
    </xf>
    <xf numFmtId="43" fontId="2" fillId="0" borderId="7" xfId="0" applyNumberFormat="1" applyFont="1" applyBorder="1" applyAlignment="1">
      <alignment vertical="center"/>
    </xf>
    <xf numFmtId="43" fontId="0" fillId="0" borderId="6" xfId="1" applyFont="1" applyBorder="1" applyAlignment="1">
      <alignment horizontal="center"/>
    </xf>
    <xf numFmtId="43" fontId="2" fillId="0" borderId="6" xfId="1" applyFont="1" applyBorder="1" applyAlignment="1">
      <alignment horizontal="center"/>
    </xf>
    <xf numFmtId="43" fontId="0" fillId="0" borderId="6" xfId="1" applyFont="1" applyBorder="1"/>
    <xf numFmtId="43" fontId="0" fillId="0" borderId="9" xfId="1" applyFont="1" applyBorder="1"/>
    <xf numFmtId="43" fontId="0" fillId="0" borderId="9" xfId="1" applyFont="1" applyBorder="1" applyAlignment="1">
      <alignment horizontal="center"/>
    </xf>
    <xf numFmtId="43" fontId="0" fillId="0" borderId="8" xfId="1" applyFont="1" applyBorder="1"/>
    <xf numFmtId="43" fontId="0" fillId="0" borderId="5" xfId="1" applyFont="1" applyBorder="1"/>
    <xf numFmtId="43" fontId="0" fillId="0" borderId="10" xfId="1" applyFont="1" applyBorder="1"/>
    <xf numFmtId="0" fontId="6" fillId="0" borderId="0" xfId="0" applyFont="1" applyAlignment="1">
      <alignment horizontal="center" vertical="center"/>
    </xf>
    <xf numFmtId="0" fontId="7" fillId="0" borderId="0" xfId="0" applyFont="1" applyAlignment="1">
      <alignment horizontal="center" vertical="center"/>
    </xf>
    <xf numFmtId="164" fontId="0" fillId="0" borderId="8" xfId="0" applyNumberFormat="1" applyFont="1" applyBorder="1" applyAlignment="1">
      <alignment horizontal="center" vertical="center"/>
    </xf>
    <xf numFmtId="2" fontId="0" fillId="0" borderId="8" xfId="0" applyNumberFormat="1" applyBorder="1" applyAlignment="1">
      <alignment horizontal="center" vertical="center"/>
    </xf>
    <xf numFmtId="0" fontId="0" fillId="0" borderId="8" xfId="0" applyBorder="1" applyAlignment="1">
      <alignment horizontal="left" indent="1"/>
    </xf>
    <xf numFmtId="0" fontId="0" fillId="0" borderId="10" xfId="0" applyBorder="1" applyAlignment="1">
      <alignment horizontal="center" vertical="center"/>
    </xf>
    <xf numFmtId="0" fontId="0" fillId="0" borderId="10" xfId="0" applyBorder="1" applyAlignment="1">
      <alignment horizontal="left" vertical="center" wrapText="1" indent="1"/>
    </xf>
    <xf numFmtId="1" fontId="0" fillId="0" borderId="6" xfId="0" applyNumberFormat="1" applyBorder="1" applyAlignment="1">
      <alignment horizontal="center" vertical="center"/>
    </xf>
    <xf numFmtId="0" fontId="6" fillId="0" borderId="0" xfId="0" applyFont="1" applyFill="1" applyBorder="1" applyAlignment="1">
      <alignment horizontal="center" vertical="center"/>
    </xf>
    <xf numFmtId="0" fontId="6" fillId="0" borderId="0" xfId="0" applyFont="1"/>
    <xf numFmtId="164" fontId="0" fillId="0" borderId="6" xfId="0" applyNumberFormat="1" applyBorder="1" applyAlignment="1">
      <alignment horizontal="center" vertical="center"/>
    </xf>
    <xf numFmtId="164" fontId="0" fillId="0" borderId="6" xfId="0" applyNumberFormat="1" applyBorder="1" applyAlignment="1">
      <alignment horizontal="center"/>
    </xf>
    <xf numFmtId="0" fontId="6" fillId="0" borderId="0" xfId="0" applyFont="1" applyAlignment="1">
      <alignment horizontal="center"/>
    </xf>
    <xf numFmtId="0" fontId="7" fillId="0" borderId="0" xfId="0" applyFont="1" applyAlignment="1">
      <alignment horizontal="center"/>
    </xf>
    <xf numFmtId="0" fontId="0" fillId="0" borderId="9" xfId="0" applyFont="1" applyBorder="1" applyAlignment="1">
      <alignment horizontal="left" vertical="top" wrapText="1"/>
    </xf>
    <xf numFmtId="0" fontId="0" fillId="0" borderId="9" xfId="0" applyBorder="1" applyAlignment="1">
      <alignment horizontal="center"/>
    </xf>
    <xf numFmtId="0" fontId="2" fillId="0" borderId="0" xfId="0" applyFont="1" applyAlignment="1">
      <alignment horizontal="center"/>
    </xf>
    <xf numFmtId="0" fontId="0" fillId="0" borderId="6" xfId="0" applyBorder="1" applyAlignment="1">
      <alignment horizontal="left" vertical="top" wrapText="1" indent="1"/>
    </xf>
    <xf numFmtId="0" fontId="0" fillId="0" borderId="9" xfId="0" applyBorder="1" applyAlignment="1">
      <alignment horizontal="left" vertical="center" wrapText="1" indent="1"/>
    </xf>
    <xf numFmtId="0" fontId="0" fillId="0" borderId="9" xfId="0" applyBorder="1" applyAlignment="1">
      <alignment horizontal="left" vertical="top" wrapText="1" indent="1"/>
    </xf>
    <xf numFmtId="0" fontId="8" fillId="0" borderId="11" xfId="0" applyFont="1" applyFill="1" applyBorder="1" applyAlignment="1">
      <alignment horizontal="left" vertical="top" wrapText="1" indent="1"/>
    </xf>
    <xf numFmtId="2" fontId="0" fillId="0" borderId="9" xfId="0" applyNumberFormat="1" applyBorder="1" applyAlignment="1">
      <alignment horizontal="center" vertical="center"/>
    </xf>
    <xf numFmtId="0" fontId="6" fillId="0" borderId="0" xfId="0" applyFont="1" applyFill="1" applyAlignment="1">
      <alignment horizontal="center" vertical="center"/>
    </xf>
    <xf numFmtId="0" fontId="0" fillId="0" borderId="6" xfId="0" applyBorder="1" applyAlignment="1">
      <alignment horizontal="left" wrapText="1"/>
    </xf>
    <xf numFmtId="0" fontId="8" fillId="0" borderId="6" xfId="0" applyFont="1" applyBorder="1" applyAlignment="1">
      <alignment horizontal="left" indent="1"/>
    </xf>
    <xf numFmtId="0" fontId="8" fillId="0" borderId="6" xfId="0" applyFont="1" applyBorder="1" applyAlignment="1">
      <alignment horizontal="left" wrapText="1" indent="1"/>
    </xf>
    <xf numFmtId="0" fontId="8" fillId="0" borderId="6" xfId="0" applyFont="1" applyBorder="1" applyAlignment="1">
      <alignment horizontal="left" vertical="top" wrapText="1" indent="1"/>
    </xf>
    <xf numFmtId="0" fontId="3" fillId="0" borderId="6" xfId="0" applyFont="1" applyBorder="1" applyAlignment="1">
      <alignment horizontal="left" wrapText="1"/>
    </xf>
    <xf numFmtId="0" fontId="2" fillId="0" borderId="2" xfId="0" applyFont="1" applyBorder="1" applyAlignment="1">
      <alignment horizontal="right"/>
    </xf>
    <xf numFmtId="0" fontId="0" fillId="0" borderId="2" xfId="0" applyBorder="1"/>
    <xf numFmtId="0" fontId="2" fillId="0" borderId="2" xfId="0" applyFont="1" applyBorder="1"/>
    <xf numFmtId="0" fontId="0" fillId="0" borderId="12" xfId="0" applyBorder="1"/>
    <xf numFmtId="0" fontId="2" fillId="0" borderId="12" xfId="0" applyFont="1" applyBorder="1" applyAlignment="1">
      <alignment horizontal="right"/>
    </xf>
    <xf numFmtId="0" fontId="2" fillId="0" borderId="0" xfId="0" applyFont="1" applyAlignment="1">
      <alignment horizontal="center"/>
    </xf>
    <xf numFmtId="1" fontId="6" fillId="0" borderId="0" xfId="0" applyNumberFormat="1" applyFont="1" applyAlignment="1">
      <alignment horizontal="center" vertical="center"/>
    </xf>
    <xf numFmtId="0" fontId="5" fillId="0" borderId="0" xfId="0" applyFont="1" applyBorder="1" applyAlignment="1">
      <alignment horizontal="center"/>
    </xf>
    <xf numFmtId="0" fontId="5" fillId="0" borderId="0" xfId="0" applyFont="1" applyAlignment="1">
      <alignment horizontal="center"/>
    </xf>
    <xf numFmtId="0" fontId="5" fillId="0" borderId="0" xfId="0" applyFont="1" applyAlignment="1">
      <alignment horizontal="center" vertical="center" wrapText="1"/>
    </xf>
    <xf numFmtId="0" fontId="2" fillId="0" borderId="0" xfId="0" applyFont="1" applyAlignment="1">
      <alignment horizontal="center"/>
    </xf>
  </cellXfs>
  <cellStyles count="2">
    <cellStyle name="Comma" xfId="1" builtinId="3"/>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H10"/>
  <sheetViews>
    <sheetView zoomScale="115" zoomScaleNormal="115" workbookViewId="0">
      <selection activeCell="B3" sqref="B3:D3"/>
    </sheetView>
  </sheetViews>
  <sheetFormatPr defaultRowHeight="15" x14ac:dyDescent="0.25"/>
  <cols>
    <col min="1" max="1" width="2.42578125" customWidth="1"/>
    <col min="2" max="2" width="13.42578125" customWidth="1"/>
    <col min="3" max="3" width="37" customWidth="1"/>
    <col min="4" max="4" width="22.42578125" customWidth="1"/>
  </cols>
  <sheetData>
    <row r="1" spans="2:8" s="31" customFormat="1" ht="15.75" x14ac:dyDescent="0.25">
      <c r="B1" s="104" t="s">
        <v>141</v>
      </c>
      <c r="C1" s="104"/>
      <c r="D1" s="104"/>
      <c r="E1" s="32"/>
      <c r="F1" s="32"/>
      <c r="G1" s="32"/>
    </row>
    <row r="2" spans="2:8" s="31" customFormat="1" ht="15.75" x14ac:dyDescent="0.25">
      <c r="B2" s="104"/>
      <c r="C2" s="104"/>
      <c r="D2" s="104"/>
      <c r="E2" s="32"/>
      <c r="F2" s="32"/>
      <c r="G2" s="32"/>
    </row>
    <row r="3" spans="2:8" s="31" customFormat="1" ht="15.75" x14ac:dyDescent="0.25">
      <c r="B3" s="103" t="s">
        <v>26</v>
      </c>
      <c r="C3" s="103"/>
      <c r="D3" s="103"/>
      <c r="E3" s="32"/>
      <c r="F3" s="32"/>
      <c r="G3" s="32"/>
    </row>
    <row r="4" spans="2:8" s="31" customFormat="1" ht="15.75" x14ac:dyDescent="0.25">
      <c r="B4" s="102" t="s">
        <v>30</v>
      </c>
      <c r="C4" s="102"/>
      <c r="D4" s="102"/>
      <c r="E4" s="33"/>
      <c r="F4" s="33"/>
      <c r="G4" s="33"/>
    </row>
    <row r="5" spans="2:8" x14ac:dyDescent="0.25">
      <c r="B5" s="4"/>
      <c r="C5" s="4"/>
      <c r="D5" s="4"/>
      <c r="E5" s="5"/>
      <c r="F5" s="5"/>
      <c r="G5" s="5"/>
      <c r="H5" s="6"/>
    </row>
    <row r="6" spans="2:8" s="3" customFormat="1" ht="23.25" customHeight="1" x14ac:dyDescent="0.25">
      <c r="B6" s="27" t="s">
        <v>27</v>
      </c>
      <c r="C6" s="27" t="s">
        <v>1</v>
      </c>
      <c r="D6" s="27" t="s">
        <v>5</v>
      </c>
      <c r="E6" s="24"/>
      <c r="F6" s="24"/>
      <c r="G6" s="24"/>
      <c r="H6" s="25"/>
    </row>
    <row r="7" spans="2:8" s="3" customFormat="1" ht="23.25" customHeight="1" x14ac:dyDescent="0.25">
      <c r="B7" s="24">
        <v>1</v>
      </c>
      <c r="C7" s="26" t="s">
        <v>135</v>
      </c>
      <c r="D7" s="53"/>
      <c r="E7" s="7"/>
      <c r="F7" s="24"/>
      <c r="G7" s="24"/>
      <c r="H7" s="25"/>
    </row>
    <row r="8" spans="2:8" s="3" customFormat="1" ht="23.25" customHeight="1" x14ac:dyDescent="0.25">
      <c r="B8" s="28">
        <v>2</v>
      </c>
      <c r="C8" s="29" t="s">
        <v>138</v>
      </c>
      <c r="D8" s="54"/>
      <c r="E8" s="7"/>
      <c r="F8" s="24"/>
      <c r="G8" s="24"/>
      <c r="H8" s="25"/>
    </row>
    <row r="9" spans="2:8" s="3" customFormat="1" ht="23.25" customHeight="1" x14ac:dyDescent="0.25">
      <c r="B9" s="28">
        <v>3</v>
      </c>
      <c r="C9" s="30" t="s">
        <v>140</v>
      </c>
      <c r="D9" s="55"/>
      <c r="E9" s="25"/>
      <c r="F9" s="25"/>
      <c r="G9" s="25"/>
      <c r="H9" s="25"/>
    </row>
    <row r="10" spans="2:8" s="3" customFormat="1" ht="25.5" customHeight="1" thickBot="1" x14ac:dyDescent="0.3">
      <c r="B10" s="56"/>
      <c r="C10" s="57" t="s">
        <v>29</v>
      </c>
      <c r="D10" s="58"/>
    </row>
  </sheetData>
  <mergeCells count="3">
    <mergeCell ref="B4:D4"/>
    <mergeCell ref="B3:D3"/>
    <mergeCell ref="B1:D2"/>
  </mergeCells>
  <pageMargins left="0.70866141732283472" right="0.70866141732283472" top="0.74803149606299213" bottom="0.74803149606299213" header="0.31496062992125984" footer="0.31496062992125984"/>
  <pageSetup paperSize="9" scale="115" fitToHeight="0" orientation="portrait" horizontalDpi="1200" verticalDpi="12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29"/>
  <sheetViews>
    <sheetView zoomScaleNormal="100" zoomScaleSheetLayoutView="115" zoomScalePageLayoutView="85" workbookViewId="0">
      <pane ySplit="4" topLeftCell="A115" activePane="bottomLeft" state="frozen"/>
      <selection pane="bottomLeft" activeCell="H1" sqref="H1:M1048576"/>
    </sheetView>
  </sheetViews>
  <sheetFormatPr defaultRowHeight="15" x14ac:dyDescent="0.25"/>
  <cols>
    <col min="2" max="2" width="36.5703125" customWidth="1"/>
    <col min="3" max="3" width="9.140625" style="1" customWidth="1"/>
    <col min="5" max="5" width="10.5703125" bestFit="1" customWidth="1"/>
    <col min="6" max="6" width="15" customWidth="1"/>
    <col min="8" max="11" width="9.140625" style="67" hidden="1" customWidth="1"/>
    <col min="12" max="12" width="9.140625" style="79" hidden="1" customWidth="1"/>
    <col min="13" max="13" width="9.140625" hidden="1" customWidth="1"/>
  </cols>
  <sheetData>
    <row r="1" spans="1:13" x14ac:dyDescent="0.25">
      <c r="A1" s="105" t="s">
        <v>136</v>
      </c>
      <c r="B1" s="105"/>
      <c r="C1" s="105"/>
      <c r="D1" s="105"/>
      <c r="E1" s="105"/>
      <c r="F1" s="105"/>
    </row>
    <row r="2" spans="1:13" x14ac:dyDescent="0.25">
      <c r="A2" s="105" t="s">
        <v>26</v>
      </c>
      <c r="B2" s="105"/>
      <c r="C2" s="105"/>
      <c r="D2" s="105"/>
      <c r="E2" s="105"/>
      <c r="F2" s="105"/>
    </row>
    <row r="3" spans="1:13" x14ac:dyDescent="0.25">
      <c r="A3" s="4"/>
      <c r="B3" s="4"/>
      <c r="C3" s="4"/>
      <c r="D3" s="4"/>
      <c r="E3" s="4"/>
      <c r="F3" s="4"/>
    </row>
    <row r="4" spans="1:13" s="2" customFormat="1" x14ac:dyDescent="0.25">
      <c r="A4" s="8" t="s">
        <v>0</v>
      </c>
      <c r="B4" s="8" t="s">
        <v>1</v>
      </c>
      <c r="C4" s="8" t="s">
        <v>2</v>
      </c>
      <c r="D4" s="8" t="s">
        <v>3</v>
      </c>
      <c r="E4" s="8" t="s">
        <v>4</v>
      </c>
      <c r="F4" s="8" t="s">
        <v>5</v>
      </c>
      <c r="H4" s="67" t="s">
        <v>37</v>
      </c>
      <c r="I4" s="67" t="s">
        <v>35</v>
      </c>
      <c r="J4" s="67" t="s">
        <v>38</v>
      </c>
      <c r="K4" s="67" t="s">
        <v>36</v>
      </c>
      <c r="L4" s="75" t="s">
        <v>49</v>
      </c>
      <c r="M4" s="79" t="s">
        <v>70</v>
      </c>
    </row>
    <row r="5" spans="1:13" s="2" customFormat="1" x14ac:dyDescent="0.25">
      <c r="A5" s="9">
        <v>1</v>
      </c>
      <c r="B5" s="10" t="s">
        <v>19</v>
      </c>
      <c r="C5" s="9"/>
      <c r="D5" s="9"/>
      <c r="E5" s="9"/>
      <c r="F5" s="9"/>
      <c r="H5" s="68"/>
      <c r="I5" s="68"/>
      <c r="J5" s="68"/>
      <c r="K5" s="68"/>
      <c r="L5" s="80"/>
    </row>
    <row r="6" spans="1:13" s="2" customFormat="1" x14ac:dyDescent="0.25">
      <c r="A6" s="11">
        <v>1.1000000000000001</v>
      </c>
      <c r="B6" s="12" t="s">
        <v>22</v>
      </c>
      <c r="C6" s="11" t="s">
        <v>8</v>
      </c>
      <c r="D6" s="11">
        <v>1</v>
      </c>
      <c r="E6" s="59"/>
      <c r="F6" s="59"/>
      <c r="H6" s="68"/>
      <c r="I6" s="68"/>
      <c r="J6" s="68"/>
      <c r="K6" s="68"/>
      <c r="L6" s="80"/>
    </row>
    <row r="7" spans="1:13" s="2" customFormat="1" ht="45.75" customHeight="1" x14ac:dyDescent="0.25">
      <c r="A7" s="15">
        <v>1.2</v>
      </c>
      <c r="B7" s="14" t="s">
        <v>20</v>
      </c>
      <c r="C7" s="15" t="s">
        <v>21</v>
      </c>
      <c r="D7" s="11"/>
      <c r="E7" s="59"/>
      <c r="F7" s="59"/>
      <c r="H7" s="68"/>
      <c r="I7" s="68"/>
      <c r="J7" s="68"/>
      <c r="K7" s="68"/>
      <c r="L7" s="80"/>
    </row>
    <row r="8" spans="1:13" s="2" customFormat="1" x14ac:dyDescent="0.25">
      <c r="A8" s="11">
        <v>1.3</v>
      </c>
      <c r="B8" s="14" t="s">
        <v>23</v>
      </c>
      <c r="C8" s="11" t="s">
        <v>8</v>
      </c>
      <c r="D8" s="11">
        <v>1</v>
      </c>
      <c r="E8" s="59"/>
      <c r="F8" s="59"/>
      <c r="H8" s="68"/>
      <c r="I8" s="68"/>
      <c r="J8" s="68"/>
      <c r="K8" s="68"/>
      <c r="L8" s="80"/>
    </row>
    <row r="9" spans="1:13" s="2" customFormat="1" ht="30" x14ac:dyDescent="0.25">
      <c r="A9" s="11">
        <v>1.4</v>
      </c>
      <c r="B9" s="14" t="s">
        <v>24</v>
      </c>
      <c r="C9" s="11" t="s">
        <v>8</v>
      </c>
      <c r="D9" s="11">
        <v>1</v>
      </c>
      <c r="E9" s="59"/>
      <c r="F9" s="59"/>
      <c r="H9" s="68"/>
      <c r="I9" s="68"/>
      <c r="J9" s="68"/>
      <c r="K9" s="68"/>
      <c r="L9" s="80"/>
    </row>
    <row r="10" spans="1:13" s="2" customFormat="1" x14ac:dyDescent="0.25">
      <c r="A10" s="11">
        <v>1.5</v>
      </c>
      <c r="B10" s="14" t="s">
        <v>25</v>
      </c>
      <c r="C10" s="11" t="s">
        <v>8</v>
      </c>
      <c r="D10" s="11">
        <v>1</v>
      </c>
      <c r="E10" s="59"/>
      <c r="F10" s="59"/>
      <c r="H10" s="68"/>
      <c r="I10" s="68"/>
      <c r="J10" s="68"/>
      <c r="K10" s="68"/>
      <c r="L10" s="80"/>
    </row>
    <row r="11" spans="1:13" s="2" customFormat="1" x14ac:dyDescent="0.25">
      <c r="A11" s="13"/>
      <c r="B11" s="13"/>
      <c r="C11" s="13"/>
      <c r="D11" s="13"/>
      <c r="E11" s="60"/>
      <c r="F11" s="59"/>
      <c r="H11" s="68"/>
      <c r="I11" s="68"/>
      <c r="J11" s="68"/>
      <c r="K11" s="68"/>
      <c r="L11" s="80"/>
    </row>
    <row r="12" spans="1:13" x14ac:dyDescent="0.25">
      <c r="A12" s="13">
        <v>2</v>
      </c>
      <c r="B12" s="16" t="s">
        <v>6</v>
      </c>
      <c r="C12" s="17"/>
      <c r="D12" s="18"/>
      <c r="E12" s="61"/>
      <c r="F12" s="61"/>
    </row>
    <row r="13" spans="1:13" ht="60" x14ac:dyDescent="0.25">
      <c r="A13" s="15">
        <v>2.1</v>
      </c>
      <c r="B13" s="19" t="s">
        <v>45</v>
      </c>
      <c r="C13" s="20" t="s">
        <v>8</v>
      </c>
      <c r="D13" s="20">
        <v>1</v>
      </c>
      <c r="E13" s="61"/>
      <c r="F13" s="61"/>
    </row>
    <row r="14" spans="1:13" x14ac:dyDescent="0.25">
      <c r="A14" s="18"/>
      <c r="B14" s="18"/>
      <c r="C14" s="17"/>
      <c r="D14" s="18"/>
      <c r="E14" s="61"/>
      <c r="F14" s="61"/>
    </row>
    <row r="15" spans="1:13" x14ac:dyDescent="0.25">
      <c r="A15" s="47">
        <v>3</v>
      </c>
      <c r="B15" s="16" t="s">
        <v>7</v>
      </c>
      <c r="C15" s="17"/>
      <c r="D15" s="18"/>
      <c r="E15" s="61"/>
      <c r="F15" s="61"/>
    </row>
    <row r="16" spans="1:13" ht="30" x14ac:dyDescent="0.25">
      <c r="A16" s="15">
        <v>3.1</v>
      </c>
      <c r="B16" s="90" t="s">
        <v>9</v>
      </c>
      <c r="C16" s="17"/>
      <c r="D16" s="18"/>
      <c r="E16" s="61"/>
      <c r="F16" s="61"/>
    </row>
    <row r="17" spans="1:12" x14ac:dyDescent="0.25">
      <c r="A17" s="15">
        <v>3.2</v>
      </c>
      <c r="B17" s="19" t="s">
        <v>11</v>
      </c>
      <c r="C17" s="17" t="s">
        <v>10</v>
      </c>
      <c r="D17" s="77">
        <f>K17*0.3*0.3*0.65</f>
        <v>1.8134999999999999</v>
      </c>
      <c r="E17" s="61"/>
      <c r="F17" s="61"/>
      <c r="K17" s="67">
        <v>31</v>
      </c>
    </row>
    <row r="18" spans="1:12" ht="30" x14ac:dyDescent="0.25">
      <c r="A18" s="15">
        <v>3.3</v>
      </c>
      <c r="B18" s="19" t="s">
        <v>46</v>
      </c>
      <c r="C18" s="17" t="s">
        <v>10</v>
      </c>
      <c r="D18" s="77">
        <f>2.3*2.3*0.3</f>
        <v>1.5869999999999997</v>
      </c>
      <c r="E18" s="61"/>
      <c r="F18" s="61"/>
    </row>
    <row r="19" spans="1:12" x14ac:dyDescent="0.25">
      <c r="A19" s="15">
        <v>3.4</v>
      </c>
      <c r="B19" s="19" t="s">
        <v>47</v>
      </c>
      <c r="C19" s="17" t="s">
        <v>10</v>
      </c>
      <c r="D19" s="77">
        <f>2.2*0.3</f>
        <v>0.66</v>
      </c>
      <c r="E19" s="61"/>
      <c r="F19" s="61"/>
    </row>
    <row r="20" spans="1:12" ht="30" x14ac:dyDescent="0.25">
      <c r="A20" s="15">
        <v>3.5</v>
      </c>
      <c r="B20" s="19" t="s">
        <v>48</v>
      </c>
      <c r="C20" s="17" t="s">
        <v>12</v>
      </c>
      <c r="D20" s="77">
        <f>L20</f>
        <v>61.8</v>
      </c>
      <c r="E20" s="61"/>
      <c r="F20" s="61"/>
      <c r="L20" s="79">
        <v>61.8</v>
      </c>
    </row>
    <row r="21" spans="1:12" ht="30" x14ac:dyDescent="0.25">
      <c r="A21" s="15">
        <v>3.6</v>
      </c>
      <c r="B21" s="19" t="s">
        <v>50</v>
      </c>
      <c r="C21" s="17" t="s">
        <v>10</v>
      </c>
      <c r="D21" s="78">
        <f>1.2*1.2*0.2</f>
        <v>0.28799999999999998</v>
      </c>
      <c r="E21" s="61"/>
      <c r="F21" s="61"/>
    </row>
    <row r="22" spans="1:12" x14ac:dyDescent="0.25">
      <c r="A22" s="15">
        <v>3.7</v>
      </c>
      <c r="B22" s="91" t="s">
        <v>51</v>
      </c>
      <c r="C22" s="20" t="s">
        <v>10</v>
      </c>
      <c r="D22" s="21">
        <f>2*0.15*0.6</f>
        <v>0.18</v>
      </c>
      <c r="E22" s="61"/>
      <c r="F22" s="61"/>
    </row>
    <row r="23" spans="1:12" ht="30" x14ac:dyDescent="0.25">
      <c r="A23" s="15">
        <v>3.8</v>
      </c>
      <c r="B23" s="92" t="s">
        <v>52</v>
      </c>
      <c r="C23" s="20" t="s">
        <v>10</v>
      </c>
      <c r="D23" s="21">
        <f>0.9*0.15*0.6</f>
        <v>8.1000000000000003E-2</v>
      </c>
      <c r="E23" s="61"/>
      <c r="F23" s="61"/>
    </row>
    <row r="24" spans="1:12" ht="30" x14ac:dyDescent="0.25">
      <c r="A24" s="15">
        <v>3.9</v>
      </c>
      <c r="B24" s="92" t="s">
        <v>53</v>
      </c>
      <c r="C24" s="20" t="s">
        <v>10</v>
      </c>
      <c r="D24" s="21">
        <f>0.6*0.2*I24</f>
        <v>5.532</v>
      </c>
      <c r="E24" s="61"/>
      <c r="F24" s="61"/>
      <c r="I24" s="67">
        <f>(8.5*3)+6+(7.3*2)</f>
        <v>46.1</v>
      </c>
    </row>
    <row r="25" spans="1:12" ht="79.5" customHeight="1" x14ac:dyDescent="0.25">
      <c r="A25" s="50">
        <v>3.1</v>
      </c>
      <c r="B25" s="93" t="s">
        <v>65</v>
      </c>
      <c r="C25" s="20" t="s">
        <v>10</v>
      </c>
      <c r="D25" s="21">
        <f>0.6*0.3*I25</f>
        <v>88.74</v>
      </c>
      <c r="E25" s="61"/>
      <c r="F25" s="61"/>
      <c r="I25" s="67">
        <v>493</v>
      </c>
    </row>
    <row r="26" spans="1:12" ht="78" customHeight="1" x14ac:dyDescent="0.25">
      <c r="A26" s="15">
        <v>3.11</v>
      </c>
      <c r="B26" s="93" t="s">
        <v>66</v>
      </c>
      <c r="C26" s="20" t="s">
        <v>10</v>
      </c>
      <c r="D26" s="21">
        <f>0.3*0.6*I26</f>
        <v>5.3999999999999995</v>
      </c>
      <c r="E26" s="61"/>
      <c r="F26" s="61"/>
      <c r="I26" s="67">
        <v>30</v>
      </c>
    </row>
    <row r="27" spans="1:12" x14ac:dyDescent="0.25">
      <c r="A27" s="15">
        <v>3.12</v>
      </c>
      <c r="B27" s="93" t="s">
        <v>127</v>
      </c>
      <c r="C27" s="20" t="s">
        <v>10</v>
      </c>
      <c r="D27" s="21">
        <f>0.3*0.2*I27</f>
        <v>2.952</v>
      </c>
      <c r="E27" s="61"/>
      <c r="F27" s="61"/>
      <c r="I27" s="67">
        <v>49.2</v>
      </c>
    </row>
    <row r="28" spans="1:12" x14ac:dyDescent="0.25">
      <c r="A28" s="15"/>
      <c r="B28" s="51"/>
      <c r="C28" s="20"/>
      <c r="D28" s="21"/>
      <c r="E28" s="61"/>
      <c r="F28" s="61"/>
    </row>
    <row r="29" spans="1:12" x14ac:dyDescent="0.25">
      <c r="A29" s="47">
        <v>4</v>
      </c>
      <c r="B29" s="22" t="s">
        <v>13</v>
      </c>
      <c r="C29" s="17"/>
      <c r="D29" s="18"/>
      <c r="E29" s="61"/>
      <c r="F29" s="61"/>
    </row>
    <row r="30" spans="1:12" ht="60" x14ac:dyDescent="0.25">
      <c r="A30" s="15">
        <v>4.0999999999999996</v>
      </c>
      <c r="B30" s="90" t="s">
        <v>54</v>
      </c>
      <c r="C30" s="20"/>
      <c r="D30" s="21"/>
      <c r="E30" s="61"/>
      <c r="F30" s="61"/>
    </row>
    <row r="31" spans="1:12" ht="30" x14ac:dyDescent="0.25">
      <c r="A31" s="37">
        <v>4.2</v>
      </c>
      <c r="B31" s="38" t="s">
        <v>55</v>
      </c>
      <c r="C31" s="39" t="s">
        <v>10</v>
      </c>
      <c r="D31" s="40">
        <f>0.2*0.3*I31</f>
        <v>2.766</v>
      </c>
      <c r="E31" s="62"/>
      <c r="F31" s="62"/>
      <c r="I31" s="67">
        <f>I24</f>
        <v>46.1</v>
      </c>
    </row>
    <row r="32" spans="1:12" x14ac:dyDescent="0.25">
      <c r="A32" s="15">
        <v>4.3</v>
      </c>
      <c r="B32" s="19" t="s">
        <v>56</v>
      </c>
      <c r="C32" s="20" t="s">
        <v>10</v>
      </c>
      <c r="D32" s="49">
        <f>0.2*0.15*I32</f>
        <v>1.2929999999999999</v>
      </c>
      <c r="E32" s="61"/>
      <c r="F32" s="61"/>
      <c r="I32" s="67">
        <f>I31-3</f>
        <v>43.1</v>
      </c>
    </row>
    <row r="33" spans="1:13" x14ac:dyDescent="0.25">
      <c r="A33" s="15">
        <v>4.4000000000000004</v>
      </c>
      <c r="B33" s="19" t="s">
        <v>57</v>
      </c>
      <c r="C33" s="20" t="s">
        <v>10</v>
      </c>
      <c r="D33" s="21">
        <f>0.15*0.15*(1.9+1.9+1.9+2.4)</f>
        <v>0.18225</v>
      </c>
      <c r="E33" s="61"/>
      <c r="F33" s="61"/>
    </row>
    <row r="34" spans="1:13" x14ac:dyDescent="0.25">
      <c r="A34" s="15">
        <v>4.5</v>
      </c>
      <c r="B34" s="19" t="s">
        <v>58</v>
      </c>
      <c r="C34" s="20" t="s">
        <v>10</v>
      </c>
      <c r="D34" s="21">
        <f>0.15*0.15*3.4*9</f>
        <v>0.6885</v>
      </c>
      <c r="E34" s="61"/>
      <c r="F34" s="61"/>
    </row>
    <row r="35" spans="1:13" ht="45" x14ac:dyDescent="0.25">
      <c r="A35" s="37">
        <v>4.5</v>
      </c>
      <c r="B35" s="38" t="s">
        <v>59</v>
      </c>
      <c r="C35" s="37" t="s">
        <v>10</v>
      </c>
      <c r="D35" s="37">
        <f>0.075*L35</f>
        <v>4.29</v>
      </c>
      <c r="E35" s="63"/>
      <c r="F35" s="63"/>
      <c r="L35" s="67">
        <v>57.2</v>
      </c>
    </row>
    <row r="36" spans="1:13" x14ac:dyDescent="0.25">
      <c r="A36" s="69">
        <v>4.5999999999999996</v>
      </c>
      <c r="B36" s="35" t="s">
        <v>11</v>
      </c>
      <c r="C36" s="34" t="s">
        <v>10</v>
      </c>
      <c r="D36" s="70">
        <f>0.3*0.3*0.65*K36</f>
        <v>1.8134999999999999</v>
      </c>
      <c r="E36" s="64"/>
      <c r="F36" s="64"/>
      <c r="K36" s="67">
        <f>K17</f>
        <v>31</v>
      </c>
    </row>
    <row r="37" spans="1:13" x14ac:dyDescent="0.25">
      <c r="A37" s="69">
        <v>4.7</v>
      </c>
      <c r="B37" s="35" t="s">
        <v>60</v>
      </c>
      <c r="C37" s="34" t="s">
        <v>10</v>
      </c>
      <c r="D37" s="34">
        <f>0.3*0.6*25</f>
        <v>4.5</v>
      </c>
      <c r="E37" s="64"/>
      <c r="F37" s="64"/>
    </row>
    <row r="38" spans="1:13" x14ac:dyDescent="0.25">
      <c r="A38" s="69">
        <v>4.8</v>
      </c>
      <c r="B38" s="35" t="s">
        <v>61</v>
      </c>
      <c r="C38" s="34" t="s">
        <v>10</v>
      </c>
      <c r="D38" s="34">
        <f>22*0.075</f>
        <v>1.65</v>
      </c>
      <c r="E38" s="64"/>
      <c r="F38" s="64"/>
    </row>
    <row r="39" spans="1:13" x14ac:dyDescent="0.25">
      <c r="A39" s="52">
        <v>4.9000000000000004</v>
      </c>
      <c r="B39" s="35" t="s">
        <v>62</v>
      </c>
      <c r="C39" s="34" t="s">
        <v>10</v>
      </c>
      <c r="D39" s="70">
        <f>1.2*1.2*0.4</f>
        <v>0.57599999999999996</v>
      </c>
      <c r="E39" s="64"/>
      <c r="F39" s="64"/>
    </row>
    <row r="40" spans="1:13" x14ac:dyDescent="0.25">
      <c r="A40" s="52">
        <v>4.0999999999999996</v>
      </c>
      <c r="B40" s="35" t="s">
        <v>63</v>
      </c>
      <c r="C40" s="34" t="s">
        <v>10</v>
      </c>
      <c r="D40" s="70">
        <f>(2.3*1.8*1.5)-(1.9*1.4*1.1)</f>
        <v>3.2839999999999994</v>
      </c>
      <c r="E40" s="64"/>
      <c r="F40" s="64"/>
    </row>
    <row r="41" spans="1:13" x14ac:dyDescent="0.25">
      <c r="A41" s="52">
        <v>4.1100000000000003</v>
      </c>
      <c r="B41" s="71" t="s">
        <v>64</v>
      </c>
      <c r="C41" s="34" t="s">
        <v>10</v>
      </c>
      <c r="D41" s="70">
        <f>D40</f>
        <v>3.2839999999999994</v>
      </c>
      <c r="E41" s="64"/>
      <c r="F41" s="64"/>
    </row>
    <row r="42" spans="1:13" x14ac:dyDescent="0.25">
      <c r="A42" s="52">
        <v>4.12</v>
      </c>
      <c r="B42" s="71" t="s">
        <v>67</v>
      </c>
      <c r="C42" s="34" t="s">
        <v>10</v>
      </c>
      <c r="D42" s="70">
        <f>0.4*0.4*0.4*K42</f>
        <v>1.4933333333333336</v>
      </c>
      <c r="E42" s="64"/>
      <c r="F42" s="64"/>
      <c r="K42" s="101">
        <f>70/3</f>
        <v>23.333333333333332</v>
      </c>
    </row>
    <row r="43" spans="1:13" ht="30" x14ac:dyDescent="0.25">
      <c r="A43" s="52">
        <v>4.13</v>
      </c>
      <c r="B43" s="35" t="s">
        <v>68</v>
      </c>
      <c r="C43" s="34" t="s">
        <v>10</v>
      </c>
      <c r="D43" s="70">
        <f>0.6*0.6*1.5*5</f>
        <v>2.7</v>
      </c>
      <c r="E43" s="64"/>
      <c r="F43" s="64"/>
    </row>
    <row r="44" spans="1:13" x14ac:dyDescent="0.25">
      <c r="A44" s="52"/>
      <c r="B44" s="71"/>
      <c r="C44" s="34"/>
      <c r="D44" s="70"/>
      <c r="E44" s="64"/>
      <c r="F44" s="64"/>
    </row>
    <row r="45" spans="1:13" x14ac:dyDescent="0.25">
      <c r="A45" s="47">
        <v>5</v>
      </c>
      <c r="B45" s="23" t="s">
        <v>14</v>
      </c>
      <c r="C45" s="17"/>
      <c r="D45" s="18"/>
      <c r="E45" s="61"/>
      <c r="F45" s="61"/>
    </row>
    <row r="46" spans="1:13" x14ac:dyDescent="0.25">
      <c r="A46" s="17"/>
      <c r="B46" s="94" t="s">
        <v>34</v>
      </c>
      <c r="C46" s="20"/>
      <c r="D46" s="20"/>
      <c r="E46" s="61"/>
      <c r="F46" s="61"/>
    </row>
    <row r="47" spans="1:13" ht="15.75" customHeight="1" x14ac:dyDescent="0.25">
      <c r="A47" s="44">
        <v>5.0999999999999996</v>
      </c>
      <c r="B47" s="35" t="s">
        <v>69</v>
      </c>
      <c r="C47" s="34" t="s">
        <v>12</v>
      </c>
      <c r="D47" s="34">
        <f>I47*3-M47</f>
        <v>110.00000000000001</v>
      </c>
      <c r="E47" s="64"/>
      <c r="F47" s="64"/>
      <c r="I47" s="67">
        <f>(8.5*3)+(3*2)+(7.3*2)</f>
        <v>46.1</v>
      </c>
      <c r="M47" s="76">
        <f>(4*1.6)+(3*2.3)+(1.6)+(6.7*2)</f>
        <v>28.3</v>
      </c>
    </row>
    <row r="48" spans="1:13" ht="15.75" customHeight="1" x14ac:dyDescent="0.25">
      <c r="A48" s="44">
        <v>5.2</v>
      </c>
      <c r="B48" s="35" t="s">
        <v>71</v>
      </c>
      <c r="C48" s="34" t="s">
        <v>12</v>
      </c>
      <c r="D48" s="34">
        <f>2*1.9</f>
        <v>3.8</v>
      </c>
      <c r="E48" s="64"/>
      <c r="F48" s="64"/>
    </row>
    <row r="49" spans="1:9" ht="15.75" customHeight="1" x14ac:dyDescent="0.25">
      <c r="A49" s="44">
        <v>5.3</v>
      </c>
      <c r="B49" s="35" t="s">
        <v>72</v>
      </c>
      <c r="C49" s="34" t="s">
        <v>12</v>
      </c>
      <c r="D49" s="34">
        <f>0.9*2</f>
        <v>1.8</v>
      </c>
      <c r="E49" s="64"/>
      <c r="F49" s="64"/>
    </row>
    <row r="50" spans="1:9" ht="60" x14ac:dyDescent="0.25">
      <c r="A50" s="34">
        <v>5.4</v>
      </c>
      <c r="B50" s="35" t="s">
        <v>124</v>
      </c>
      <c r="C50" s="34" t="s">
        <v>8</v>
      </c>
      <c r="D50" s="34">
        <v>1</v>
      </c>
      <c r="E50" s="64"/>
      <c r="F50" s="64"/>
    </row>
    <row r="51" spans="1:9" x14ac:dyDescent="0.25">
      <c r="A51" s="34">
        <v>5.5</v>
      </c>
      <c r="B51" s="35" t="s">
        <v>128</v>
      </c>
      <c r="C51" s="34" t="s">
        <v>12</v>
      </c>
      <c r="D51" s="34">
        <f>0.6*I51</f>
        <v>29.52</v>
      </c>
      <c r="E51" s="64"/>
      <c r="F51" s="64"/>
      <c r="I51" s="67">
        <f>I27</f>
        <v>49.2</v>
      </c>
    </row>
    <row r="52" spans="1:9" ht="15.75" customHeight="1" x14ac:dyDescent="0.25">
      <c r="A52" s="44"/>
      <c r="B52" s="45"/>
      <c r="C52" s="34"/>
      <c r="D52" s="34"/>
      <c r="E52" s="64"/>
      <c r="F52" s="64"/>
    </row>
    <row r="53" spans="1:9" x14ac:dyDescent="0.25">
      <c r="A53" s="13">
        <v>6</v>
      </c>
      <c r="B53" s="23" t="s">
        <v>16</v>
      </c>
      <c r="C53" s="20"/>
      <c r="D53" s="20"/>
      <c r="E53" s="61"/>
      <c r="F53" s="61"/>
    </row>
    <row r="54" spans="1:9" x14ac:dyDescent="0.25">
      <c r="A54" s="20"/>
      <c r="B54" s="94" t="s">
        <v>34</v>
      </c>
      <c r="C54" s="20"/>
      <c r="D54" s="20"/>
      <c r="E54" s="61"/>
      <c r="F54" s="61"/>
    </row>
    <row r="55" spans="1:9" ht="30" x14ac:dyDescent="0.25">
      <c r="A55" s="20">
        <v>6.1</v>
      </c>
      <c r="B55" s="19" t="s">
        <v>73</v>
      </c>
      <c r="C55" s="20" t="s">
        <v>12</v>
      </c>
      <c r="D55" s="20">
        <f>D47*2</f>
        <v>220.00000000000003</v>
      </c>
      <c r="E55" s="61"/>
      <c r="F55" s="61"/>
    </row>
    <row r="56" spans="1:9" ht="30" x14ac:dyDescent="0.25">
      <c r="A56" s="20">
        <v>6.2</v>
      </c>
      <c r="B56" s="19" t="s">
        <v>74</v>
      </c>
      <c r="C56" s="20" t="s">
        <v>12</v>
      </c>
      <c r="D56" s="20">
        <f>D48*2</f>
        <v>7.6</v>
      </c>
      <c r="E56" s="61"/>
      <c r="F56" s="61"/>
    </row>
    <row r="57" spans="1:9" ht="30" x14ac:dyDescent="0.25">
      <c r="A57" s="20">
        <v>6.3</v>
      </c>
      <c r="B57" s="19" t="s">
        <v>129</v>
      </c>
      <c r="C57" s="20" t="s">
        <v>12</v>
      </c>
      <c r="D57" s="20">
        <f>D49*2</f>
        <v>3.6</v>
      </c>
      <c r="E57" s="61"/>
      <c r="F57" s="61"/>
    </row>
    <row r="58" spans="1:9" ht="30" x14ac:dyDescent="0.25">
      <c r="A58" s="42">
        <v>6.4</v>
      </c>
      <c r="B58" s="19" t="s">
        <v>130</v>
      </c>
      <c r="C58" s="42" t="s">
        <v>12</v>
      </c>
      <c r="D58" s="42">
        <f>D51*2</f>
        <v>59.04</v>
      </c>
      <c r="E58" s="65"/>
      <c r="F58" s="65"/>
    </row>
    <row r="59" spans="1:9" x14ac:dyDescent="0.25">
      <c r="A59" s="42"/>
      <c r="B59" s="43"/>
      <c r="C59" s="42"/>
      <c r="D59" s="46"/>
      <c r="E59" s="65"/>
      <c r="F59" s="65"/>
    </row>
    <row r="60" spans="1:9" x14ac:dyDescent="0.25">
      <c r="A60" s="47">
        <v>7</v>
      </c>
      <c r="B60" s="23" t="s">
        <v>32</v>
      </c>
      <c r="C60" s="17"/>
      <c r="D60" s="18"/>
      <c r="E60" s="61"/>
      <c r="F60" s="61"/>
    </row>
    <row r="61" spans="1:9" ht="90" x14ac:dyDescent="0.25">
      <c r="A61" s="20">
        <v>7.1</v>
      </c>
      <c r="B61" s="19" t="s">
        <v>39</v>
      </c>
      <c r="C61" s="20" t="s">
        <v>15</v>
      </c>
      <c r="D61" s="20">
        <f>I61</f>
        <v>49.1</v>
      </c>
      <c r="E61" s="61"/>
      <c r="F61" s="61"/>
      <c r="I61" s="67">
        <f>1.2+12.3+16.2+12.3+4.1+0.9+1.4+0.7</f>
        <v>49.1</v>
      </c>
    </row>
    <row r="62" spans="1:9" x14ac:dyDescent="0.25">
      <c r="A62" s="20"/>
      <c r="B62" s="36"/>
      <c r="C62" s="20"/>
      <c r="D62" s="20"/>
      <c r="E62" s="61"/>
      <c r="F62" s="61"/>
    </row>
    <row r="63" spans="1:9" x14ac:dyDescent="0.25">
      <c r="A63" s="47">
        <v>8</v>
      </c>
      <c r="B63" s="23" t="s">
        <v>97</v>
      </c>
      <c r="C63" s="17"/>
      <c r="D63" s="18"/>
      <c r="E63" s="61"/>
      <c r="F63" s="61"/>
    </row>
    <row r="64" spans="1:9" ht="30" x14ac:dyDescent="0.25">
      <c r="A64" s="20">
        <v>8.1</v>
      </c>
      <c r="B64" s="19" t="s">
        <v>75</v>
      </c>
      <c r="C64" s="20" t="s">
        <v>12</v>
      </c>
      <c r="D64" s="20">
        <f>D55</f>
        <v>220.00000000000003</v>
      </c>
      <c r="E64" s="61"/>
      <c r="F64" s="61"/>
    </row>
    <row r="65" spans="1:12" ht="30" x14ac:dyDescent="0.25">
      <c r="A65" s="20">
        <v>8.1999999999999993</v>
      </c>
      <c r="B65" s="19" t="s">
        <v>76</v>
      </c>
      <c r="C65" s="20" t="s">
        <v>12</v>
      </c>
      <c r="D65" s="20">
        <f>D56</f>
        <v>7.6</v>
      </c>
      <c r="E65" s="61"/>
      <c r="F65" s="61"/>
    </row>
    <row r="66" spans="1:12" ht="30" x14ac:dyDescent="0.25">
      <c r="A66" s="20">
        <v>8.3000000000000007</v>
      </c>
      <c r="B66" s="19" t="s">
        <v>77</v>
      </c>
      <c r="C66" s="20" t="s">
        <v>12</v>
      </c>
      <c r="D66" s="20">
        <f>D57</f>
        <v>3.6</v>
      </c>
      <c r="E66" s="61"/>
      <c r="F66" s="61"/>
    </row>
    <row r="67" spans="1:12" ht="30.75" customHeight="1" x14ac:dyDescent="0.25">
      <c r="A67" s="20">
        <v>8.4</v>
      </c>
      <c r="B67" s="84" t="s">
        <v>98</v>
      </c>
      <c r="C67" s="20" t="s">
        <v>12</v>
      </c>
      <c r="D67" s="20">
        <f>L67</f>
        <v>57.2</v>
      </c>
      <c r="E67" s="61"/>
      <c r="F67" s="61"/>
      <c r="L67" s="79">
        <f>L35</f>
        <v>57.2</v>
      </c>
    </row>
    <row r="68" spans="1:12" ht="30.75" customHeight="1" x14ac:dyDescent="0.25">
      <c r="A68" s="20">
        <v>8.5</v>
      </c>
      <c r="B68" s="84" t="s">
        <v>101</v>
      </c>
      <c r="C68" s="20" t="s">
        <v>12</v>
      </c>
      <c r="D68" s="77">
        <f>1.9*1.4*1.1+1.9</f>
        <v>4.8259999999999996</v>
      </c>
      <c r="E68" s="61"/>
      <c r="F68" s="61"/>
    </row>
    <row r="69" spans="1:12" ht="30.75" customHeight="1" x14ac:dyDescent="0.25">
      <c r="A69" s="20">
        <v>8.6</v>
      </c>
      <c r="B69" s="84" t="s">
        <v>102</v>
      </c>
      <c r="C69" s="20" t="s">
        <v>12</v>
      </c>
      <c r="D69" s="77">
        <f>1.9*1.4*1.1+1.9</f>
        <v>4.8259999999999996</v>
      </c>
      <c r="E69" s="61"/>
      <c r="F69" s="61"/>
    </row>
    <row r="70" spans="1:12" ht="30.75" customHeight="1" x14ac:dyDescent="0.25">
      <c r="A70" s="20">
        <v>8.6999999999999993</v>
      </c>
      <c r="B70" s="84" t="s">
        <v>131</v>
      </c>
      <c r="C70" s="20" t="s">
        <v>12</v>
      </c>
      <c r="D70" s="77">
        <f>D58</f>
        <v>59.04</v>
      </c>
      <c r="E70" s="61"/>
      <c r="F70" s="61"/>
    </row>
    <row r="71" spans="1:12" x14ac:dyDescent="0.25">
      <c r="A71" s="20"/>
      <c r="B71" s="36"/>
      <c r="C71" s="20"/>
      <c r="D71" s="20"/>
      <c r="E71" s="61"/>
      <c r="F71" s="61"/>
    </row>
    <row r="72" spans="1:12" x14ac:dyDescent="0.25">
      <c r="A72" s="48">
        <v>9</v>
      </c>
      <c r="B72" s="41" t="s">
        <v>99</v>
      </c>
      <c r="C72" s="39"/>
      <c r="D72" s="39"/>
      <c r="E72" s="62"/>
      <c r="F72" s="62"/>
    </row>
    <row r="73" spans="1:12" ht="45" x14ac:dyDescent="0.25">
      <c r="A73" s="20">
        <v>9.1</v>
      </c>
      <c r="B73" s="19" t="s">
        <v>78</v>
      </c>
      <c r="C73" s="20" t="s">
        <v>8</v>
      </c>
      <c r="D73" s="20">
        <v>1</v>
      </c>
      <c r="E73" s="61"/>
      <c r="F73" s="61"/>
      <c r="I73" s="89"/>
    </row>
    <row r="74" spans="1:12" ht="30" x14ac:dyDescent="0.25">
      <c r="A74" s="20">
        <v>9.1999999999999993</v>
      </c>
      <c r="B74" s="19" t="s">
        <v>79</v>
      </c>
      <c r="C74" s="20" t="s">
        <v>8</v>
      </c>
      <c r="D74" s="20">
        <v>1</v>
      </c>
      <c r="E74" s="61"/>
      <c r="F74" s="61"/>
    </row>
    <row r="75" spans="1:12" ht="30" x14ac:dyDescent="0.25">
      <c r="A75" s="39">
        <v>9.3000000000000007</v>
      </c>
      <c r="B75" s="38" t="s">
        <v>80</v>
      </c>
      <c r="C75" s="39" t="s">
        <v>8</v>
      </c>
      <c r="D75" s="39">
        <v>1</v>
      </c>
      <c r="E75" s="62"/>
      <c r="F75" s="62"/>
    </row>
    <row r="76" spans="1:12" ht="45" x14ac:dyDescent="0.25">
      <c r="A76" s="39">
        <v>9.4</v>
      </c>
      <c r="B76" s="38" t="s">
        <v>81</v>
      </c>
      <c r="C76" s="39" t="s">
        <v>8</v>
      </c>
      <c r="D76" s="39">
        <v>1</v>
      </c>
      <c r="E76" s="62"/>
      <c r="F76" s="62"/>
    </row>
    <row r="77" spans="1:12" ht="45" x14ac:dyDescent="0.25">
      <c r="A77" s="42">
        <v>9.5</v>
      </c>
      <c r="B77" s="43" t="s">
        <v>82</v>
      </c>
      <c r="C77" s="42" t="s">
        <v>18</v>
      </c>
      <c r="D77" s="42">
        <v>7</v>
      </c>
      <c r="E77" s="65"/>
      <c r="F77" s="65"/>
    </row>
    <row r="78" spans="1:12" ht="45" x14ac:dyDescent="0.25">
      <c r="A78" s="34">
        <v>9.6</v>
      </c>
      <c r="B78" s="35" t="s">
        <v>83</v>
      </c>
      <c r="C78" s="34" t="s">
        <v>18</v>
      </c>
      <c r="D78" s="34">
        <v>4</v>
      </c>
      <c r="E78" s="64"/>
      <c r="F78" s="64"/>
    </row>
    <row r="79" spans="1:12" ht="30" x14ac:dyDescent="0.25">
      <c r="A79" s="20">
        <v>9.6999999999999993</v>
      </c>
      <c r="B79" s="36" t="s">
        <v>84</v>
      </c>
      <c r="C79" s="20" t="s">
        <v>18</v>
      </c>
      <c r="D79" s="74">
        <v>1</v>
      </c>
      <c r="E79" s="61"/>
      <c r="F79" s="61"/>
    </row>
    <row r="80" spans="1:12" ht="30" x14ac:dyDescent="0.25">
      <c r="A80" s="39">
        <v>9.8000000000000007</v>
      </c>
      <c r="B80" s="36" t="s">
        <v>85</v>
      </c>
      <c r="C80" s="39" t="s">
        <v>18</v>
      </c>
      <c r="D80" s="39">
        <v>1</v>
      </c>
      <c r="E80" s="62"/>
      <c r="F80" s="62"/>
    </row>
    <row r="81" spans="1:6" ht="90" x14ac:dyDescent="0.25">
      <c r="A81" s="39">
        <v>9.9</v>
      </c>
      <c r="B81" s="85" t="s">
        <v>105</v>
      </c>
      <c r="C81" s="39" t="s">
        <v>8</v>
      </c>
      <c r="D81" s="39">
        <v>1</v>
      </c>
      <c r="E81" s="62"/>
      <c r="F81" s="62"/>
    </row>
    <row r="82" spans="1:6" ht="75" customHeight="1" x14ac:dyDescent="0.25">
      <c r="A82" s="88">
        <v>9.1</v>
      </c>
      <c r="B82" s="86" t="s">
        <v>106</v>
      </c>
      <c r="C82" s="39" t="s">
        <v>8</v>
      </c>
      <c r="D82" s="39">
        <v>1</v>
      </c>
      <c r="E82" s="62"/>
      <c r="F82" s="62"/>
    </row>
    <row r="83" spans="1:6" ht="75" x14ac:dyDescent="0.25">
      <c r="A83" s="39">
        <v>9.11</v>
      </c>
      <c r="B83" s="85" t="s">
        <v>107</v>
      </c>
      <c r="C83" s="39" t="s">
        <v>18</v>
      </c>
      <c r="D83" s="39">
        <v>2</v>
      </c>
      <c r="E83" s="62"/>
      <c r="F83" s="62"/>
    </row>
    <row r="84" spans="1:6" ht="75" x14ac:dyDescent="0.25">
      <c r="A84" s="39">
        <v>9.1199999999999992</v>
      </c>
      <c r="B84" s="85" t="s">
        <v>108</v>
      </c>
      <c r="C84" s="39" t="s">
        <v>8</v>
      </c>
      <c r="D84" s="39">
        <v>1</v>
      </c>
      <c r="E84" s="62"/>
      <c r="F84" s="62"/>
    </row>
    <row r="85" spans="1:6" ht="79.5" customHeight="1" x14ac:dyDescent="0.25">
      <c r="A85" s="39">
        <v>9.1300000000000008</v>
      </c>
      <c r="B85" s="85" t="s">
        <v>109</v>
      </c>
      <c r="C85" s="39" t="s">
        <v>8</v>
      </c>
      <c r="D85" s="39">
        <v>1</v>
      </c>
      <c r="E85" s="62"/>
      <c r="F85" s="62"/>
    </row>
    <row r="86" spans="1:6" ht="75" x14ac:dyDescent="0.25">
      <c r="A86" s="39">
        <v>9.14</v>
      </c>
      <c r="B86" s="85" t="s">
        <v>110</v>
      </c>
      <c r="C86" s="39" t="s">
        <v>8</v>
      </c>
      <c r="D86" s="39">
        <v>1</v>
      </c>
      <c r="E86" s="62"/>
      <c r="F86" s="62"/>
    </row>
    <row r="87" spans="1:6" ht="75" x14ac:dyDescent="0.25">
      <c r="A87" s="39">
        <v>9.15</v>
      </c>
      <c r="B87" s="85" t="s">
        <v>111</v>
      </c>
      <c r="C87" s="39" t="s">
        <v>8</v>
      </c>
      <c r="D87" s="39">
        <v>1</v>
      </c>
      <c r="E87" s="62"/>
      <c r="F87" s="62"/>
    </row>
    <row r="88" spans="1:6" ht="81.75" customHeight="1" x14ac:dyDescent="0.25">
      <c r="A88" s="39">
        <v>9.16</v>
      </c>
      <c r="B88" s="85" t="s">
        <v>112</v>
      </c>
      <c r="C88" s="39" t="s">
        <v>8</v>
      </c>
      <c r="D88" s="39">
        <v>1</v>
      </c>
      <c r="E88" s="62"/>
      <c r="F88" s="62"/>
    </row>
    <row r="89" spans="1:6" ht="61.5" customHeight="1" x14ac:dyDescent="0.25">
      <c r="A89" s="39">
        <v>9.17</v>
      </c>
      <c r="B89" s="86" t="s">
        <v>126</v>
      </c>
      <c r="C89" s="39" t="s">
        <v>18</v>
      </c>
      <c r="D89" s="39">
        <v>2</v>
      </c>
      <c r="E89" s="62"/>
      <c r="F89" s="62"/>
    </row>
    <row r="90" spans="1:6" x14ac:dyDescent="0.25">
      <c r="A90" s="39"/>
      <c r="B90" s="38"/>
      <c r="C90" s="39"/>
      <c r="D90" s="39"/>
      <c r="E90" s="62"/>
      <c r="F90" s="62"/>
    </row>
    <row r="91" spans="1:6" ht="18" customHeight="1" x14ac:dyDescent="0.25">
      <c r="A91" s="48">
        <v>10</v>
      </c>
      <c r="B91" s="41" t="s">
        <v>31</v>
      </c>
      <c r="C91" s="39"/>
      <c r="D91" s="39"/>
      <c r="E91" s="62"/>
      <c r="F91" s="62"/>
    </row>
    <row r="92" spans="1:6" ht="64.5" customHeight="1" x14ac:dyDescent="0.25">
      <c r="A92" s="48"/>
      <c r="B92" s="81" t="s">
        <v>87</v>
      </c>
      <c r="C92" s="39"/>
      <c r="D92" s="39"/>
      <c r="E92" s="62"/>
      <c r="F92" s="62"/>
    </row>
    <row r="93" spans="1:6" x14ac:dyDescent="0.25">
      <c r="A93" s="20">
        <v>10.1</v>
      </c>
      <c r="B93" s="36" t="s">
        <v>86</v>
      </c>
      <c r="C93" s="20" t="s">
        <v>18</v>
      </c>
      <c r="D93" s="20">
        <v>2</v>
      </c>
      <c r="E93" s="61"/>
      <c r="F93" s="61"/>
    </row>
    <row r="94" spans="1:6" x14ac:dyDescent="0.25">
      <c r="A94" s="20">
        <v>10.199999999999999</v>
      </c>
      <c r="B94" s="36" t="s">
        <v>88</v>
      </c>
      <c r="C94" s="20" t="s">
        <v>18</v>
      </c>
      <c r="D94" s="20">
        <v>1</v>
      </c>
      <c r="E94" s="61"/>
      <c r="F94" s="61"/>
    </row>
    <row r="95" spans="1:6" x14ac:dyDescent="0.25">
      <c r="A95" s="20">
        <v>10.3</v>
      </c>
      <c r="B95" s="36" t="s">
        <v>89</v>
      </c>
      <c r="C95" s="20" t="s">
        <v>18</v>
      </c>
      <c r="D95" s="20">
        <v>1</v>
      </c>
      <c r="E95" s="61"/>
      <c r="F95" s="61"/>
    </row>
    <row r="96" spans="1:6" x14ac:dyDescent="0.25">
      <c r="A96" s="20">
        <v>10.4</v>
      </c>
      <c r="B96" s="36" t="s">
        <v>90</v>
      </c>
      <c r="C96" s="20" t="s">
        <v>18</v>
      </c>
      <c r="D96" s="20">
        <v>4</v>
      </c>
      <c r="E96" s="61"/>
      <c r="F96" s="61"/>
    </row>
    <row r="97" spans="1:12" ht="30" x14ac:dyDescent="0.25">
      <c r="A97" s="20">
        <v>10.5</v>
      </c>
      <c r="B97" s="36" t="s">
        <v>91</v>
      </c>
      <c r="C97" s="20" t="s">
        <v>18</v>
      </c>
      <c r="D97" s="20">
        <v>3</v>
      </c>
      <c r="E97" s="61"/>
      <c r="F97" s="61"/>
    </row>
    <row r="98" spans="1:12" ht="30" x14ac:dyDescent="0.25">
      <c r="A98" s="17">
        <v>10.6</v>
      </c>
      <c r="B98" s="19" t="s">
        <v>92</v>
      </c>
      <c r="C98" s="20" t="s">
        <v>93</v>
      </c>
      <c r="D98" s="20">
        <v>1</v>
      </c>
      <c r="E98" s="61"/>
      <c r="F98" s="61"/>
    </row>
    <row r="99" spans="1:12" x14ac:dyDescent="0.25">
      <c r="A99" s="82">
        <v>10.7</v>
      </c>
      <c r="B99" s="36" t="s">
        <v>134</v>
      </c>
      <c r="C99" s="20" t="s">
        <v>18</v>
      </c>
      <c r="D99" s="20">
        <v>1</v>
      </c>
      <c r="E99" s="62"/>
      <c r="F99" s="62"/>
    </row>
    <row r="100" spans="1:12" x14ac:dyDescent="0.25">
      <c r="A100" s="82"/>
      <c r="B100" s="38"/>
      <c r="C100" s="39"/>
      <c r="D100" s="39"/>
      <c r="E100" s="62"/>
      <c r="F100" s="62"/>
    </row>
    <row r="101" spans="1:12" x14ac:dyDescent="0.25">
      <c r="A101" s="48">
        <v>11</v>
      </c>
      <c r="B101" s="41" t="s">
        <v>40</v>
      </c>
      <c r="C101" s="39"/>
      <c r="D101" s="39"/>
      <c r="E101" s="62"/>
      <c r="F101" s="62"/>
    </row>
    <row r="102" spans="1:12" ht="30" x14ac:dyDescent="0.25">
      <c r="A102" s="20">
        <v>11.1</v>
      </c>
      <c r="B102" s="36" t="s">
        <v>94</v>
      </c>
      <c r="C102" s="20" t="s">
        <v>12</v>
      </c>
      <c r="D102" s="74">
        <f>L102/0.97</f>
        <v>77.731958762886606</v>
      </c>
      <c r="E102" s="61"/>
      <c r="F102" s="61"/>
      <c r="L102" s="79">
        <v>75.400000000000006</v>
      </c>
    </row>
    <row r="103" spans="1:12" x14ac:dyDescent="0.25">
      <c r="A103" s="20">
        <v>11.2</v>
      </c>
      <c r="B103" s="36" t="s">
        <v>95</v>
      </c>
      <c r="C103" s="20" t="s">
        <v>15</v>
      </c>
      <c r="D103" s="20">
        <f>I103</f>
        <v>9.4</v>
      </c>
      <c r="E103" s="61"/>
      <c r="F103" s="61"/>
      <c r="I103" s="67">
        <v>9.4</v>
      </c>
    </row>
    <row r="104" spans="1:12" x14ac:dyDescent="0.25">
      <c r="A104" s="20">
        <v>11.3</v>
      </c>
      <c r="B104" s="36" t="s">
        <v>41</v>
      </c>
      <c r="C104" s="20" t="s">
        <v>15</v>
      </c>
      <c r="D104" s="20">
        <f>I104</f>
        <v>18.8</v>
      </c>
      <c r="E104" s="61"/>
      <c r="F104" s="61"/>
      <c r="I104" s="67">
        <f>9.4*2</f>
        <v>18.8</v>
      </c>
    </row>
    <row r="105" spans="1:12" x14ac:dyDescent="0.25">
      <c r="A105" s="20">
        <v>11.5</v>
      </c>
      <c r="B105" s="36" t="s">
        <v>43</v>
      </c>
      <c r="C105" s="20" t="s">
        <v>44</v>
      </c>
      <c r="D105" s="20">
        <v>4</v>
      </c>
      <c r="E105" s="61"/>
      <c r="F105" s="61"/>
    </row>
    <row r="106" spans="1:12" ht="30" x14ac:dyDescent="0.25">
      <c r="A106" s="20">
        <v>11.6</v>
      </c>
      <c r="B106" s="36" t="s">
        <v>96</v>
      </c>
      <c r="C106" s="20" t="s">
        <v>15</v>
      </c>
      <c r="D106" s="74">
        <f>(I106/0.97)*K106</f>
        <v>86.597938144329902</v>
      </c>
      <c r="E106" s="61"/>
      <c r="F106" s="61"/>
      <c r="I106" s="67">
        <v>8.4</v>
      </c>
      <c r="K106" s="67">
        <v>10</v>
      </c>
    </row>
    <row r="107" spans="1:12" ht="30" x14ac:dyDescent="0.25">
      <c r="A107" s="20">
        <v>11.7</v>
      </c>
      <c r="B107" s="36" t="s">
        <v>125</v>
      </c>
      <c r="C107" s="20" t="s">
        <v>15</v>
      </c>
      <c r="D107" s="74">
        <f>I107*K107</f>
        <v>159.80000000000001</v>
      </c>
      <c r="E107" s="61"/>
      <c r="F107" s="61"/>
      <c r="I107" s="67">
        <v>9.4</v>
      </c>
      <c r="K107" s="67">
        <v>17</v>
      </c>
    </row>
    <row r="108" spans="1:12" x14ac:dyDescent="0.25">
      <c r="A108" s="20"/>
      <c r="B108" s="36"/>
      <c r="C108" s="20"/>
      <c r="D108" s="20"/>
      <c r="E108" s="61"/>
      <c r="F108" s="61"/>
    </row>
    <row r="109" spans="1:12" x14ac:dyDescent="0.25">
      <c r="A109" s="48">
        <v>12</v>
      </c>
      <c r="B109" s="41" t="s">
        <v>42</v>
      </c>
      <c r="C109" s="39"/>
      <c r="D109" s="39"/>
      <c r="E109" s="62"/>
      <c r="F109" s="62"/>
    </row>
    <row r="110" spans="1:12" ht="201" customHeight="1" x14ac:dyDescent="0.25">
      <c r="A110" s="20">
        <v>12.1</v>
      </c>
      <c r="B110" s="87" t="s">
        <v>100</v>
      </c>
      <c r="C110" s="20" t="s">
        <v>18</v>
      </c>
      <c r="D110" s="20">
        <v>1</v>
      </c>
      <c r="E110" s="61"/>
      <c r="F110" s="61"/>
    </row>
    <row r="111" spans="1:12" ht="30" x14ac:dyDescent="0.25">
      <c r="A111" s="20">
        <v>12.2</v>
      </c>
      <c r="B111" s="36" t="s">
        <v>103</v>
      </c>
      <c r="C111" s="20" t="s">
        <v>8</v>
      </c>
      <c r="D111" s="20">
        <v>1</v>
      </c>
      <c r="E111" s="61"/>
      <c r="F111" s="61"/>
    </row>
    <row r="112" spans="1:12" ht="45" x14ac:dyDescent="0.25">
      <c r="A112" s="20">
        <v>12.3</v>
      </c>
      <c r="B112" s="36" t="s">
        <v>104</v>
      </c>
      <c r="C112" s="20" t="s">
        <v>8</v>
      </c>
      <c r="D112" s="20">
        <v>1</v>
      </c>
      <c r="E112" s="61"/>
      <c r="F112" s="61"/>
    </row>
    <row r="113" spans="1:9" ht="60" x14ac:dyDescent="0.25">
      <c r="A113" s="20">
        <v>12.4</v>
      </c>
      <c r="B113" s="36" t="s">
        <v>113</v>
      </c>
      <c r="C113" s="20" t="s">
        <v>8</v>
      </c>
      <c r="D113" s="20">
        <v>1</v>
      </c>
      <c r="E113" s="61"/>
      <c r="F113" s="61"/>
    </row>
    <row r="114" spans="1:9" ht="60" x14ac:dyDescent="0.25">
      <c r="A114" s="20">
        <v>12.5</v>
      </c>
      <c r="B114" s="36" t="s">
        <v>114</v>
      </c>
      <c r="C114" s="20" t="s">
        <v>8</v>
      </c>
      <c r="D114" s="20">
        <v>1</v>
      </c>
      <c r="E114" s="61"/>
      <c r="F114" s="61"/>
    </row>
    <row r="115" spans="1:9" ht="60" x14ac:dyDescent="0.25">
      <c r="A115" s="20">
        <v>12.6</v>
      </c>
      <c r="B115" s="36" t="s">
        <v>115</v>
      </c>
      <c r="C115" s="20" t="s">
        <v>8</v>
      </c>
      <c r="D115" s="20">
        <v>1</v>
      </c>
      <c r="E115" s="61"/>
      <c r="F115" s="61"/>
    </row>
    <row r="116" spans="1:9" ht="45" x14ac:dyDescent="0.25">
      <c r="A116" s="20">
        <v>12.7</v>
      </c>
      <c r="B116" s="36" t="s">
        <v>116</v>
      </c>
      <c r="C116" s="20" t="s">
        <v>8</v>
      </c>
      <c r="D116" s="20">
        <v>1</v>
      </c>
      <c r="E116" s="61"/>
      <c r="F116" s="61"/>
    </row>
    <row r="117" spans="1:9" ht="45" x14ac:dyDescent="0.25">
      <c r="A117" s="20">
        <v>12.8</v>
      </c>
      <c r="B117" s="36" t="s">
        <v>117</v>
      </c>
      <c r="C117" s="20" t="s">
        <v>8</v>
      </c>
      <c r="D117" s="20">
        <v>1</v>
      </c>
      <c r="E117" s="61"/>
      <c r="F117" s="61"/>
    </row>
    <row r="118" spans="1:9" ht="45" x14ac:dyDescent="0.25">
      <c r="A118" s="20">
        <v>12.9</v>
      </c>
      <c r="B118" s="36" t="s">
        <v>118</v>
      </c>
      <c r="C118" s="20" t="s">
        <v>18</v>
      </c>
      <c r="D118" s="20">
        <v>2</v>
      </c>
      <c r="E118" s="61"/>
      <c r="F118" s="61"/>
    </row>
    <row r="119" spans="1:9" ht="30" x14ac:dyDescent="0.25">
      <c r="A119" s="49">
        <v>12.1</v>
      </c>
      <c r="B119" s="36" t="s">
        <v>119</v>
      </c>
      <c r="C119" s="20" t="s">
        <v>8</v>
      </c>
      <c r="D119" s="20">
        <v>1</v>
      </c>
      <c r="E119" s="61"/>
      <c r="F119" s="61"/>
    </row>
    <row r="120" spans="1:9" ht="60" x14ac:dyDescent="0.25">
      <c r="A120" s="20">
        <v>12.11</v>
      </c>
      <c r="B120" s="36" t="s">
        <v>120</v>
      </c>
      <c r="C120" s="20" t="s">
        <v>8</v>
      </c>
      <c r="D120" s="20">
        <v>1</v>
      </c>
      <c r="E120" s="61"/>
      <c r="F120" s="61"/>
    </row>
    <row r="121" spans="1:9" ht="30" x14ac:dyDescent="0.25">
      <c r="A121" s="20">
        <v>12.12</v>
      </c>
      <c r="B121" s="36" t="s">
        <v>121</v>
      </c>
      <c r="C121" s="20" t="s">
        <v>15</v>
      </c>
      <c r="D121" s="20">
        <f>I121</f>
        <v>493</v>
      </c>
      <c r="E121" s="61"/>
      <c r="F121" s="61"/>
      <c r="I121" s="67">
        <f>I25</f>
        <v>493</v>
      </c>
    </row>
    <row r="122" spans="1:9" ht="30" x14ac:dyDescent="0.25">
      <c r="A122" s="20">
        <v>12.13</v>
      </c>
      <c r="B122" s="36" t="s">
        <v>122</v>
      </c>
      <c r="C122" s="20" t="s">
        <v>15</v>
      </c>
      <c r="D122" s="20">
        <f>I122</f>
        <v>95</v>
      </c>
      <c r="E122" s="61"/>
      <c r="F122" s="61"/>
      <c r="I122" s="67">
        <v>95</v>
      </c>
    </row>
    <row r="123" spans="1:9" x14ac:dyDescent="0.25">
      <c r="A123" s="20"/>
      <c r="B123" s="36"/>
      <c r="C123" s="20"/>
      <c r="D123" s="20"/>
      <c r="E123" s="61"/>
      <c r="F123" s="61"/>
    </row>
    <row r="124" spans="1:9" x14ac:dyDescent="0.25">
      <c r="A124" s="47">
        <v>13</v>
      </c>
      <c r="B124" s="16" t="s">
        <v>17</v>
      </c>
      <c r="C124" s="17"/>
      <c r="D124" s="18"/>
      <c r="E124" s="61"/>
      <c r="F124" s="61"/>
    </row>
    <row r="125" spans="1:9" ht="45" x14ac:dyDescent="0.25">
      <c r="A125" s="20">
        <v>13.1</v>
      </c>
      <c r="B125" s="36" t="s">
        <v>33</v>
      </c>
      <c r="C125" s="20" t="s">
        <v>12</v>
      </c>
      <c r="D125" s="20">
        <f>I125*3</f>
        <v>147.30000000000001</v>
      </c>
      <c r="E125" s="61"/>
      <c r="F125" s="61"/>
      <c r="I125" s="67">
        <f>I61</f>
        <v>49.1</v>
      </c>
    </row>
    <row r="126" spans="1:9" x14ac:dyDescent="0.25">
      <c r="A126" s="72"/>
      <c r="B126" s="73"/>
      <c r="C126" s="72"/>
      <c r="D126" s="72"/>
      <c r="E126" s="66"/>
      <c r="F126" s="66"/>
    </row>
    <row r="127" spans="1:9" x14ac:dyDescent="0.25">
      <c r="D127" s="96"/>
      <c r="E127" s="95" t="s">
        <v>123</v>
      </c>
      <c r="F127" s="96"/>
    </row>
    <row r="128" spans="1:9" x14ac:dyDescent="0.25">
      <c r="D128" s="96"/>
      <c r="E128" s="97" t="s">
        <v>28</v>
      </c>
      <c r="F128" s="96"/>
    </row>
    <row r="129" spans="4:6" ht="15.75" thickBot="1" x14ac:dyDescent="0.3">
      <c r="D129" s="98"/>
      <c r="E129" s="99" t="s">
        <v>29</v>
      </c>
      <c r="F129" s="98"/>
    </row>
  </sheetData>
  <mergeCells count="2">
    <mergeCell ref="A1:F1"/>
    <mergeCell ref="A2:F2"/>
  </mergeCells>
  <pageMargins left="0.70866141732283472" right="0.70866141732283472" top="0.74803149606299213" bottom="0.62992125984251968" header="0.31496062992125984" footer="0.31496062992125984"/>
  <pageSetup paperSize="9" scale="95" orientation="portrait" horizontalDpi="1200" verticalDpi="1200" r:id="rId1"/>
  <headerFooter>
    <oddHeader>&amp;R&amp;9Baa Maalhos Waste yard BoQ</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28"/>
  <sheetViews>
    <sheetView workbookViewId="0">
      <pane ySplit="4" topLeftCell="A5" activePane="bottomLeft" state="frozen"/>
      <selection pane="bottomLeft" activeCell="H1" sqref="H1:M1048576"/>
    </sheetView>
  </sheetViews>
  <sheetFormatPr defaultRowHeight="15" x14ac:dyDescent="0.25"/>
  <cols>
    <col min="2" max="2" width="36.5703125" customWidth="1"/>
    <col min="3" max="3" width="9.140625" style="1" customWidth="1"/>
    <col min="5" max="5" width="10.5703125" bestFit="1" customWidth="1"/>
    <col min="6" max="6" width="15" customWidth="1"/>
    <col min="8" max="11" width="9.140625" style="67" hidden="1" customWidth="1"/>
    <col min="12" max="12" width="9.140625" style="79" hidden="1" customWidth="1"/>
    <col min="13" max="13" width="9.140625" hidden="1" customWidth="1"/>
  </cols>
  <sheetData>
    <row r="1" spans="1:13" x14ac:dyDescent="0.25">
      <c r="A1" s="105" t="s">
        <v>137</v>
      </c>
      <c r="B1" s="105"/>
      <c r="C1" s="105"/>
      <c r="D1" s="105"/>
      <c r="E1" s="105"/>
      <c r="F1" s="105"/>
    </row>
    <row r="2" spans="1:13" x14ac:dyDescent="0.25">
      <c r="A2" s="105" t="s">
        <v>26</v>
      </c>
      <c r="B2" s="105"/>
      <c r="C2" s="105"/>
      <c r="D2" s="105"/>
      <c r="E2" s="105"/>
      <c r="F2" s="105"/>
    </row>
    <row r="3" spans="1:13" x14ac:dyDescent="0.25">
      <c r="A3" s="4"/>
      <c r="B3" s="4"/>
      <c r="C3" s="4"/>
      <c r="D3" s="4"/>
      <c r="E3" s="4"/>
      <c r="F3" s="4"/>
    </row>
    <row r="4" spans="1:13" s="83" customFormat="1" x14ac:dyDescent="0.25">
      <c r="A4" s="8" t="s">
        <v>0</v>
      </c>
      <c r="B4" s="8" t="s">
        <v>1</v>
      </c>
      <c r="C4" s="8" t="s">
        <v>2</v>
      </c>
      <c r="D4" s="8" t="s">
        <v>3</v>
      </c>
      <c r="E4" s="8" t="s">
        <v>4</v>
      </c>
      <c r="F4" s="8" t="s">
        <v>5</v>
      </c>
      <c r="H4" s="67" t="s">
        <v>37</v>
      </c>
      <c r="I4" s="67" t="s">
        <v>35</v>
      </c>
      <c r="J4" s="67" t="s">
        <v>38</v>
      </c>
      <c r="K4" s="67" t="s">
        <v>36</v>
      </c>
      <c r="L4" s="75" t="s">
        <v>49</v>
      </c>
      <c r="M4" s="79" t="s">
        <v>70</v>
      </c>
    </row>
    <row r="5" spans="1:13" s="83" customFormat="1" x14ac:dyDescent="0.25">
      <c r="A5" s="9">
        <v>1</v>
      </c>
      <c r="B5" s="10" t="s">
        <v>19</v>
      </c>
      <c r="C5" s="9"/>
      <c r="D5" s="9"/>
      <c r="E5" s="9"/>
      <c r="F5" s="9"/>
      <c r="H5" s="68"/>
      <c r="I5" s="68"/>
      <c r="J5" s="68"/>
      <c r="K5" s="68"/>
      <c r="L5" s="80"/>
    </row>
    <row r="6" spans="1:13" s="83" customFormat="1" x14ac:dyDescent="0.25">
      <c r="A6" s="11">
        <v>1.1000000000000001</v>
      </c>
      <c r="B6" s="12" t="s">
        <v>22</v>
      </c>
      <c r="C6" s="11" t="s">
        <v>8</v>
      </c>
      <c r="D6" s="11">
        <v>1</v>
      </c>
      <c r="E6" s="59"/>
      <c r="F6" s="59"/>
      <c r="H6" s="68"/>
      <c r="I6" s="68"/>
      <c r="J6" s="68"/>
      <c r="K6" s="68"/>
      <c r="L6" s="80"/>
    </row>
    <row r="7" spans="1:13" s="83" customFormat="1" ht="45.75" customHeight="1" x14ac:dyDescent="0.25">
      <c r="A7" s="15">
        <v>1.2</v>
      </c>
      <c r="B7" s="14" t="s">
        <v>20</v>
      </c>
      <c r="C7" s="15" t="s">
        <v>21</v>
      </c>
      <c r="D7" s="11"/>
      <c r="E7" s="59"/>
      <c r="F7" s="59"/>
      <c r="H7" s="68"/>
      <c r="I7" s="68"/>
      <c r="J7" s="68"/>
      <c r="K7" s="68"/>
      <c r="L7" s="80"/>
    </row>
    <row r="8" spans="1:13" s="83" customFormat="1" x14ac:dyDescent="0.25">
      <c r="A8" s="11">
        <v>1.3</v>
      </c>
      <c r="B8" s="14" t="s">
        <v>23</v>
      </c>
      <c r="C8" s="11" t="s">
        <v>8</v>
      </c>
      <c r="D8" s="11">
        <v>1</v>
      </c>
      <c r="E8" s="59"/>
      <c r="F8" s="59"/>
      <c r="H8" s="68"/>
      <c r="I8" s="68"/>
      <c r="J8" s="68"/>
      <c r="K8" s="68"/>
      <c r="L8" s="80"/>
    </row>
    <row r="9" spans="1:13" s="83" customFormat="1" ht="30" x14ac:dyDescent="0.25">
      <c r="A9" s="11">
        <v>1.4</v>
      </c>
      <c r="B9" s="14" t="s">
        <v>24</v>
      </c>
      <c r="C9" s="11" t="s">
        <v>8</v>
      </c>
      <c r="D9" s="11">
        <v>1</v>
      </c>
      <c r="E9" s="59"/>
      <c r="F9" s="59"/>
      <c r="H9" s="68"/>
      <c r="I9" s="68"/>
      <c r="J9" s="68"/>
      <c r="K9" s="68"/>
      <c r="L9" s="80"/>
    </row>
    <row r="10" spans="1:13" s="83" customFormat="1" x14ac:dyDescent="0.25">
      <c r="A10" s="11">
        <v>1.5</v>
      </c>
      <c r="B10" s="14" t="s">
        <v>25</v>
      </c>
      <c r="C10" s="11" t="s">
        <v>8</v>
      </c>
      <c r="D10" s="11">
        <v>1</v>
      </c>
      <c r="E10" s="59"/>
      <c r="F10" s="59"/>
      <c r="H10" s="68"/>
      <c r="I10" s="68"/>
      <c r="J10" s="68"/>
      <c r="K10" s="68"/>
      <c r="L10" s="80"/>
    </row>
    <row r="11" spans="1:13" s="83" customFormat="1" x14ac:dyDescent="0.25">
      <c r="A11" s="13"/>
      <c r="B11" s="13"/>
      <c r="C11" s="13"/>
      <c r="D11" s="13"/>
      <c r="E11" s="60"/>
      <c r="F11" s="59"/>
      <c r="H11" s="68"/>
      <c r="I11" s="68"/>
      <c r="J11" s="68"/>
      <c r="K11" s="68"/>
      <c r="L11" s="80"/>
    </row>
    <row r="12" spans="1:13" x14ac:dyDescent="0.25">
      <c r="A12" s="13">
        <v>2</v>
      </c>
      <c r="B12" s="16" t="s">
        <v>6</v>
      </c>
      <c r="C12" s="17"/>
      <c r="D12" s="18"/>
      <c r="E12" s="61"/>
      <c r="F12" s="61"/>
    </row>
    <row r="13" spans="1:13" ht="60" x14ac:dyDescent="0.25">
      <c r="A13" s="15">
        <v>2.1</v>
      </c>
      <c r="B13" s="19" t="s">
        <v>45</v>
      </c>
      <c r="C13" s="20" t="s">
        <v>8</v>
      </c>
      <c r="D13" s="20">
        <v>1</v>
      </c>
      <c r="E13" s="61"/>
      <c r="F13" s="61"/>
    </row>
    <row r="14" spans="1:13" x14ac:dyDescent="0.25">
      <c r="A14" s="18"/>
      <c r="B14" s="18"/>
      <c r="C14" s="17"/>
      <c r="D14" s="18"/>
      <c r="E14" s="61"/>
      <c r="F14" s="61"/>
    </row>
    <row r="15" spans="1:13" x14ac:dyDescent="0.25">
      <c r="A15" s="47">
        <v>3</v>
      </c>
      <c r="B15" s="16" t="s">
        <v>7</v>
      </c>
      <c r="C15" s="17"/>
      <c r="D15" s="18"/>
      <c r="E15" s="61"/>
      <c r="F15" s="61"/>
    </row>
    <row r="16" spans="1:13" ht="30" x14ac:dyDescent="0.25">
      <c r="A16" s="15">
        <v>3.1</v>
      </c>
      <c r="B16" s="90" t="s">
        <v>9</v>
      </c>
      <c r="C16" s="17"/>
      <c r="D16" s="18"/>
      <c r="E16" s="61"/>
      <c r="F16" s="61"/>
    </row>
    <row r="17" spans="1:12" x14ac:dyDescent="0.25">
      <c r="A17" s="15">
        <v>3.2</v>
      </c>
      <c r="B17" s="19" t="s">
        <v>11</v>
      </c>
      <c r="C17" s="17" t="s">
        <v>10</v>
      </c>
      <c r="D17" s="77">
        <f>K17*0.3*0.3*0.65</f>
        <v>1.8134999999999999</v>
      </c>
      <c r="E17" s="61"/>
      <c r="F17" s="61"/>
      <c r="K17" s="67">
        <v>31</v>
      </c>
    </row>
    <row r="18" spans="1:12" ht="30" x14ac:dyDescent="0.25">
      <c r="A18" s="15">
        <v>3.3</v>
      </c>
      <c r="B18" s="19" t="s">
        <v>46</v>
      </c>
      <c r="C18" s="17" t="s">
        <v>10</v>
      </c>
      <c r="D18" s="77">
        <f>2.3*2.3*0.3</f>
        <v>1.5869999999999997</v>
      </c>
      <c r="E18" s="61"/>
      <c r="F18" s="61"/>
    </row>
    <row r="19" spans="1:12" x14ac:dyDescent="0.25">
      <c r="A19" s="15">
        <v>3.4</v>
      </c>
      <c r="B19" s="19" t="s">
        <v>47</v>
      </c>
      <c r="C19" s="17" t="s">
        <v>10</v>
      </c>
      <c r="D19" s="77">
        <f>2.2*0.3</f>
        <v>0.66</v>
      </c>
      <c r="E19" s="61"/>
      <c r="F19" s="61"/>
    </row>
    <row r="20" spans="1:12" ht="30" x14ac:dyDescent="0.25">
      <c r="A20" s="15">
        <v>3.5</v>
      </c>
      <c r="B20" s="19" t="s">
        <v>48</v>
      </c>
      <c r="C20" s="17" t="s">
        <v>12</v>
      </c>
      <c r="D20" s="77">
        <f>L20</f>
        <v>57.2</v>
      </c>
      <c r="E20" s="61"/>
      <c r="F20" s="61"/>
      <c r="L20" s="79">
        <v>57.2</v>
      </c>
    </row>
    <row r="21" spans="1:12" ht="30" x14ac:dyDescent="0.25">
      <c r="A21" s="15">
        <v>3.6</v>
      </c>
      <c r="B21" s="19" t="s">
        <v>50</v>
      </c>
      <c r="C21" s="17" t="s">
        <v>10</v>
      </c>
      <c r="D21" s="78">
        <f>1.2*1.2*0.2</f>
        <v>0.28799999999999998</v>
      </c>
      <c r="E21" s="61"/>
      <c r="F21" s="61"/>
    </row>
    <row r="22" spans="1:12" x14ac:dyDescent="0.25">
      <c r="A22" s="15">
        <v>3.7</v>
      </c>
      <c r="B22" s="91" t="s">
        <v>51</v>
      </c>
      <c r="C22" s="20" t="s">
        <v>10</v>
      </c>
      <c r="D22" s="21">
        <f>2*0.15*0.6</f>
        <v>0.18</v>
      </c>
      <c r="E22" s="61"/>
      <c r="F22" s="61"/>
    </row>
    <row r="23" spans="1:12" ht="30" x14ac:dyDescent="0.25">
      <c r="A23" s="15">
        <v>3.8</v>
      </c>
      <c r="B23" s="92" t="s">
        <v>52</v>
      </c>
      <c r="C23" s="20" t="s">
        <v>10</v>
      </c>
      <c r="D23" s="21">
        <f>0.9*0.15*0.6</f>
        <v>8.1000000000000003E-2</v>
      </c>
      <c r="E23" s="61"/>
      <c r="F23" s="61"/>
    </row>
    <row r="24" spans="1:12" ht="30" x14ac:dyDescent="0.25">
      <c r="A24" s="15">
        <v>3.9</v>
      </c>
      <c r="B24" s="92" t="s">
        <v>53</v>
      </c>
      <c r="C24" s="20" t="s">
        <v>10</v>
      </c>
      <c r="D24" s="21">
        <f>0.6*0.2*I24</f>
        <v>5.532</v>
      </c>
      <c r="E24" s="61"/>
      <c r="F24" s="61"/>
      <c r="I24" s="67">
        <f>(8.5*3)+6+(7.3*2)</f>
        <v>46.1</v>
      </c>
    </row>
    <row r="25" spans="1:12" ht="79.5" customHeight="1" x14ac:dyDescent="0.25">
      <c r="A25" s="50">
        <v>3.1</v>
      </c>
      <c r="B25" s="93" t="s">
        <v>65</v>
      </c>
      <c r="C25" s="20" t="s">
        <v>10</v>
      </c>
      <c r="D25" s="21">
        <f>0.6*0.3*I25</f>
        <v>20.88</v>
      </c>
      <c r="E25" s="61"/>
      <c r="F25" s="61"/>
      <c r="I25" s="67">
        <v>116</v>
      </c>
    </row>
    <row r="26" spans="1:12" ht="78" customHeight="1" x14ac:dyDescent="0.25">
      <c r="A26" s="15">
        <v>3.11</v>
      </c>
      <c r="B26" s="93" t="s">
        <v>66</v>
      </c>
      <c r="C26" s="20" t="s">
        <v>10</v>
      </c>
      <c r="D26" s="21">
        <f>0.3*0.6*I26</f>
        <v>4.8599999999999994</v>
      </c>
      <c r="E26" s="61"/>
      <c r="F26" s="61"/>
      <c r="I26" s="67">
        <v>27</v>
      </c>
    </row>
    <row r="27" spans="1:12" x14ac:dyDescent="0.25">
      <c r="A27" s="15">
        <v>3.12</v>
      </c>
      <c r="B27" s="93" t="s">
        <v>127</v>
      </c>
      <c r="C27" s="20" t="s">
        <v>10</v>
      </c>
      <c r="D27" s="21">
        <f>0.3*0.2*I27</f>
        <v>2.94</v>
      </c>
      <c r="E27" s="61"/>
      <c r="F27" s="61"/>
      <c r="I27" s="67">
        <v>49</v>
      </c>
    </row>
    <row r="28" spans="1:12" x14ac:dyDescent="0.25">
      <c r="A28" s="15"/>
      <c r="B28" s="51"/>
      <c r="C28" s="20"/>
      <c r="D28" s="21"/>
      <c r="E28" s="61"/>
      <c r="F28" s="61"/>
    </row>
    <row r="29" spans="1:12" x14ac:dyDescent="0.25">
      <c r="A29" s="47">
        <v>4</v>
      </c>
      <c r="B29" s="22" t="s">
        <v>13</v>
      </c>
      <c r="C29" s="17"/>
      <c r="D29" s="18"/>
      <c r="E29" s="61"/>
      <c r="F29" s="61"/>
    </row>
    <row r="30" spans="1:12" ht="60" x14ac:dyDescent="0.25">
      <c r="A30" s="15">
        <v>4.0999999999999996</v>
      </c>
      <c r="B30" s="90" t="s">
        <v>54</v>
      </c>
      <c r="C30" s="20"/>
      <c r="D30" s="21"/>
      <c r="E30" s="61"/>
      <c r="F30" s="61"/>
    </row>
    <row r="31" spans="1:12" ht="30" x14ac:dyDescent="0.25">
      <c r="A31" s="37">
        <v>4.2</v>
      </c>
      <c r="B31" s="38" t="s">
        <v>55</v>
      </c>
      <c r="C31" s="39" t="s">
        <v>10</v>
      </c>
      <c r="D31" s="40">
        <f>0.2*0.3*I31</f>
        <v>2.766</v>
      </c>
      <c r="E31" s="62"/>
      <c r="F31" s="62"/>
      <c r="I31" s="67">
        <f>I24</f>
        <v>46.1</v>
      </c>
    </row>
    <row r="32" spans="1:12" x14ac:dyDescent="0.25">
      <c r="A32" s="15">
        <v>4.3</v>
      </c>
      <c r="B32" s="19" t="s">
        <v>56</v>
      </c>
      <c r="C32" s="20" t="s">
        <v>10</v>
      </c>
      <c r="D32" s="49">
        <f>0.2*0.15*I32</f>
        <v>1.2929999999999999</v>
      </c>
      <c r="E32" s="61"/>
      <c r="F32" s="61"/>
      <c r="I32" s="67">
        <f>I31-3</f>
        <v>43.1</v>
      </c>
    </row>
    <row r="33" spans="1:13" x14ac:dyDescent="0.25">
      <c r="A33" s="15">
        <v>4.4000000000000004</v>
      </c>
      <c r="B33" s="19" t="s">
        <v>57</v>
      </c>
      <c r="C33" s="20" t="s">
        <v>10</v>
      </c>
      <c r="D33" s="21">
        <f>0.15*0.15*(1.9+1.9+1.9+2.4)</f>
        <v>0.18225</v>
      </c>
      <c r="E33" s="61"/>
      <c r="F33" s="61"/>
    </row>
    <row r="34" spans="1:13" x14ac:dyDescent="0.25">
      <c r="A34" s="15">
        <v>4.5</v>
      </c>
      <c r="B34" s="19" t="s">
        <v>58</v>
      </c>
      <c r="C34" s="20" t="s">
        <v>10</v>
      </c>
      <c r="D34" s="21">
        <f>0.15*0.15*3.4*9</f>
        <v>0.6885</v>
      </c>
      <c r="E34" s="61"/>
      <c r="F34" s="61"/>
    </row>
    <row r="35" spans="1:13" ht="45" x14ac:dyDescent="0.25">
      <c r="A35" s="37">
        <v>4.5</v>
      </c>
      <c r="B35" s="38" t="s">
        <v>59</v>
      </c>
      <c r="C35" s="37" t="s">
        <v>10</v>
      </c>
      <c r="D35" s="37">
        <f>0.075*L35</f>
        <v>2.2725</v>
      </c>
      <c r="E35" s="63"/>
      <c r="F35" s="63"/>
      <c r="L35" s="67">
        <v>30.3</v>
      </c>
    </row>
    <row r="36" spans="1:13" x14ac:dyDescent="0.25">
      <c r="A36" s="69">
        <v>4.5999999999999996</v>
      </c>
      <c r="B36" s="35" t="s">
        <v>11</v>
      </c>
      <c r="C36" s="34" t="s">
        <v>10</v>
      </c>
      <c r="D36" s="70">
        <f>0.3*0.3*0.65*K36</f>
        <v>1.8134999999999999</v>
      </c>
      <c r="E36" s="64"/>
      <c r="F36" s="64"/>
      <c r="K36" s="67">
        <f>K17</f>
        <v>31</v>
      </c>
    </row>
    <row r="37" spans="1:13" x14ac:dyDescent="0.25">
      <c r="A37" s="69">
        <v>4.7</v>
      </c>
      <c r="B37" s="35" t="s">
        <v>60</v>
      </c>
      <c r="C37" s="34" t="s">
        <v>10</v>
      </c>
      <c r="D37" s="34">
        <f>0.3*0.6*25</f>
        <v>4.5</v>
      </c>
      <c r="E37" s="64"/>
      <c r="F37" s="64"/>
    </row>
    <row r="38" spans="1:13" x14ac:dyDescent="0.25">
      <c r="A38" s="69">
        <v>4.8</v>
      </c>
      <c r="B38" s="35" t="s">
        <v>61</v>
      </c>
      <c r="C38" s="34" t="s">
        <v>10</v>
      </c>
      <c r="D38" s="34">
        <f>22*0.075</f>
        <v>1.65</v>
      </c>
      <c r="E38" s="64"/>
      <c r="F38" s="64"/>
    </row>
    <row r="39" spans="1:13" x14ac:dyDescent="0.25">
      <c r="A39" s="52">
        <v>4.9000000000000004</v>
      </c>
      <c r="B39" s="35" t="s">
        <v>62</v>
      </c>
      <c r="C39" s="34" t="s">
        <v>10</v>
      </c>
      <c r="D39" s="70">
        <f>1.2*1.2*0.4</f>
        <v>0.57599999999999996</v>
      </c>
      <c r="E39" s="64"/>
      <c r="F39" s="64"/>
    </row>
    <row r="40" spans="1:13" x14ac:dyDescent="0.25">
      <c r="A40" s="52">
        <v>4.0999999999999996</v>
      </c>
      <c r="B40" s="35" t="s">
        <v>63</v>
      </c>
      <c r="C40" s="34" t="s">
        <v>10</v>
      </c>
      <c r="D40" s="70">
        <f>(2.3*1.8*1.5)-(1.9*1.4*1.1)</f>
        <v>3.2839999999999994</v>
      </c>
      <c r="E40" s="64"/>
      <c r="F40" s="64"/>
    </row>
    <row r="41" spans="1:13" x14ac:dyDescent="0.25">
      <c r="A41" s="52">
        <v>4.1100000000000003</v>
      </c>
      <c r="B41" s="71" t="s">
        <v>64</v>
      </c>
      <c r="C41" s="34" t="s">
        <v>10</v>
      </c>
      <c r="D41" s="70">
        <f>D40</f>
        <v>3.2839999999999994</v>
      </c>
      <c r="E41" s="64"/>
      <c r="F41" s="64"/>
    </row>
    <row r="42" spans="1:13" x14ac:dyDescent="0.25">
      <c r="A42" s="52">
        <v>4.12</v>
      </c>
      <c r="B42" s="71" t="s">
        <v>67</v>
      </c>
      <c r="C42" s="34" t="s">
        <v>10</v>
      </c>
      <c r="D42" s="70">
        <f>0.4*0.4*0.4*K42</f>
        <v>4.3520000000000012</v>
      </c>
      <c r="E42" s="64"/>
      <c r="F42" s="64"/>
      <c r="K42" s="67">
        <f>204/3</f>
        <v>68</v>
      </c>
    </row>
    <row r="43" spans="1:13" ht="30" x14ac:dyDescent="0.25">
      <c r="A43" s="52">
        <v>4.13</v>
      </c>
      <c r="B43" s="35" t="s">
        <v>68</v>
      </c>
      <c r="C43" s="34" t="s">
        <v>10</v>
      </c>
      <c r="D43" s="70">
        <f>0.6*0.6*1.5*5</f>
        <v>2.7</v>
      </c>
      <c r="E43" s="64"/>
      <c r="F43" s="64"/>
    </row>
    <row r="44" spans="1:13" x14ac:dyDescent="0.25">
      <c r="A44" s="52"/>
      <c r="B44" s="71"/>
      <c r="C44" s="34"/>
      <c r="D44" s="70"/>
      <c r="E44" s="64"/>
      <c r="F44" s="64"/>
    </row>
    <row r="45" spans="1:13" x14ac:dyDescent="0.25">
      <c r="A45" s="47">
        <v>5</v>
      </c>
      <c r="B45" s="23" t="s">
        <v>14</v>
      </c>
      <c r="C45" s="17"/>
      <c r="D45" s="18"/>
      <c r="E45" s="61"/>
      <c r="F45" s="61"/>
    </row>
    <row r="46" spans="1:13" x14ac:dyDescent="0.25">
      <c r="A46" s="17"/>
      <c r="B46" s="94" t="s">
        <v>34</v>
      </c>
      <c r="C46" s="20"/>
      <c r="D46" s="20"/>
      <c r="E46" s="61"/>
      <c r="F46" s="61"/>
    </row>
    <row r="47" spans="1:13" ht="15.75" customHeight="1" x14ac:dyDescent="0.25">
      <c r="A47" s="44">
        <v>5.0999999999999996</v>
      </c>
      <c r="B47" s="35" t="s">
        <v>69</v>
      </c>
      <c r="C47" s="34" t="s">
        <v>12</v>
      </c>
      <c r="D47" s="34">
        <f>I47*3-M47</f>
        <v>116.00000000000001</v>
      </c>
      <c r="E47" s="64"/>
      <c r="F47" s="64"/>
      <c r="I47" s="67">
        <f>(8.5*3)+(3*2)+(8.3*2)</f>
        <v>48.1</v>
      </c>
      <c r="M47" s="76">
        <f>(4*1.6)+(3*2.3)+(1.6)+(6.7*2)</f>
        <v>28.3</v>
      </c>
    </row>
    <row r="48" spans="1:13" ht="15.75" customHeight="1" x14ac:dyDescent="0.25">
      <c r="A48" s="44">
        <v>5.2</v>
      </c>
      <c r="B48" s="35" t="s">
        <v>71</v>
      </c>
      <c r="C48" s="34" t="s">
        <v>12</v>
      </c>
      <c r="D48" s="34">
        <f>2*1.9</f>
        <v>3.8</v>
      </c>
      <c r="E48" s="64"/>
      <c r="F48" s="64"/>
    </row>
    <row r="49" spans="1:9" ht="15.75" customHeight="1" x14ac:dyDescent="0.25">
      <c r="A49" s="44">
        <v>5.3</v>
      </c>
      <c r="B49" s="35" t="s">
        <v>72</v>
      </c>
      <c r="C49" s="34" t="s">
        <v>12</v>
      </c>
      <c r="D49" s="34">
        <f>0.9*2</f>
        <v>1.8</v>
      </c>
      <c r="E49" s="64"/>
      <c r="F49" s="64"/>
    </row>
    <row r="50" spans="1:9" ht="60" x14ac:dyDescent="0.25">
      <c r="A50" s="34">
        <v>5.4</v>
      </c>
      <c r="B50" s="35" t="s">
        <v>124</v>
      </c>
      <c r="C50" s="34" t="s">
        <v>8</v>
      </c>
      <c r="D50" s="34">
        <v>1</v>
      </c>
      <c r="E50" s="64"/>
      <c r="F50" s="64"/>
    </row>
    <row r="51" spans="1:9" x14ac:dyDescent="0.25">
      <c r="A51" s="34">
        <v>5.5</v>
      </c>
      <c r="B51" s="35" t="s">
        <v>128</v>
      </c>
      <c r="C51" s="34" t="s">
        <v>12</v>
      </c>
      <c r="D51" s="34">
        <f>0.6*I51</f>
        <v>29.4</v>
      </c>
      <c r="E51" s="64"/>
      <c r="F51" s="64"/>
      <c r="I51" s="67">
        <f>I27</f>
        <v>49</v>
      </c>
    </row>
    <row r="52" spans="1:9" ht="15.75" customHeight="1" x14ac:dyDescent="0.25">
      <c r="A52" s="44"/>
      <c r="B52" s="45"/>
      <c r="C52" s="34"/>
      <c r="D52" s="34"/>
      <c r="E52" s="64"/>
      <c r="F52" s="64"/>
    </row>
    <row r="53" spans="1:9" x14ac:dyDescent="0.25">
      <c r="A53" s="13">
        <v>6</v>
      </c>
      <c r="B53" s="23" t="s">
        <v>16</v>
      </c>
      <c r="C53" s="20"/>
      <c r="D53" s="20"/>
      <c r="E53" s="61"/>
      <c r="F53" s="61"/>
    </row>
    <row r="54" spans="1:9" x14ac:dyDescent="0.25">
      <c r="A54" s="20"/>
      <c r="B54" s="94" t="s">
        <v>34</v>
      </c>
      <c r="C54" s="20"/>
      <c r="D54" s="20"/>
      <c r="E54" s="61"/>
      <c r="F54" s="61"/>
    </row>
    <row r="55" spans="1:9" ht="30" x14ac:dyDescent="0.25">
      <c r="A55" s="20">
        <v>6.1</v>
      </c>
      <c r="B55" s="19" t="s">
        <v>73</v>
      </c>
      <c r="C55" s="20" t="s">
        <v>12</v>
      </c>
      <c r="D55" s="20">
        <f>D47*2</f>
        <v>232.00000000000003</v>
      </c>
      <c r="E55" s="61"/>
      <c r="F55" s="61"/>
    </row>
    <row r="56" spans="1:9" ht="30" x14ac:dyDescent="0.25">
      <c r="A56" s="20">
        <v>6.2</v>
      </c>
      <c r="B56" s="19" t="s">
        <v>74</v>
      </c>
      <c r="C56" s="20" t="s">
        <v>12</v>
      </c>
      <c r="D56" s="20">
        <f>D48*2</f>
        <v>7.6</v>
      </c>
      <c r="E56" s="61"/>
      <c r="F56" s="61"/>
    </row>
    <row r="57" spans="1:9" ht="30" x14ac:dyDescent="0.25">
      <c r="A57" s="20">
        <v>6.3</v>
      </c>
      <c r="B57" s="19" t="s">
        <v>132</v>
      </c>
      <c r="C57" s="20" t="s">
        <v>12</v>
      </c>
      <c r="D57" s="20">
        <f>D49*2</f>
        <v>3.6</v>
      </c>
      <c r="E57" s="61"/>
      <c r="F57" s="61"/>
    </row>
    <row r="58" spans="1:9" ht="30" x14ac:dyDescent="0.25">
      <c r="A58" s="20">
        <v>6.4</v>
      </c>
      <c r="B58" s="19" t="s">
        <v>130</v>
      </c>
      <c r="C58" s="20" t="s">
        <v>12</v>
      </c>
      <c r="D58" s="77">
        <f>D51*2</f>
        <v>58.8</v>
      </c>
      <c r="E58" s="61"/>
      <c r="F58" s="61"/>
    </row>
    <row r="59" spans="1:9" x14ac:dyDescent="0.25">
      <c r="A59" s="42"/>
      <c r="B59" s="43"/>
      <c r="C59" s="42"/>
      <c r="D59" s="46"/>
      <c r="E59" s="65"/>
      <c r="F59" s="65"/>
    </row>
    <row r="60" spans="1:9" x14ac:dyDescent="0.25">
      <c r="A60" s="47">
        <v>7</v>
      </c>
      <c r="B60" s="23" t="s">
        <v>32</v>
      </c>
      <c r="C60" s="17"/>
      <c r="D60" s="18"/>
      <c r="E60" s="61"/>
      <c r="F60" s="61"/>
    </row>
    <row r="61" spans="1:9" ht="90" x14ac:dyDescent="0.25">
      <c r="A61" s="20">
        <v>7.1</v>
      </c>
      <c r="B61" s="19" t="s">
        <v>39</v>
      </c>
      <c r="C61" s="20" t="s">
        <v>15</v>
      </c>
      <c r="D61" s="20">
        <f>I61</f>
        <v>49.1</v>
      </c>
      <c r="E61" s="61"/>
      <c r="F61" s="61"/>
      <c r="I61" s="67">
        <f>1.2+12.3+16.2+12.3+4.1+0.9+1.4+0.7</f>
        <v>49.1</v>
      </c>
    </row>
    <row r="62" spans="1:9" x14ac:dyDescent="0.25">
      <c r="A62" s="20"/>
      <c r="B62" s="36"/>
      <c r="C62" s="20"/>
      <c r="D62" s="20"/>
      <c r="E62" s="61"/>
      <c r="F62" s="61"/>
    </row>
    <row r="63" spans="1:9" x14ac:dyDescent="0.25">
      <c r="A63" s="47">
        <v>8</v>
      </c>
      <c r="B63" s="23" t="s">
        <v>97</v>
      </c>
      <c r="C63" s="17"/>
      <c r="D63" s="18"/>
      <c r="E63" s="61"/>
      <c r="F63" s="61"/>
    </row>
    <row r="64" spans="1:9" ht="30" x14ac:dyDescent="0.25">
      <c r="A64" s="20">
        <v>8.1</v>
      </c>
      <c r="B64" s="19" t="s">
        <v>75</v>
      </c>
      <c r="C64" s="20" t="s">
        <v>12</v>
      </c>
      <c r="D64" s="20">
        <f>D55</f>
        <v>232.00000000000003</v>
      </c>
      <c r="E64" s="61"/>
      <c r="F64" s="61"/>
    </row>
    <row r="65" spans="1:12" ht="30" x14ac:dyDescent="0.25">
      <c r="A65" s="20">
        <v>8.1999999999999993</v>
      </c>
      <c r="B65" s="19" t="s">
        <v>76</v>
      </c>
      <c r="C65" s="20" t="s">
        <v>12</v>
      </c>
      <c r="D65" s="20">
        <f>D56</f>
        <v>7.6</v>
      </c>
      <c r="E65" s="61"/>
      <c r="F65" s="61"/>
    </row>
    <row r="66" spans="1:12" ht="30" x14ac:dyDescent="0.25">
      <c r="A66" s="20">
        <v>8.3000000000000007</v>
      </c>
      <c r="B66" s="19" t="s">
        <v>77</v>
      </c>
      <c r="C66" s="20" t="s">
        <v>12</v>
      </c>
      <c r="D66" s="20">
        <f>D57</f>
        <v>3.6</v>
      </c>
      <c r="E66" s="61"/>
      <c r="F66" s="61"/>
    </row>
    <row r="67" spans="1:12" ht="30.75" customHeight="1" x14ac:dyDescent="0.25">
      <c r="A67" s="20">
        <v>8.4</v>
      </c>
      <c r="B67" s="84" t="s">
        <v>98</v>
      </c>
      <c r="C67" s="20" t="s">
        <v>12</v>
      </c>
      <c r="D67" s="20">
        <f>L67</f>
        <v>30.3</v>
      </c>
      <c r="E67" s="61"/>
      <c r="F67" s="61"/>
      <c r="L67" s="79">
        <f>L35</f>
        <v>30.3</v>
      </c>
    </row>
    <row r="68" spans="1:12" ht="30.75" customHeight="1" x14ac:dyDescent="0.25">
      <c r="A68" s="20">
        <v>8.5</v>
      </c>
      <c r="B68" s="84" t="s">
        <v>101</v>
      </c>
      <c r="C68" s="20" t="s">
        <v>12</v>
      </c>
      <c r="D68" s="77">
        <f>1.9*1.4*1.1+1.9</f>
        <v>4.8259999999999996</v>
      </c>
      <c r="E68" s="61"/>
      <c r="F68" s="61"/>
    </row>
    <row r="69" spans="1:12" ht="30.75" customHeight="1" x14ac:dyDescent="0.25">
      <c r="A69" s="20">
        <v>8.6</v>
      </c>
      <c r="B69" s="84" t="s">
        <v>102</v>
      </c>
      <c r="C69" s="20" t="s">
        <v>12</v>
      </c>
      <c r="D69" s="77">
        <f>1.9*1.4*1.1+1.9</f>
        <v>4.8259999999999996</v>
      </c>
      <c r="E69" s="61"/>
      <c r="F69" s="61"/>
    </row>
    <row r="70" spans="1:12" ht="30.75" customHeight="1" x14ac:dyDescent="0.25">
      <c r="A70" s="20">
        <v>8.6999999999999993</v>
      </c>
      <c r="B70" s="84" t="s">
        <v>133</v>
      </c>
      <c r="C70" s="20" t="s">
        <v>12</v>
      </c>
      <c r="D70" s="77">
        <f>D58</f>
        <v>58.8</v>
      </c>
      <c r="E70" s="61"/>
      <c r="F70" s="61"/>
    </row>
    <row r="71" spans="1:12" x14ac:dyDescent="0.25">
      <c r="A71" s="20"/>
      <c r="B71" s="36"/>
      <c r="C71" s="20"/>
      <c r="D71" s="20"/>
      <c r="E71" s="61"/>
      <c r="F71" s="61"/>
    </row>
    <row r="72" spans="1:12" x14ac:dyDescent="0.25">
      <c r="A72" s="48">
        <v>9</v>
      </c>
      <c r="B72" s="41" t="s">
        <v>99</v>
      </c>
      <c r="C72" s="39"/>
      <c r="D72" s="39"/>
      <c r="E72" s="62"/>
      <c r="F72" s="62"/>
    </row>
    <row r="73" spans="1:12" ht="45" x14ac:dyDescent="0.25">
      <c r="A73" s="20">
        <v>9.1</v>
      </c>
      <c r="B73" s="19" t="s">
        <v>78</v>
      </c>
      <c r="C73" s="20" t="s">
        <v>8</v>
      </c>
      <c r="D73" s="20">
        <v>1</v>
      </c>
      <c r="E73" s="61"/>
      <c r="F73" s="61"/>
      <c r="I73" s="89"/>
    </row>
    <row r="74" spans="1:12" ht="30" x14ac:dyDescent="0.25">
      <c r="A74" s="20">
        <v>9.1999999999999993</v>
      </c>
      <c r="B74" s="19" t="s">
        <v>79</v>
      </c>
      <c r="C74" s="20" t="s">
        <v>8</v>
      </c>
      <c r="D74" s="20">
        <v>1</v>
      </c>
      <c r="E74" s="61"/>
      <c r="F74" s="61"/>
    </row>
    <row r="75" spans="1:12" ht="30" x14ac:dyDescent="0.25">
      <c r="A75" s="39">
        <v>9.3000000000000007</v>
      </c>
      <c r="B75" s="38" t="s">
        <v>80</v>
      </c>
      <c r="C75" s="39" t="s">
        <v>8</v>
      </c>
      <c r="D75" s="39">
        <v>1</v>
      </c>
      <c r="E75" s="62"/>
      <c r="F75" s="62"/>
    </row>
    <row r="76" spans="1:12" ht="45" x14ac:dyDescent="0.25">
      <c r="A76" s="39">
        <v>9.4</v>
      </c>
      <c r="B76" s="38" t="s">
        <v>81</v>
      </c>
      <c r="C76" s="39" t="s">
        <v>8</v>
      </c>
      <c r="D76" s="39">
        <v>1</v>
      </c>
      <c r="E76" s="62"/>
      <c r="F76" s="62"/>
    </row>
    <row r="77" spans="1:12" ht="45" x14ac:dyDescent="0.25">
      <c r="A77" s="42">
        <v>9.5</v>
      </c>
      <c r="B77" s="43" t="s">
        <v>82</v>
      </c>
      <c r="C77" s="42" t="s">
        <v>18</v>
      </c>
      <c r="D77" s="42">
        <v>7</v>
      </c>
      <c r="E77" s="65"/>
      <c r="F77" s="65"/>
    </row>
    <row r="78" spans="1:12" ht="45" x14ac:dyDescent="0.25">
      <c r="A78" s="34">
        <v>9.6</v>
      </c>
      <c r="B78" s="35" t="s">
        <v>83</v>
      </c>
      <c r="C78" s="34" t="s">
        <v>18</v>
      </c>
      <c r="D78" s="34">
        <v>4</v>
      </c>
      <c r="E78" s="64"/>
      <c r="F78" s="64"/>
    </row>
    <row r="79" spans="1:12" ht="30" x14ac:dyDescent="0.25">
      <c r="A79" s="20">
        <v>9.6999999999999993</v>
      </c>
      <c r="B79" s="36" t="s">
        <v>84</v>
      </c>
      <c r="C79" s="20" t="s">
        <v>18</v>
      </c>
      <c r="D79" s="74">
        <v>1</v>
      </c>
      <c r="E79" s="61"/>
      <c r="F79" s="61"/>
    </row>
    <row r="80" spans="1:12" ht="30" x14ac:dyDescent="0.25">
      <c r="A80" s="39">
        <v>9.8000000000000007</v>
      </c>
      <c r="B80" s="36" t="s">
        <v>85</v>
      </c>
      <c r="C80" s="39" t="s">
        <v>18</v>
      </c>
      <c r="D80" s="39">
        <v>1</v>
      </c>
      <c r="E80" s="62"/>
      <c r="F80" s="62"/>
    </row>
    <row r="81" spans="1:6" ht="90" x14ac:dyDescent="0.25">
      <c r="A81" s="39">
        <v>9.9</v>
      </c>
      <c r="B81" s="85" t="s">
        <v>105</v>
      </c>
      <c r="C81" s="39" t="s">
        <v>8</v>
      </c>
      <c r="D81" s="39">
        <v>1</v>
      </c>
      <c r="E81" s="62"/>
      <c r="F81" s="62"/>
    </row>
    <row r="82" spans="1:6" ht="75" customHeight="1" x14ac:dyDescent="0.25">
      <c r="A82" s="88">
        <v>9.1</v>
      </c>
      <c r="B82" s="86" t="s">
        <v>106</v>
      </c>
      <c r="C82" s="39" t="s">
        <v>8</v>
      </c>
      <c r="D82" s="39">
        <v>1</v>
      </c>
      <c r="E82" s="62"/>
      <c r="F82" s="62"/>
    </row>
    <row r="83" spans="1:6" ht="75" x14ac:dyDescent="0.25">
      <c r="A83" s="39">
        <v>9.11</v>
      </c>
      <c r="B83" s="85" t="s">
        <v>107</v>
      </c>
      <c r="C83" s="39" t="s">
        <v>18</v>
      </c>
      <c r="D83" s="39">
        <v>2</v>
      </c>
      <c r="E83" s="62"/>
      <c r="F83" s="62"/>
    </row>
    <row r="84" spans="1:6" ht="75" x14ac:dyDescent="0.25">
      <c r="A84" s="39">
        <v>9.1199999999999992</v>
      </c>
      <c r="B84" s="85" t="s">
        <v>108</v>
      </c>
      <c r="C84" s="39" t="s">
        <v>8</v>
      </c>
      <c r="D84" s="39">
        <v>1</v>
      </c>
      <c r="E84" s="62"/>
      <c r="F84" s="62"/>
    </row>
    <row r="85" spans="1:6" ht="79.5" customHeight="1" x14ac:dyDescent="0.25">
      <c r="A85" s="39">
        <v>9.1300000000000008</v>
      </c>
      <c r="B85" s="85" t="s">
        <v>109</v>
      </c>
      <c r="C85" s="39" t="s">
        <v>8</v>
      </c>
      <c r="D85" s="39">
        <v>1</v>
      </c>
      <c r="E85" s="62"/>
      <c r="F85" s="62"/>
    </row>
    <row r="86" spans="1:6" ht="75" x14ac:dyDescent="0.25">
      <c r="A86" s="39">
        <v>9.14</v>
      </c>
      <c r="B86" s="85" t="s">
        <v>110</v>
      </c>
      <c r="C86" s="39" t="s">
        <v>8</v>
      </c>
      <c r="D86" s="39">
        <v>1</v>
      </c>
      <c r="E86" s="62"/>
      <c r="F86" s="62"/>
    </row>
    <row r="87" spans="1:6" ht="75" x14ac:dyDescent="0.25">
      <c r="A87" s="39">
        <v>9.15</v>
      </c>
      <c r="B87" s="85" t="s">
        <v>111</v>
      </c>
      <c r="C87" s="39" t="s">
        <v>8</v>
      </c>
      <c r="D87" s="39">
        <v>1</v>
      </c>
      <c r="E87" s="62"/>
      <c r="F87" s="62"/>
    </row>
    <row r="88" spans="1:6" ht="81.75" customHeight="1" x14ac:dyDescent="0.25">
      <c r="A88" s="39">
        <v>9.16</v>
      </c>
      <c r="B88" s="85" t="s">
        <v>112</v>
      </c>
      <c r="C88" s="39" t="s">
        <v>8</v>
      </c>
      <c r="D88" s="39">
        <v>1</v>
      </c>
      <c r="E88" s="62"/>
      <c r="F88" s="62"/>
    </row>
    <row r="89" spans="1:6" ht="61.5" customHeight="1" x14ac:dyDescent="0.25">
      <c r="A89" s="39">
        <v>9.17</v>
      </c>
      <c r="B89" s="86" t="s">
        <v>126</v>
      </c>
      <c r="C89" s="39" t="s">
        <v>18</v>
      </c>
      <c r="D89" s="39">
        <v>2</v>
      </c>
      <c r="E89" s="62"/>
      <c r="F89" s="62"/>
    </row>
    <row r="90" spans="1:6" x14ac:dyDescent="0.25">
      <c r="A90" s="39"/>
      <c r="B90" s="38"/>
      <c r="C90" s="39"/>
      <c r="D90" s="39"/>
      <c r="E90" s="62"/>
      <c r="F90" s="62"/>
    </row>
    <row r="91" spans="1:6" ht="18" customHeight="1" x14ac:dyDescent="0.25">
      <c r="A91" s="48">
        <v>10</v>
      </c>
      <c r="B91" s="41" t="s">
        <v>31</v>
      </c>
      <c r="C91" s="39"/>
      <c r="D91" s="39"/>
      <c r="E91" s="62"/>
      <c r="F91" s="62"/>
    </row>
    <row r="92" spans="1:6" ht="64.5" customHeight="1" x14ac:dyDescent="0.25">
      <c r="A92" s="48"/>
      <c r="B92" s="81" t="s">
        <v>87</v>
      </c>
      <c r="C92" s="39"/>
      <c r="D92" s="39"/>
      <c r="E92" s="62"/>
      <c r="F92" s="62"/>
    </row>
    <row r="93" spans="1:6" x14ac:dyDescent="0.25">
      <c r="A93" s="20">
        <v>10.1</v>
      </c>
      <c r="B93" s="36" t="s">
        <v>86</v>
      </c>
      <c r="C93" s="20" t="s">
        <v>18</v>
      </c>
      <c r="D93" s="20">
        <v>2</v>
      </c>
      <c r="E93" s="61"/>
      <c r="F93" s="61"/>
    </row>
    <row r="94" spans="1:6" x14ac:dyDescent="0.25">
      <c r="A94" s="20">
        <v>10.199999999999999</v>
      </c>
      <c r="B94" s="36" t="s">
        <v>88</v>
      </c>
      <c r="C94" s="20" t="s">
        <v>18</v>
      </c>
      <c r="D94" s="20">
        <v>1</v>
      </c>
      <c r="E94" s="61"/>
      <c r="F94" s="61"/>
    </row>
    <row r="95" spans="1:6" x14ac:dyDescent="0.25">
      <c r="A95" s="20">
        <v>10.3</v>
      </c>
      <c r="B95" s="36" t="s">
        <v>89</v>
      </c>
      <c r="C95" s="20" t="s">
        <v>18</v>
      </c>
      <c r="D95" s="20">
        <v>2</v>
      </c>
      <c r="E95" s="61"/>
      <c r="F95" s="61"/>
    </row>
    <row r="96" spans="1:6" x14ac:dyDescent="0.25">
      <c r="A96" s="20">
        <v>10.4</v>
      </c>
      <c r="B96" s="36" t="s">
        <v>90</v>
      </c>
      <c r="C96" s="20" t="s">
        <v>18</v>
      </c>
      <c r="D96" s="20">
        <v>4</v>
      </c>
      <c r="E96" s="61"/>
      <c r="F96" s="61"/>
    </row>
    <row r="97" spans="1:12" ht="30" x14ac:dyDescent="0.25">
      <c r="A97" s="20">
        <v>10.5</v>
      </c>
      <c r="B97" s="36" t="s">
        <v>91</v>
      </c>
      <c r="C97" s="20" t="s">
        <v>18</v>
      </c>
      <c r="D97" s="20">
        <v>3</v>
      </c>
      <c r="E97" s="61"/>
      <c r="F97" s="61"/>
    </row>
    <row r="98" spans="1:12" ht="30" x14ac:dyDescent="0.25">
      <c r="A98" s="17">
        <v>10.6</v>
      </c>
      <c r="B98" s="19" t="s">
        <v>92</v>
      </c>
      <c r="C98" s="20" t="s">
        <v>93</v>
      </c>
      <c r="D98" s="20">
        <v>1</v>
      </c>
      <c r="E98" s="61"/>
      <c r="F98" s="61"/>
    </row>
    <row r="99" spans="1:12" x14ac:dyDescent="0.25">
      <c r="A99" s="82"/>
      <c r="B99" s="38"/>
      <c r="C99" s="39"/>
      <c r="D99" s="39"/>
      <c r="E99" s="62"/>
      <c r="F99" s="62"/>
    </row>
    <row r="100" spans="1:12" x14ac:dyDescent="0.25">
      <c r="A100" s="48">
        <v>11</v>
      </c>
      <c r="B100" s="41" t="s">
        <v>40</v>
      </c>
      <c r="C100" s="39"/>
      <c r="D100" s="39"/>
      <c r="E100" s="62"/>
      <c r="F100" s="62"/>
    </row>
    <row r="101" spans="1:12" ht="30" x14ac:dyDescent="0.25">
      <c r="A101" s="20">
        <v>11.1</v>
      </c>
      <c r="B101" s="36" t="s">
        <v>94</v>
      </c>
      <c r="C101" s="20" t="s">
        <v>12</v>
      </c>
      <c r="D101" s="74">
        <f>L101/0.97</f>
        <v>77.319587628865975</v>
      </c>
      <c r="E101" s="61"/>
      <c r="F101" s="61"/>
      <c r="L101" s="79">
        <v>75</v>
      </c>
    </row>
    <row r="102" spans="1:12" x14ac:dyDescent="0.25">
      <c r="A102" s="20">
        <v>11.2</v>
      </c>
      <c r="B102" s="36" t="s">
        <v>95</v>
      </c>
      <c r="C102" s="20" t="s">
        <v>15</v>
      </c>
      <c r="D102" s="20">
        <f>I102</f>
        <v>9.4</v>
      </c>
      <c r="E102" s="61"/>
      <c r="F102" s="61"/>
      <c r="I102" s="67">
        <v>9.4</v>
      </c>
    </row>
    <row r="103" spans="1:12" x14ac:dyDescent="0.25">
      <c r="A103" s="20">
        <v>11.3</v>
      </c>
      <c r="B103" s="36" t="s">
        <v>41</v>
      </c>
      <c r="C103" s="20" t="s">
        <v>15</v>
      </c>
      <c r="D103" s="20">
        <f>I103</f>
        <v>18.8</v>
      </c>
      <c r="E103" s="61"/>
      <c r="F103" s="61"/>
      <c r="I103" s="67">
        <f>9.4*2</f>
        <v>18.8</v>
      </c>
    </row>
    <row r="104" spans="1:12" x14ac:dyDescent="0.25">
      <c r="A104" s="20">
        <v>11.5</v>
      </c>
      <c r="B104" s="36" t="s">
        <v>43</v>
      </c>
      <c r="C104" s="20" t="s">
        <v>44</v>
      </c>
      <c r="D104" s="20">
        <v>4</v>
      </c>
      <c r="E104" s="61"/>
      <c r="F104" s="61"/>
    </row>
    <row r="105" spans="1:12" ht="30" x14ac:dyDescent="0.25">
      <c r="A105" s="20">
        <v>11.6</v>
      </c>
      <c r="B105" s="36" t="s">
        <v>96</v>
      </c>
      <c r="C105" s="20" t="s">
        <v>15</v>
      </c>
      <c r="D105" s="74">
        <f>(I105/0.97)*K105</f>
        <v>87.628865979381459</v>
      </c>
      <c r="E105" s="61"/>
      <c r="F105" s="61"/>
      <c r="I105" s="67">
        <v>8.5</v>
      </c>
      <c r="K105" s="67">
        <v>10</v>
      </c>
    </row>
    <row r="106" spans="1:12" ht="30" x14ac:dyDescent="0.25">
      <c r="A106" s="20">
        <v>11.7</v>
      </c>
      <c r="B106" s="36" t="s">
        <v>125</v>
      </c>
      <c r="C106" s="20" t="s">
        <v>15</v>
      </c>
      <c r="D106" s="74">
        <f>I106*K106</f>
        <v>159.80000000000001</v>
      </c>
      <c r="E106" s="61"/>
      <c r="F106" s="61"/>
      <c r="I106" s="67">
        <v>9.4</v>
      </c>
      <c r="K106" s="67">
        <v>17</v>
      </c>
    </row>
    <row r="107" spans="1:12" x14ac:dyDescent="0.25">
      <c r="A107" s="20"/>
      <c r="B107" s="36"/>
      <c r="C107" s="20"/>
      <c r="D107" s="20"/>
      <c r="E107" s="61"/>
      <c r="F107" s="61"/>
    </row>
    <row r="108" spans="1:12" x14ac:dyDescent="0.25">
      <c r="A108" s="48">
        <v>12</v>
      </c>
      <c r="B108" s="41" t="s">
        <v>42</v>
      </c>
      <c r="C108" s="39"/>
      <c r="D108" s="39"/>
      <c r="E108" s="62"/>
      <c r="F108" s="62"/>
    </row>
    <row r="109" spans="1:12" ht="201" customHeight="1" x14ac:dyDescent="0.25">
      <c r="A109" s="20">
        <v>12.1</v>
      </c>
      <c r="B109" s="87" t="s">
        <v>100</v>
      </c>
      <c r="C109" s="20" t="s">
        <v>18</v>
      </c>
      <c r="D109" s="20">
        <v>1</v>
      </c>
      <c r="E109" s="61"/>
      <c r="F109" s="61"/>
    </row>
    <row r="110" spans="1:12" ht="30" x14ac:dyDescent="0.25">
      <c r="A110" s="20">
        <v>12.2</v>
      </c>
      <c r="B110" s="36" t="s">
        <v>103</v>
      </c>
      <c r="C110" s="20" t="s">
        <v>8</v>
      </c>
      <c r="D110" s="20">
        <v>1</v>
      </c>
      <c r="E110" s="61"/>
      <c r="F110" s="61"/>
    </row>
    <row r="111" spans="1:12" ht="45" x14ac:dyDescent="0.25">
      <c r="A111" s="20">
        <v>12.3</v>
      </c>
      <c r="B111" s="36" t="s">
        <v>104</v>
      </c>
      <c r="C111" s="20" t="s">
        <v>8</v>
      </c>
      <c r="D111" s="20">
        <v>1</v>
      </c>
      <c r="E111" s="61"/>
      <c r="F111" s="61"/>
    </row>
    <row r="112" spans="1:12" ht="60" x14ac:dyDescent="0.25">
      <c r="A112" s="20">
        <v>12.4</v>
      </c>
      <c r="B112" s="36" t="s">
        <v>113</v>
      </c>
      <c r="C112" s="20" t="s">
        <v>8</v>
      </c>
      <c r="D112" s="20">
        <v>1</v>
      </c>
      <c r="E112" s="61"/>
      <c r="F112" s="61"/>
    </row>
    <row r="113" spans="1:9" ht="60" x14ac:dyDescent="0.25">
      <c r="A113" s="20">
        <v>12.5</v>
      </c>
      <c r="B113" s="36" t="s">
        <v>114</v>
      </c>
      <c r="C113" s="20" t="s">
        <v>8</v>
      </c>
      <c r="D113" s="20">
        <v>1</v>
      </c>
      <c r="E113" s="61"/>
      <c r="F113" s="61"/>
    </row>
    <row r="114" spans="1:9" ht="60" x14ac:dyDescent="0.25">
      <c r="A114" s="20">
        <v>12.6</v>
      </c>
      <c r="B114" s="36" t="s">
        <v>115</v>
      </c>
      <c r="C114" s="20" t="s">
        <v>8</v>
      </c>
      <c r="D114" s="20">
        <v>1</v>
      </c>
      <c r="E114" s="61"/>
      <c r="F114" s="61"/>
    </row>
    <row r="115" spans="1:9" ht="45" x14ac:dyDescent="0.25">
      <c r="A115" s="20">
        <v>12.7</v>
      </c>
      <c r="B115" s="36" t="s">
        <v>116</v>
      </c>
      <c r="C115" s="20" t="s">
        <v>8</v>
      </c>
      <c r="D115" s="20">
        <v>1</v>
      </c>
      <c r="E115" s="61"/>
      <c r="F115" s="61"/>
    </row>
    <row r="116" spans="1:9" ht="45" x14ac:dyDescent="0.25">
      <c r="A116" s="20">
        <v>12.8</v>
      </c>
      <c r="B116" s="36" t="s">
        <v>117</v>
      </c>
      <c r="C116" s="20" t="s">
        <v>8</v>
      </c>
      <c r="D116" s="20">
        <v>1</v>
      </c>
      <c r="E116" s="61"/>
      <c r="F116" s="61"/>
    </row>
    <row r="117" spans="1:9" ht="45" x14ac:dyDescent="0.25">
      <c r="A117" s="20">
        <v>12.9</v>
      </c>
      <c r="B117" s="36" t="s">
        <v>118</v>
      </c>
      <c r="C117" s="20" t="s">
        <v>18</v>
      </c>
      <c r="D117" s="20">
        <v>2</v>
      </c>
      <c r="E117" s="61"/>
      <c r="F117" s="61"/>
    </row>
    <row r="118" spans="1:9" ht="30" x14ac:dyDescent="0.25">
      <c r="A118" s="49">
        <v>12.1</v>
      </c>
      <c r="B118" s="36" t="s">
        <v>119</v>
      </c>
      <c r="C118" s="20" t="s">
        <v>8</v>
      </c>
      <c r="D118" s="20">
        <v>1</v>
      </c>
      <c r="E118" s="61"/>
      <c r="F118" s="61"/>
    </row>
    <row r="119" spans="1:9" ht="60" x14ac:dyDescent="0.25">
      <c r="A119" s="20">
        <v>12.11</v>
      </c>
      <c r="B119" s="36" t="s">
        <v>120</v>
      </c>
      <c r="C119" s="20" t="s">
        <v>8</v>
      </c>
      <c r="D119" s="20">
        <v>1</v>
      </c>
      <c r="E119" s="61"/>
      <c r="F119" s="61"/>
    </row>
    <row r="120" spans="1:9" ht="30" x14ac:dyDescent="0.25">
      <c r="A120" s="20">
        <v>12.12</v>
      </c>
      <c r="B120" s="36" t="s">
        <v>121</v>
      </c>
      <c r="C120" s="20" t="s">
        <v>15</v>
      </c>
      <c r="D120" s="20">
        <f>I120</f>
        <v>116</v>
      </c>
      <c r="E120" s="61"/>
      <c r="F120" s="61"/>
      <c r="I120" s="67">
        <v>116</v>
      </c>
    </row>
    <row r="121" spans="1:9" ht="30" x14ac:dyDescent="0.25">
      <c r="A121" s="20">
        <v>12.13</v>
      </c>
      <c r="B121" s="36" t="s">
        <v>122</v>
      </c>
      <c r="C121" s="20" t="s">
        <v>15</v>
      </c>
      <c r="D121" s="20">
        <f>I121</f>
        <v>60</v>
      </c>
      <c r="E121" s="61"/>
      <c r="F121" s="61"/>
      <c r="I121" s="67">
        <v>60</v>
      </c>
    </row>
    <row r="122" spans="1:9" x14ac:dyDescent="0.25">
      <c r="A122" s="20"/>
      <c r="B122" s="36"/>
      <c r="C122" s="20"/>
      <c r="D122" s="20"/>
      <c r="E122" s="61"/>
      <c r="F122" s="61"/>
    </row>
    <row r="123" spans="1:9" x14ac:dyDescent="0.25">
      <c r="A123" s="47">
        <v>13</v>
      </c>
      <c r="B123" s="16" t="s">
        <v>17</v>
      </c>
      <c r="C123" s="17"/>
      <c r="D123" s="18"/>
      <c r="E123" s="61"/>
      <c r="F123" s="61"/>
    </row>
    <row r="124" spans="1:9" ht="45" x14ac:dyDescent="0.25">
      <c r="A124" s="20">
        <v>13.1</v>
      </c>
      <c r="B124" s="36" t="s">
        <v>33</v>
      </c>
      <c r="C124" s="20" t="s">
        <v>12</v>
      </c>
      <c r="D124" s="20">
        <f>I124*3</f>
        <v>147.30000000000001</v>
      </c>
      <c r="E124" s="61"/>
      <c r="F124" s="61"/>
      <c r="I124" s="67">
        <f>I61</f>
        <v>49.1</v>
      </c>
    </row>
    <row r="125" spans="1:9" x14ac:dyDescent="0.25">
      <c r="A125" s="72"/>
      <c r="B125" s="73"/>
      <c r="C125" s="72"/>
      <c r="D125" s="72"/>
      <c r="E125" s="66"/>
      <c r="F125" s="66"/>
    </row>
    <row r="126" spans="1:9" x14ac:dyDescent="0.25">
      <c r="D126" s="96"/>
      <c r="E126" s="95" t="s">
        <v>123</v>
      </c>
      <c r="F126" s="96"/>
    </row>
    <row r="127" spans="1:9" x14ac:dyDescent="0.25">
      <c r="D127" s="96"/>
      <c r="E127" s="97" t="s">
        <v>28</v>
      </c>
      <c r="F127" s="96"/>
    </row>
    <row r="128" spans="1:9" ht="15.75" thickBot="1" x14ac:dyDescent="0.3">
      <c r="D128" s="98"/>
      <c r="E128" s="99" t="s">
        <v>29</v>
      </c>
      <c r="F128" s="98"/>
    </row>
  </sheetData>
  <mergeCells count="2">
    <mergeCell ref="A1:F1"/>
    <mergeCell ref="A2:F2"/>
  </mergeCell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29"/>
  <sheetViews>
    <sheetView tabSelected="1" workbookViewId="0">
      <selection activeCell="O21" sqref="O21"/>
    </sheetView>
  </sheetViews>
  <sheetFormatPr defaultRowHeight="15" x14ac:dyDescent="0.25"/>
  <cols>
    <col min="2" max="2" width="36.5703125" customWidth="1"/>
    <col min="3" max="3" width="9.140625" style="1" customWidth="1"/>
    <col min="5" max="5" width="10.5703125" bestFit="1" customWidth="1"/>
    <col min="6" max="6" width="15" customWidth="1"/>
    <col min="8" max="11" width="9.140625" style="67" hidden="1" customWidth="1"/>
    <col min="12" max="12" width="9.140625" style="79" hidden="1" customWidth="1"/>
    <col min="13" max="13" width="9.140625" hidden="1" customWidth="1"/>
  </cols>
  <sheetData>
    <row r="1" spans="1:13" x14ac:dyDescent="0.25">
      <c r="A1" s="105" t="s">
        <v>139</v>
      </c>
      <c r="B1" s="105"/>
      <c r="C1" s="105"/>
      <c r="D1" s="105"/>
      <c r="E1" s="105"/>
      <c r="F1" s="105"/>
    </row>
    <row r="2" spans="1:13" x14ac:dyDescent="0.25">
      <c r="A2" s="105" t="s">
        <v>26</v>
      </c>
      <c r="B2" s="105"/>
      <c r="C2" s="105"/>
      <c r="D2" s="105"/>
      <c r="E2" s="105"/>
      <c r="F2" s="105"/>
    </row>
    <row r="3" spans="1:13" x14ac:dyDescent="0.25">
      <c r="A3" s="4"/>
      <c r="B3" s="4"/>
      <c r="C3" s="4"/>
      <c r="D3" s="4"/>
      <c r="E3" s="4"/>
      <c r="F3" s="4"/>
    </row>
    <row r="4" spans="1:13" s="100" customFormat="1" x14ac:dyDescent="0.25">
      <c r="A4" s="8" t="s">
        <v>0</v>
      </c>
      <c r="B4" s="8" t="s">
        <v>1</v>
      </c>
      <c r="C4" s="8" t="s">
        <v>2</v>
      </c>
      <c r="D4" s="8" t="s">
        <v>3</v>
      </c>
      <c r="E4" s="8" t="s">
        <v>4</v>
      </c>
      <c r="F4" s="8" t="s">
        <v>5</v>
      </c>
      <c r="H4" s="67" t="s">
        <v>37</v>
      </c>
      <c r="I4" s="67" t="s">
        <v>35</v>
      </c>
      <c r="J4" s="67" t="s">
        <v>38</v>
      </c>
      <c r="K4" s="67" t="s">
        <v>36</v>
      </c>
      <c r="L4" s="75" t="s">
        <v>49</v>
      </c>
      <c r="M4" s="79" t="s">
        <v>70</v>
      </c>
    </row>
    <row r="5" spans="1:13" s="100" customFormat="1" x14ac:dyDescent="0.25">
      <c r="A5" s="9">
        <v>1</v>
      </c>
      <c r="B5" s="10" t="s">
        <v>19</v>
      </c>
      <c r="C5" s="9"/>
      <c r="D5" s="9"/>
      <c r="E5" s="9"/>
      <c r="F5" s="9"/>
      <c r="H5" s="68"/>
      <c r="I5" s="68"/>
      <c r="J5" s="68"/>
      <c r="K5" s="68"/>
      <c r="L5" s="80"/>
    </row>
    <row r="6" spans="1:13" s="100" customFormat="1" x14ac:dyDescent="0.25">
      <c r="A6" s="11">
        <v>1.1000000000000001</v>
      </c>
      <c r="B6" s="12" t="s">
        <v>22</v>
      </c>
      <c r="C6" s="11" t="s">
        <v>8</v>
      </c>
      <c r="D6" s="11">
        <v>1</v>
      </c>
      <c r="E6" s="59"/>
      <c r="F6" s="59"/>
      <c r="H6" s="68"/>
      <c r="I6" s="68"/>
      <c r="J6" s="68"/>
      <c r="K6" s="68"/>
      <c r="L6" s="80"/>
    </row>
    <row r="7" spans="1:13" s="100" customFormat="1" ht="45.75" customHeight="1" x14ac:dyDescent="0.25">
      <c r="A7" s="15">
        <v>1.2</v>
      </c>
      <c r="B7" s="14" t="s">
        <v>20</v>
      </c>
      <c r="C7" s="15" t="s">
        <v>21</v>
      </c>
      <c r="D7" s="11"/>
      <c r="E7" s="59"/>
      <c r="F7" s="59"/>
      <c r="H7" s="68"/>
      <c r="I7" s="68"/>
      <c r="J7" s="68"/>
      <c r="K7" s="68"/>
      <c r="L7" s="80"/>
    </row>
    <row r="8" spans="1:13" s="100" customFormat="1" x14ac:dyDescent="0.25">
      <c r="A8" s="11">
        <v>1.3</v>
      </c>
      <c r="B8" s="14" t="s">
        <v>23</v>
      </c>
      <c r="C8" s="11" t="s">
        <v>8</v>
      </c>
      <c r="D8" s="11">
        <v>1</v>
      </c>
      <c r="E8" s="59"/>
      <c r="F8" s="59"/>
      <c r="H8" s="68"/>
      <c r="I8" s="68"/>
      <c r="J8" s="68"/>
      <c r="K8" s="68"/>
      <c r="L8" s="80"/>
    </row>
    <row r="9" spans="1:13" s="100" customFormat="1" ht="30" x14ac:dyDescent="0.25">
      <c r="A9" s="11">
        <v>1.4</v>
      </c>
      <c r="B9" s="14" t="s">
        <v>24</v>
      </c>
      <c r="C9" s="11" t="s">
        <v>8</v>
      </c>
      <c r="D9" s="11">
        <v>1</v>
      </c>
      <c r="E9" s="59"/>
      <c r="F9" s="59"/>
      <c r="H9" s="68"/>
      <c r="I9" s="68"/>
      <c r="J9" s="68"/>
      <c r="K9" s="68"/>
      <c r="L9" s="80"/>
    </row>
    <row r="10" spans="1:13" s="100" customFormat="1" x14ac:dyDescent="0.25">
      <c r="A10" s="11">
        <v>1.5</v>
      </c>
      <c r="B10" s="14" t="s">
        <v>25</v>
      </c>
      <c r="C10" s="11" t="s">
        <v>8</v>
      </c>
      <c r="D10" s="11">
        <v>1</v>
      </c>
      <c r="E10" s="59"/>
      <c r="F10" s="59"/>
      <c r="H10" s="68"/>
      <c r="I10" s="68"/>
      <c r="J10" s="68"/>
      <c r="K10" s="68"/>
      <c r="L10" s="80"/>
    </row>
    <row r="11" spans="1:13" s="100" customFormat="1" x14ac:dyDescent="0.25">
      <c r="A11" s="13"/>
      <c r="B11" s="13"/>
      <c r="C11" s="13"/>
      <c r="D11" s="13"/>
      <c r="E11" s="60"/>
      <c r="F11" s="59"/>
      <c r="H11" s="68"/>
      <c r="I11" s="68"/>
      <c r="J11" s="68"/>
      <c r="K11" s="68"/>
      <c r="L11" s="80"/>
    </row>
    <row r="12" spans="1:13" x14ac:dyDescent="0.25">
      <c r="A12" s="13">
        <v>2</v>
      </c>
      <c r="B12" s="16" t="s">
        <v>6</v>
      </c>
      <c r="C12" s="17"/>
      <c r="D12" s="18"/>
      <c r="E12" s="61"/>
      <c r="F12" s="61"/>
    </row>
    <row r="13" spans="1:13" ht="60" x14ac:dyDescent="0.25">
      <c r="A13" s="15">
        <v>2.1</v>
      </c>
      <c r="B13" s="19" t="s">
        <v>45</v>
      </c>
      <c r="C13" s="20" t="s">
        <v>8</v>
      </c>
      <c r="D13" s="20">
        <v>1</v>
      </c>
      <c r="E13" s="61"/>
      <c r="F13" s="61"/>
    </row>
    <row r="14" spans="1:13" x14ac:dyDescent="0.25">
      <c r="A14" s="18"/>
      <c r="B14" s="18"/>
      <c r="C14" s="17"/>
      <c r="D14" s="18"/>
      <c r="E14" s="61"/>
      <c r="F14" s="61"/>
    </row>
    <row r="15" spans="1:13" x14ac:dyDescent="0.25">
      <c r="A15" s="47">
        <v>3</v>
      </c>
      <c r="B15" s="16" t="s">
        <v>7</v>
      </c>
      <c r="C15" s="17"/>
      <c r="D15" s="18"/>
      <c r="E15" s="61"/>
      <c r="F15" s="61"/>
    </row>
    <row r="16" spans="1:13" ht="30" x14ac:dyDescent="0.25">
      <c r="A16" s="15">
        <v>3.1</v>
      </c>
      <c r="B16" s="90" t="s">
        <v>9</v>
      </c>
      <c r="C16" s="17"/>
      <c r="D16" s="18"/>
      <c r="E16" s="61"/>
      <c r="F16" s="61"/>
    </row>
    <row r="17" spans="1:12" x14ac:dyDescent="0.25">
      <c r="A17" s="15">
        <v>3.2</v>
      </c>
      <c r="B17" s="19" t="s">
        <v>11</v>
      </c>
      <c r="C17" s="17" t="s">
        <v>10</v>
      </c>
      <c r="D17" s="77">
        <f>K17*0.3*0.3*0.65</f>
        <v>2.0474999999999999</v>
      </c>
      <c r="E17" s="61"/>
      <c r="F17" s="61"/>
      <c r="K17" s="67">
        <v>35</v>
      </c>
    </row>
    <row r="18" spans="1:12" ht="30" x14ac:dyDescent="0.25">
      <c r="A18" s="15">
        <v>3.3</v>
      </c>
      <c r="B18" s="19" t="s">
        <v>46</v>
      </c>
      <c r="C18" s="17" t="s">
        <v>10</v>
      </c>
      <c r="D18" s="77">
        <f>2.3*2.3*0.3</f>
        <v>1.5869999999999997</v>
      </c>
      <c r="E18" s="61"/>
      <c r="F18" s="61"/>
    </row>
    <row r="19" spans="1:12" x14ac:dyDescent="0.25">
      <c r="A19" s="15">
        <v>3.4</v>
      </c>
      <c r="B19" s="19" t="s">
        <v>47</v>
      </c>
      <c r="C19" s="17" t="s">
        <v>10</v>
      </c>
      <c r="D19" s="77">
        <f>2.2*0.3</f>
        <v>0.66</v>
      </c>
      <c r="E19" s="61"/>
      <c r="F19" s="61"/>
    </row>
    <row r="20" spans="1:12" ht="30" x14ac:dyDescent="0.25">
      <c r="A20" s="15">
        <v>3.5</v>
      </c>
      <c r="B20" s="19" t="s">
        <v>48</v>
      </c>
      <c r="C20" s="17" t="s">
        <v>12</v>
      </c>
      <c r="D20" s="77">
        <f>L20</f>
        <v>101</v>
      </c>
      <c r="E20" s="61"/>
      <c r="F20" s="61"/>
      <c r="L20" s="79">
        <v>101</v>
      </c>
    </row>
    <row r="21" spans="1:12" ht="30" x14ac:dyDescent="0.25">
      <c r="A21" s="15">
        <v>3.6</v>
      </c>
      <c r="B21" s="19" t="s">
        <v>50</v>
      </c>
      <c r="C21" s="17" t="s">
        <v>10</v>
      </c>
      <c r="D21" s="78">
        <f>1.2*1.2*0.2</f>
        <v>0.28799999999999998</v>
      </c>
      <c r="E21" s="61"/>
      <c r="F21" s="61"/>
    </row>
    <row r="22" spans="1:12" x14ac:dyDescent="0.25">
      <c r="A22" s="15">
        <v>3.7</v>
      </c>
      <c r="B22" s="91" t="s">
        <v>51</v>
      </c>
      <c r="C22" s="20" t="s">
        <v>10</v>
      </c>
      <c r="D22" s="21">
        <f>2*0.15*0.6</f>
        <v>0.18</v>
      </c>
      <c r="E22" s="61"/>
      <c r="F22" s="61"/>
    </row>
    <row r="23" spans="1:12" ht="30" x14ac:dyDescent="0.25">
      <c r="A23" s="15">
        <v>3.8</v>
      </c>
      <c r="B23" s="92" t="s">
        <v>52</v>
      </c>
      <c r="C23" s="20" t="s">
        <v>10</v>
      </c>
      <c r="D23" s="21">
        <f>0.9*0.15*0.6</f>
        <v>8.1000000000000003E-2</v>
      </c>
      <c r="E23" s="61"/>
      <c r="F23" s="61"/>
    </row>
    <row r="24" spans="1:12" ht="30" x14ac:dyDescent="0.25">
      <c r="A24" s="15">
        <v>3.9</v>
      </c>
      <c r="B24" s="92" t="s">
        <v>53</v>
      </c>
      <c r="C24" s="20" t="s">
        <v>10</v>
      </c>
      <c r="D24" s="21">
        <f>0.6*0.2*I24</f>
        <v>7.5359999999999996</v>
      </c>
      <c r="E24" s="61"/>
      <c r="F24" s="61"/>
      <c r="I24" s="67">
        <f>(12.1*3)+(8.3*2)+(3.3*3)</f>
        <v>62.8</v>
      </c>
    </row>
    <row r="25" spans="1:12" ht="79.5" customHeight="1" x14ac:dyDescent="0.25">
      <c r="A25" s="50">
        <v>3.1</v>
      </c>
      <c r="B25" s="93" t="s">
        <v>65</v>
      </c>
      <c r="C25" s="20" t="s">
        <v>10</v>
      </c>
      <c r="D25" s="21">
        <f>0.6*0.3*I25</f>
        <v>104.58</v>
      </c>
      <c r="E25" s="61"/>
      <c r="F25" s="61"/>
      <c r="I25" s="67">
        <v>581</v>
      </c>
    </row>
    <row r="26" spans="1:12" ht="78" customHeight="1" x14ac:dyDescent="0.25">
      <c r="A26" s="15">
        <v>3.11</v>
      </c>
      <c r="B26" s="93" t="s">
        <v>66</v>
      </c>
      <c r="C26" s="20" t="s">
        <v>10</v>
      </c>
      <c r="D26" s="21">
        <f>0.3*0.6*I26</f>
        <v>37.799999999999997</v>
      </c>
      <c r="E26" s="61"/>
      <c r="F26" s="61"/>
      <c r="I26" s="67">
        <v>210</v>
      </c>
    </row>
    <row r="27" spans="1:12" x14ac:dyDescent="0.25">
      <c r="A27" s="15">
        <v>3.12</v>
      </c>
      <c r="B27" s="93" t="s">
        <v>127</v>
      </c>
      <c r="C27" s="20" t="s">
        <v>10</v>
      </c>
      <c r="D27" s="21">
        <f>0.3*0.2*I27</f>
        <v>3.5699999999999994</v>
      </c>
      <c r="E27" s="61"/>
      <c r="F27" s="61"/>
      <c r="I27" s="67">
        <f>1.2+16.3+17.3+16.3+4.1+2+1.5+0.8</f>
        <v>59.499999999999993</v>
      </c>
    </row>
    <row r="28" spans="1:12" x14ac:dyDescent="0.25">
      <c r="A28" s="15"/>
      <c r="B28" s="51"/>
      <c r="C28" s="20"/>
      <c r="D28" s="21"/>
      <c r="E28" s="61"/>
      <c r="F28" s="61"/>
    </row>
    <row r="29" spans="1:12" x14ac:dyDescent="0.25">
      <c r="A29" s="47">
        <v>4</v>
      </c>
      <c r="B29" s="22" t="s">
        <v>13</v>
      </c>
      <c r="C29" s="17"/>
      <c r="D29" s="18"/>
      <c r="E29" s="61"/>
      <c r="F29" s="61"/>
    </row>
    <row r="30" spans="1:12" ht="60" x14ac:dyDescent="0.25">
      <c r="A30" s="15">
        <v>4.0999999999999996</v>
      </c>
      <c r="B30" s="90" t="s">
        <v>54</v>
      </c>
      <c r="C30" s="20"/>
      <c r="D30" s="21"/>
      <c r="E30" s="61"/>
      <c r="F30" s="61"/>
    </row>
    <row r="31" spans="1:12" ht="30" x14ac:dyDescent="0.25">
      <c r="A31" s="37">
        <v>4.2</v>
      </c>
      <c r="B31" s="38" t="s">
        <v>55</v>
      </c>
      <c r="C31" s="39" t="s">
        <v>10</v>
      </c>
      <c r="D31" s="40">
        <f>0.2*0.3*I31</f>
        <v>3.7679999999999998</v>
      </c>
      <c r="E31" s="62"/>
      <c r="F31" s="62"/>
      <c r="I31" s="67">
        <f>I24</f>
        <v>62.8</v>
      </c>
    </row>
    <row r="32" spans="1:12" x14ac:dyDescent="0.25">
      <c r="A32" s="15">
        <v>4.3</v>
      </c>
      <c r="B32" s="19" t="s">
        <v>56</v>
      </c>
      <c r="C32" s="20" t="s">
        <v>10</v>
      </c>
      <c r="D32" s="49">
        <f>0.2*0.15*I32</f>
        <v>1.7939999999999998</v>
      </c>
      <c r="E32" s="61"/>
      <c r="F32" s="61"/>
      <c r="I32" s="67">
        <f>I31-3</f>
        <v>59.8</v>
      </c>
    </row>
    <row r="33" spans="1:13" x14ac:dyDescent="0.25">
      <c r="A33" s="15">
        <v>4.4000000000000004</v>
      </c>
      <c r="B33" s="19" t="s">
        <v>57</v>
      </c>
      <c r="C33" s="20" t="s">
        <v>10</v>
      </c>
      <c r="D33" s="21">
        <f>0.15*0.15*(1.9+1.9+1.9+2.4)</f>
        <v>0.18225</v>
      </c>
      <c r="E33" s="61"/>
      <c r="F33" s="61"/>
    </row>
    <row r="34" spans="1:13" x14ac:dyDescent="0.25">
      <c r="A34" s="15">
        <v>4.5</v>
      </c>
      <c r="B34" s="19" t="s">
        <v>58</v>
      </c>
      <c r="C34" s="20" t="s">
        <v>10</v>
      </c>
      <c r="D34" s="21">
        <f>0.15*0.15*3.4*15</f>
        <v>1.1475</v>
      </c>
      <c r="E34" s="61"/>
      <c r="F34" s="61"/>
    </row>
    <row r="35" spans="1:13" ht="45" x14ac:dyDescent="0.25">
      <c r="A35" s="37">
        <v>4.5</v>
      </c>
      <c r="B35" s="38" t="s">
        <v>59</v>
      </c>
      <c r="C35" s="37" t="s">
        <v>10</v>
      </c>
      <c r="D35" s="37">
        <f>0.075*L35</f>
        <v>7.1550000000000002</v>
      </c>
      <c r="E35" s="63"/>
      <c r="F35" s="63"/>
      <c r="L35" s="67">
        <v>95.4</v>
      </c>
    </row>
    <row r="36" spans="1:13" x14ac:dyDescent="0.25">
      <c r="A36" s="69">
        <v>4.5999999999999996</v>
      </c>
      <c r="B36" s="35" t="s">
        <v>11</v>
      </c>
      <c r="C36" s="34" t="s">
        <v>10</v>
      </c>
      <c r="D36" s="70">
        <f>0.3*0.3*0.65*K36</f>
        <v>2.0474999999999999</v>
      </c>
      <c r="E36" s="64"/>
      <c r="F36" s="64"/>
      <c r="K36" s="67">
        <f>K17</f>
        <v>35</v>
      </c>
    </row>
    <row r="37" spans="1:13" x14ac:dyDescent="0.25">
      <c r="A37" s="69">
        <v>4.7</v>
      </c>
      <c r="B37" s="35" t="s">
        <v>60</v>
      </c>
      <c r="C37" s="34" t="s">
        <v>10</v>
      </c>
      <c r="D37" s="34">
        <f>0.3*0.6*25</f>
        <v>4.5</v>
      </c>
      <c r="E37" s="64"/>
      <c r="F37" s="64"/>
    </row>
    <row r="38" spans="1:13" x14ac:dyDescent="0.25">
      <c r="A38" s="69">
        <v>4.8</v>
      </c>
      <c r="B38" s="35" t="s">
        <v>61</v>
      </c>
      <c r="C38" s="34" t="s">
        <v>10</v>
      </c>
      <c r="D38" s="34">
        <f>22*0.075</f>
        <v>1.65</v>
      </c>
      <c r="E38" s="64"/>
      <c r="F38" s="64"/>
    </row>
    <row r="39" spans="1:13" x14ac:dyDescent="0.25">
      <c r="A39" s="52">
        <v>4.9000000000000004</v>
      </c>
      <c r="B39" s="35" t="s">
        <v>62</v>
      </c>
      <c r="C39" s="34" t="s">
        <v>10</v>
      </c>
      <c r="D39" s="70">
        <f>1.2*1.2*0.4</f>
        <v>0.57599999999999996</v>
      </c>
      <c r="E39" s="64"/>
      <c r="F39" s="64"/>
    </row>
    <row r="40" spans="1:13" x14ac:dyDescent="0.25">
      <c r="A40" s="52">
        <v>4.0999999999999996</v>
      </c>
      <c r="B40" s="35" t="s">
        <v>63</v>
      </c>
      <c r="C40" s="34" t="s">
        <v>10</v>
      </c>
      <c r="D40" s="70">
        <f>(2.3*1.8*1.5)-(1.9*1.4*1.1)</f>
        <v>3.2839999999999994</v>
      </c>
      <c r="E40" s="64"/>
      <c r="F40" s="64"/>
    </row>
    <row r="41" spans="1:13" x14ac:dyDescent="0.25">
      <c r="A41" s="52">
        <v>4.1100000000000003</v>
      </c>
      <c r="B41" s="71" t="s">
        <v>64</v>
      </c>
      <c r="C41" s="34" t="s">
        <v>10</v>
      </c>
      <c r="D41" s="70">
        <f>D40</f>
        <v>3.2839999999999994</v>
      </c>
      <c r="E41" s="64"/>
      <c r="F41" s="64"/>
    </row>
    <row r="42" spans="1:13" x14ac:dyDescent="0.25">
      <c r="A42" s="52">
        <v>4.12</v>
      </c>
      <c r="B42" s="71" t="s">
        <v>67</v>
      </c>
      <c r="C42" s="34" t="s">
        <v>10</v>
      </c>
      <c r="D42" s="70">
        <f>0.4*0.4*0.4*K42</f>
        <v>2.1333333333333342</v>
      </c>
      <c r="E42" s="64"/>
      <c r="F42" s="64"/>
      <c r="K42" s="67">
        <f>100/3</f>
        <v>33.333333333333336</v>
      </c>
    </row>
    <row r="43" spans="1:13" ht="30" x14ac:dyDescent="0.25">
      <c r="A43" s="52">
        <v>4.13</v>
      </c>
      <c r="B43" s="35" t="s">
        <v>68</v>
      </c>
      <c r="C43" s="34" t="s">
        <v>10</v>
      </c>
      <c r="D43" s="70">
        <f>0.6*0.6*1.5*5</f>
        <v>2.7</v>
      </c>
      <c r="E43" s="64"/>
      <c r="F43" s="64"/>
    </row>
    <row r="44" spans="1:13" x14ac:dyDescent="0.25">
      <c r="A44" s="52"/>
      <c r="B44" s="71"/>
      <c r="C44" s="34"/>
      <c r="D44" s="70"/>
      <c r="E44" s="64"/>
      <c r="F44" s="64"/>
    </row>
    <row r="45" spans="1:13" x14ac:dyDescent="0.25">
      <c r="A45" s="47">
        <v>5</v>
      </c>
      <c r="B45" s="23" t="s">
        <v>14</v>
      </c>
      <c r="C45" s="17"/>
      <c r="D45" s="18"/>
      <c r="E45" s="61"/>
      <c r="F45" s="61"/>
    </row>
    <row r="46" spans="1:13" x14ac:dyDescent="0.25">
      <c r="A46" s="17"/>
      <c r="B46" s="94" t="s">
        <v>34</v>
      </c>
      <c r="C46" s="20"/>
      <c r="D46" s="20"/>
      <c r="E46" s="61"/>
      <c r="F46" s="61"/>
    </row>
    <row r="47" spans="1:13" ht="15.75" customHeight="1" x14ac:dyDescent="0.25">
      <c r="A47" s="44">
        <v>5.0999999999999996</v>
      </c>
      <c r="B47" s="35" t="s">
        <v>69</v>
      </c>
      <c r="C47" s="34" t="s">
        <v>12</v>
      </c>
      <c r="D47" s="34">
        <f>I47*3-M47</f>
        <v>151.89999999999998</v>
      </c>
      <c r="E47" s="64"/>
      <c r="F47" s="64"/>
      <c r="I47" s="67">
        <f>(12.2*3)+(8.3*2)+(3*3)</f>
        <v>62.199999999999996</v>
      </c>
      <c r="M47" s="76">
        <f>6.7+9.2+(2.3*4)+1.6+(1.6*5)</f>
        <v>34.700000000000003</v>
      </c>
    </row>
    <row r="48" spans="1:13" ht="15.75" customHeight="1" x14ac:dyDescent="0.25">
      <c r="A48" s="44">
        <v>5.2</v>
      </c>
      <c r="B48" s="35" t="s">
        <v>71</v>
      </c>
      <c r="C48" s="34" t="s">
        <v>12</v>
      </c>
      <c r="D48" s="34">
        <f>2*1.9</f>
        <v>3.8</v>
      </c>
      <c r="E48" s="64"/>
      <c r="F48" s="64"/>
    </row>
    <row r="49" spans="1:9" ht="15.75" customHeight="1" x14ac:dyDescent="0.25">
      <c r="A49" s="44">
        <v>5.3</v>
      </c>
      <c r="B49" s="35" t="s">
        <v>72</v>
      </c>
      <c r="C49" s="34" t="s">
        <v>12</v>
      </c>
      <c r="D49" s="34">
        <f>0.9*2</f>
        <v>1.8</v>
      </c>
      <c r="E49" s="64"/>
      <c r="F49" s="64"/>
    </row>
    <row r="50" spans="1:9" ht="60" x14ac:dyDescent="0.25">
      <c r="A50" s="34">
        <v>5.4</v>
      </c>
      <c r="B50" s="35" t="s">
        <v>124</v>
      </c>
      <c r="C50" s="34" t="s">
        <v>8</v>
      </c>
      <c r="D50" s="34">
        <v>1</v>
      </c>
      <c r="E50" s="64"/>
      <c r="F50" s="64"/>
    </row>
    <row r="51" spans="1:9" x14ac:dyDescent="0.25">
      <c r="A51" s="34">
        <v>5.5</v>
      </c>
      <c r="B51" s="35" t="s">
        <v>128</v>
      </c>
      <c r="C51" s="34" t="s">
        <v>12</v>
      </c>
      <c r="D51" s="34">
        <f>0.6*I51</f>
        <v>35.699999999999996</v>
      </c>
      <c r="E51" s="64"/>
      <c r="F51" s="64"/>
      <c r="I51" s="67">
        <f>I27</f>
        <v>59.499999999999993</v>
      </c>
    </row>
    <row r="52" spans="1:9" ht="15.75" customHeight="1" x14ac:dyDescent="0.25">
      <c r="A52" s="44"/>
      <c r="B52" s="45"/>
      <c r="C52" s="34"/>
      <c r="D52" s="34"/>
      <c r="E52" s="64"/>
      <c r="F52" s="64"/>
    </row>
    <row r="53" spans="1:9" x14ac:dyDescent="0.25">
      <c r="A53" s="13">
        <v>6</v>
      </c>
      <c r="B53" s="23" t="s">
        <v>16</v>
      </c>
      <c r="C53" s="20"/>
      <c r="D53" s="20"/>
      <c r="E53" s="61"/>
      <c r="F53" s="61"/>
    </row>
    <row r="54" spans="1:9" x14ac:dyDescent="0.25">
      <c r="A54" s="20"/>
      <c r="B54" s="94" t="s">
        <v>34</v>
      </c>
      <c r="C54" s="20"/>
      <c r="D54" s="20"/>
      <c r="E54" s="61"/>
      <c r="F54" s="61"/>
    </row>
    <row r="55" spans="1:9" ht="30" x14ac:dyDescent="0.25">
      <c r="A55" s="20">
        <v>6.1</v>
      </c>
      <c r="B55" s="19" t="s">
        <v>73</v>
      </c>
      <c r="C55" s="20" t="s">
        <v>12</v>
      </c>
      <c r="D55" s="20">
        <f>D47*2</f>
        <v>303.79999999999995</v>
      </c>
      <c r="E55" s="61"/>
      <c r="F55" s="61"/>
    </row>
    <row r="56" spans="1:9" ht="30" x14ac:dyDescent="0.25">
      <c r="A56" s="20">
        <v>6.2</v>
      </c>
      <c r="B56" s="19" t="s">
        <v>74</v>
      </c>
      <c r="C56" s="20" t="s">
        <v>12</v>
      </c>
      <c r="D56" s="20">
        <f>D48*2</f>
        <v>7.6</v>
      </c>
      <c r="E56" s="61"/>
      <c r="F56" s="61"/>
    </row>
    <row r="57" spans="1:9" ht="30" x14ac:dyDescent="0.25">
      <c r="A57" s="20">
        <v>6.3</v>
      </c>
      <c r="B57" s="19" t="s">
        <v>132</v>
      </c>
      <c r="C57" s="20" t="s">
        <v>12</v>
      </c>
      <c r="D57" s="20">
        <f>D49*2</f>
        <v>3.6</v>
      </c>
      <c r="E57" s="61"/>
      <c r="F57" s="61"/>
    </row>
    <row r="58" spans="1:9" ht="30" x14ac:dyDescent="0.25">
      <c r="A58" s="20">
        <v>6.4</v>
      </c>
      <c r="B58" s="19" t="s">
        <v>130</v>
      </c>
      <c r="C58" s="20" t="s">
        <v>12</v>
      </c>
      <c r="D58" s="77">
        <f>D51*2</f>
        <v>71.399999999999991</v>
      </c>
      <c r="E58" s="61"/>
      <c r="F58" s="61"/>
    </row>
    <row r="59" spans="1:9" x14ac:dyDescent="0.25">
      <c r="A59" s="42"/>
      <c r="B59" s="43"/>
      <c r="C59" s="42"/>
      <c r="D59" s="46"/>
      <c r="E59" s="65"/>
      <c r="F59" s="65"/>
    </row>
    <row r="60" spans="1:9" x14ac:dyDescent="0.25">
      <c r="A60" s="47">
        <v>7</v>
      </c>
      <c r="B60" s="23" t="s">
        <v>32</v>
      </c>
      <c r="C60" s="17"/>
      <c r="D60" s="18"/>
      <c r="E60" s="61"/>
      <c r="F60" s="61"/>
    </row>
    <row r="61" spans="1:9" ht="90" x14ac:dyDescent="0.25">
      <c r="A61" s="20">
        <v>7.1</v>
      </c>
      <c r="B61" s="19" t="s">
        <v>39</v>
      </c>
      <c r="C61" s="20" t="s">
        <v>15</v>
      </c>
      <c r="D61" s="20">
        <f>I61</f>
        <v>59.499999999999993</v>
      </c>
      <c r="E61" s="61"/>
      <c r="F61" s="61"/>
      <c r="I61" s="67">
        <f>I27</f>
        <v>59.499999999999993</v>
      </c>
    </row>
    <row r="62" spans="1:9" x14ac:dyDescent="0.25">
      <c r="A62" s="20"/>
      <c r="B62" s="36"/>
      <c r="C62" s="20"/>
      <c r="D62" s="20"/>
      <c r="E62" s="61"/>
      <c r="F62" s="61"/>
    </row>
    <row r="63" spans="1:9" x14ac:dyDescent="0.25">
      <c r="A63" s="47">
        <v>8</v>
      </c>
      <c r="B63" s="23" t="s">
        <v>97</v>
      </c>
      <c r="C63" s="17"/>
      <c r="D63" s="18"/>
      <c r="E63" s="61"/>
      <c r="F63" s="61"/>
    </row>
    <row r="64" spans="1:9" ht="30" x14ac:dyDescent="0.25">
      <c r="A64" s="20">
        <v>8.1</v>
      </c>
      <c r="B64" s="19" t="s">
        <v>75</v>
      </c>
      <c r="C64" s="20" t="s">
        <v>12</v>
      </c>
      <c r="D64" s="20">
        <f>D55</f>
        <v>303.79999999999995</v>
      </c>
      <c r="E64" s="61"/>
      <c r="F64" s="61"/>
    </row>
    <row r="65" spans="1:12" ht="30" x14ac:dyDescent="0.25">
      <c r="A65" s="20">
        <v>8.1999999999999993</v>
      </c>
      <c r="B65" s="19" t="s">
        <v>76</v>
      </c>
      <c r="C65" s="20" t="s">
        <v>12</v>
      </c>
      <c r="D65" s="20">
        <f>D56</f>
        <v>7.6</v>
      </c>
      <c r="E65" s="61"/>
      <c r="F65" s="61"/>
    </row>
    <row r="66" spans="1:12" ht="30" x14ac:dyDescent="0.25">
      <c r="A66" s="20">
        <v>8.3000000000000007</v>
      </c>
      <c r="B66" s="19" t="s">
        <v>77</v>
      </c>
      <c r="C66" s="20" t="s">
        <v>12</v>
      </c>
      <c r="D66" s="20">
        <f>D57</f>
        <v>3.6</v>
      </c>
      <c r="E66" s="61"/>
      <c r="F66" s="61"/>
    </row>
    <row r="67" spans="1:12" ht="30.75" customHeight="1" x14ac:dyDescent="0.25">
      <c r="A67" s="20">
        <v>8.4</v>
      </c>
      <c r="B67" s="84" t="s">
        <v>98</v>
      </c>
      <c r="C67" s="20" t="s">
        <v>12</v>
      </c>
      <c r="D67" s="20">
        <f>L67</f>
        <v>95.4</v>
      </c>
      <c r="E67" s="61"/>
      <c r="F67" s="61"/>
      <c r="L67" s="79">
        <f>L35</f>
        <v>95.4</v>
      </c>
    </row>
    <row r="68" spans="1:12" ht="30.75" customHeight="1" x14ac:dyDescent="0.25">
      <c r="A68" s="20">
        <v>8.5</v>
      </c>
      <c r="B68" s="84" t="s">
        <v>101</v>
      </c>
      <c r="C68" s="20" t="s">
        <v>12</v>
      </c>
      <c r="D68" s="77">
        <f>1.9*1.4*1.1+1.9</f>
        <v>4.8259999999999996</v>
      </c>
      <c r="E68" s="61"/>
      <c r="F68" s="61"/>
    </row>
    <row r="69" spans="1:12" ht="30.75" customHeight="1" x14ac:dyDescent="0.25">
      <c r="A69" s="20">
        <v>8.6</v>
      </c>
      <c r="B69" s="84" t="s">
        <v>102</v>
      </c>
      <c r="C69" s="20" t="s">
        <v>12</v>
      </c>
      <c r="D69" s="77">
        <f>1.9*1.4*1.1+1.9</f>
        <v>4.8259999999999996</v>
      </c>
      <c r="E69" s="61"/>
      <c r="F69" s="61"/>
    </row>
    <row r="70" spans="1:12" ht="30.75" customHeight="1" x14ac:dyDescent="0.25">
      <c r="A70" s="20">
        <v>8.6999999999999993</v>
      </c>
      <c r="B70" s="84" t="s">
        <v>133</v>
      </c>
      <c r="C70" s="20" t="s">
        <v>12</v>
      </c>
      <c r="D70" s="77">
        <f>D58</f>
        <v>71.399999999999991</v>
      </c>
      <c r="E70" s="61"/>
      <c r="F70" s="61"/>
    </row>
    <row r="71" spans="1:12" x14ac:dyDescent="0.25">
      <c r="A71" s="20"/>
      <c r="B71" s="36"/>
      <c r="C71" s="20"/>
      <c r="D71" s="20"/>
      <c r="E71" s="61"/>
      <c r="F71" s="61"/>
    </row>
    <row r="72" spans="1:12" x14ac:dyDescent="0.25">
      <c r="A72" s="48">
        <v>9</v>
      </c>
      <c r="B72" s="41" t="s">
        <v>99</v>
      </c>
      <c r="C72" s="39"/>
      <c r="D72" s="39"/>
      <c r="E72" s="62"/>
      <c r="F72" s="62"/>
    </row>
    <row r="73" spans="1:12" ht="45" x14ac:dyDescent="0.25">
      <c r="A73" s="20">
        <v>9.1</v>
      </c>
      <c r="B73" s="19" t="s">
        <v>78</v>
      </c>
      <c r="C73" s="20" t="s">
        <v>8</v>
      </c>
      <c r="D73" s="20">
        <v>1</v>
      </c>
      <c r="E73" s="61"/>
      <c r="F73" s="61"/>
      <c r="I73" s="89"/>
    </row>
    <row r="74" spans="1:12" ht="30" x14ac:dyDescent="0.25">
      <c r="A74" s="20">
        <v>9.1999999999999993</v>
      </c>
      <c r="B74" s="19" t="s">
        <v>79</v>
      </c>
      <c r="C74" s="20" t="s">
        <v>8</v>
      </c>
      <c r="D74" s="20">
        <v>1</v>
      </c>
      <c r="E74" s="61"/>
      <c r="F74" s="61"/>
    </row>
    <row r="75" spans="1:12" ht="30" x14ac:dyDescent="0.25">
      <c r="A75" s="39">
        <v>9.3000000000000007</v>
      </c>
      <c r="B75" s="38" t="s">
        <v>80</v>
      </c>
      <c r="C75" s="39" t="s">
        <v>8</v>
      </c>
      <c r="D75" s="39">
        <v>1</v>
      </c>
      <c r="E75" s="62"/>
      <c r="F75" s="62"/>
    </row>
    <row r="76" spans="1:12" ht="45" x14ac:dyDescent="0.25">
      <c r="A76" s="39">
        <v>9.4</v>
      </c>
      <c r="B76" s="38" t="s">
        <v>81</v>
      </c>
      <c r="C76" s="39" t="s">
        <v>8</v>
      </c>
      <c r="D76" s="39">
        <v>1</v>
      </c>
      <c r="E76" s="62"/>
      <c r="F76" s="62"/>
    </row>
    <row r="77" spans="1:12" ht="45" x14ac:dyDescent="0.25">
      <c r="A77" s="42">
        <v>9.5</v>
      </c>
      <c r="B77" s="43" t="s">
        <v>82</v>
      </c>
      <c r="C77" s="42" t="s">
        <v>18</v>
      </c>
      <c r="D77" s="42">
        <v>9</v>
      </c>
      <c r="E77" s="65"/>
      <c r="F77" s="65"/>
    </row>
    <row r="78" spans="1:12" ht="45" x14ac:dyDescent="0.25">
      <c r="A78" s="34">
        <v>9.6</v>
      </c>
      <c r="B78" s="35" t="s">
        <v>83</v>
      </c>
      <c r="C78" s="34" t="s">
        <v>18</v>
      </c>
      <c r="D78" s="34">
        <v>4</v>
      </c>
      <c r="E78" s="64"/>
      <c r="F78" s="64"/>
    </row>
    <row r="79" spans="1:12" ht="30" x14ac:dyDescent="0.25">
      <c r="A79" s="20">
        <v>9.6999999999999993</v>
      </c>
      <c r="B79" s="36" t="s">
        <v>84</v>
      </c>
      <c r="C79" s="20" t="s">
        <v>18</v>
      </c>
      <c r="D79" s="74">
        <v>1</v>
      </c>
      <c r="E79" s="61"/>
      <c r="F79" s="61"/>
    </row>
    <row r="80" spans="1:12" ht="30" x14ac:dyDescent="0.25">
      <c r="A80" s="39">
        <v>9.8000000000000007</v>
      </c>
      <c r="B80" s="36" t="s">
        <v>85</v>
      </c>
      <c r="C80" s="39" t="s">
        <v>18</v>
      </c>
      <c r="D80" s="39">
        <v>1</v>
      </c>
      <c r="E80" s="62"/>
      <c r="F80" s="62"/>
    </row>
    <row r="81" spans="1:6" ht="90" x14ac:dyDescent="0.25">
      <c r="A81" s="39">
        <v>9.9</v>
      </c>
      <c r="B81" s="85" t="s">
        <v>105</v>
      </c>
      <c r="C81" s="39" t="s">
        <v>8</v>
      </c>
      <c r="D81" s="39">
        <v>1</v>
      </c>
      <c r="E81" s="62"/>
      <c r="F81" s="62"/>
    </row>
    <row r="82" spans="1:6" ht="75" customHeight="1" x14ac:dyDescent="0.25">
      <c r="A82" s="88">
        <v>9.1</v>
      </c>
      <c r="B82" s="86" t="s">
        <v>106</v>
      </c>
      <c r="C82" s="39" t="s">
        <v>8</v>
      </c>
      <c r="D82" s="39">
        <v>1</v>
      </c>
      <c r="E82" s="62"/>
      <c r="F82" s="62"/>
    </row>
    <row r="83" spans="1:6" ht="75" x14ac:dyDescent="0.25">
      <c r="A83" s="39">
        <v>9.11</v>
      </c>
      <c r="B83" s="85" t="s">
        <v>107</v>
      </c>
      <c r="C83" s="39" t="s">
        <v>18</v>
      </c>
      <c r="D83" s="39">
        <v>2</v>
      </c>
      <c r="E83" s="62"/>
      <c r="F83" s="62"/>
    </row>
    <row r="84" spans="1:6" ht="75" x14ac:dyDescent="0.25">
      <c r="A84" s="39">
        <v>9.1199999999999992</v>
      </c>
      <c r="B84" s="85" t="s">
        <v>108</v>
      </c>
      <c r="C84" s="39" t="s">
        <v>8</v>
      </c>
      <c r="D84" s="39">
        <v>1</v>
      </c>
      <c r="E84" s="62"/>
      <c r="F84" s="62"/>
    </row>
    <row r="85" spans="1:6" ht="79.5" customHeight="1" x14ac:dyDescent="0.25">
      <c r="A85" s="39">
        <v>9.1300000000000008</v>
      </c>
      <c r="B85" s="85" t="s">
        <v>109</v>
      </c>
      <c r="C85" s="39" t="s">
        <v>8</v>
      </c>
      <c r="D85" s="39">
        <v>1</v>
      </c>
      <c r="E85" s="62"/>
      <c r="F85" s="62"/>
    </row>
    <row r="86" spans="1:6" ht="75" x14ac:dyDescent="0.25">
      <c r="A86" s="39">
        <v>9.14</v>
      </c>
      <c r="B86" s="85" t="s">
        <v>110</v>
      </c>
      <c r="C86" s="39" t="s">
        <v>8</v>
      </c>
      <c r="D86" s="39">
        <v>1</v>
      </c>
      <c r="E86" s="62"/>
      <c r="F86" s="62"/>
    </row>
    <row r="87" spans="1:6" ht="75" x14ac:dyDescent="0.25">
      <c r="A87" s="39">
        <v>9.15</v>
      </c>
      <c r="B87" s="85" t="s">
        <v>111</v>
      </c>
      <c r="C87" s="39" t="s">
        <v>8</v>
      </c>
      <c r="D87" s="39">
        <v>1</v>
      </c>
      <c r="E87" s="62"/>
      <c r="F87" s="62"/>
    </row>
    <row r="88" spans="1:6" ht="81.75" customHeight="1" x14ac:dyDescent="0.25">
      <c r="A88" s="39">
        <v>9.16</v>
      </c>
      <c r="B88" s="85" t="s">
        <v>112</v>
      </c>
      <c r="C88" s="39" t="s">
        <v>8</v>
      </c>
      <c r="D88" s="39">
        <v>1</v>
      </c>
      <c r="E88" s="62"/>
      <c r="F88" s="62"/>
    </row>
    <row r="89" spans="1:6" ht="61.5" customHeight="1" x14ac:dyDescent="0.25">
      <c r="A89" s="39">
        <v>9.17</v>
      </c>
      <c r="B89" s="86" t="s">
        <v>126</v>
      </c>
      <c r="C89" s="39" t="s">
        <v>18</v>
      </c>
      <c r="D89" s="39">
        <v>2</v>
      </c>
      <c r="E89" s="62"/>
      <c r="F89" s="62"/>
    </row>
    <row r="90" spans="1:6" x14ac:dyDescent="0.25">
      <c r="A90" s="39"/>
      <c r="B90" s="38"/>
      <c r="C90" s="39"/>
      <c r="D90" s="39"/>
      <c r="E90" s="62"/>
      <c r="F90" s="62"/>
    </row>
    <row r="91" spans="1:6" ht="18" customHeight="1" x14ac:dyDescent="0.25">
      <c r="A91" s="48">
        <v>10</v>
      </c>
      <c r="B91" s="41" t="s">
        <v>31</v>
      </c>
      <c r="C91" s="39"/>
      <c r="D91" s="39"/>
      <c r="E91" s="62"/>
      <c r="F91" s="62"/>
    </row>
    <row r="92" spans="1:6" ht="64.5" customHeight="1" x14ac:dyDescent="0.25">
      <c r="A92" s="48"/>
      <c r="B92" s="81" t="s">
        <v>87</v>
      </c>
      <c r="C92" s="39"/>
      <c r="D92" s="39"/>
      <c r="E92" s="62"/>
      <c r="F92" s="62"/>
    </row>
    <row r="93" spans="1:6" x14ac:dyDescent="0.25">
      <c r="A93" s="20">
        <v>10.1</v>
      </c>
      <c r="B93" s="36" t="s">
        <v>86</v>
      </c>
      <c r="C93" s="20" t="s">
        <v>18</v>
      </c>
      <c r="D93" s="20">
        <v>2</v>
      </c>
      <c r="E93" s="61"/>
      <c r="F93" s="61"/>
    </row>
    <row r="94" spans="1:6" x14ac:dyDescent="0.25">
      <c r="A94" s="20">
        <v>10.199999999999999</v>
      </c>
      <c r="B94" s="36" t="s">
        <v>88</v>
      </c>
      <c r="C94" s="20" t="s">
        <v>18</v>
      </c>
      <c r="D94" s="20">
        <v>1</v>
      </c>
      <c r="E94" s="61"/>
      <c r="F94" s="61"/>
    </row>
    <row r="95" spans="1:6" x14ac:dyDescent="0.25">
      <c r="A95" s="20">
        <v>10.3</v>
      </c>
      <c r="B95" s="36" t="s">
        <v>89</v>
      </c>
      <c r="C95" s="20" t="s">
        <v>18</v>
      </c>
      <c r="D95" s="20">
        <v>1</v>
      </c>
      <c r="E95" s="61"/>
      <c r="F95" s="61"/>
    </row>
    <row r="96" spans="1:6" x14ac:dyDescent="0.25">
      <c r="A96" s="20">
        <v>10.4</v>
      </c>
      <c r="B96" s="36" t="s">
        <v>90</v>
      </c>
      <c r="C96" s="20" t="s">
        <v>18</v>
      </c>
      <c r="D96" s="20">
        <v>4</v>
      </c>
      <c r="E96" s="61"/>
      <c r="F96" s="61"/>
    </row>
    <row r="97" spans="1:12" ht="30" x14ac:dyDescent="0.25">
      <c r="A97" s="20">
        <v>10.5</v>
      </c>
      <c r="B97" s="36" t="s">
        <v>91</v>
      </c>
      <c r="C97" s="20" t="s">
        <v>18</v>
      </c>
      <c r="D97" s="20">
        <v>3</v>
      </c>
      <c r="E97" s="61"/>
      <c r="F97" s="61"/>
    </row>
    <row r="98" spans="1:12" ht="30" x14ac:dyDescent="0.25">
      <c r="A98" s="17">
        <v>10.6</v>
      </c>
      <c r="B98" s="19" t="s">
        <v>92</v>
      </c>
      <c r="C98" s="20" t="s">
        <v>93</v>
      </c>
      <c r="D98" s="20">
        <v>1</v>
      </c>
      <c r="E98" s="61"/>
      <c r="F98" s="61"/>
    </row>
    <row r="99" spans="1:12" x14ac:dyDescent="0.25">
      <c r="A99" s="82">
        <v>10.7</v>
      </c>
      <c r="B99" s="36" t="s">
        <v>134</v>
      </c>
      <c r="C99" s="20" t="s">
        <v>18</v>
      </c>
      <c r="D99" s="20">
        <v>1</v>
      </c>
      <c r="E99" s="62"/>
      <c r="F99" s="62"/>
    </row>
    <row r="100" spans="1:12" x14ac:dyDescent="0.25">
      <c r="A100" s="82"/>
      <c r="B100" s="38"/>
      <c r="C100" s="39"/>
      <c r="D100" s="39"/>
      <c r="E100" s="62"/>
      <c r="F100" s="62"/>
    </row>
    <row r="101" spans="1:12" x14ac:dyDescent="0.25">
      <c r="A101" s="48">
        <v>11</v>
      </c>
      <c r="B101" s="41" t="s">
        <v>40</v>
      </c>
      <c r="C101" s="39"/>
      <c r="D101" s="39"/>
      <c r="E101" s="62"/>
      <c r="F101" s="62"/>
    </row>
    <row r="102" spans="1:12" ht="30" x14ac:dyDescent="0.25">
      <c r="A102" s="20">
        <v>11.1</v>
      </c>
      <c r="B102" s="36" t="s">
        <v>94</v>
      </c>
      <c r="C102" s="20" t="s">
        <v>12</v>
      </c>
      <c r="D102" s="74">
        <f>L102/0.97</f>
        <v>120.61855670103093</v>
      </c>
      <c r="E102" s="61"/>
      <c r="F102" s="61"/>
      <c r="L102" s="79">
        <v>117</v>
      </c>
    </row>
    <row r="103" spans="1:12" x14ac:dyDescent="0.25">
      <c r="A103" s="20">
        <v>11.2</v>
      </c>
      <c r="B103" s="36" t="s">
        <v>95</v>
      </c>
      <c r="C103" s="20" t="s">
        <v>15</v>
      </c>
      <c r="D103" s="20">
        <f>I103</f>
        <v>13.1</v>
      </c>
      <c r="E103" s="61"/>
      <c r="F103" s="61"/>
      <c r="I103" s="67">
        <v>13.1</v>
      </c>
    </row>
    <row r="104" spans="1:12" x14ac:dyDescent="0.25">
      <c r="A104" s="20">
        <v>11.3</v>
      </c>
      <c r="B104" s="36" t="s">
        <v>41</v>
      </c>
      <c r="C104" s="20" t="s">
        <v>15</v>
      </c>
      <c r="D104" s="20">
        <f>I104</f>
        <v>26.2</v>
      </c>
      <c r="E104" s="61"/>
      <c r="F104" s="61"/>
      <c r="I104" s="67">
        <f>I103*2</f>
        <v>26.2</v>
      </c>
    </row>
    <row r="105" spans="1:12" x14ac:dyDescent="0.25">
      <c r="A105" s="20">
        <v>11.5</v>
      </c>
      <c r="B105" s="36" t="s">
        <v>43</v>
      </c>
      <c r="C105" s="20" t="s">
        <v>44</v>
      </c>
      <c r="D105" s="20">
        <v>4</v>
      </c>
      <c r="E105" s="61"/>
      <c r="F105" s="61"/>
    </row>
    <row r="106" spans="1:12" ht="30" x14ac:dyDescent="0.25">
      <c r="A106" s="20">
        <v>11.6</v>
      </c>
      <c r="B106" s="36" t="s">
        <v>96</v>
      </c>
      <c r="C106" s="20" t="s">
        <v>15</v>
      </c>
      <c r="D106" s="74">
        <f>(I106/0.97)*K106</f>
        <v>132.78350515463919</v>
      </c>
      <c r="E106" s="61"/>
      <c r="F106" s="61"/>
      <c r="I106" s="67">
        <v>9.1999999999999993</v>
      </c>
      <c r="K106" s="67">
        <v>14</v>
      </c>
    </row>
    <row r="107" spans="1:12" ht="30" x14ac:dyDescent="0.25">
      <c r="A107" s="20">
        <v>11.7</v>
      </c>
      <c r="B107" s="36" t="s">
        <v>125</v>
      </c>
      <c r="C107" s="20" t="s">
        <v>15</v>
      </c>
      <c r="D107" s="74">
        <f>I107*K107</f>
        <v>222.7</v>
      </c>
      <c r="E107" s="61"/>
      <c r="F107" s="61"/>
      <c r="I107" s="67">
        <v>13.1</v>
      </c>
      <c r="K107" s="67">
        <v>17</v>
      </c>
    </row>
    <row r="108" spans="1:12" x14ac:dyDescent="0.25">
      <c r="A108" s="20"/>
      <c r="B108" s="36"/>
      <c r="C108" s="20"/>
      <c r="D108" s="20"/>
      <c r="E108" s="61"/>
      <c r="F108" s="61"/>
    </row>
    <row r="109" spans="1:12" x14ac:dyDescent="0.25">
      <c r="A109" s="48">
        <v>12</v>
      </c>
      <c r="B109" s="41" t="s">
        <v>42</v>
      </c>
      <c r="C109" s="39"/>
      <c r="D109" s="39"/>
      <c r="E109" s="62"/>
      <c r="F109" s="62"/>
    </row>
    <row r="110" spans="1:12" ht="201" customHeight="1" x14ac:dyDescent="0.25">
      <c r="A110" s="20">
        <v>12.1</v>
      </c>
      <c r="B110" s="87" t="s">
        <v>100</v>
      </c>
      <c r="C110" s="20" t="s">
        <v>18</v>
      </c>
      <c r="D110" s="20">
        <v>1</v>
      </c>
      <c r="E110" s="61"/>
      <c r="F110" s="61"/>
    </row>
    <row r="111" spans="1:12" ht="30" x14ac:dyDescent="0.25">
      <c r="A111" s="20">
        <v>12.2</v>
      </c>
      <c r="B111" s="36" t="s">
        <v>103</v>
      </c>
      <c r="C111" s="20" t="s">
        <v>8</v>
      </c>
      <c r="D111" s="20">
        <v>1</v>
      </c>
      <c r="E111" s="61"/>
      <c r="F111" s="61"/>
    </row>
    <row r="112" spans="1:12" ht="45" x14ac:dyDescent="0.25">
      <c r="A112" s="20">
        <v>12.3</v>
      </c>
      <c r="B112" s="36" t="s">
        <v>104</v>
      </c>
      <c r="C112" s="20" t="s">
        <v>8</v>
      </c>
      <c r="D112" s="20">
        <v>1</v>
      </c>
      <c r="E112" s="61"/>
      <c r="F112" s="61"/>
    </row>
    <row r="113" spans="1:9" ht="60" x14ac:dyDescent="0.25">
      <c r="A113" s="20">
        <v>12.4</v>
      </c>
      <c r="B113" s="36" t="s">
        <v>113</v>
      </c>
      <c r="C113" s="20" t="s">
        <v>8</v>
      </c>
      <c r="D113" s="20">
        <v>1</v>
      </c>
      <c r="E113" s="61"/>
      <c r="F113" s="61"/>
    </row>
    <row r="114" spans="1:9" ht="60" x14ac:dyDescent="0.25">
      <c r="A114" s="20">
        <v>12.5</v>
      </c>
      <c r="B114" s="36" t="s">
        <v>114</v>
      </c>
      <c r="C114" s="20" t="s">
        <v>8</v>
      </c>
      <c r="D114" s="20">
        <v>1</v>
      </c>
      <c r="E114" s="61"/>
      <c r="F114" s="61"/>
    </row>
    <row r="115" spans="1:9" ht="60" x14ac:dyDescent="0.25">
      <c r="A115" s="20">
        <v>12.6</v>
      </c>
      <c r="B115" s="36" t="s">
        <v>115</v>
      </c>
      <c r="C115" s="20" t="s">
        <v>8</v>
      </c>
      <c r="D115" s="20">
        <v>1</v>
      </c>
      <c r="E115" s="61"/>
      <c r="F115" s="61"/>
    </row>
    <row r="116" spans="1:9" ht="45" x14ac:dyDescent="0.25">
      <c r="A116" s="20">
        <v>12.7</v>
      </c>
      <c r="B116" s="36" t="s">
        <v>116</v>
      </c>
      <c r="C116" s="20" t="s">
        <v>8</v>
      </c>
      <c r="D116" s="20">
        <v>1</v>
      </c>
      <c r="E116" s="61"/>
      <c r="F116" s="61"/>
    </row>
    <row r="117" spans="1:9" ht="45" x14ac:dyDescent="0.25">
      <c r="A117" s="20">
        <v>12.8</v>
      </c>
      <c r="B117" s="36" t="s">
        <v>117</v>
      </c>
      <c r="C117" s="20" t="s">
        <v>8</v>
      </c>
      <c r="D117" s="20">
        <v>1</v>
      </c>
      <c r="E117" s="61"/>
      <c r="F117" s="61"/>
    </row>
    <row r="118" spans="1:9" ht="45" x14ac:dyDescent="0.25">
      <c r="A118" s="20">
        <v>12.9</v>
      </c>
      <c r="B118" s="36" t="s">
        <v>118</v>
      </c>
      <c r="C118" s="20" t="s">
        <v>18</v>
      </c>
      <c r="D118" s="20">
        <v>2</v>
      </c>
      <c r="E118" s="61"/>
      <c r="F118" s="61"/>
    </row>
    <row r="119" spans="1:9" ht="30" x14ac:dyDescent="0.25">
      <c r="A119" s="49">
        <v>12.1</v>
      </c>
      <c r="B119" s="36" t="s">
        <v>119</v>
      </c>
      <c r="C119" s="20" t="s">
        <v>8</v>
      </c>
      <c r="D119" s="20">
        <v>1</v>
      </c>
      <c r="E119" s="61"/>
      <c r="F119" s="61"/>
    </row>
    <row r="120" spans="1:9" ht="60" x14ac:dyDescent="0.25">
      <c r="A120" s="20">
        <v>12.11</v>
      </c>
      <c r="B120" s="36" t="s">
        <v>120</v>
      </c>
      <c r="C120" s="20" t="s">
        <v>8</v>
      </c>
      <c r="D120" s="20">
        <v>1</v>
      </c>
      <c r="E120" s="61"/>
      <c r="F120" s="61"/>
    </row>
    <row r="121" spans="1:9" ht="30" x14ac:dyDescent="0.25">
      <c r="A121" s="20">
        <v>12.12</v>
      </c>
      <c r="B121" s="36" t="s">
        <v>121</v>
      </c>
      <c r="C121" s="20" t="s">
        <v>15</v>
      </c>
      <c r="D121" s="20">
        <f>I121</f>
        <v>581</v>
      </c>
      <c r="E121" s="61"/>
      <c r="F121" s="61"/>
      <c r="I121" s="67">
        <f>I25</f>
        <v>581</v>
      </c>
    </row>
    <row r="122" spans="1:9" ht="30" x14ac:dyDescent="0.25">
      <c r="A122" s="20">
        <v>12.13</v>
      </c>
      <c r="B122" s="36" t="s">
        <v>122</v>
      </c>
      <c r="C122" s="20" t="s">
        <v>15</v>
      </c>
      <c r="D122" s="20">
        <f>I122</f>
        <v>290</v>
      </c>
      <c r="E122" s="61"/>
      <c r="F122" s="61"/>
      <c r="I122" s="67">
        <v>290</v>
      </c>
    </row>
    <row r="123" spans="1:9" x14ac:dyDescent="0.25">
      <c r="A123" s="20"/>
      <c r="B123" s="36"/>
      <c r="C123" s="20"/>
      <c r="D123" s="20"/>
      <c r="E123" s="61"/>
      <c r="F123" s="61"/>
    </row>
    <row r="124" spans="1:9" x14ac:dyDescent="0.25">
      <c r="A124" s="47">
        <v>13</v>
      </c>
      <c r="B124" s="16" t="s">
        <v>17</v>
      </c>
      <c r="C124" s="17"/>
      <c r="D124" s="18"/>
      <c r="E124" s="61"/>
      <c r="F124" s="61"/>
    </row>
    <row r="125" spans="1:9" ht="45" x14ac:dyDescent="0.25">
      <c r="A125" s="20">
        <v>13.1</v>
      </c>
      <c r="B125" s="36" t="s">
        <v>33</v>
      </c>
      <c r="C125" s="20" t="s">
        <v>12</v>
      </c>
      <c r="D125" s="20">
        <f>I125*3</f>
        <v>178.49999999999997</v>
      </c>
      <c r="E125" s="61"/>
      <c r="F125" s="61"/>
      <c r="I125" s="67">
        <f>I61</f>
        <v>59.499999999999993</v>
      </c>
    </row>
    <row r="126" spans="1:9" x14ac:dyDescent="0.25">
      <c r="A126" s="72"/>
      <c r="B126" s="73"/>
      <c r="C126" s="72"/>
      <c r="D126" s="72"/>
      <c r="E126" s="66"/>
      <c r="F126" s="66"/>
    </row>
    <row r="127" spans="1:9" x14ac:dyDescent="0.25">
      <c r="D127" s="96"/>
      <c r="E127" s="95" t="s">
        <v>123</v>
      </c>
      <c r="F127" s="96"/>
    </row>
    <row r="128" spans="1:9" x14ac:dyDescent="0.25">
      <c r="D128" s="96"/>
      <c r="E128" s="97" t="s">
        <v>28</v>
      </c>
      <c r="F128" s="96"/>
    </row>
    <row r="129" spans="4:6" ht="15.75" thickBot="1" x14ac:dyDescent="0.3">
      <c r="D129" s="98"/>
      <c r="E129" s="99" t="s">
        <v>29</v>
      </c>
      <c r="F129" s="98"/>
    </row>
  </sheetData>
  <mergeCells count="2">
    <mergeCell ref="A1:F1"/>
    <mergeCell ref="A2:F2"/>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Summary</vt:lpstr>
      <vt:lpstr>Kendhoo</vt:lpstr>
      <vt:lpstr>Gaafaru</vt:lpstr>
      <vt:lpstr>Gan</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maumoon.khalid</dc:creator>
  <cp:lastModifiedBy>Ibrahim Naufal</cp:lastModifiedBy>
  <cp:lastPrinted>2015-04-08T12:06:33Z</cp:lastPrinted>
  <dcterms:created xsi:type="dcterms:W3CDTF">2013-06-30T08:40:01Z</dcterms:created>
  <dcterms:modified xsi:type="dcterms:W3CDTF">2017-05-02T04:46:40Z</dcterms:modified>
</cp:coreProperties>
</file>