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codeName="ThisWorkbook"/>
  <mc:AlternateContent xmlns:mc="http://schemas.openxmlformats.org/markup-compatibility/2006">
    <mc:Choice Requires="x15">
      <x15ac:absPath xmlns:x15ac="http://schemas.microsoft.com/office/spreadsheetml/2010/11/ac" url="D:\Awqaf Drive\"/>
    </mc:Choice>
  </mc:AlternateContent>
  <xr:revisionPtr revIDLastSave="0" documentId="13_ncr:1_{BDA6EDB8-AF9C-42F1-B123-77492C527CF3}" xr6:coauthVersionLast="46" xr6:coauthVersionMax="46" xr10:uidLastSave="{00000000-0000-0000-0000-000000000000}"/>
  <bookViews>
    <workbookView xWindow="1920" yWindow="456" windowWidth="10392" windowHeight="12504" xr2:uid="{00000000-000D-0000-FFFF-FFFF00000000}"/>
  </bookViews>
  <sheets>
    <sheet name="BOQ" sheetId="2" r:id="rId1"/>
    <sheet name="Summary" sheetId="3" r:id="rId2"/>
  </sheets>
  <definedNames>
    <definedName name="_xlnm.Print_Area" localSheetId="0">BOQ!$A$1:$F$732</definedName>
    <definedName name="_xlnm.Print_Area" localSheetId="1">Summary!$A$1:$G$41</definedName>
    <definedName name="_xlnm.Print_Titles" localSheetId="0">BOQ!$3:$3</definedName>
  </definedNames>
  <calcPr calcId="181029"/>
</workbook>
</file>

<file path=xl/calcChain.xml><?xml version="1.0" encoding="utf-8"?>
<calcChain xmlns="http://schemas.openxmlformats.org/spreadsheetml/2006/main">
  <c r="C468" i="2" l="1"/>
  <c r="C461" i="2"/>
  <c r="C361" i="2"/>
  <c r="C260" i="2"/>
  <c r="C230" i="2"/>
  <c r="C198" i="2"/>
  <c r="C177" i="2"/>
  <c r="C194" i="2" s="1"/>
  <c r="C216" i="2"/>
  <c r="C178" i="2" l="1"/>
  <c r="C192" i="2"/>
  <c r="C199" i="2"/>
  <c r="C203" i="2" s="1"/>
  <c r="C206" i="2"/>
  <c r="C210" i="2" s="1"/>
  <c r="C214" i="2"/>
  <c r="C215" i="2"/>
  <c r="C207" i="2"/>
  <c r="C208" i="2" s="1"/>
  <c r="C213" i="2"/>
  <c r="C196" i="2"/>
  <c r="C185" i="2"/>
  <c r="C193" i="2"/>
  <c r="C195" i="2"/>
  <c r="C182" i="2" l="1"/>
  <c r="C179" i="2"/>
  <c r="C180" i="2" s="1"/>
  <c r="C200" i="2"/>
  <c r="C204" i="2" s="1"/>
  <c r="C209" i="2"/>
  <c r="C189" i="2"/>
  <c r="C186" i="2"/>
  <c r="C181" i="2" l="1"/>
  <c r="C201" i="2"/>
  <c r="C183" i="2"/>
  <c r="C202" i="2"/>
  <c r="C188" i="2"/>
  <c r="C187" i="2"/>
  <c r="C156" i="2" l="1"/>
  <c r="C153" i="2"/>
  <c r="C152" i="2"/>
  <c r="C151" i="2"/>
  <c r="C144" i="2"/>
  <c r="C137" i="2"/>
  <c r="C130" i="2"/>
  <c r="C129" i="2"/>
  <c r="C128" i="2"/>
  <c r="C121" i="2"/>
  <c r="C114" i="2"/>
  <c r="C62" i="2"/>
  <c r="C101" i="2" s="1"/>
  <c r="C53" i="2"/>
  <c r="C241" i="2" l="1"/>
  <c r="G339" i="2" l="1"/>
  <c r="C125" i="2"/>
  <c r="C118" i="2"/>
  <c r="C163" i="2"/>
  <c r="C160" i="2"/>
  <c r="C148" i="2"/>
  <c r="C141" i="2"/>
  <c r="C167" i="2" l="1"/>
  <c r="C115" i="2"/>
  <c r="C122" i="2"/>
  <c r="C157" i="2"/>
  <c r="C164" i="2"/>
  <c r="C145" i="2"/>
  <c r="C146" i="2" s="1"/>
  <c r="C138" i="2"/>
  <c r="C147" i="2" l="1"/>
  <c r="C117" i="2"/>
  <c r="C116" i="2"/>
  <c r="C119" i="2"/>
  <c r="C124" i="2"/>
  <c r="C123" i="2"/>
  <c r="C159" i="2"/>
  <c r="C158" i="2"/>
  <c r="C161" i="2"/>
  <c r="C166" i="2"/>
  <c r="C165" i="2"/>
  <c r="C139" i="2"/>
  <c r="C142" i="2"/>
  <c r="C140" i="2"/>
  <c r="C66" i="2" l="1"/>
  <c r="C67" i="2" s="1"/>
  <c r="C246" i="2" l="1"/>
  <c r="B688" i="2" l="1"/>
  <c r="G342" i="2" l="1"/>
  <c r="C452" i="2" l="1"/>
  <c r="C447" i="2"/>
  <c r="B693" i="2"/>
  <c r="B692" i="2"/>
  <c r="A692" i="2"/>
  <c r="A693" i="2" s="1"/>
  <c r="A694" i="2" s="1"/>
  <c r="A695" i="2" s="1"/>
  <c r="B684" i="2" l="1"/>
  <c r="B17" i="3"/>
  <c r="B18" i="3" s="1"/>
  <c r="B19" i="3" s="1"/>
  <c r="B20" i="3" s="1"/>
  <c r="B21" i="3" s="1"/>
  <c r="B22" i="3" s="1"/>
  <c r="B23" i="3" s="1"/>
  <c r="B24" i="3" s="1"/>
  <c r="B25" i="3" s="1"/>
  <c r="B26" i="3" s="1"/>
  <c r="B27" i="3" l="1"/>
  <c r="B28" i="3" s="1"/>
  <c r="B29" i="3" s="1"/>
  <c r="B30" i="3" s="1"/>
  <c r="D30" i="3"/>
  <c r="C242" i="2" l="1"/>
  <c r="C243" i="2" s="1"/>
  <c r="C247" i="2"/>
  <c r="C248" i="2" l="1"/>
  <c r="C231" i="2" l="1"/>
  <c r="C232" i="2"/>
  <c r="B694" i="2"/>
  <c r="C362" i="2" l="1"/>
  <c r="C463" i="2" l="1"/>
  <c r="C462" i="2" l="1"/>
  <c r="C464" i="2"/>
  <c r="B691" i="2"/>
  <c r="B689" i="2"/>
  <c r="B687" i="2"/>
  <c r="B686" i="2"/>
  <c r="B685" i="2"/>
  <c r="B683" i="2"/>
  <c r="B682" i="2" l="1"/>
  <c r="B681" i="2"/>
  <c r="B680" i="2"/>
  <c r="C455" i="2" l="1"/>
  <c r="C454" i="2"/>
  <c r="C453" i="2"/>
  <c r="C449" i="2"/>
  <c r="C448" i="2"/>
  <c r="C363" i="2" l="1"/>
  <c r="C261" i="2"/>
  <c r="C233" i="2" l="1"/>
  <c r="C262" i="2" l="1"/>
  <c r="C102" i="2" l="1"/>
  <c r="C103" i="2" l="1"/>
  <c r="C104" i="2"/>
</calcChain>
</file>

<file path=xl/sharedStrings.xml><?xml version="1.0" encoding="utf-8"?>
<sst xmlns="http://schemas.openxmlformats.org/spreadsheetml/2006/main" count="583" uniqueCount="334">
  <si>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</si>
  <si>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</si>
  <si>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</si>
  <si>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</si>
  <si>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</si>
  <si>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</si>
  <si>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</si>
  <si>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</si>
  <si>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</si>
  <si>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</si>
  <si>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</si>
  <si>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</si>
  <si>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</si>
  <si>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</si>
  <si>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</si>
  <si>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</si>
  <si>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</si>
  <si>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Allow for sign board</t>
  </si>
  <si>
    <t>BILL No: 01 PRELIMINARIES</t>
  </si>
  <si>
    <t>TOTAL OF BILL No: 01 - Carried over to summary</t>
  </si>
  <si>
    <t>BILL No: 02</t>
  </si>
  <si>
    <t>GROUND WORKS</t>
  </si>
  <si>
    <t xml:space="preserve">GENERAL </t>
  </si>
  <si>
    <t>Note: Rates shall include for: levelling, grading, trimming, compacting to faces of excavation, keep sides plumb, backfilling, consolidating and disposing surplus soil</t>
  </si>
  <si>
    <t>SITE CLEARING</t>
  </si>
  <si>
    <t xml:space="preserve"> </t>
  </si>
  <si>
    <t>EXCAVATION</t>
  </si>
  <si>
    <t>m³</t>
  </si>
  <si>
    <t>BILL No: 02 - GROUND WORKS</t>
  </si>
  <si>
    <t>TOTAL OF BILL No: 02 - Carried over to summary</t>
  </si>
  <si>
    <t>BILL No: 03</t>
  </si>
  <si>
    <t>CONCRETE</t>
  </si>
  <si>
    <t>GENERAL</t>
  </si>
  <si>
    <t>(b) Rates shall include supply of all formwork item including form oil, timber, plywood, nails etc.</t>
  </si>
  <si>
    <t>LEAN CONCRETE</t>
  </si>
  <si>
    <t>REINFORCED CONCRETE</t>
  </si>
  <si>
    <t>In-situ reinforced concrete to:</t>
  </si>
  <si>
    <t>3.3.1</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</si>
  <si>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</si>
  <si>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</si>
  <si>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</si>
  <si>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</si>
  <si>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</si>
  <si>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</si>
  <si>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</si>
  <si>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</si>
  <si>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</si>
  <si>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</si>
  <si>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</si>
  <si>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</si>
  <si>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</si>
  <si>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</si>
  <si>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</si>
  <si>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</si>
  <si>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</si>
  <si>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</si>
  <si>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</si>
  <si>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</si>
  <si>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</si>
  <si>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</si>
  <si>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</si>
  <si>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</si>
  <si>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</si>
  <si>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</si>
  <si>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</si>
  <si>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</si>
  <si>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</si>
  <si>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(b) Rates shall include for door frames, mullions, transoms, trims, glazing, tinting, timber panels, boarding, framing, lining, fastenings and all fixings</t>
  </si>
  <si>
    <t>TIMBER DOORS, ALUMINIUM DOORS AND WINDOWS</t>
  </si>
  <si>
    <t>TOTAL OF BILL No: 07 - Carried over to summary</t>
  </si>
  <si>
    <t>BILL N0: 08</t>
  </si>
  <si>
    <t>FINISHES</t>
  </si>
  <si>
    <t>Note: Rates shall include for: fixing, bedding, grouting, pointing, finishing and any other similar works to ensure the required finish.</t>
  </si>
  <si>
    <t>FLOOR TILES</t>
  </si>
  <si>
    <t>8.2.1</t>
  </si>
  <si>
    <t>TOTAL OF BILL No: 08 - Carried over to summary</t>
  </si>
  <si>
    <t>HYDRAULICS &amp; DRAINAGE</t>
  </si>
  <si>
    <t>Preamble notes</t>
  </si>
  <si>
    <t>(c) Rate shall include for supply and fixing of all pipes</t>
  </si>
  <si>
    <t>Sanitary Fixtures &amp; Accessories</t>
  </si>
  <si>
    <t>DRAINAGE</t>
  </si>
  <si>
    <t>9.2.1</t>
  </si>
  <si>
    <t>(b) All pipework shall be UPVC</t>
  </si>
  <si>
    <t>BILL No:09 - HYDRAULIC AND DRAINAGE</t>
  </si>
  <si>
    <t>TOTAL OF BILL No:09 - Carried over to summary</t>
  </si>
  <si>
    <t>BILL No:10</t>
  </si>
  <si>
    <t>PAINTING</t>
  </si>
  <si>
    <t>Note: (a)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</si>
  <si>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t>
  </si>
  <si>
    <t>WALLS</t>
  </si>
  <si>
    <t>10.2.1</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</si>
  <si>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</si>
  <si>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</si>
  <si>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</si>
  <si>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</si>
  <si>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</si>
  <si>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</si>
  <si>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</si>
  <si>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</si>
  <si>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</si>
  <si>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</si>
  <si>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</si>
  <si>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</si>
  <si>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</si>
  <si>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</si>
  <si>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</si>
  <si>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</si>
  <si>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</si>
  <si>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</si>
  <si>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 xml:space="preserve">(a) Rates shall include for: provision to place in position; casting of all required items and finishing after removal of formwork and  additional concrete required to conform to structural and excavated tolerances </t>
  </si>
  <si>
    <t>Nos - numbers</t>
  </si>
  <si>
    <t>mm - millimetre</t>
  </si>
  <si>
    <t xml:space="preserve">GI - Galvanised steel </t>
  </si>
  <si>
    <t xml:space="preserve">(c) Rates shall include for all painting </t>
  </si>
  <si>
    <t>(c) The contractor shall submit the detail of the Garbage chute and get the approval from the Consultant before fixing it in  position</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</si>
  <si>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</si>
  <si>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</si>
  <si>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</si>
  <si>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BILLS OF QUANTITIES</t>
  </si>
  <si>
    <t>BILL N0: 07 -DOORS AND WINDOWS</t>
  </si>
  <si>
    <t>DOORS AND WINDOWS</t>
  </si>
  <si>
    <t xml:space="preserve">Note: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structaral members and masonry in the exterior walls                    </t>
  </si>
  <si>
    <t>(c) Mix ratio for  reinforced concrete shall be 1:2:3 and lean concrete shall be 1:3:6 by volume</t>
  </si>
  <si>
    <t>FILLING</t>
  </si>
  <si>
    <t>Notes: Rates shall include for: levelling, grading, trimming and compacting</t>
  </si>
  <si>
    <t>WATER PROOFING</t>
  </si>
  <si>
    <t>Note: Rates shall include for: dressing around and sealing to avoid all penetrations</t>
  </si>
  <si>
    <t>Foundation</t>
  </si>
  <si>
    <t>Municipality water meters</t>
  </si>
  <si>
    <t>Cement sand screeding on the floor as specified on.</t>
  </si>
  <si>
    <t>Internal plumbing in toilets, pantries, Kitchens and laundries incl. Supply and laying of pipes</t>
  </si>
  <si>
    <t>Sanitary fixtures complete including brackets. All sanitary fittings shall be of superior quality. Taps, Hand shower, Head shower, Bidet shower, towel ring, and towel bar should be Stainless steel</t>
  </si>
  <si>
    <t>Boral concealed suspended ceiling with concealed grid system or similar including framing, beading, nails and screws. Rate shall include for the painting and finishing.</t>
  </si>
  <si>
    <t>50 mm thick screed in the floor</t>
  </si>
  <si>
    <t>Internal Plumbing</t>
  </si>
  <si>
    <t xml:space="preserve">External plumbing </t>
  </si>
  <si>
    <t>TOTAL OF BILL No: 11 - Carried over to summary</t>
  </si>
  <si>
    <t>BILL No: 12</t>
  </si>
  <si>
    <t xml:space="preserve">Clearing site </t>
  </si>
  <si>
    <t>Note: Quantity is measured with additional 0.1m to the edges of concrete foundation members. Rates shall be inclusive for any additional concrete required to place the formwork.</t>
  </si>
  <si>
    <t>BILL No: 12 - ELECTRICAL INSTALLATION</t>
  </si>
  <si>
    <t>Suitable water proofing material to be used</t>
  </si>
  <si>
    <t>Total
Amount</t>
  </si>
  <si>
    <t xml:space="preserve">Concrete Volume </t>
  </si>
  <si>
    <t>Cement</t>
  </si>
  <si>
    <t>bags</t>
  </si>
  <si>
    <t>River sand</t>
  </si>
  <si>
    <t>Coarse aggregate</t>
  </si>
  <si>
    <t>Formwork.</t>
  </si>
  <si>
    <t>12mm thick plywood</t>
  </si>
  <si>
    <t>nos</t>
  </si>
  <si>
    <t xml:space="preserve">50mm x 50mm timber  </t>
  </si>
  <si>
    <t>Nails</t>
  </si>
  <si>
    <t>Mould oil</t>
  </si>
  <si>
    <t>litres</t>
  </si>
  <si>
    <t>Water proofing material</t>
  </si>
  <si>
    <t>b</t>
  </si>
  <si>
    <t>Masonry area</t>
  </si>
  <si>
    <t>Bricks</t>
  </si>
  <si>
    <t>Cement for block placing</t>
  </si>
  <si>
    <t>River Sand</t>
  </si>
  <si>
    <t>Plastering area (Interior)</t>
  </si>
  <si>
    <t>Cement for plastering</t>
  </si>
  <si>
    <t>River sand for plastering</t>
  </si>
  <si>
    <t>Plastering area (Exterior)</t>
  </si>
  <si>
    <t>a</t>
  </si>
  <si>
    <t>Cement sand screed Area</t>
  </si>
  <si>
    <t>Emulsion paint</t>
  </si>
  <si>
    <t>Tiles</t>
  </si>
  <si>
    <t>Cement for tiling</t>
  </si>
  <si>
    <t>Wall sealer</t>
  </si>
  <si>
    <t>(c) Emulsion paint finish after grinding the area and applying putty.</t>
  </si>
  <si>
    <t xml:space="preserve">Painting area </t>
  </si>
  <si>
    <t>ELECTRICAL FIXTURES</t>
  </si>
  <si>
    <t xml:space="preserve">Excavation for foundation </t>
  </si>
  <si>
    <t>Reinforcement.</t>
  </si>
  <si>
    <t>Putty</t>
  </si>
  <si>
    <t>kg</t>
  </si>
  <si>
    <t>Emulsion paint finish after grinding the area and applying putty and exterior walls should be applied with weather proof paint</t>
  </si>
  <si>
    <t>t</t>
  </si>
  <si>
    <t>SAFETY ON SITE</t>
  </si>
  <si>
    <t>PLANTS &amp; MACHINERY</t>
  </si>
  <si>
    <t>TEMPORARY FENCING &amp; HOARDING</t>
  </si>
  <si>
    <t>Allow for all on and off site management cost including costs of foreman and assistants</t>
  </si>
  <si>
    <t>SERVICES &amp; FACILITIES</t>
  </si>
  <si>
    <t>Provision &amp; maintenance of services &amp; facilities such as water, power supply, lighting &amp; fuel required for the project.</t>
  </si>
  <si>
    <t>Sand blinding layer to receive damp proof membrane</t>
  </si>
  <si>
    <t>FURNITURE</t>
  </si>
  <si>
    <t>Rates shall include for supply &amp; installation.</t>
  </si>
  <si>
    <t>BILL No: 11 -FURNITURE</t>
  </si>
  <si>
    <t xml:space="preserve">Single phase main panel board with connections from the mains including  meters, cut-off fuse and other accessories to be located in the panel room at ground floor to electrical engineers specification </t>
  </si>
  <si>
    <t>50mm thick lean concrete to bottom of raft foundation or strip footing and beams</t>
  </si>
  <si>
    <t>BILL No: 04 - MASONRY &amp; PLASTERING</t>
  </si>
  <si>
    <t>Reinforcement. ( Upto bar length 6m)</t>
  </si>
  <si>
    <t>Formwork. (Sides upto slab level)</t>
  </si>
  <si>
    <t>BILL No: 06 - CEILING</t>
  </si>
  <si>
    <t xml:space="preserve">600mm x 600mm tiling area </t>
  </si>
  <si>
    <t>CEILING</t>
  </si>
  <si>
    <t>Emulsion paint finish after grinding the area and applying putty. Both Slab soffit and false ceiling</t>
  </si>
  <si>
    <t>Panel Board</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</si>
  <si>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</si>
  <si>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</si>
  <si>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</si>
  <si>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TOTAL OF BILL No: 13 - Carried over to summary</t>
  </si>
  <si>
    <t xml:space="preserve">150 x 150 x 300mm solid block wall, 
blocks laid common bond </t>
  </si>
  <si>
    <t>Apply 2 coats of Brush Bond or similar on foundation rafts,strip beams &amp; tie beams, steps and under ground masonry &amp; concrete walls in accordance with manufacturer's instructions</t>
  </si>
  <si>
    <t>Precautionery work</t>
  </si>
  <si>
    <t>Allow for  Precautionary measures for existing building foundation while dewatering up to 1660 mm depth.</t>
  </si>
  <si>
    <t>Dewatering</t>
  </si>
  <si>
    <t>Dewatering during foundation works.</t>
  </si>
  <si>
    <t>Back Filling</t>
  </si>
  <si>
    <t>SUMMARY OF BILLS OF QUANTITIES</t>
  </si>
  <si>
    <t>Bill No</t>
  </si>
  <si>
    <t>Amount</t>
  </si>
  <si>
    <t>ELECTRICAL INSTALLATION</t>
  </si>
  <si>
    <t xml:space="preserve">TOTAL  </t>
  </si>
  <si>
    <t>GST 6.00 %</t>
  </si>
  <si>
    <t xml:space="preserve">GRAND TOTAL  </t>
  </si>
  <si>
    <t>NOTE :</t>
  </si>
  <si>
    <t>1) Masonry, plastering &amp; Screeding works quoted with Manufactured sand.</t>
  </si>
  <si>
    <t xml:space="preserve">Duration : </t>
  </si>
  <si>
    <t>m</t>
  </si>
  <si>
    <t>Earth filling in ground floor (300mm above ground level)</t>
  </si>
  <si>
    <t>Raised Ground floor</t>
  </si>
  <si>
    <t>kg - Kilograms</t>
  </si>
  <si>
    <t>TOTAL OF BILL No: 14 - Carried over to summary</t>
  </si>
  <si>
    <t>Supply, erect &amp; maintenance of a fence through out the construction period &amp; hoarding all along the perimeter of the site</t>
  </si>
  <si>
    <t>WOODWORK</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</si>
  <si>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</si>
  <si>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</si>
  <si>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</si>
  <si>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Rates shall include for: fair edges, dressing over angel fillets, turning into grooves, all other labours, circular edges, nails, screws and other fixings and laps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</si>
  <si>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</si>
  <si>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</si>
  <si>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</si>
  <si>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</si>
  <si>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</si>
  <si>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</si>
  <si>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</si>
  <si>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</si>
  <si>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</si>
  <si>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</si>
  <si>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90mm Steel ties</t>
  </si>
  <si>
    <t>3.3.2</t>
  </si>
  <si>
    <t>Columns</t>
  </si>
  <si>
    <t>3.3.3</t>
  </si>
  <si>
    <t>Beams</t>
  </si>
  <si>
    <t>6mm. dia, ring bar (R6@150)</t>
  </si>
  <si>
    <t>BILL N0: 09</t>
  </si>
  <si>
    <t>BILL No: 03 - Carried forward</t>
  </si>
  <si>
    <t>BILL No: 03 - Brought forward</t>
  </si>
  <si>
    <t>BILL No: 04 - Carried forward</t>
  </si>
  <si>
    <t>BILL No: 04 - Brought forward</t>
  </si>
  <si>
    <t>BILL N0: 08 - FINISHES</t>
  </si>
  <si>
    <t>(b) All pipework and fittings shall be high pressure UPVC</t>
  </si>
  <si>
    <t>9.1.</t>
  </si>
  <si>
    <t>9.2.</t>
  </si>
  <si>
    <t>9.3.</t>
  </si>
  <si>
    <t>14.1.1</t>
  </si>
  <si>
    <r>
      <t>m</t>
    </r>
    <r>
      <rPr>
        <vertAlign val="superscript"/>
        <sz val="12"/>
        <rFont val="Times New Roman"/>
        <family val="1"/>
      </rPr>
      <t>2</t>
    </r>
  </si>
  <si>
    <t>Providing &amp; maintaining adequate safety measure on site for all workers &amp; all authorized visitors on site &amp; protecting adjoining properties &amp; people against falling objects or other with regard to the construction works</t>
  </si>
  <si>
    <t>ADDITION</t>
  </si>
  <si>
    <t>Filling</t>
  </si>
  <si>
    <t>OMISSION</t>
  </si>
  <si>
    <t>ADDITIONS &amp; OMISSIONS</t>
  </si>
  <si>
    <t>16.2.1</t>
  </si>
  <si>
    <t>Please make reference to BOQ items references when inserting additions or omissions to this BOQ.</t>
  </si>
  <si>
    <t>16.2.2</t>
  </si>
  <si>
    <t>16.2.3</t>
  </si>
  <si>
    <t>16.3.1</t>
  </si>
  <si>
    <t>16.2.4</t>
  </si>
  <si>
    <t>Railing</t>
  </si>
  <si>
    <t>Provision &amp; maintenance of all necessary temporary plants, machineries &amp; scaffolding that is required for the completion of the project</t>
  </si>
  <si>
    <t>Direct Municipality Water connection pipe work for ground floor to first floor with separate water meters incl. supply and laying of pipes.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</si>
  <si>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</si>
  <si>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</si>
  <si>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Building footrpint area</t>
  </si>
  <si>
    <t>600x600mm Ceramic floor tiles</t>
  </si>
  <si>
    <t>Waste water and sewage connection from all the toilets, to the municipality sewer line with Catch pits and Manhole. Also the well water over flow to the Municipality Drain incl. Supply and laying of pipes.</t>
  </si>
  <si>
    <t>(a) Rates shall include for excavation, maintaining faces of drain pipe trenches and pits, backfilling, disposal of surplus soil, bends, junctions, reducers, expansion joints and all joints, gutters, end caps and other incidental materials.</t>
  </si>
  <si>
    <t>Concrete chemical Rheomix 141</t>
  </si>
  <si>
    <t xml:space="preserve">12mm thick interior cement plastering and 20mm thick exterior cement plastering as specified on </t>
  </si>
  <si>
    <t>Location:</t>
  </si>
  <si>
    <t>RAILING ON  RAMP ACCESS</t>
  </si>
  <si>
    <t>10mm. dia, 6m. high tensile steel bar (10@100 bw)</t>
  </si>
  <si>
    <t>Reinforcement. ( Upto bar length 8m)</t>
  </si>
  <si>
    <t>16mm. dia, 6m. high tensile steel bar (4T16)</t>
  </si>
  <si>
    <t>6mm. dia, 6m. Ring bars (R6@150 with HOOK)</t>
  </si>
  <si>
    <t>Minaret top concrete structure</t>
  </si>
  <si>
    <t>12mm. dia, 6m. high tensile steel bar (T12@150 BW TB)</t>
  </si>
  <si>
    <t>10mm. dia, 6m. high tensile steel bar (T12@150 BW B)</t>
  </si>
  <si>
    <t>Pre Fabrcated Dome</t>
  </si>
  <si>
    <t>Ceiling Mount Fluorescent Lamp 2x tubular 54W 4450lm 41lm/W</t>
  </si>
  <si>
    <t>Spotlight adjustable 12W 1620lm 135lm/W</t>
  </si>
  <si>
    <t>Floor light Low IP65 striplight LED with Heat dissipating Aluminum bars 12mm W x 5mm H x 50m length rolls</t>
  </si>
  <si>
    <t>Excavation for Minaret Foundation</t>
  </si>
  <si>
    <t>Minaret</t>
  </si>
  <si>
    <t>One way Switch 1-gang</t>
  </si>
  <si>
    <t>GI Ladder with Enamel Coating fixed to interrior of the Minaret for acces to top level of minaret for maintenance.</t>
  </si>
  <si>
    <t>CLIENT: MINISTRY OF ISLAMIC AFFAIRS</t>
  </si>
  <si>
    <t>Damp Proof Membrane</t>
  </si>
  <si>
    <t>(a) Rates shall include for: dressing around and sealing to all penetrations.</t>
  </si>
  <si>
    <t xml:space="preserve">Heavy duty polyethylene  sheet damp proof membrane (1000 gauge) laid on blinding layer.  </t>
  </si>
  <si>
    <t>Allow for concrete testing.</t>
  </si>
  <si>
    <t>LS</t>
  </si>
  <si>
    <t>SOUND SYSTEM</t>
  </si>
  <si>
    <t>Area = 25 sqm (Minaret Footprint)</t>
  </si>
  <si>
    <t>Proposed Single Storey Mosque (700 pax)</t>
  </si>
  <si>
    <t>OF SINGLE STOREY MOSQUE MINARET(700 PAX)</t>
  </si>
  <si>
    <t>ESTIMATE OF SINGLE STOREY MOSQUE MINARET(700 PAX)</t>
  </si>
  <si>
    <t>Foundation Pad Minaret (5000 x 5000 x 2700mm)</t>
  </si>
  <si>
    <t>Columns C2 (Minaret)</t>
  </si>
  <si>
    <t>9mm thick Resin</t>
  </si>
  <si>
    <t>20mm. dia, 6m. high tensile steel bar (6T20)</t>
  </si>
  <si>
    <t>16mm. dia, 6m. high tensile steel bar (2T16)</t>
  </si>
  <si>
    <t>12mm. dia, 6m. high tensile steel bar (2T12)</t>
  </si>
  <si>
    <t>6mm. dia, ring bar (R6@100)</t>
  </si>
  <si>
    <t>16mm. dia, 6m. high tensile steel bar 82T16)</t>
  </si>
  <si>
    <t>Minaret Beams B1</t>
  </si>
  <si>
    <t>Minaret Beams B2</t>
  </si>
  <si>
    <t>GI Ladder and safety covering</t>
  </si>
  <si>
    <t>2200mm radius 2500m height placed over roof slab fixed to withstand Windspeed 65 knots</t>
  </si>
  <si>
    <t>D1 (2150 x 700)  as shown in drawing</t>
  </si>
  <si>
    <t>Level 1 to 4</t>
  </si>
  <si>
    <t>Rate</t>
  </si>
  <si>
    <t>(1) Horn Loudspeaker 75W (TOA or equiv)</t>
  </si>
  <si>
    <t>(2) Speakers 30W wall fixed shall be "JBL", "Bose" or equivalent (White color)</t>
  </si>
  <si>
    <t>(3) Amplifier 360w, 100v (Line 6, or YAMAHA or equiv)</t>
  </si>
  <si>
    <t>(4) Audio Mixer (8 Channel), phantom power shall be "YAMAHA", "Sound Craft" or Equivalent</t>
  </si>
  <si>
    <t>(5) Wireless Headworn mic shall be "Sennheiser", "SHURE" or Equivalent</t>
  </si>
  <si>
    <t>(6) Cable Mic shall be "Bose" or "JTS" or equivalent</t>
  </si>
  <si>
    <t>(7) Goose neck mic with shock mount shall be "SHURE" OR "Sennheiser" OR equivalent</t>
  </si>
  <si>
    <t>(8) Adjustable mic stand with round Base</t>
  </si>
  <si>
    <t>(9) Microphone Cable with Connection Jacks and Extension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</si>
</sst>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00;[Red]\-#,##0.000000"/>
    <numFmt numFmtId="172" formatCode="#,##0.00000;[Red]\-#,##0.00000"/>
  </numFmts>
  <fonts count="19" x14ac:knownFonts="1">
    <font>
      <sz val="10"/>
      <name val="MS Sans Serif"/>
    </font>
    <font>
      <sz val="10"/>
      <name val="MS Sans Serif"/>
      <family val="2"/>
    </font>
    <font>
      <b/>
      <sz val="12"/>
      <name val="Times New Roman"/>
      <family val="1"/>
    </font>
    <font>
      <sz val="10"/>
      <name val="Arial"/>
      <family val="2"/>
    </font>
    <font>
      <u/>
      <sz val="12"/>
      <name val="Times New Roman"/>
      <family val="1"/>
    </font>
    <font>
      <sz val="12"/>
      <name val="Times New Roman"/>
      <family val="1"/>
    </font>
    <font>
      <b/>
      <u/>
      <sz val="12"/>
      <name val="Times New Roman"/>
      <family val="1"/>
    </font>
    <font>
      <b/>
      <sz val="14"/>
      <name val="Times New Roman"/>
      <family val="1"/>
    </font>
    <font>
      <sz val="10"/>
      <name val="Times New Roman"/>
      <family val="1"/>
    </font>
    <font>
      <sz val="10"/>
      <name val="Arial"/>
      <family val="2"/>
    </font>
    <font>
      <vertAlign val="superscript"/>
      <sz val="12"/>
      <name val="Times New Roman"/>
      <family val="1"/>
    </font>
    <font>
      <sz val="12"/>
      <color indexed="10"/>
      <name val="Times New Roman"/>
      <family val="1"/>
    </font>
    <font>
      <sz val="12"/>
      <color indexed="14"/>
      <name val="Times New Roman"/>
      <family val="1"/>
    </font>
    <font>
      <sz val="12"/>
      <color indexed="9"/>
      <name val="Times New Roman"/>
      <family val="1"/>
    </font>
    <font>
      <sz val="7"/>
      <name val="Times New Roman"/>
      <family val="1"/>
    </font>
    <font>
      <b/>
      <u/>
      <sz val="16"/>
      <name val="Times New Roman"/>
      <family val="1"/>
    </font>
    <font>
      <b/>
      <sz val="13"/>
      <name val="Times New Roman"/>
      <family val="1"/>
    </font>
    <font>
      <sz val="12"/>
      <color rgb="FFFF0000"/>
      <name val="Times New Roman"/>
      <family val="1"/>
    </font>
    <font>
      <sz val="12"/>
      <color theme="1"/>
      <name val="Times New Roman"/>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solid">
        <fgColor rgb="FFFFFFFF"/>
        <bgColor rgb="FFFFFFFF"/>
      </patternFill>
    </fill>
  </fills>
  <borders count="38">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hair">
        <color rgb="FF000000"/>
      </left>
      <right style="hair">
        <color rgb="FF000000"/>
      </right>
      <top/>
      <bottom/>
      <diagonal/>
    </border>
  </borders>
  <cellStyleXfs count="6">
    <xf numFmtId="0" fontId="0" fillId="0" borderId="0"/>
    <xf numFmtId="40" fontId="1" fillId="0" borderId="0" applyFont="0" applyFill="0" applyBorder="0" applyProtection="0"/>
    <xf numFmtId="0" fontId="3" fillId="0" borderId="0"/>
    <xf numFmtId="43" fontId="3" fillId="0" borderId="0" applyFont="0" applyFill="0" applyBorder="0" applyAlignment="0" applyProtection="0"/>
    <xf numFmtId="0" fontId="9" fillId="0" borderId="0"/>
    <xf numFmtId="164" fontId="9" fillId="0" borderId="0" applyFont="0" applyFill="0" applyBorder="0" applyAlignment="0" applyProtection="0"/>
  </cellStyleXfs>
  <cellXfs count="344">
    <xf numFmtId="0" fontId="0" fillId="0" borderId="0" xfId="0"/>
    <xf numFmtId="40" fontId="5" fillId="0" borderId="2" xfId="1" applyFont="1" applyBorder="1" applyAlignment="1">
      <alignment horizontal="justify" vertical="top"/>
    </xf>
    <xf numFmtId="40" fontId="5" fillId="0" borderId="2" xfId="1" quotePrefix="1" applyFont="1" applyBorder="1" applyAlignment="1">
      <alignment horizontal="left" vertical="top"/>
    </xf>
    <xf numFmtId="40" fontId="5" fillId="0" borderId="2" xfId="1" quotePrefix="1" applyFont="1" applyBorder="1" applyAlignment="1">
      <alignment horizontal="justify" vertical="top"/>
    </xf>
    <xf numFmtId="40" fontId="5" fillId="2" borderId="2" xfId="1" applyFont="1" applyFill="1" applyBorder="1" applyAlignment="1">
      <alignment horizontal="justify" vertical="top"/>
    </xf>
    <xf numFmtId="40" fontId="5" fillId="2" borderId="2" xfId="1" quotePrefix="1" applyFont="1" applyFill="1" applyBorder="1" applyAlignment="1">
      <alignment horizontal="justify" vertical="top"/>
    </xf>
    <xf numFmtId="40" fontId="5" fillId="2" borderId="2" xfId="1" applyFont="1" applyFill="1" applyBorder="1" applyAlignment="1">
      <alignment horizontal="left" vertical="top"/>
    </xf>
    <xf numFmtId="40" fontId="5" fillId="3" borderId="2" xfId="1" applyFont="1" applyFill="1" applyBorder="1" applyAlignment="1">
      <alignment horizontal="justify" vertical="top"/>
    </xf>
    <xf numFmtId="40" fontId="5" fillId="2" borderId="2" xfId="1" applyFont="1" applyFill="1" applyBorder="1" applyAlignment="1">
      <alignment horizontal="justify" vertical="top" wrapText="1"/>
    </xf>
    <xf numFmtId="40" fontId="5" fillId="2" borderId="2" xfId="1" applyFont="1" applyFill="1" applyBorder="1" applyAlignment="1">
      <alignment horizontal="left" vertical="top" wrapText="1"/>
    </xf>
    <xf numFmtId="40" fontId="2" fillId="3" borderId="6" xfId="1" applyFont="1" applyFill="1" applyBorder="1" applyAlignment="1">
      <alignment horizontal="left" vertical="top"/>
    </xf>
    <xf numFmtId="40" fontId="5" fillId="3" borderId="2" xfId="1" quotePrefix="1" applyFont="1" applyFill="1" applyBorder="1" applyAlignment="1">
      <alignment horizontal="left" vertical="top" wrapText="1"/>
    </xf>
    <xf numFmtId="40" fontId="6" fillId="2" borderId="2" xfId="1" applyFont="1" applyFill="1" applyBorder="1" applyAlignment="1">
      <alignment horizontal="justify" vertical="top"/>
    </xf>
    <xf numFmtId="40" fontId="5" fillId="2" borderId="6" xfId="1" applyFont="1" applyFill="1" applyBorder="1" applyAlignment="1">
      <alignment vertical="top" wrapText="1"/>
    </xf>
    <xf numFmtId="40" fontId="5" fillId="2" borderId="6" xfId="1" applyFont="1" applyFill="1" applyBorder="1" applyAlignment="1">
      <alignment horizontal="left" vertical="top" wrapText="1"/>
    </xf>
    <xf numFmtId="40" fontId="5" fillId="2" borderId="6" xfId="1" applyFont="1" applyFill="1" applyBorder="1" applyAlignment="1">
      <alignment horizontal="justify" vertical="top" wrapText="1"/>
    </xf>
    <xf numFmtId="40" fontId="4" fillId="2" borderId="2" xfId="1" applyFont="1" applyFill="1" applyBorder="1" applyAlignment="1">
      <alignment horizontal="justify" vertical="top"/>
    </xf>
    <xf numFmtId="40" fontId="4" fillId="0" borderId="2" xfId="1" applyFont="1" applyBorder="1" applyAlignment="1">
      <alignment horizontal="justify" vertical="top"/>
    </xf>
    <xf numFmtId="40" fontId="5" fillId="0" borderId="2" xfId="1" applyFont="1" applyBorder="1" applyAlignment="1">
      <alignment horizontal="justify" vertical="top" wrapText="1"/>
    </xf>
    <xf numFmtId="40" fontId="5" fillId="5" borderId="2" xfId="1" applyFont="1" applyFill="1" applyBorder="1" applyAlignment="1">
      <alignment horizontal="justify" vertical="top"/>
    </xf>
    <xf numFmtId="40" fontId="5" fillId="2" borderId="13" xfId="1" applyFont="1" applyFill="1" applyBorder="1" applyAlignment="1">
      <alignment horizontal="justify" vertical="top"/>
    </xf>
    <xf numFmtId="40" fontId="5" fillId="2" borderId="2" xfId="1" quotePrefix="1" applyFont="1" applyFill="1" applyBorder="1" applyAlignment="1">
      <alignment horizontal="justify" vertical="top" wrapText="1"/>
    </xf>
    <xf numFmtId="40" fontId="6" fillId="3" borderId="2" xfId="1" applyFont="1" applyFill="1" applyBorder="1" applyAlignment="1">
      <alignment horizontal="justify" vertical="top"/>
    </xf>
    <xf numFmtId="167" fontId="5" fillId="0" borderId="1" xfId="1" applyNumberFormat="1" applyFont="1" applyBorder="1" applyAlignment="1">
      <alignment horizontal="right" vertical="top"/>
    </xf>
    <xf numFmtId="40" fontId="5" fillId="0" borderId="2" xfId="1" applyFont="1" applyBorder="1" applyAlignment="1">
      <alignment vertical="top"/>
    </xf>
    <xf numFmtId="40" fontId="5" fillId="0" borderId="2" xfId="1" applyFont="1" applyBorder="1" applyAlignment="1">
      <alignment horizontal="center" vertical="top"/>
    </xf>
    <xf numFmtId="40" fontId="5" fillId="0" borderId="2" xfId="1" applyFont="1" applyBorder="1" applyAlignment="1">
      <alignment horizontal="right" vertical="top"/>
    </xf>
    <xf numFmtId="40" fontId="5" fillId="0" borderId="7" xfId="1" applyNumberFormat="1" applyFont="1" applyBorder="1" applyAlignment="1">
      <alignment vertical="top"/>
    </xf>
    <xf numFmtId="167" fontId="5" fillId="0" borderId="14" xfId="1" applyNumberFormat="1" applyFont="1" applyBorder="1" applyAlignment="1">
      <alignment horizontal="right" vertical="top"/>
    </xf>
    <xf numFmtId="40" fontId="6" fillId="3" borderId="2" xfId="1" applyFont="1" applyFill="1" applyBorder="1" applyAlignment="1">
      <alignment horizontal="left" vertical="top"/>
    </xf>
    <xf numFmtId="40" fontId="6" fillId="3" borderId="2" xfId="1" applyFont="1" applyFill="1" applyBorder="1" applyAlignment="1">
      <alignment horizontal="left" vertical="top" wrapText="1"/>
    </xf>
    <xf numFmtId="165" fontId="2" fillId="3" borderId="1" xfId="1" applyNumberFormat="1" applyFont="1" applyFill="1" applyBorder="1" applyAlignment="1">
      <alignment horizontal="right" vertical="top"/>
    </xf>
    <xf numFmtId="49" fontId="5" fillId="0" borderId="0" xfId="1" applyNumberFormat="1" applyFont="1" applyFill="1" applyBorder="1" applyAlignment="1">
      <alignment horizontal="left" vertical="top" wrapText="1"/>
    </xf>
    <xf numFmtId="0" fontId="5" fillId="0" borderId="2" xfId="3" applyNumberFormat="1" applyFont="1" applyFill="1" applyBorder="1" applyAlignment="1" applyProtection="1">
      <alignment horizontal="left" vertical="top" wrapText="1"/>
    </xf>
    <xf numFmtId="168" fontId="5" fillId="3" borderId="20" xfId="1" applyNumberFormat="1" applyFont="1" applyFill="1" applyBorder="1" applyAlignment="1">
      <alignment horizontal="center" vertical="top" wrapText="1"/>
    </xf>
    <xf numFmtId="168" fontId="5" fillId="3" borderId="0" xfId="1" applyNumberFormat="1" applyFont="1" applyFill="1" applyBorder="1" applyAlignment="1">
      <alignment horizontal="right" vertical="top" wrapText="1"/>
    </xf>
    <xf numFmtId="40" fontId="5" fillId="3" borderId="0" xfId="1" applyFont="1" applyFill="1" applyBorder="1" applyAlignment="1">
      <alignment horizontal="right" vertical="top" wrapText="1"/>
    </xf>
    <xf numFmtId="0" fontId="5" fillId="0" borderId="0" xfId="0" applyFont="1" applyAlignment="1">
      <alignment vertical="top"/>
    </xf>
    <xf numFmtId="0" fontId="2" fillId="4" borderId="15" xfId="0" applyFont="1" applyFill="1" applyBorder="1" applyAlignment="1">
      <alignment vertical="top"/>
    </xf>
    <xf numFmtId="0" fontId="2" fillId="4" borderId="15" xfId="0" applyFont="1" applyFill="1" applyBorder="1" applyAlignment="1">
      <alignment horizontal="center" vertical="top"/>
    </xf>
    <xf numFmtId="0" fontId="2" fillId="4" borderId="15" xfId="0" applyFont="1" applyFill="1" applyBorder="1" applyAlignment="1">
      <alignment horizontal="right" vertical="top" wrapText="1"/>
    </xf>
    <xf numFmtId="4" fontId="2" fillId="4" borderId="15" xfId="0" applyNumberFormat="1" applyFont="1" applyFill="1" applyBorder="1" applyAlignment="1">
      <alignment horizontal="center" vertical="top" wrapText="1"/>
    </xf>
    <xf numFmtId="0" fontId="2" fillId="0" borderId="14" xfId="0" applyFont="1" applyBorder="1" applyAlignment="1">
      <alignment vertical="top"/>
    </xf>
    <xf numFmtId="0" fontId="2" fillId="0" borderId="0" xfId="0" applyFont="1" applyBorder="1" applyAlignment="1">
      <alignment vertical="top"/>
    </xf>
    <xf numFmtId="0" fontId="2" fillId="0" borderId="0" xfId="0" applyFont="1" applyBorder="1" applyAlignment="1">
      <alignment horizontal="right" vertical="top"/>
    </xf>
    <xf numFmtId="0" fontId="2" fillId="0" borderId="0" xfId="0" applyFont="1" applyBorder="1" applyAlignment="1">
      <alignment horizontal="center" vertical="top"/>
    </xf>
    <xf numFmtId="4" fontId="2" fillId="0" borderId="16" xfId="0" applyNumberFormat="1" applyFont="1" applyBorder="1" applyAlignment="1">
      <alignment horizontal="center" vertical="top"/>
    </xf>
    <xf numFmtId="165" fontId="2" fillId="3" borderId="5" xfId="1" applyNumberFormat="1" applyFont="1" applyFill="1" applyBorder="1" applyAlignment="1">
      <alignment horizontal="right" vertical="top"/>
    </xf>
    <xf numFmtId="40" fontId="2" fillId="3" borderId="4" xfId="1" quotePrefix="1" applyFont="1" applyFill="1" applyBorder="1" applyAlignment="1">
      <alignment horizontal="center" vertical="top"/>
    </xf>
    <xf numFmtId="40" fontId="2" fillId="3" borderId="4" xfId="1" applyFont="1" applyFill="1" applyBorder="1" applyAlignment="1">
      <alignment horizontal="right" vertical="top"/>
    </xf>
    <xf numFmtId="166" fontId="2" fillId="3" borderId="4" xfId="1" applyNumberFormat="1" applyFont="1" applyFill="1" applyBorder="1" applyAlignment="1">
      <alignment horizontal="center" vertical="top"/>
    </xf>
    <xf numFmtId="166" fontId="2" fillId="3" borderId="4" xfId="1" applyNumberFormat="1" applyFont="1" applyFill="1" applyBorder="1" applyAlignment="1">
      <alignment horizontal="right" vertical="top"/>
    </xf>
    <xf numFmtId="40" fontId="2" fillId="3" borderId="3" xfId="1" applyNumberFormat="1" applyFont="1" applyFill="1" applyBorder="1" applyAlignment="1">
      <alignment horizontal="center" vertical="top"/>
    </xf>
    <xf numFmtId="40" fontId="5" fillId="3" borderId="0" xfId="1" applyFont="1" applyFill="1" applyAlignment="1">
      <alignment vertical="top"/>
    </xf>
    <xf numFmtId="165" fontId="2" fillId="3" borderId="9" xfId="1" applyNumberFormat="1" applyFont="1" applyFill="1" applyBorder="1" applyAlignment="1">
      <alignment horizontal="right" vertical="top"/>
    </xf>
    <xf numFmtId="40" fontId="6" fillId="3" borderId="10" xfId="1" applyFont="1" applyFill="1" applyBorder="1" applyAlignment="1">
      <alignment horizontal="center" vertical="top"/>
    </xf>
    <xf numFmtId="40" fontId="2" fillId="3" borderId="10" xfId="1" applyFont="1" applyFill="1" applyBorder="1" applyAlignment="1">
      <alignment horizontal="right" vertical="top"/>
    </xf>
    <xf numFmtId="166" fontId="2" fillId="3" borderId="10" xfId="1" applyNumberFormat="1" applyFont="1" applyFill="1" applyBorder="1" applyAlignment="1">
      <alignment horizontal="center" vertical="top"/>
    </xf>
    <xf numFmtId="166" fontId="2" fillId="3" borderId="10" xfId="1" applyNumberFormat="1" applyFont="1" applyFill="1" applyBorder="1" applyAlignment="1">
      <alignment horizontal="right" vertical="top"/>
    </xf>
    <xf numFmtId="40" fontId="2" fillId="3" borderId="11" xfId="1" applyNumberFormat="1" applyFont="1" applyFill="1" applyBorder="1" applyAlignment="1">
      <alignment horizontal="center" vertical="top"/>
    </xf>
    <xf numFmtId="40" fontId="5" fillId="0" borderId="0" xfId="1" applyFont="1" applyAlignment="1">
      <alignment vertical="top"/>
    </xf>
    <xf numFmtId="40" fontId="6" fillId="3" borderId="2" xfId="1" applyFont="1" applyFill="1" applyBorder="1" applyAlignment="1">
      <alignment horizontal="center" vertical="top"/>
    </xf>
    <xf numFmtId="40" fontId="2" fillId="3" borderId="2" xfId="1" applyFont="1" applyFill="1" applyBorder="1" applyAlignment="1">
      <alignment horizontal="right" vertical="top"/>
    </xf>
    <xf numFmtId="166" fontId="2" fillId="3" borderId="2" xfId="1" applyNumberFormat="1" applyFont="1" applyFill="1" applyBorder="1" applyAlignment="1">
      <alignment horizontal="center" vertical="top"/>
    </xf>
    <xf numFmtId="166" fontId="2" fillId="3" borderId="2" xfId="1" applyNumberFormat="1" applyFont="1" applyFill="1" applyBorder="1" applyAlignment="1">
      <alignment horizontal="right" vertical="top"/>
    </xf>
    <xf numFmtId="40" fontId="2" fillId="3" borderId="7" xfId="1" applyNumberFormat="1" applyFont="1" applyFill="1" applyBorder="1" applyAlignment="1">
      <alignment horizontal="center" vertical="top"/>
    </xf>
    <xf numFmtId="164" fontId="5" fillId="0" borderId="0" xfId="5" applyFont="1" applyFill="1" applyBorder="1" applyAlignment="1">
      <alignment horizontal="left" vertical="top"/>
    </xf>
    <xf numFmtId="40" fontId="2" fillId="2" borderId="2" xfId="1" applyFont="1" applyFill="1" applyBorder="1" applyAlignment="1">
      <alignment horizontal="right" vertical="top"/>
    </xf>
    <xf numFmtId="166" fontId="2" fillId="2" borderId="2" xfId="1" applyNumberFormat="1" applyFont="1" applyFill="1" applyBorder="1" applyAlignment="1">
      <alignment horizontal="center" vertical="top"/>
    </xf>
    <xf numFmtId="166" fontId="2" fillId="2" borderId="2" xfId="1" applyNumberFormat="1" applyFont="1" applyFill="1" applyBorder="1" applyAlignment="1">
      <alignment horizontal="right" vertical="top"/>
    </xf>
    <xf numFmtId="40" fontId="2" fillId="2" borderId="7" xfId="1" applyNumberFormat="1" applyFont="1" applyFill="1" applyBorder="1" applyAlignment="1">
      <alignment horizontal="center" vertical="top"/>
    </xf>
    <xf numFmtId="167" fontId="5" fillId="0" borderId="1" xfId="1" quotePrefix="1" applyNumberFormat="1" applyFont="1" applyBorder="1" applyAlignment="1">
      <alignment horizontal="right" vertical="top"/>
    </xf>
    <xf numFmtId="40" fontId="4" fillId="2" borderId="2" xfId="1" applyFont="1" applyFill="1" applyBorder="1" applyAlignment="1">
      <alignment horizontal="left" vertical="top"/>
    </xf>
    <xf numFmtId="165" fontId="5" fillId="2" borderId="1" xfId="1" applyNumberFormat="1" applyFont="1" applyFill="1" applyBorder="1" applyAlignment="1">
      <alignment horizontal="right" vertical="top"/>
    </xf>
    <xf numFmtId="165" fontId="2" fillId="3" borderId="1" xfId="1" quotePrefix="1" applyNumberFormat="1" applyFont="1" applyFill="1" applyBorder="1" applyAlignment="1">
      <alignment horizontal="right" vertical="top"/>
    </xf>
    <xf numFmtId="40" fontId="6" fillId="3" borderId="2" xfId="1" applyFont="1" applyFill="1" applyBorder="1" applyAlignment="1">
      <alignment vertical="top"/>
    </xf>
    <xf numFmtId="40" fontId="5" fillId="3" borderId="2" xfId="1" applyFont="1" applyFill="1" applyBorder="1" applyAlignment="1">
      <alignment horizontal="right" vertical="top"/>
    </xf>
    <xf numFmtId="166" fontId="5" fillId="3" borderId="2" xfId="1" applyNumberFormat="1" applyFont="1" applyFill="1" applyBorder="1" applyAlignment="1">
      <alignment horizontal="center" vertical="top"/>
    </xf>
    <xf numFmtId="166" fontId="5" fillId="3" borderId="2" xfId="1" applyNumberFormat="1" applyFont="1" applyFill="1" applyBorder="1" applyAlignment="1">
      <alignment horizontal="right" vertical="top"/>
    </xf>
    <xf numFmtId="166" fontId="5" fillId="3" borderId="2" xfId="1" applyNumberFormat="1" applyFont="1" applyFill="1" applyBorder="1" applyAlignment="1">
      <alignment vertical="top"/>
    </xf>
    <xf numFmtId="40" fontId="5" fillId="3" borderId="2" xfId="1" applyFont="1" applyFill="1" applyBorder="1" applyAlignment="1">
      <alignment vertical="top"/>
    </xf>
    <xf numFmtId="40" fontId="5" fillId="3" borderId="7" xfId="1" applyNumberFormat="1" applyFont="1" applyFill="1" applyBorder="1" applyAlignment="1">
      <alignment vertical="top"/>
    </xf>
    <xf numFmtId="165" fontId="5" fillId="0" borderId="1" xfId="1" applyNumberFormat="1" applyFont="1" applyBorder="1" applyAlignment="1">
      <alignment horizontal="right" vertical="top"/>
    </xf>
    <xf numFmtId="166" fontId="5" fillId="0" borderId="2" xfId="1" applyNumberFormat="1" applyFont="1" applyBorder="1" applyAlignment="1">
      <alignment horizontal="center" vertical="top"/>
    </xf>
    <xf numFmtId="166" fontId="5" fillId="0" borderId="2" xfId="1" applyNumberFormat="1" applyFont="1" applyBorder="1" applyAlignment="1">
      <alignment horizontal="right" vertical="top"/>
    </xf>
    <xf numFmtId="40" fontId="5" fillId="3" borderId="2" xfId="1" applyFont="1" applyFill="1" applyBorder="1" applyAlignment="1">
      <alignment horizontal="center" vertical="top"/>
    </xf>
    <xf numFmtId="40" fontId="5" fillId="0" borderId="2" xfId="1" applyFont="1" applyBorder="1" applyAlignment="1">
      <alignment vertical="top" wrapText="1"/>
    </xf>
    <xf numFmtId="165" fontId="5" fillId="0" borderId="5" xfId="1" applyNumberFormat="1" applyFont="1" applyBorder="1" applyAlignment="1">
      <alignment horizontal="right" vertical="top"/>
    </xf>
    <xf numFmtId="40" fontId="2" fillId="0" borderId="4" xfId="1" quotePrefix="1" applyFont="1" applyBorder="1" applyAlignment="1">
      <alignment horizontal="left" vertical="top"/>
    </xf>
    <xf numFmtId="40" fontId="5" fillId="0" borderId="4" xfId="1" applyFont="1" applyBorder="1" applyAlignment="1">
      <alignment horizontal="right" vertical="top"/>
    </xf>
    <xf numFmtId="166" fontId="5" fillId="0" borderId="4" xfId="1" applyNumberFormat="1" applyFont="1" applyBorder="1" applyAlignment="1">
      <alignment horizontal="center" vertical="top"/>
    </xf>
    <xf numFmtId="166" fontId="5" fillId="0" borderId="4" xfId="1" applyNumberFormat="1" applyFont="1" applyBorder="1" applyAlignment="1">
      <alignment horizontal="right" vertical="top"/>
    </xf>
    <xf numFmtId="40" fontId="5" fillId="0" borderId="3" xfId="1" applyNumberFormat="1" applyFont="1" applyBorder="1" applyAlignment="1">
      <alignment vertical="top"/>
    </xf>
    <xf numFmtId="165" fontId="2" fillId="0" borderId="5" xfId="1" applyNumberFormat="1" applyFont="1" applyFill="1" applyBorder="1" applyAlignment="1">
      <alignment horizontal="right" vertical="top"/>
    </xf>
    <xf numFmtId="40" fontId="2" fillId="0" borderId="4" xfId="1" quotePrefix="1" applyFont="1" applyFill="1" applyBorder="1" applyAlignment="1">
      <alignment horizontal="left" vertical="top"/>
    </xf>
    <xf numFmtId="40" fontId="2" fillId="0" borderId="4" xfId="1" applyFont="1" applyFill="1" applyBorder="1" applyAlignment="1">
      <alignment horizontal="right" vertical="top"/>
    </xf>
    <xf numFmtId="166" fontId="2" fillId="0" borderId="4" xfId="1" applyNumberFormat="1" applyFont="1" applyFill="1" applyBorder="1" applyAlignment="1">
      <alignment horizontal="center" vertical="top"/>
    </xf>
    <xf numFmtId="166" fontId="2" fillId="0" borderId="4" xfId="1" applyNumberFormat="1" applyFont="1" applyFill="1" applyBorder="1" applyAlignment="1">
      <alignment horizontal="right" vertical="top"/>
    </xf>
    <xf numFmtId="166" fontId="2" fillId="0" borderId="4" xfId="1" applyNumberFormat="1" applyFont="1" applyFill="1" applyBorder="1" applyAlignment="1">
      <alignment vertical="top"/>
    </xf>
    <xf numFmtId="40" fontId="2" fillId="0" borderId="3" xfId="1" applyNumberFormat="1" applyFont="1" applyFill="1" applyBorder="1" applyAlignment="1">
      <alignment vertical="top"/>
    </xf>
    <xf numFmtId="165" fontId="2" fillId="2" borderId="5" xfId="1" applyNumberFormat="1" applyFont="1" applyFill="1" applyBorder="1" applyAlignment="1">
      <alignment horizontal="right" vertical="top"/>
    </xf>
    <xf numFmtId="40" fontId="2" fillId="2" borderId="4" xfId="1" quotePrefix="1" applyFont="1" applyFill="1" applyBorder="1" applyAlignment="1">
      <alignment horizontal="center" vertical="top"/>
    </xf>
    <xf numFmtId="40" fontId="2" fillId="2" borderId="4" xfId="1" applyFont="1" applyFill="1" applyBorder="1" applyAlignment="1">
      <alignment horizontal="right" vertical="top"/>
    </xf>
    <xf numFmtId="166" fontId="2" fillId="2" borderId="4" xfId="1" applyNumberFormat="1" applyFont="1" applyFill="1" applyBorder="1" applyAlignment="1">
      <alignment horizontal="center" vertical="top"/>
    </xf>
    <xf numFmtId="166" fontId="2" fillId="2" borderId="4" xfId="1" applyNumberFormat="1" applyFont="1" applyFill="1" applyBorder="1" applyAlignment="1">
      <alignment horizontal="right" vertical="top"/>
    </xf>
    <xf numFmtId="40" fontId="2" fillId="2" borderId="4" xfId="1" applyFont="1" applyFill="1" applyBorder="1" applyAlignment="1">
      <alignment horizontal="center" vertical="top"/>
    </xf>
    <xf numFmtId="40" fontId="2" fillId="2" borderId="3" xfId="1" applyNumberFormat="1" applyFont="1" applyFill="1" applyBorder="1" applyAlignment="1">
      <alignment horizontal="center" vertical="top"/>
    </xf>
    <xf numFmtId="40" fontId="2" fillId="3" borderId="11" xfId="1" applyNumberFormat="1" applyFont="1" applyFill="1" applyBorder="1" applyAlignment="1">
      <alignment vertical="top"/>
    </xf>
    <xf numFmtId="40" fontId="5" fillId="2" borderId="2" xfId="1" applyFont="1" applyFill="1" applyBorder="1" applyAlignment="1">
      <alignment horizontal="right" vertical="top"/>
    </xf>
    <xf numFmtId="40" fontId="2" fillId="0" borderId="0" xfId="1" applyFont="1" applyAlignment="1">
      <alignment vertical="top"/>
    </xf>
    <xf numFmtId="40" fontId="5" fillId="0" borderId="7" xfId="1" applyNumberFormat="1" applyFont="1" applyBorder="1" applyAlignment="1">
      <alignment horizontal="center" vertical="top"/>
    </xf>
    <xf numFmtId="40" fontId="5" fillId="0" borderId="0" xfId="1" applyFont="1" applyBorder="1" applyAlignment="1">
      <alignment vertical="top"/>
    </xf>
    <xf numFmtId="40" fontId="5" fillId="2" borderId="3" xfId="1" applyNumberFormat="1" applyFont="1" applyFill="1" applyBorder="1" applyAlignment="1">
      <alignment horizontal="right" vertical="top"/>
    </xf>
    <xf numFmtId="40" fontId="2" fillId="0" borderId="3" xfId="1" applyNumberFormat="1" applyFont="1" applyBorder="1" applyAlignment="1">
      <alignment vertical="top"/>
    </xf>
    <xf numFmtId="40" fontId="5" fillId="0" borderId="10" xfId="1" applyFont="1" applyBorder="1" applyAlignment="1">
      <alignment horizontal="right" vertical="top"/>
    </xf>
    <xf numFmtId="166" fontId="5" fillId="0" borderId="10" xfId="1" applyNumberFormat="1" applyFont="1" applyBorder="1" applyAlignment="1">
      <alignment horizontal="center" vertical="top"/>
    </xf>
    <xf numFmtId="166" fontId="5" fillId="0" borderId="10" xfId="1" applyNumberFormat="1" applyFont="1" applyBorder="1" applyAlignment="1">
      <alignment horizontal="right" vertical="top"/>
    </xf>
    <xf numFmtId="40" fontId="5" fillId="0" borderId="11" xfId="1" applyNumberFormat="1" applyFont="1" applyBorder="1" applyAlignment="1">
      <alignment horizontal="center" vertical="top"/>
    </xf>
    <xf numFmtId="168" fontId="5" fillId="3" borderId="2" xfId="1" applyNumberFormat="1" applyFont="1" applyFill="1" applyBorder="1" applyAlignment="1">
      <alignment horizontal="center" vertical="top"/>
    </xf>
    <xf numFmtId="168" fontId="5" fillId="0" borderId="2" xfId="1" applyNumberFormat="1" applyFont="1" applyBorder="1" applyAlignment="1">
      <alignment horizontal="right" vertical="top"/>
    </xf>
    <xf numFmtId="168" fontId="5" fillId="3" borderId="2" xfId="1" applyNumberFormat="1" applyFont="1" applyFill="1" applyBorder="1" applyAlignment="1">
      <alignment horizontal="right" vertical="top"/>
    </xf>
    <xf numFmtId="40" fontId="5" fillId="3" borderId="7" xfId="1" applyNumberFormat="1" applyFont="1" applyFill="1" applyBorder="1" applyAlignment="1">
      <alignment horizontal="center" vertical="top"/>
    </xf>
    <xf numFmtId="168" fontId="5" fillId="0" borderId="2" xfId="1" applyNumberFormat="1" applyFont="1" applyBorder="1" applyAlignment="1">
      <alignment horizontal="center" vertical="top"/>
    </xf>
    <xf numFmtId="40" fontId="5" fillId="2" borderId="2" xfId="1" applyFont="1" applyFill="1" applyBorder="1" applyAlignment="1">
      <alignment vertical="top"/>
    </xf>
    <xf numFmtId="170" fontId="5" fillId="0" borderId="2" xfId="1" applyNumberFormat="1" applyFont="1" applyBorder="1" applyAlignment="1">
      <alignment horizontal="right" vertical="top"/>
    </xf>
    <xf numFmtId="40" fontId="5" fillId="0" borderId="3" xfId="1" applyNumberFormat="1" applyFont="1" applyFill="1" applyBorder="1" applyAlignment="1">
      <alignment vertical="top"/>
    </xf>
    <xf numFmtId="171" fontId="5" fillId="0" borderId="2" xfId="1" applyNumberFormat="1" applyFont="1" applyBorder="1" applyAlignment="1">
      <alignment horizontal="right" vertical="top"/>
    </xf>
    <xf numFmtId="167" fontId="5" fillId="5" borderId="1" xfId="1" applyNumberFormat="1" applyFont="1" applyFill="1" applyBorder="1" applyAlignment="1">
      <alignment horizontal="right" vertical="top"/>
    </xf>
    <xf numFmtId="168" fontId="5" fillId="5" borderId="2" xfId="1" applyNumberFormat="1" applyFont="1" applyFill="1" applyBorder="1" applyAlignment="1">
      <alignment horizontal="center" vertical="top"/>
    </xf>
    <xf numFmtId="40" fontId="5" fillId="2" borderId="2" xfId="1" applyFont="1" applyFill="1" applyBorder="1" applyAlignment="1">
      <alignment horizontal="center" vertical="top"/>
    </xf>
    <xf numFmtId="172" fontId="5" fillId="0" borderId="2" xfId="1" applyNumberFormat="1" applyFont="1" applyBorder="1" applyAlignment="1">
      <alignment horizontal="right" vertical="top"/>
    </xf>
    <xf numFmtId="165" fontId="5" fillId="3" borderId="5" xfId="1" applyNumberFormat="1" applyFont="1" applyFill="1" applyBorder="1" applyAlignment="1">
      <alignment horizontal="right" vertical="top"/>
    </xf>
    <xf numFmtId="40" fontId="5" fillId="3" borderId="4" xfId="1" applyFont="1" applyFill="1" applyBorder="1" applyAlignment="1">
      <alignment horizontal="right" vertical="top"/>
    </xf>
    <xf numFmtId="40" fontId="5" fillId="3" borderId="4" xfId="1" applyFont="1" applyFill="1" applyBorder="1" applyAlignment="1">
      <alignment horizontal="center" vertical="top"/>
    </xf>
    <xf numFmtId="40" fontId="5" fillId="3" borderId="3" xfId="1" applyNumberFormat="1" applyFont="1" applyFill="1" applyBorder="1" applyAlignment="1">
      <alignment vertical="top"/>
    </xf>
    <xf numFmtId="165" fontId="5" fillId="3" borderId="1" xfId="1" applyNumberFormat="1" applyFont="1" applyFill="1" applyBorder="1" applyAlignment="1">
      <alignment horizontal="right" vertical="top"/>
    </xf>
    <xf numFmtId="0" fontId="5" fillId="3" borderId="2" xfId="0" applyFont="1" applyFill="1" applyBorder="1" applyAlignment="1">
      <alignment horizontal="center" vertical="top"/>
    </xf>
    <xf numFmtId="0" fontId="5" fillId="3" borderId="2" xfId="0" applyFont="1" applyFill="1" applyBorder="1" applyAlignment="1">
      <alignment vertical="top"/>
    </xf>
    <xf numFmtId="167" fontId="5" fillId="3" borderId="1" xfId="1" applyNumberFormat="1" applyFont="1" applyFill="1" applyBorder="1" applyAlignment="1">
      <alignment horizontal="right" vertical="top"/>
    </xf>
    <xf numFmtId="0" fontId="5" fillId="0" borderId="0" xfId="0" applyFont="1" applyBorder="1" applyAlignment="1">
      <alignment vertical="top"/>
    </xf>
    <xf numFmtId="40" fontId="5" fillId="5" borderId="2" xfId="1" applyFont="1" applyFill="1" applyBorder="1" applyAlignment="1">
      <alignment horizontal="right" vertical="top"/>
    </xf>
    <xf numFmtId="0" fontId="5" fillId="0" borderId="2" xfId="0" applyFont="1" applyBorder="1" applyAlignment="1">
      <alignment horizontal="center" vertical="top"/>
    </xf>
    <xf numFmtId="0" fontId="5" fillId="0" borderId="2" xfId="0" applyFont="1" applyBorder="1" applyAlignment="1">
      <alignment horizontal="right" vertical="top"/>
    </xf>
    <xf numFmtId="40" fontId="5" fillId="0" borderId="2" xfId="1" applyFont="1" applyFill="1" applyBorder="1" applyAlignment="1">
      <alignment horizontal="right" vertical="top"/>
    </xf>
    <xf numFmtId="165" fontId="5" fillId="2" borderId="5" xfId="1" applyNumberFormat="1" applyFont="1" applyFill="1" applyBorder="1" applyAlignment="1">
      <alignment horizontal="right" vertical="top"/>
    </xf>
    <xf numFmtId="40" fontId="2" fillId="2" borderId="4" xfId="1" quotePrefix="1" applyFont="1" applyFill="1" applyBorder="1" applyAlignment="1">
      <alignment horizontal="left" vertical="top"/>
    </xf>
    <xf numFmtId="40" fontId="5" fillId="2" borderId="4" xfId="1" applyFont="1" applyFill="1" applyBorder="1" applyAlignment="1">
      <alignment horizontal="right" vertical="top"/>
    </xf>
    <xf numFmtId="166" fontId="5" fillId="2" borderId="4" xfId="1" applyNumberFormat="1" applyFont="1" applyFill="1" applyBorder="1" applyAlignment="1">
      <alignment horizontal="center" vertical="top"/>
    </xf>
    <xf numFmtId="166" fontId="5" fillId="2" borderId="4" xfId="1" applyNumberFormat="1" applyFont="1" applyFill="1" applyBorder="1" applyAlignment="1">
      <alignment horizontal="right" vertical="top"/>
    </xf>
    <xf numFmtId="166" fontId="5" fillId="2" borderId="4" xfId="1" applyNumberFormat="1" applyFont="1" applyFill="1" applyBorder="1" applyAlignment="1">
      <alignment vertical="top"/>
    </xf>
    <xf numFmtId="40" fontId="5" fillId="2" borderId="3" xfId="1" applyNumberFormat="1" applyFont="1" applyFill="1" applyBorder="1" applyAlignment="1">
      <alignment vertical="top"/>
    </xf>
    <xf numFmtId="40" fontId="5" fillId="2" borderId="7" xfId="1" applyNumberFormat="1" applyFont="1" applyFill="1" applyBorder="1" applyAlignment="1">
      <alignment horizontal="center" vertical="top"/>
    </xf>
    <xf numFmtId="40" fontId="5" fillId="2" borderId="7" xfId="1" applyNumberFormat="1" applyFont="1" applyFill="1" applyBorder="1" applyAlignment="1">
      <alignment vertical="top"/>
    </xf>
    <xf numFmtId="40" fontId="5" fillId="3" borderId="10" xfId="1" applyFont="1" applyFill="1" applyBorder="1" applyAlignment="1">
      <alignment horizontal="right" vertical="top"/>
    </xf>
    <xf numFmtId="167" fontId="5" fillId="2" borderId="1" xfId="1" applyNumberFormat="1" applyFont="1" applyFill="1" applyBorder="1" applyAlignment="1">
      <alignment horizontal="right" vertical="top"/>
    </xf>
    <xf numFmtId="167" fontId="5" fillId="2" borderId="12" xfId="1" applyNumberFormat="1" applyFont="1" applyFill="1" applyBorder="1" applyAlignment="1">
      <alignment horizontal="right" vertical="top"/>
    </xf>
    <xf numFmtId="40" fontId="5" fillId="2" borderId="13" xfId="1" applyFont="1" applyFill="1" applyBorder="1" applyAlignment="1">
      <alignment horizontal="right" vertical="top"/>
    </xf>
    <xf numFmtId="40" fontId="5" fillId="2" borderId="13" xfId="1" applyFont="1" applyFill="1" applyBorder="1" applyAlignment="1">
      <alignment horizontal="center" vertical="top"/>
    </xf>
    <xf numFmtId="40" fontId="5" fillId="0" borderId="13" xfId="1" applyFont="1" applyBorder="1" applyAlignment="1">
      <alignment horizontal="right" vertical="top"/>
    </xf>
    <xf numFmtId="40" fontId="5" fillId="0" borderId="8" xfId="1" applyNumberFormat="1" applyFont="1" applyBorder="1" applyAlignment="1">
      <alignment vertical="top"/>
    </xf>
    <xf numFmtId="165" fontId="5" fillId="3" borderId="9" xfId="1" applyNumberFormat="1" applyFont="1" applyFill="1" applyBorder="1" applyAlignment="1">
      <alignment horizontal="right" vertical="top"/>
    </xf>
    <xf numFmtId="40" fontId="6" fillId="3" borderId="10" xfId="1" applyFont="1" applyFill="1" applyBorder="1" applyAlignment="1">
      <alignment horizontal="center" vertical="top" wrapText="1"/>
    </xf>
    <xf numFmtId="166" fontId="5" fillId="3" borderId="10" xfId="1" applyNumberFormat="1" applyFont="1" applyFill="1" applyBorder="1" applyAlignment="1">
      <alignment horizontal="center" vertical="top"/>
    </xf>
    <xf numFmtId="166" fontId="5" fillId="3" borderId="10" xfId="1" applyNumberFormat="1" applyFont="1" applyFill="1" applyBorder="1" applyAlignment="1">
      <alignment horizontal="right" vertical="top"/>
    </xf>
    <xf numFmtId="166" fontId="5" fillId="3" borderId="10" xfId="1" applyNumberFormat="1" applyFont="1" applyFill="1" applyBorder="1" applyAlignment="1">
      <alignment vertical="top"/>
    </xf>
    <xf numFmtId="40" fontId="5" fillId="0" borderId="11" xfId="1" applyNumberFormat="1" applyFont="1" applyFill="1" applyBorder="1" applyAlignment="1">
      <alignment vertical="top"/>
    </xf>
    <xf numFmtId="40" fontId="6" fillId="3" borderId="2" xfId="1" applyFont="1" applyFill="1" applyBorder="1" applyAlignment="1">
      <alignment horizontal="center" vertical="top" wrapText="1"/>
    </xf>
    <xf numFmtId="40" fontId="5" fillId="3" borderId="2" xfId="1" quotePrefix="1" applyFont="1" applyFill="1" applyBorder="1" applyAlignment="1">
      <alignment horizontal="justify" vertical="top" wrapText="1"/>
    </xf>
    <xf numFmtId="40" fontId="2" fillId="2" borderId="4" xfId="1" applyFont="1" applyFill="1" applyBorder="1" applyAlignment="1">
      <alignment horizontal="left" vertical="top"/>
    </xf>
    <xf numFmtId="40" fontId="5" fillId="3" borderId="11" xfId="1" applyNumberFormat="1" applyFont="1" applyFill="1" applyBorder="1" applyAlignment="1">
      <alignment vertical="top"/>
    </xf>
    <xf numFmtId="40" fontId="2" fillId="3" borderId="2" xfId="1" applyFont="1" applyFill="1" applyBorder="1" applyAlignment="1">
      <alignment vertical="top"/>
    </xf>
    <xf numFmtId="40" fontId="4" fillId="2" borderId="6" xfId="1" applyFont="1" applyFill="1" applyBorder="1" applyAlignment="1">
      <alignment horizontal="justify" vertical="top"/>
    </xf>
    <xf numFmtId="40" fontId="5" fillId="3" borderId="16" xfId="1" applyNumberFormat="1" applyFont="1" applyFill="1" applyBorder="1" applyAlignment="1">
      <alignment vertical="top"/>
    </xf>
    <xf numFmtId="40" fontId="5" fillId="2" borderId="6" xfId="1" applyFont="1" applyFill="1" applyBorder="1" applyAlignment="1">
      <alignment horizontal="justify" vertical="top"/>
    </xf>
    <xf numFmtId="168" fontId="5" fillId="3" borderId="20" xfId="1" applyNumberFormat="1" applyFont="1" applyFill="1" applyBorder="1" applyAlignment="1">
      <alignment horizontal="right" vertical="top"/>
    </xf>
    <xf numFmtId="40" fontId="6" fillId="2" borderId="6" xfId="1" applyFont="1" applyFill="1" applyBorder="1" applyAlignment="1">
      <alignment horizontal="justify" vertical="top"/>
    </xf>
    <xf numFmtId="40" fontId="5" fillId="2" borderId="6" xfId="1" applyFont="1" applyFill="1" applyBorder="1" applyAlignment="1">
      <alignment horizontal="left" vertical="top"/>
    </xf>
    <xf numFmtId="40" fontId="5" fillId="0" borderId="16" xfId="1" applyNumberFormat="1" applyFont="1" applyFill="1" applyBorder="1" applyAlignment="1">
      <alignment vertical="top"/>
    </xf>
    <xf numFmtId="167" fontId="5" fillId="0" borderId="1" xfId="1" applyNumberFormat="1" applyFont="1" applyBorder="1" applyAlignment="1">
      <alignment vertical="top"/>
    </xf>
    <xf numFmtId="40" fontId="6" fillId="2" borderId="6" xfId="1" applyFont="1" applyFill="1" applyBorder="1" applyAlignment="1">
      <alignment horizontal="left" vertical="top"/>
    </xf>
    <xf numFmtId="40" fontId="5" fillId="3" borderId="6" xfId="1" applyFont="1" applyFill="1" applyBorder="1" applyAlignment="1">
      <alignment horizontal="justify" vertical="top" wrapText="1"/>
    </xf>
    <xf numFmtId="40" fontId="5" fillId="0" borderId="6" xfId="1" applyFont="1" applyFill="1" applyBorder="1" applyAlignment="1">
      <alignment horizontal="right" vertical="top"/>
    </xf>
    <xf numFmtId="40" fontId="5" fillId="2" borderId="6" xfId="1" applyFont="1" applyFill="1" applyBorder="1" applyAlignment="1">
      <alignment horizontal="right" vertical="top"/>
    </xf>
    <xf numFmtId="40" fontId="5" fillId="5" borderId="2" xfId="1" applyFont="1" applyFill="1" applyBorder="1" applyAlignment="1">
      <alignment vertical="top"/>
    </xf>
    <xf numFmtId="40" fontId="5" fillId="3" borderId="0" xfId="1" applyFont="1" applyFill="1" applyBorder="1" applyAlignment="1">
      <alignment horizontal="center" vertical="top"/>
    </xf>
    <xf numFmtId="40" fontId="5" fillId="3" borderId="0" xfId="1" applyFont="1" applyFill="1" applyBorder="1" applyAlignment="1">
      <alignment horizontal="justify" vertical="top"/>
    </xf>
    <xf numFmtId="40" fontId="2" fillId="3" borderId="0" xfId="1" applyFont="1" applyFill="1" applyBorder="1" applyAlignment="1">
      <alignment horizontal="justify" vertical="top"/>
    </xf>
    <xf numFmtId="40" fontId="5" fillId="3" borderId="2" xfId="1" applyFont="1" applyFill="1" applyBorder="1" applyAlignment="1">
      <alignment horizontal="left" vertical="top" wrapText="1"/>
    </xf>
    <xf numFmtId="40" fontId="5" fillId="3" borderId="2" xfId="1" applyFont="1" applyFill="1" applyBorder="1" applyAlignment="1">
      <alignment horizontal="left" vertical="top"/>
    </xf>
    <xf numFmtId="168" fontId="5" fillId="0" borderId="4" xfId="1" applyNumberFormat="1" applyFont="1" applyBorder="1" applyAlignment="1">
      <alignment horizontal="center" vertical="top"/>
    </xf>
    <xf numFmtId="168" fontId="5" fillId="0" borderId="4" xfId="1" applyNumberFormat="1" applyFont="1" applyBorder="1" applyAlignment="1">
      <alignment horizontal="right" vertical="top"/>
    </xf>
    <xf numFmtId="40" fontId="5" fillId="2" borderId="4" xfId="1" applyFont="1" applyFill="1" applyBorder="1" applyAlignment="1">
      <alignment horizontal="center" vertical="top"/>
    </xf>
    <xf numFmtId="40" fontId="5" fillId="3" borderId="10" xfId="1" applyFont="1" applyFill="1" applyBorder="1" applyAlignment="1">
      <alignment horizontal="center" vertical="top"/>
    </xf>
    <xf numFmtId="40" fontId="5" fillId="0" borderId="4" xfId="1" applyFont="1" applyFill="1" applyBorder="1" applyAlignment="1">
      <alignment horizontal="center" vertical="top"/>
    </xf>
    <xf numFmtId="40" fontId="6" fillId="3" borderId="10" xfId="1" applyFont="1" applyFill="1" applyBorder="1" applyAlignment="1">
      <alignment horizontal="centerContinuous" vertical="top"/>
    </xf>
    <xf numFmtId="165" fontId="5" fillId="0" borderId="1" xfId="1" applyNumberFormat="1" applyFont="1" applyFill="1" applyBorder="1" applyAlignment="1">
      <alignment horizontal="right" vertical="top"/>
    </xf>
    <xf numFmtId="40" fontId="5" fillId="0" borderId="2" xfId="1" applyFont="1" applyFill="1" applyBorder="1" applyAlignment="1">
      <alignment horizontal="justify" vertical="top"/>
    </xf>
    <xf numFmtId="40" fontId="5" fillId="0" borderId="2" xfId="1" applyFont="1" applyFill="1" applyBorder="1" applyAlignment="1">
      <alignment horizontal="center" vertical="top"/>
    </xf>
    <xf numFmtId="40" fontId="5" fillId="0" borderId="16" xfId="1" applyFont="1" applyFill="1" applyBorder="1" applyAlignment="1">
      <alignment vertical="top"/>
    </xf>
    <xf numFmtId="40" fontId="5" fillId="0" borderId="0" xfId="1" applyFont="1" applyFill="1" applyAlignment="1">
      <alignment vertical="top"/>
    </xf>
    <xf numFmtId="40" fontId="11" fillId="0" borderId="0" xfId="1" applyFont="1" applyFill="1" applyAlignment="1">
      <alignment vertical="top"/>
    </xf>
    <xf numFmtId="40" fontId="12" fillId="0" borderId="0" xfId="1" applyFont="1" applyFill="1" applyAlignment="1">
      <alignment vertical="top"/>
    </xf>
    <xf numFmtId="40" fontId="2" fillId="0" borderId="0" xfId="1" applyFont="1" applyFill="1" applyBorder="1" applyAlignment="1">
      <alignment horizontal="center" vertical="top"/>
    </xf>
    <xf numFmtId="165" fontId="2" fillId="0" borderId="1" xfId="1" applyNumberFormat="1" applyFont="1" applyFill="1" applyBorder="1" applyAlignment="1">
      <alignment horizontal="right" vertical="top"/>
    </xf>
    <xf numFmtId="0" fontId="6" fillId="0" borderId="0" xfId="1" applyNumberFormat="1" applyFont="1" applyFill="1" applyBorder="1" applyAlignment="1">
      <alignment horizontal="left" vertical="top"/>
    </xf>
    <xf numFmtId="0" fontId="5" fillId="0" borderId="0" xfId="1" applyNumberFormat="1" applyFont="1" applyFill="1" applyBorder="1" applyAlignment="1">
      <alignment horizontal="justify" vertical="top"/>
    </xf>
    <xf numFmtId="40" fontId="5" fillId="0" borderId="7" xfId="1" applyFont="1" applyFill="1" applyBorder="1" applyAlignment="1">
      <alignment vertical="top"/>
    </xf>
    <xf numFmtId="0" fontId="5" fillId="0" borderId="0" xfId="1" quotePrefix="1" applyNumberFormat="1" applyFont="1" applyFill="1" applyBorder="1" applyAlignment="1">
      <alignment horizontal="left" vertical="top"/>
    </xf>
    <xf numFmtId="167" fontId="5" fillId="0" borderId="14" xfId="1" applyNumberFormat="1" applyFont="1" applyFill="1" applyBorder="1" applyAlignment="1">
      <alignment horizontal="right" vertical="top"/>
    </xf>
    <xf numFmtId="167" fontId="5" fillId="0" borderId="1" xfId="1" applyNumberFormat="1" applyFont="1" applyFill="1" applyBorder="1" applyAlignment="1">
      <alignment horizontal="right" vertical="top"/>
    </xf>
    <xf numFmtId="49" fontId="5" fillId="0" borderId="2" xfId="1" applyNumberFormat="1" applyFont="1" applyFill="1" applyBorder="1" applyAlignment="1">
      <alignment horizontal="justify" vertical="top"/>
    </xf>
    <xf numFmtId="40" fontId="4" fillId="0" borderId="2" xfId="1" applyFont="1" applyFill="1" applyBorder="1" applyAlignment="1">
      <alignment horizontal="justify" vertical="top"/>
    </xf>
    <xf numFmtId="40" fontId="5" fillId="0" borderId="0" xfId="1" applyFont="1" applyFill="1" applyBorder="1" applyAlignment="1">
      <alignment horizontal="left" vertical="top"/>
    </xf>
    <xf numFmtId="40" fontId="2" fillId="2" borderId="3" xfId="1" applyNumberFormat="1" applyFont="1" applyFill="1" applyBorder="1" applyAlignment="1">
      <alignment vertical="top"/>
    </xf>
    <xf numFmtId="165" fontId="2" fillId="0" borderId="34" xfId="1" applyNumberFormat="1" applyFont="1" applyFill="1" applyBorder="1" applyAlignment="1">
      <alignment horizontal="right" vertical="top"/>
    </xf>
    <xf numFmtId="40" fontId="2" fillId="0" borderId="25" xfId="1" quotePrefix="1" applyFont="1" applyFill="1" applyBorder="1" applyAlignment="1">
      <alignment horizontal="left" vertical="top"/>
    </xf>
    <xf numFmtId="40" fontId="5" fillId="0" borderId="13" xfId="1" applyFont="1" applyFill="1" applyBorder="1" applyAlignment="1">
      <alignment horizontal="center" vertical="top"/>
    </xf>
    <xf numFmtId="40" fontId="2" fillId="0" borderId="8" xfId="1" applyFont="1" applyFill="1" applyBorder="1" applyAlignment="1">
      <alignment vertical="top"/>
    </xf>
    <xf numFmtId="40" fontId="6" fillId="0" borderId="0" xfId="1" applyFont="1" applyFill="1" applyBorder="1" applyAlignment="1">
      <alignment horizontal="center" vertical="top" wrapText="1"/>
    </xf>
    <xf numFmtId="0" fontId="5" fillId="0" borderId="2" xfId="0" applyFont="1" applyFill="1" applyBorder="1" applyAlignment="1">
      <alignment horizontal="left" vertical="top" wrapText="1"/>
    </xf>
    <xf numFmtId="40" fontId="4" fillId="0" borderId="0" xfId="1" applyFont="1" applyFill="1" applyBorder="1" applyAlignment="1">
      <alignment horizontal="left" vertical="top"/>
    </xf>
    <xf numFmtId="40" fontId="5" fillId="0" borderId="0" xfId="1" applyFont="1" applyFill="1" applyBorder="1" applyAlignment="1">
      <alignment horizontal="justify" vertical="top"/>
    </xf>
    <xf numFmtId="40" fontId="5" fillId="0" borderId="0" xfId="1" applyFont="1" applyFill="1" applyBorder="1" applyAlignment="1">
      <alignment vertical="top"/>
    </xf>
    <xf numFmtId="0" fontId="6" fillId="0" borderId="2" xfId="1" applyNumberFormat="1" applyFont="1" applyFill="1" applyBorder="1" applyAlignment="1">
      <alignment horizontal="justify" vertical="top"/>
    </xf>
    <xf numFmtId="0" fontId="4" fillId="0" borderId="2" xfId="0" applyFont="1" applyFill="1" applyBorder="1" applyAlignment="1">
      <alignment horizontal="left" vertical="top" wrapText="1"/>
    </xf>
    <xf numFmtId="40" fontId="2" fillId="0" borderId="25" xfId="1" applyFont="1" applyFill="1" applyBorder="1" applyAlignment="1">
      <alignment horizontal="center" vertical="top"/>
    </xf>
    <xf numFmtId="40" fontId="2" fillId="0" borderId="24" xfId="1" applyFont="1" applyFill="1" applyBorder="1" applyAlignment="1">
      <alignment vertical="top"/>
    </xf>
    <xf numFmtId="0" fontId="5" fillId="3" borderId="2" xfId="0" applyFont="1" applyFill="1" applyBorder="1" applyAlignment="1">
      <alignment horizontal="justify" vertical="top" wrapText="1"/>
    </xf>
    <xf numFmtId="0" fontId="6" fillId="3" borderId="2" xfId="0" applyFont="1" applyFill="1" applyBorder="1" applyAlignment="1">
      <alignment vertical="top"/>
    </xf>
    <xf numFmtId="0" fontId="5" fillId="3" borderId="14" xfId="0" applyFont="1" applyFill="1" applyBorder="1" applyAlignment="1">
      <alignment horizontal="right" vertical="top"/>
    </xf>
    <xf numFmtId="2" fontId="5" fillId="3" borderId="2" xfId="0" applyNumberFormat="1" applyFont="1" applyFill="1" applyBorder="1" applyAlignment="1">
      <alignment horizontal="center" vertical="top"/>
    </xf>
    <xf numFmtId="40" fontId="2" fillId="3" borderId="7" xfId="1" applyNumberFormat="1" applyFont="1" applyFill="1" applyBorder="1" applyAlignment="1">
      <alignment vertical="top"/>
    </xf>
    <xf numFmtId="40" fontId="6" fillId="3" borderId="2" xfId="1" applyFont="1" applyFill="1" applyBorder="1" applyAlignment="1">
      <alignment horizontal="centerContinuous" vertical="top"/>
    </xf>
    <xf numFmtId="40" fontId="2" fillId="0" borderId="7" xfId="1" applyNumberFormat="1" applyFont="1" applyBorder="1" applyAlignment="1">
      <alignment vertical="top"/>
    </xf>
    <xf numFmtId="165" fontId="5" fillId="4" borderId="9" xfId="1" applyNumberFormat="1" applyFont="1" applyFill="1" applyBorder="1" applyAlignment="1">
      <alignment horizontal="right" vertical="top"/>
    </xf>
    <xf numFmtId="40" fontId="2" fillId="4" borderId="17" xfId="1" applyFont="1" applyFill="1" applyBorder="1" applyAlignment="1">
      <alignment horizontal="center" vertical="top"/>
    </xf>
    <xf numFmtId="40" fontId="5" fillId="4" borderId="21" xfId="1" applyFont="1" applyFill="1" applyBorder="1" applyAlignment="1">
      <alignment horizontal="right" vertical="top"/>
    </xf>
    <xf numFmtId="166" fontId="5" fillId="4" borderId="18" xfId="1" applyNumberFormat="1" applyFont="1" applyFill="1" applyBorder="1" applyAlignment="1">
      <alignment horizontal="center" vertical="top"/>
    </xf>
    <xf numFmtId="166" fontId="5" fillId="4" borderId="4" xfId="1" applyNumberFormat="1" applyFont="1" applyFill="1" applyBorder="1" applyAlignment="1">
      <alignment horizontal="right" vertical="top"/>
    </xf>
    <xf numFmtId="4" fontId="2" fillId="4" borderId="3" xfId="0" applyNumberFormat="1" applyFont="1" applyFill="1" applyBorder="1" applyAlignment="1">
      <alignment horizontal="center" vertical="top"/>
    </xf>
    <xf numFmtId="40" fontId="2" fillId="3" borderId="17" xfId="1" applyFont="1" applyFill="1" applyBorder="1" applyAlignment="1">
      <alignment horizontal="left" vertical="top"/>
    </xf>
    <xf numFmtId="40" fontId="5" fillId="3" borderId="21" xfId="1" applyFont="1" applyFill="1" applyBorder="1" applyAlignment="1">
      <alignment horizontal="right" vertical="top"/>
    </xf>
    <xf numFmtId="166" fontId="5" fillId="3" borderId="19" xfId="1" applyNumberFormat="1" applyFont="1" applyFill="1" applyBorder="1" applyAlignment="1">
      <alignment horizontal="center" vertical="top"/>
    </xf>
    <xf numFmtId="166" fontId="5" fillId="3" borderId="21" xfId="1" applyNumberFormat="1" applyFont="1" applyFill="1" applyBorder="1" applyAlignment="1">
      <alignment horizontal="right" vertical="top"/>
    </xf>
    <xf numFmtId="40" fontId="5" fillId="3" borderId="0" xfId="1" applyFont="1" applyFill="1" applyBorder="1" applyAlignment="1">
      <alignment horizontal="right" vertical="top"/>
    </xf>
    <xf numFmtId="166" fontId="5" fillId="3" borderId="20" xfId="1" applyNumberFormat="1" applyFont="1" applyFill="1" applyBorder="1" applyAlignment="1">
      <alignment horizontal="center" vertical="top"/>
    </xf>
    <xf numFmtId="166" fontId="5" fillId="3" borderId="0" xfId="1" applyNumberFormat="1" applyFont="1" applyFill="1" applyBorder="1" applyAlignment="1">
      <alignment horizontal="right" vertical="top"/>
    </xf>
    <xf numFmtId="40" fontId="2" fillId="3" borderId="6" xfId="1" applyFont="1" applyFill="1" applyBorder="1" applyAlignment="1">
      <alignment horizontal="justify" vertical="top"/>
    </xf>
    <xf numFmtId="168" fontId="5" fillId="3" borderId="20" xfId="1" applyNumberFormat="1" applyFont="1" applyFill="1" applyBorder="1" applyAlignment="1">
      <alignment horizontal="center" vertical="top"/>
    </xf>
    <xf numFmtId="168" fontId="5" fillId="3" borderId="0" xfId="1" applyNumberFormat="1" applyFont="1" applyFill="1" applyBorder="1" applyAlignment="1">
      <alignment horizontal="right" vertical="top"/>
    </xf>
    <xf numFmtId="40" fontId="2" fillId="3" borderId="6" xfId="1" applyFont="1" applyFill="1" applyBorder="1" applyAlignment="1">
      <alignment vertical="top"/>
    </xf>
    <xf numFmtId="40" fontId="2" fillId="3" borderId="16" xfId="1" applyFont="1" applyFill="1" applyBorder="1" applyAlignment="1">
      <alignment horizontal="right" vertical="top"/>
    </xf>
    <xf numFmtId="40" fontId="2" fillId="3" borderId="23" xfId="1" applyFont="1" applyFill="1" applyBorder="1" applyAlignment="1">
      <alignment vertical="top"/>
    </xf>
    <xf numFmtId="40" fontId="5" fillId="3" borderId="25" xfId="1" applyFont="1" applyFill="1" applyBorder="1" applyAlignment="1">
      <alignment horizontal="right" vertical="top"/>
    </xf>
    <xf numFmtId="168" fontId="5" fillId="3" borderId="26" xfId="1" applyNumberFormat="1" applyFont="1" applyFill="1" applyBorder="1" applyAlignment="1">
      <alignment horizontal="center" vertical="top"/>
    </xf>
    <xf numFmtId="40" fontId="2" fillId="0" borderId="4" xfId="1" applyFont="1" applyFill="1" applyBorder="1" applyAlignment="1">
      <alignment horizontal="left" vertical="top"/>
    </xf>
    <xf numFmtId="2" fontId="5" fillId="0" borderId="0" xfId="0" applyNumberFormat="1" applyFont="1" applyBorder="1" applyAlignment="1">
      <alignment vertical="top"/>
    </xf>
    <xf numFmtId="0" fontId="5" fillId="0" borderId="0" xfId="0" applyFont="1" applyBorder="1" applyAlignment="1">
      <alignment horizontal="right" vertical="top"/>
    </xf>
    <xf numFmtId="0" fontId="5" fillId="3" borderId="0" xfId="0" applyFont="1" applyFill="1" applyBorder="1" applyAlignment="1">
      <alignment horizontal="center" vertical="top"/>
    </xf>
    <xf numFmtId="0" fontId="5" fillId="3" borderId="0" xfId="0" applyFont="1" applyFill="1" applyBorder="1" applyAlignment="1">
      <alignment horizontal="right" vertical="top"/>
    </xf>
    <xf numFmtId="4" fontId="13" fillId="0" borderId="0" xfId="0" applyNumberFormat="1" applyFont="1" applyBorder="1" applyAlignment="1">
      <alignment horizontal="right" vertical="top"/>
    </xf>
    <xf numFmtId="0" fontId="5" fillId="0" borderId="0" xfId="0" applyFont="1" applyBorder="1" applyAlignment="1">
      <alignment horizontal="center" vertical="top"/>
    </xf>
    <xf numFmtId="0" fontId="8" fillId="0" borderId="0" xfId="0" applyFont="1" applyProtection="1"/>
    <xf numFmtId="0" fontId="8" fillId="0" borderId="0" xfId="0" applyFont="1"/>
    <xf numFmtId="0" fontId="14" fillId="0" borderId="0" xfId="0" applyFont="1" applyFill="1" applyAlignment="1"/>
    <xf numFmtId="0" fontId="6" fillId="0" borderId="0" xfId="0" applyFont="1" applyBorder="1" applyAlignment="1" applyProtection="1"/>
    <xf numFmtId="0" fontId="8" fillId="0" borderId="0" xfId="0" applyFont="1" applyAlignment="1"/>
    <xf numFmtId="0" fontId="6" fillId="0" borderId="0" xfId="0" applyFont="1" applyFill="1" applyBorder="1" applyAlignment="1" applyProtection="1">
      <alignment horizontal="center"/>
    </xf>
    <xf numFmtId="14" fontId="2" fillId="0" borderId="0" xfId="0" applyNumberFormat="1" applyFont="1" applyFill="1" applyAlignment="1" applyProtection="1">
      <alignment horizontal="center"/>
    </xf>
    <xf numFmtId="0" fontId="2" fillId="6" borderId="29" xfId="0" applyFont="1" applyFill="1" applyBorder="1" applyAlignment="1" applyProtection="1">
      <alignment horizontal="center" vertical="center"/>
    </xf>
    <xf numFmtId="0" fontId="2" fillId="6" borderId="30" xfId="0" applyFont="1" applyFill="1" applyBorder="1" applyAlignment="1" applyProtection="1">
      <alignment horizontal="center" vertical="center"/>
    </xf>
    <xf numFmtId="0" fontId="16" fillId="6" borderId="31" xfId="0" applyFont="1" applyFill="1" applyBorder="1" applyAlignment="1" applyProtection="1">
      <alignment horizontal="center" vertical="center"/>
    </xf>
    <xf numFmtId="0" fontId="5" fillId="0" borderId="9" xfId="0" applyFont="1" applyBorder="1" applyAlignment="1" applyProtection="1">
      <alignment horizontal="center"/>
    </xf>
    <xf numFmtId="0" fontId="5" fillId="0" borderId="27" xfId="0" applyFont="1" applyBorder="1" applyAlignment="1" applyProtection="1">
      <alignment horizontal="center"/>
    </xf>
    <xf numFmtId="43" fontId="5" fillId="2" borderId="19" xfId="0" applyNumberFormat="1" applyFont="1" applyFill="1" applyBorder="1" applyProtection="1"/>
    <xf numFmtId="0" fontId="5" fillId="0" borderId="1" xfId="0" applyFont="1" applyBorder="1" applyAlignment="1" applyProtection="1">
      <alignment horizontal="center"/>
    </xf>
    <xf numFmtId="0" fontId="5" fillId="0" borderId="14" xfId="0" applyFont="1" applyBorder="1" applyAlignment="1" applyProtection="1">
      <alignment horizontal="center"/>
    </xf>
    <xf numFmtId="43" fontId="5" fillId="2" borderId="20" xfId="0" applyNumberFormat="1" applyFont="1" applyFill="1" applyBorder="1" applyProtection="1"/>
    <xf numFmtId="43" fontId="5" fillId="2" borderId="20" xfId="0" applyNumberFormat="1" applyFont="1" applyFill="1" applyBorder="1" applyAlignment="1" applyProtection="1">
      <alignment horizontal="left"/>
    </xf>
    <xf numFmtId="0" fontId="5" fillId="0" borderId="34" xfId="0" applyFont="1" applyBorder="1" applyAlignment="1" applyProtection="1">
      <alignment horizontal="center"/>
    </xf>
    <xf numFmtId="43" fontId="5" fillId="2" borderId="0" xfId="0" applyNumberFormat="1" applyFont="1" applyFill="1" applyBorder="1" applyAlignment="1" applyProtection="1">
      <alignment horizontal="left"/>
    </xf>
    <xf numFmtId="0" fontId="5" fillId="0" borderId="5" xfId="0" applyFont="1" applyBorder="1" applyProtection="1"/>
    <xf numFmtId="0" fontId="2" fillId="2" borderId="4" xfId="0" applyFont="1" applyFill="1" applyBorder="1" applyAlignment="1" applyProtection="1">
      <alignment horizontal="left"/>
    </xf>
    <xf numFmtId="0" fontId="5" fillId="0" borderId="27" xfId="0" applyFont="1" applyBorder="1" applyProtection="1"/>
    <xf numFmtId="0" fontId="2" fillId="2" borderId="21" xfId="0" applyFont="1" applyFill="1" applyBorder="1" applyAlignment="1" applyProtection="1">
      <alignment horizontal="left"/>
    </xf>
    <xf numFmtId="0" fontId="5" fillId="0" borderId="32" xfId="0" applyFont="1" applyBorder="1" applyProtection="1"/>
    <xf numFmtId="0" fontId="2" fillId="2" borderId="33" xfId="0" applyFont="1" applyFill="1" applyBorder="1" applyAlignment="1" applyProtection="1">
      <alignment horizontal="left"/>
    </xf>
    <xf numFmtId="0" fontId="5" fillId="0" borderId="0" xfId="0" applyFont="1" applyBorder="1" applyProtection="1"/>
    <xf numFmtId="40" fontId="2" fillId="0" borderId="0" xfId="1" applyFont="1" applyBorder="1" applyProtection="1"/>
    <xf numFmtId="0" fontId="2" fillId="0" borderId="0" xfId="0" applyFont="1" applyBorder="1" applyProtection="1"/>
    <xf numFmtId="0" fontId="2" fillId="0" borderId="0" xfId="0" applyFont="1" applyBorder="1" applyAlignment="1" applyProtection="1">
      <alignment vertical="top"/>
    </xf>
    <xf numFmtId="0" fontId="5" fillId="0" borderId="0" xfId="0" applyFont="1" applyBorder="1" applyAlignment="1" applyProtection="1">
      <alignment wrapText="1"/>
    </xf>
    <xf numFmtId="0" fontId="2" fillId="0" borderId="0" xfId="0" applyFont="1" applyProtection="1"/>
    <xf numFmtId="43" fontId="8" fillId="0" borderId="0" xfId="0" applyNumberFormat="1" applyFont="1" applyProtection="1"/>
    <xf numFmtId="0" fontId="15" fillId="0" borderId="0" xfId="0" applyFont="1" applyBorder="1" applyAlignment="1" applyProtection="1">
      <alignment horizontal="center"/>
    </xf>
    <xf numFmtId="0" fontId="6" fillId="0" borderId="0" xfId="0" applyFont="1" applyBorder="1" applyAlignment="1" applyProtection="1">
      <alignment horizontal="center"/>
    </xf>
    <xf numFmtId="40" fontId="5" fillId="0" borderId="27" xfId="1" applyFont="1" applyBorder="1" applyProtection="1"/>
    <xf numFmtId="40" fontId="5" fillId="0" borderId="22" xfId="1" applyFont="1" applyBorder="1" applyProtection="1"/>
    <xf numFmtId="40" fontId="5" fillId="0" borderId="14" xfId="1" applyFont="1" applyBorder="1" applyProtection="1"/>
    <xf numFmtId="40" fontId="5" fillId="0" borderId="16" xfId="1" applyFont="1" applyBorder="1" applyProtection="1"/>
    <xf numFmtId="40" fontId="5" fillId="0" borderId="34" xfId="1" applyFont="1" applyBorder="1" applyProtection="1"/>
    <xf numFmtId="40" fontId="5" fillId="0" borderId="24" xfId="1" applyFont="1" applyBorder="1" applyProtection="1"/>
    <xf numFmtId="40" fontId="2" fillId="0" borderId="5" xfId="1" applyFont="1" applyBorder="1" applyProtection="1"/>
    <xf numFmtId="40" fontId="2" fillId="0" borderId="3" xfId="1" applyFont="1" applyBorder="1" applyProtection="1"/>
    <xf numFmtId="40" fontId="2" fillId="0" borderId="27" xfId="1" applyFont="1" applyBorder="1" applyProtection="1"/>
    <xf numFmtId="40" fontId="2" fillId="0" borderId="22" xfId="1" applyFont="1" applyBorder="1" applyProtection="1"/>
    <xf numFmtId="40" fontId="2" fillId="0" borderId="32" xfId="1" applyFont="1" applyBorder="1" applyProtection="1"/>
    <xf numFmtId="40" fontId="2" fillId="0" borderId="35" xfId="1" applyFont="1" applyBorder="1" applyProtection="1"/>
    <xf numFmtId="0" fontId="2" fillId="0" borderId="4" xfId="0" applyFont="1" applyBorder="1" applyProtection="1"/>
    <xf numFmtId="0" fontId="2" fillId="0" borderId="21" xfId="0" applyFont="1" applyBorder="1" applyProtection="1"/>
    <xf numFmtId="0" fontId="2" fillId="0" borderId="33" xfId="0" applyFont="1" applyBorder="1" applyProtection="1"/>
    <xf numFmtId="40" fontId="2" fillId="0" borderId="4" xfId="1" applyFont="1" applyFill="1" applyBorder="1" applyAlignment="1">
      <alignment horizontal="right" vertical="top"/>
    </xf>
    <xf numFmtId="165" fontId="2" fillId="3" borderId="14" xfId="1" applyNumberFormat="1" applyFont="1" applyFill="1" applyBorder="1" applyAlignment="1">
      <alignment horizontal="right" vertical="top"/>
    </xf>
    <xf numFmtId="40" fontId="2" fillId="0" borderId="4" xfId="1" applyFont="1" applyFill="1" applyBorder="1" applyAlignment="1">
      <alignment horizontal="right" vertical="top"/>
    </xf>
    <xf numFmtId="164" fontId="17" fillId="0" borderId="0" xfId="5" applyFont="1" applyFill="1" applyBorder="1" applyAlignment="1">
      <alignment horizontal="left" vertical="top"/>
    </xf>
    <xf numFmtId="38" fontId="8" fillId="0" borderId="0" xfId="1" applyNumberFormat="1" applyFont="1"/>
    <xf numFmtId="40" fontId="6" fillId="0" borderId="2" xfId="1" applyFont="1" applyFill="1" applyBorder="1" applyAlignment="1">
      <alignment horizontal="justify" vertical="top"/>
    </xf>
    <xf numFmtId="168" fontId="5" fillId="0" borderId="2" xfId="1" applyNumberFormat="1" applyFont="1" applyFill="1" applyBorder="1" applyAlignment="1">
      <alignment horizontal="center" vertical="top"/>
    </xf>
    <xf numFmtId="168" fontId="5" fillId="0" borderId="2" xfId="1" applyNumberFormat="1" applyFont="1" applyFill="1" applyBorder="1" applyAlignment="1">
      <alignment horizontal="right" vertical="top"/>
    </xf>
    <xf numFmtId="40" fontId="5" fillId="0" borderId="7" xfId="1" applyNumberFormat="1" applyFont="1" applyFill="1" applyBorder="1" applyAlignment="1">
      <alignment vertical="top"/>
    </xf>
    <xf numFmtId="40" fontId="2" fillId="0" borderId="4" xfId="1" applyFont="1" applyFill="1" applyBorder="1" applyAlignment="1">
      <alignment horizontal="right" vertical="top"/>
    </xf>
    <xf numFmtId="166" fontId="5" fillId="0" borderId="2" xfId="1" applyNumberFormat="1" applyFont="1" applyFill="1" applyBorder="1" applyAlignment="1">
      <alignment horizontal="right" vertical="top"/>
    </xf>
    <xf numFmtId="40" fontId="2" fillId="0" borderId="4" xfId="1" applyFont="1" applyFill="1" applyBorder="1" applyAlignment="1">
      <alignment horizontal="right" vertical="top"/>
    </xf>
    <xf numFmtId="40" fontId="5" fillId="2" borderId="2" xfId="1" quotePrefix="1" applyFont="1" applyFill="1" applyBorder="1" applyAlignment="1">
      <alignment horizontal="right" vertical="top"/>
    </xf>
    <xf numFmtId="40" fontId="2" fillId="3" borderId="16" xfId="1" applyFont="1" applyFill="1" applyBorder="1" applyAlignment="1">
      <alignment horizontal="right" vertical="top"/>
    </xf>
    <xf numFmtId="40" fontId="2" fillId="3" borderId="22" xfId="1" applyFont="1" applyFill="1" applyBorder="1" applyAlignment="1">
      <alignment horizontal="right" vertical="top"/>
    </xf>
    <xf numFmtId="40" fontId="2" fillId="0" borderId="3" xfId="1" applyFont="1" applyFill="1" applyBorder="1" applyAlignment="1">
      <alignment horizontal="right" vertical="top"/>
    </xf>
    <xf numFmtId="40" fontId="5" fillId="3" borderId="24" xfId="1" applyFont="1" applyFill="1" applyBorder="1" applyAlignment="1">
      <alignment horizontal="center" vertical="top"/>
    </xf>
    <xf numFmtId="40" fontId="2" fillId="2" borderId="3" xfId="1" applyFont="1" applyFill="1" applyBorder="1" applyAlignment="1">
      <alignment horizontal="center" vertical="top"/>
    </xf>
    <xf numFmtId="0" fontId="7" fillId="0" borderId="0" xfId="0" applyFont="1" applyBorder="1" applyAlignment="1">
      <alignment horizontal="center" vertical="top"/>
    </xf>
    <xf numFmtId="0" fontId="7" fillId="0" borderId="25" xfId="0" applyFont="1" applyBorder="1" applyAlignment="1">
      <alignment horizontal="center" vertical="top"/>
    </xf>
    <xf numFmtId="169" fontId="16" fillId="6" borderId="30" xfId="0" applyNumberFormat="1" applyFont="1" applyFill="1" applyBorder="1" applyAlignment="1" applyProtection="1">
      <alignment horizontal="center" vertical="center"/>
    </xf>
    <xf numFmtId="169" fontId="16" fillId="6" borderId="36" xfId="0" applyNumberFormat="1" applyFont="1" applyFill="1" applyBorder="1" applyAlignment="1" applyProtection="1">
      <alignment horizontal="center" vertical="center"/>
    </xf>
    <xf numFmtId="0" fontId="6" fillId="0" borderId="0" xfId="0" applyFont="1" applyBorder="1" applyAlignment="1" applyProtection="1">
      <alignment horizontal="left"/>
    </xf>
    <xf numFmtId="0" fontId="6" fillId="0" borderId="28" xfId="0" applyFont="1" applyBorder="1" applyAlignment="1" applyProtection="1">
      <alignment horizontal="left"/>
    </xf>
    <xf numFmtId="0" fontId="6" fillId="0" borderId="20" xfId="0" applyFont="1" applyBorder="1" applyAlignment="1" applyProtection="1">
      <alignment horizontal="center"/>
    </xf>
    <xf numFmtId="0" fontId="6" fillId="0" borderId="0" xfId="0" applyFont="1" applyBorder="1" applyAlignment="1" applyProtection="1">
      <alignment horizontal="center"/>
    </xf>
    <xf numFmtId="0" fontId="2" fillId="0" borderId="0" xfId="0" applyFont="1" applyAlignment="1"/>
    <xf numFmtId="0" fontId="14" fillId="0" borderId="0" xfId="0" applyFont="1" applyFill="1" applyAlignment="1"/>
    <xf numFmtId="0" fontId="14" fillId="0" borderId="0" xfId="0" applyFont="1" applyAlignment="1"/>
    <xf numFmtId="0" fontId="15" fillId="0" borderId="20" xfId="0" applyFont="1" applyBorder="1" applyAlignment="1" applyProtection="1">
      <alignment horizontal="center"/>
    </xf>
    <xf numFmtId="0" fontId="15" fillId="0" borderId="0" xfId="0" applyFont="1" applyBorder="1" applyAlignment="1" applyProtection="1">
      <alignment horizontal="center"/>
    </xf>
    <xf numFmtId="40" fontId="18" fillId="7" borderId="37" xfId="0" applyNumberFormat="1" applyFont="1" applyFill="1" applyBorder="1" applyAlignment="1">
      <alignment horizontal="left" vertical="top"/>
    </xf>
    <xf numFmtId="40" fontId="18" fillId="7" borderId="37" xfId="0" applyNumberFormat="1" applyFont="1" applyFill="1" applyBorder="1" applyAlignment="1">
      <alignment horizontal="right" vertical="top"/>
    </xf>
  </cellXfs>
  <cellStyles count="6">
    <cellStyle name="Comma" xfId="1" builtinId="3"/>
    <cellStyle name="Comma 2" xfId="3" xr:uid="{00000000-0005-0000-0000-000001000000}"/>
    <cellStyle name="Comma 3" xfId="5" xr:uid="{00000000-0005-0000-0000-000002000000}"/>
    <cellStyle name="Normal" xfId="0" builtinId="0"/>
    <cellStyle name="Normal 2" xfId="2" xr:uid="{00000000-0005-0000-0000-000004000000}"/>
    <cellStyle name="Normal 3" xfId="4" xr:uid="{00000000-0005-0000-0000-00000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9525</xdr:colOff>
      <xdr:row>365</xdr:row>
      <xdr:rowOff>9525</xdr:rowOff>
    </xdr:from>
    <xdr:to>
      <xdr:col>1</xdr:col>
      <xdr:colOff>2590800</xdr:colOff>
      <xdr:row>365</xdr:row>
      <xdr:rowOff>800100</xdr:rowOff>
    </xdr:to>
    <xdr:sp macro="" textlink="">
      <xdr:nvSpPr>
        <xdr:cNvPr id="2" name="Text 7">
          <a:extLst>
            <a:ext uri="{FF2B5EF4-FFF2-40B4-BE49-F238E27FC236}">
              <a16:creationId xmlns:a16="http://schemas.microsoft.com/office/drawing/2014/main" id="{00000000-0008-0000-0000-000002000000}"/>
            </a:ext>
          </a:extLst>
        </xdr:cNvPr>
        <xdr:cNvSpPr txBox="1">
          <a:spLocks noChangeArrowheads="1"/>
        </xdr:cNvSpPr>
      </xdr:nvSpPr>
      <xdr:spPr bwMode="auto">
        <a:xfrm>
          <a:off x="628650" y="746255175"/>
          <a:ext cx="2581275" cy="19050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a:t>
          </a:r>
        </a:p>
      </xdr:txBody>
    </xdr:sp>
    <xdr:clientData/>
  </xdr:twoCellAnchor>
  <xdr:twoCellAnchor>
    <xdr:from>
      <xdr:col>0</xdr:col>
      <xdr:colOff>19050</xdr:colOff>
      <xdr:row>0</xdr:row>
      <xdr:rowOff>0</xdr:rowOff>
    </xdr:from>
    <xdr:to>
      <xdr:col>6</xdr:col>
      <xdr:colOff>0</xdr:colOff>
      <xdr:row>0</xdr:row>
      <xdr:rowOff>0</xdr:rowOff>
    </xdr:to>
    <xdr:sp macro="" textlink="">
      <xdr:nvSpPr>
        <xdr:cNvPr id="3" name="Line 1">
          <a:extLst>
            <a:ext uri="{FF2B5EF4-FFF2-40B4-BE49-F238E27FC236}">
              <a16:creationId xmlns:a16="http://schemas.microsoft.com/office/drawing/2014/main" id="{00000000-0008-0000-0000-000003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4" name="Line 2">
          <a:extLst>
            <a:ext uri="{FF2B5EF4-FFF2-40B4-BE49-F238E27FC236}">
              <a16:creationId xmlns:a16="http://schemas.microsoft.com/office/drawing/2014/main" id="{00000000-0008-0000-0000-000004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5" name="Line 3">
          <a:extLst>
            <a:ext uri="{FF2B5EF4-FFF2-40B4-BE49-F238E27FC236}">
              <a16:creationId xmlns:a16="http://schemas.microsoft.com/office/drawing/2014/main" id="{00000000-0008-0000-0000-000005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6" name="Line 4">
          <a:extLst>
            <a:ext uri="{FF2B5EF4-FFF2-40B4-BE49-F238E27FC236}">
              <a16:creationId xmlns:a16="http://schemas.microsoft.com/office/drawing/2014/main" id="{00000000-0008-0000-0000-000006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733"/>
  <sheetViews>
    <sheetView showGridLines="0" tabSelected="1" view="pageBreakPreview" topLeftCell="A586" zoomScale="70" zoomScaleNormal="100" zoomScaleSheetLayoutView="70" workbookViewId="0">
      <selection activeCell="D541" sqref="D541"/>
    </sheetView>
  </sheetViews>
  <sheetFormatPr defaultColWidth="10.33203125" defaultRowHeight="15.6" x14ac:dyDescent="0.25"/>
  <cols>
    <col min="1" max="1" width="6.88671875" style="139" customWidth="1"/>
    <col min="2" max="2" width="45.88671875" style="139" customWidth="1"/>
    <col min="3" max="3" width="12" style="257" bestFit="1" customWidth="1"/>
    <col min="4" max="4" width="6.6640625" style="261" bestFit="1" customWidth="1"/>
    <col min="5" max="5" width="13.109375" style="257" bestFit="1" customWidth="1"/>
    <col min="6" max="6" width="15.33203125" style="139" bestFit="1" customWidth="1"/>
    <col min="7" max="16384" width="10.33203125" style="37"/>
  </cols>
  <sheetData>
    <row r="1" spans="1:6" ht="17.399999999999999" x14ac:dyDescent="0.25">
      <c r="A1" s="329" t="s">
        <v>118</v>
      </c>
      <c r="B1" s="329"/>
      <c r="C1" s="329"/>
      <c r="D1" s="329"/>
      <c r="E1" s="329"/>
      <c r="F1" s="329"/>
    </row>
    <row r="2" spans="1:6" ht="33.75" customHeight="1" x14ac:dyDescent="0.25">
      <c r="A2" s="330" t="s">
        <v>308</v>
      </c>
      <c r="B2" s="330"/>
      <c r="C2" s="330"/>
      <c r="D2" s="330"/>
      <c r="E2" s="330"/>
      <c r="F2" s="330"/>
    </row>
    <row r="3" spans="1:6" ht="39.75" customHeight="1" x14ac:dyDescent="0.25">
      <c r="A3" s="38" t="s">
        <v>0</v>
      </c>
      <c r="B3" s="39" t="s">
        <v>1</v>
      </c>
      <c r="C3" s="39" t="s">
        <v>2</v>
      </c>
      <c r="D3" s="39" t="s">
        <v>3</v>
      </c>
      <c r="E3" s="40" t="s">
        <v>324</v>
      </c>
      <c r="F3" s="41" t="s">
        <v>142</v>
      </c>
    </row>
    <row r="4" spans="1:6" x14ac:dyDescent="0.25">
      <c r="A4" s="42"/>
      <c r="B4" s="43"/>
      <c r="C4" s="44"/>
      <c r="D4" s="45"/>
      <c r="E4" s="44"/>
      <c r="F4" s="46"/>
    </row>
    <row r="5" spans="1:6" s="53" customFormat="1" x14ac:dyDescent="0.25">
      <c r="A5" s="47"/>
      <c r="B5" s="48" t="s">
        <v>4</v>
      </c>
      <c r="C5" s="49"/>
      <c r="D5" s="50"/>
      <c r="E5" s="51"/>
      <c r="F5" s="52"/>
    </row>
    <row r="6" spans="1:6" s="60" customFormat="1" x14ac:dyDescent="0.25">
      <c r="A6" s="54"/>
      <c r="B6" s="55" t="s">
        <v>5</v>
      </c>
      <c r="C6" s="56"/>
      <c r="D6" s="57"/>
      <c r="E6" s="58"/>
      <c r="F6" s="59"/>
    </row>
    <row r="7" spans="1:6" s="60" customFormat="1" ht="14.25" customHeight="1" x14ac:dyDescent="0.25">
      <c r="A7" s="31"/>
      <c r="B7" s="61"/>
      <c r="C7" s="62"/>
      <c r="D7" s="63"/>
      <c r="E7" s="64"/>
      <c r="F7" s="65"/>
    </row>
    <row r="8" spans="1:6" s="60" customFormat="1" ht="14.25" customHeight="1" x14ac:dyDescent="0.25">
      <c r="A8" s="31"/>
      <c r="B8" s="66" t="s">
        <v>307</v>
      </c>
      <c r="C8" s="62"/>
      <c r="D8" s="63"/>
      <c r="E8" s="64"/>
      <c r="F8" s="65"/>
    </row>
    <row r="9" spans="1:6" s="60" customFormat="1" ht="14.25" customHeight="1" x14ac:dyDescent="0.25">
      <c r="A9" s="31"/>
      <c r="B9" s="66" t="s">
        <v>282</v>
      </c>
      <c r="C9" s="62"/>
      <c r="D9" s="63"/>
      <c r="E9" s="64"/>
      <c r="F9" s="65"/>
    </row>
    <row r="10" spans="1:6" s="60" customFormat="1" ht="14.25" customHeight="1" x14ac:dyDescent="0.25">
      <c r="A10" s="31"/>
      <c r="B10" s="314" t="s">
        <v>306</v>
      </c>
      <c r="C10" s="62"/>
      <c r="D10" s="63"/>
      <c r="E10" s="64"/>
      <c r="F10" s="65"/>
    </row>
    <row r="11" spans="1:6" s="60" customFormat="1" ht="14.25" customHeight="1" x14ac:dyDescent="0.25">
      <c r="A11" s="31"/>
      <c r="B11" s="61"/>
      <c r="C11" s="62"/>
      <c r="D11" s="63"/>
      <c r="E11" s="64"/>
      <c r="F11" s="65"/>
    </row>
    <row r="12" spans="1:6" s="60" customFormat="1" x14ac:dyDescent="0.25">
      <c r="A12" s="31">
        <v>1.1000000000000001</v>
      </c>
      <c r="B12" s="29" t="s">
        <v>6</v>
      </c>
      <c r="C12" s="67"/>
      <c r="D12" s="68"/>
      <c r="E12" s="69"/>
      <c r="F12" s="70"/>
    </row>
    <row r="13" spans="1:6" s="60" customFormat="1" x14ac:dyDescent="0.25">
      <c r="A13" s="71">
        <v>1</v>
      </c>
      <c r="B13" s="72" t="s">
        <v>7</v>
      </c>
      <c r="C13" s="67"/>
      <c r="D13" s="68"/>
      <c r="E13" s="69"/>
      <c r="F13" s="70"/>
    </row>
    <row r="14" spans="1:6" s="60" customFormat="1" x14ac:dyDescent="0.25">
      <c r="A14" s="73"/>
      <c r="B14" s="6" t="s">
        <v>8</v>
      </c>
      <c r="C14" s="67"/>
      <c r="D14" s="68"/>
      <c r="E14" s="69"/>
      <c r="F14" s="70"/>
    </row>
    <row r="15" spans="1:6" s="60" customFormat="1" x14ac:dyDescent="0.25">
      <c r="A15" s="73"/>
      <c r="B15" s="6" t="s">
        <v>110</v>
      </c>
      <c r="C15" s="67"/>
      <c r="D15" s="68"/>
      <c r="E15" s="69"/>
      <c r="F15" s="70"/>
    </row>
    <row r="16" spans="1:6" s="60" customFormat="1" x14ac:dyDescent="0.25">
      <c r="A16" s="73"/>
      <c r="B16" s="6" t="s">
        <v>9</v>
      </c>
      <c r="C16" s="67"/>
      <c r="D16" s="68"/>
      <c r="E16" s="69"/>
      <c r="F16" s="70"/>
    </row>
    <row r="17" spans="1:6" s="60" customFormat="1" x14ac:dyDescent="0.25">
      <c r="A17" s="73"/>
      <c r="B17" s="6" t="s">
        <v>10</v>
      </c>
      <c r="C17" s="67"/>
      <c r="D17" s="68"/>
      <c r="E17" s="69"/>
      <c r="F17" s="70"/>
    </row>
    <row r="18" spans="1:6" s="60" customFormat="1" x14ac:dyDescent="0.25">
      <c r="A18" s="73"/>
      <c r="B18" s="6" t="s">
        <v>11</v>
      </c>
      <c r="C18" s="67"/>
      <c r="D18" s="68"/>
      <c r="E18" s="69"/>
      <c r="F18" s="70"/>
    </row>
    <row r="19" spans="1:6" s="60" customFormat="1" x14ac:dyDescent="0.25">
      <c r="A19" s="73"/>
      <c r="B19" s="6" t="s">
        <v>224</v>
      </c>
      <c r="C19" s="67"/>
      <c r="D19" s="68"/>
      <c r="E19" s="69"/>
      <c r="F19" s="70"/>
    </row>
    <row r="20" spans="1:6" s="60" customFormat="1" x14ac:dyDescent="0.25">
      <c r="A20" s="73"/>
      <c r="B20" s="6" t="s">
        <v>12</v>
      </c>
      <c r="C20" s="67"/>
      <c r="D20" s="68"/>
      <c r="E20" s="69"/>
      <c r="F20" s="70"/>
    </row>
    <row r="21" spans="1:6" s="60" customFormat="1" x14ac:dyDescent="0.25">
      <c r="A21" s="73"/>
      <c r="B21" s="6" t="s">
        <v>111</v>
      </c>
      <c r="C21" s="67"/>
      <c r="D21" s="68"/>
      <c r="E21" s="69"/>
      <c r="F21" s="70"/>
    </row>
    <row r="22" spans="1:6" s="60" customFormat="1" x14ac:dyDescent="0.25">
      <c r="A22" s="73"/>
      <c r="B22" s="6" t="s">
        <v>13</v>
      </c>
      <c r="C22" s="67"/>
      <c r="D22" s="68"/>
      <c r="E22" s="69"/>
      <c r="F22" s="70"/>
    </row>
    <row r="23" spans="1:6" s="60" customFormat="1" x14ac:dyDescent="0.25">
      <c r="A23" s="73"/>
      <c r="B23" s="6" t="s">
        <v>112</v>
      </c>
      <c r="C23" s="67"/>
      <c r="D23" s="68"/>
      <c r="E23" s="69"/>
      <c r="F23" s="70"/>
    </row>
    <row r="24" spans="1:6" s="60" customFormat="1" x14ac:dyDescent="0.25">
      <c r="A24" s="73"/>
      <c r="B24" s="6"/>
      <c r="C24" s="67"/>
      <c r="D24" s="68"/>
      <c r="E24" s="69"/>
      <c r="F24" s="70"/>
    </row>
    <row r="25" spans="1:6" s="60" customFormat="1" ht="16.5" customHeight="1" x14ac:dyDescent="0.25">
      <c r="A25" s="74">
        <v>1.2</v>
      </c>
      <c r="B25" s="75" t="s">
        <v>14</v>
      </c>
      <c r="C25" s="76"/>
      <c r="D25" s="77"/>
      <c r="E25" s="78"/>
      <c r="F25" s="81"/>
    </row>
    <row r="26" spans="1:6" s="60" customFormat="1" ht="31.2" x14ac:dyDescent="0.25">
      <c r="A26" s="71">
        <v>1</v>
      </c>
      <c r="B26" s="1" t="s">
        <v>183</v>
      </c>
      <c r="C26" s="26">
        <v>1</v>
      </c>
      <c r="D26" s="25" t="s">
        <v>15</v>
      </c>
      <c r="E26" s="26"/>
      <c r="F26" s="27"/>
    </row>
    <row r="27" spans="1:6" s="60" customFormat="1" x14ac:dyDescent="0.25">
      <c r="A27" s="82"/>
      <c r="B27" s="1"/>
      <c r="C27" s="26"/>
      <c r="D27" s="83"/>
      <c r="E27" s="84"/>
      <c r="F27" s="27"/>
    </row>
    <row r="28" spans="1:6" s="60" customFormat="1" x14ac:dyDescent="0.25">
      <c r="A28" s="31">
        <v>1.3</v>
      </c>
      <c r="B28" s="75" t="s">
        <v>180</v>
      </c>
      <c r="C28" s="76"/>
      <c r="D28" s="77"/>
      <c r="E28" s="78"/>
      <c r="F28" s="27"/>
    </row>
    <row r="29" spans="1:6" s="60" customFormat="1" ht="78" x14ac:dyDescent="0.25">
      <c r="A29" s="71">
        <v>1</v>
      </c>
      <c r="B29" s="18" t="s">
        <v>260</v>
      </c>
      <c r="C29" s="26">
        <v>1</v>
      </c>
      <c r="D29" s="25" t="s">
        <v>15</v>
      </c>
      <c r="E29" s="26"/>
      <c r="F29" s="27"/>
    </row>
    <row r="30" spans="1:6" s="60" customFormat="1" x14ac:dyDescent="0.25">
      <c r="A30" s="71"/>
      <c r="B30" s="24"/>
      <c r="C30" s="67"/>
      <c r="D30" s="68"/>
      <c r="E30" s="69"/>
      <c r="F30" s="70"/>
    </row>
    <row r="31" spans="1:6" s="60" customFormat="1" x14ac:dyDescent="0.25">
      <c r="A31" s="31">
        <v>1.4</v>
      </c>
      <c r="B31" s="75" t="s">
        <v>181</v>
      </c>
      <c r="C31" s="67"/>
      <c r="D31" s="68"/>
      <c r="E31" s="69"/>
      <c r="F31" s="70"/>
    </row>
    <row r="32" spans="1:6" s="60" customFormat="1" ht="46.8" x14ac:dyDescent="0.25">
      <c r="A32" s="71">
        <v>1</v>
      </c>
      <c r="B32" s="86" t="s">
        <v>272</v>
      </c>
      <c r="C32" s="26">
        <v>1</v>
      </c>
      <c r="D32" s="25" t="s">
        <v>15</v>
      </c>
      <c r="E32" s="26"/>
      <c r="F32" s="27"/>
    </row>
    <row r="33" spans="1:6" s="60" customFormat="1" x14ac:dyDescent="0.25">
      <c r="A33" s="71"/>
      <c r="B33" s="24"/>
      <c r="C33" s="26"/>
      <c r="D33" s="83"/>
      <c r="E33" s="84"/>
      <c r="F33" s="27"/>
    </row>
    <row r="34" spans="1:6" s="60" customFormat="1" x14ac:dyDescent="0.25">
      <c r="A34" s="31">
        <v>1.5</v>
      </c>
      <c r="B34" s="75" t="s">
        <v>184</v>
      </c>
      <c r="C34" s="76"/>
      <c r="D34" s="77"/>
      <c r="E34" s="78"/>
      <c r="F34" s="27"/>
    </row>
    <row r="35" spans="1:6" s="60" customFormat="1" ht="46.8" x14ac:dyDescent="0.25">
      <c r="A35" s="71">
        <v>1</v>
      </c>
      <c r="B35" s="86" t="s">
        <v>185</v>
      </c>
      <c r="C35" s="26">
        <v>1</v>
      </c>
      <c r="D35" s="25" t="s">
        <v>15</v>
      </c>
      <c r="E35" s="26"/>
      <c r="F35" s="27"/>
    </row>
    <row r="36" spans="1:6" s="60" customFormat="1" x14ac:dyDescent="0.25">
      <c r="A36" s="71"/>
      <c r="B36" s="24"/>
      <c r="C36" s="26"/>
      <c r="D36" s="83"/>
      <c r="E36" s="84"/>
      <c r="F36" s="27"/>
    </row>
    <row r="37" spans="1:6" s="60" customFormat="1" x14ac:dyDescent="0.25">
      <c r="A37" s="31">
        <v>1.6</v>
      </c>
      <c r="B37" s="75" t="s">
        <v>16</v>
      </c>
      <c r="C37" s="76"/>
      <c r="D37" s="77"/>
      <c r="E37" s="78"/>
      <c r="F37" s="27"/>
    </row>
    <row r="38" spans="1:6" s="60" customFormat="1" x14ac:dyDescent="0.25">
      <c r="A38" s="71">
        <v>1</v>
      </c>
      <c r="B38" s="24" t="s">
        <v>17</v>
      </c>
      <c r="C38" s="26">
        <v>1</v>
      </c>
      <c r="D38" s="25" t="s">
        <v>15</v>
      </c>
      <c r="E38" s="26"/>
      <c r="F38" s="27"/>
    </row>
    <row r="39" spans="1:6" s="60" customFormat="1" x14ac:dyDescent="0.25">
      <c r="A39" s="71"/>
      <c r="B39" s="24"/>
      <c r="C39" s="26"/>
      <c r="D39" s="83"/>
      <c r="E39" s="84"/>
      <c r="F39" s="27"/>
    </row>
    <row r="40" spans="1:6" s="60" customFormat="1" x14ac:dyDescent="0.25">
      <c r="A40" s="31">
        <v>1.7</v>
      </c>
      <c r="B40" s="75" t="s">
        <v>182</v>
      </c>
      <c r="C40" s="76"/>
      <c r="D40" s="77"/>
      <c r="E40" s="78"/>
      <c r="F40" s="27"/>
    </row>
    <row r="41" spans="1:6" s="60" customFormat="1" ht="46.8" x14ac:dyDescent="0.25">
      <c r="A41" s="71">
        <v>1</v>
      </c>
      <c r="B41" s="1" t="s">
        <v>226</v>
      </c>
      <c r="C41" s="26">
        <v>0</v>
      </c>
      <c r="D41" s="25" t="s">
        <v>15</v>
      </c>
      <c r="E41" s="26"/>
      <c r="F41" s="27"/>
    </row>
    <row r="42" spans="1:6" s="60" customFormat="1" x14ac:dyDescent="0.25">
      <c r="A42" s="71"/>
      <c r="B42" s="1"/>
      <c r="C42" s="26"/>
      <c r="D42" s="25"/>
      <c r="E42" s="26"/>
      <c r="F42" s="27"/>
    </row>
    <row r="43" spans="1:6" s="60" customFormat="1" x14ac:dyDescent="0.25">
      <c r="A43" s="71"/>
      <c r="B43" s="1"/>
      <c r="C43" s="26"/>
      <c r="D43" s="25"/>
      <c r="E43" s="26"/>
      <c r="F43" s="27"/>
    </row>
    <row r="44" spans="1:6" s="60" customFormat="1" x14ac:dyDescent="0.25">
      <c r="A44" s="71"/>
      <c r="B44" s="1"/>
      <c r="C44" s="26"/>
      <c r="D44" s="25"/>
      <c r="E44" s="26"/>
      <c r="F44" s="27"/>
    </row>
    <row r="45" spans="1:6" s="60" customFormat="1" x14ac:dyDescent="0.25">
      <c r="A45" s="71"/>
      <c r="B45" s="1"/>
      <c r="C45" s="26"/>
      <c r="D45" s="25"/>
      <c r="E45" s="26"/>
      <c r="F45" s="27"/>
    </row>
    <row r="46" spans="1:6" s="60" customFormat="1" x14ac:dyDescent="0.25">
      <c r="A46" s="87"/>
      <c r="B46" s="88" t="s">
        <v>18</v>
      </c>
      <c r="C46" s="89"/>
      <c r="D46" s="90"/>
      <c r="E46" s="91"/>
      <c r="F46" s="92"/>
    </row>
    <row r="47" spans="1:6" s="60" customFormat="1" x14ac:dyDescent="0.25">
      <c r="A47" s="93"/>
      <c r="B47" s="94" t="s">
        <v>19</v>
      </c>
      <c r="C47" s="95"/>
      <c r="D47" s="96"/>
      <c r="E47" s="97"/>
      <c r="F47" s="99"/>
    </row>
    <row r="48" spans="1:6" s="60" customFormat="1" x14ac:dyDescent="0.25">
      <c r="A48" s="100"/>
      <c r="B48" s="101" t="s">
        <v>20</v>
      </c>
      <c r="C48" s="102"/>
      <c r="D48" s="103"/>
      <c r="E48" s="104"/>
      <c r="F48" s="106"/>
    </row>
    <row r="49" spans="1:6" s="60" customFormat="1" x14ac:dyDescent="0.25">
      <c r="A49" s="54"/>
      <c r="B49" s="55" t="s">
        <v>21</v>
      </c>
      <c r="C49" s="56"/>
      <c r="D49" s="57"/>
      <c r="E49" s="58"/>
      <c r="F49" s="107"/>
    </row>
    <row r="50" spans="1:6" s="60" customFormat="1" x14ac:dyDescent="0.25">
      <c r="A50" s="31">
        <v>2.1</v>
      </c>
      <c r="B50" s="29" t="s">
        <v>22</v>
      </c>
      <c r="C50" s="62"/>
      <c r="D50" s="63"/>
      <c r="E50" s="64"/>
      <c r="F50" s="65"/>
    </row>
    <row r="51" spans="1:6" s="109" customFormat="1" ht="62.4" x14ac:dyDescent="0.25">
      <c r="A51" s="73"/>
      <c r="B51" s="4" t="s">
        <v>23</v>
      </c>
      <c r="C51" s="108"/>
      <c r="D51" s="68"/>
      <c r="E51" s="69"/>
      <c r="F51" s="70"/>
    </row>
    <row r="52" spans="1:6" s="109" customFormat="1" x14ac:dyDescent="0.25">
      <c r="A52" s="73"/>
      <c r="B52" s="4"/>
      <c r="C52" s="108"/>
      <c r="D52" s="68"/>
      <c r="E52" s="69"/>
      <c r="F52" s="70"/>
    </row>
    <row r="53" spans="1:6" s="60" customFormat="1" x14ac:dyDescent="0.25">
      <c r="A53" s="23"/>
      <c r="B53" s="2" t="s">
        <v>276</v>
      </c>
      <c r="C53" s="26">
        <f>5*5</f>
        <v>25</v>
      </c>
      <c r="D53" s="25" t="s">
        <v>47</v>
      </c>
      <c r="E53" s="26"/>
      <c r="F53" s="27"/>
    </row>
    <row r="54" spans="1:6" s="60" customFormat="1" x14ac:dyDescent="0.25">
      <c r="A54" s="73"/>
      <c r="B54" s="4"/>
      <c r="C54" s="108"/>
      <c r="D54" s="68"/>
      <c r="E54" s="69"/>
      <c r="F54" s="70"/>
    </row>
    <row r="55" spans="1:6" s="60" customFormat="1" x14ac:dyDescent="0.25">
      <c r="A55" s="74">
        <v>2.2000000000000002</v>
      </c>
      <c r="B55" s="75" t="s">
        <v>24</v>
      </c>
      <c r="C55" s="76"/>
      <c r="D55" s="77"/>
      <c r="E55" s="78"/>
      <c r="F55" s="81"/>
    </row>
    <row r="56" spans="1:6" s="60" customFormat="1" x14ac:dyDescent="0.25">
      <c r="A56" s="71">
        <v>1</v>
      </c>
      <c r="B56" s="1" t="s">
        <v>138</v>
      </c>
      <c r="C56" s="26">
        <v>1</v>
      </c>
      <c r="D56" s="25" t="s">
        <v>15</v>
      </c>
      <c r="E56" s="26"/>
      <c r="F56" s="27"/>
    </row>
    <row r="57" spans="1:6" s="60" customFormat="1" x14ac:dyDescent="0.25">
      <c r="A57" s="71"/>
      <c r="B57" s="1"/>
      <c r="C57" s="26"/>
      <c r="D57" s="25"/>
      <c r="E57" s="26"/>
      <c r="F57" s="27"/>
    </row>
    <row r="58" spans="1:6" s="60" customFormat="1" x14ac:dyDescent="0.25">
      <c r="A58" s="31">
        <v>2.2999999999999998</v>
      </c>
      <c r="B58" s="22" t="s">
        <v>26</v>
      </c>
      <c r="C58" s="76"/>
      <c r="D58" s="77"/>
      <c r="E58" s="78"/>
      <c r="F58" s="81"/>
    </row>
    <row r="59" spans="1:6" s="60" customFormat="1" ht="78" x14ac:dyDescent="0.25">
      <c r="A59" s="82"/>
      <c r="B59" s="1" t="s">
        <v>116</v>
      </c>
      <c r="C59" s="26"/>
      <c r="D59" s="83"/>
      <c r="E59" s="84"/>
      <c r="F59" s="110"/>
    </row>
    <row r="60" spans="1:6" s="60" customFormat="1" x14ac:dyDescent="0.25">
      <c r="A60" s="82"/>
      <c r="B60" s="1"/>
      <c r="C60" s="26"/>
      <c r="D60" s="83"/>
      <c r="E60" s="84"/>
      <c r="F60" s="110"/>
    </row>
    <row r="61" spans="1:6" s="60" customFormat="1" x14ac:dyDescent="0.25">
      <c r="A61" s="23">
        <v>1</v>
      </c>
      <c r="B61" s="2" t="s">
        <v>174</v>
      </c>
      <c r="C61" s="26"/>
      <c r="D61" s="83"/>
      <c r="E61" s="84"/>
      <c r="F61" s="110"/>
    </row>
    <row r="62" spans="1:6" s="60" customFormat="1" x14ac:dyDescent="0.25">
      <c r="A62" s="23"/>
      <c r="B62" s="2" t="s">
        <v>295</v>
      </c>
      <c r="C62" s="26">
        <f>5*5*3*1.1</f>
        <v>82.5</v>
      </c>
      <c r="D62" s="25" t="s">
        <v>27</v>
      </c>
      <c r="E62" s="26"/>
      <c r="F62" s="27"/>
    </row>
    <row r="63" spans="1:6" s="60" customFormat="1" x14ac:dyDescent="0.25">
      <c r="A63" s="31"/>
      <c r="B63" s="22"/>
      <c r="C63" s="62"/>
      <c r="D63" s="63"/>
      <c r="E63" s="64"/>
      <c r="F63" s="27"/>
    </row>
    <row r="64" spans="1:6" s="60" customFormat="1" x14ac:dyDescent="0.25">
      <c r="A64" s="31">
        <v>2.4</v>
      </c>
      <c r="B64" s="22" t="s">
        <v>123</v>
      </c>
      <c r="C64" s="62"/>
      <c r="D64" s="63"/>
      <c r="E64" s="64"/>
      <c r="F64" s="27"/>
    </row>
    <row r="65" spans="1:6" s="60" customFormat="1" ht="31.2" x14ac:dyDescent="0.25">
      <c r="A65" s="82"/>
      <c r="B65" s="1" t="s">
        <v>124</v>
      </c>
      <c r="C65" s="24"/>
      <c r="D65" s="25"/>
      <c r="E65" s="26"/>
      <c r="F65" s="27"/>
    </row>
    <row r="66" spans="1:6" s="60" customFormat="1" ht="31.2" x14ac:dyDescent="0.25">
      <c r="A66" s="23">
        <v>1</v>
      </c>
      <c r="B66" s="19" t="s">
        <v>186</v>
      </c>
      <c r="C66" s="24">
        <f>C62*0.6</f>
        <v>49.5</v>
      </c>
      <c r="D66" s="25" t="s">
        <v>47</v>
      </c>
      <c r="E66" s="26"/>
      <c r="F66" s="27"/>
    </row>
    <row r="67" spans="1:6" s="111" customFormat="1" ht="31.2" x14ac:dyDescent="0.25">
      <c r="A67" s="23">
        <v>2</v>
      </c>
      <c r="B67" s="19" t="s">
        <v>222</v>
      </c>
      <c r="C67" s="24">
        <f>C66*0.4</f>
        <v>19.8</v>
      </c>
      <c r="D67" s="25" t="s">
        <v>27</v>
      </c>
      <c r="E67" s="26"/>
      <c r="F67" s="27"/>
    </row>
    <row r="68" spans="1:6" s="111" customFormat="1" x14ac:dyDescent="0.25">
      <c r="A68" s="28"/>
      <c r="B68" s="3"/>
      <c r="C68" s="24"/>
      <c r="D68" s="25"/>
      <c r="E68" s="26"/>
      <c r="F68" s="27"/>
    </row>
    <row r="69" spans="1:6" s="60" customFormat="1" x14ac:dyDescent="0.25">
      <c r="A69" s="31">
        <v>2.5</v>
      </c>
      <c r="B69" s="22" t="s">
        <v>125</v>
      </c>
      <c r="C69" s="24"/>
      <c r="D69" s="25"/>
      <c r="E69" s="26"/>
      <c r="F69" s="27"/>
    </row>
    <row r="70" spans="1:6" s="60" customFormat="1" ht="31.2" x14ac:dyDescent="0.25">
      <c r="A70" s="82"/>
      <c r="B70" s="1" t="s">
        <v>126</v>
      </c>
      <c r="C70" s="24"/>
      <c r="D70" s="25"/>
      <c r="E70" s="26"/>
      <c r="F70" s="27"/>
    </row>
    <row r="71" spans="1:6" s="60" customFormat="1" ht="62.4" x14ac:dyDescent="0.25">
      <c r="A71" s="23">
        <v>1</v>
      </c>
      <c r="B71" s="1" t="s">
        <v>205</v>
      </c>
      <c r="C71" s="24">
        <v>1</v>
      </c>
      <c r="D71" s="25" t="s">
        <v>15</v>
      </c>
      <c r="E71" s="26"/>
      <c r="F71" s="27"/>
    </row>
    <row r="72" spans="1:6" s="60" customFormat="1" x14ac:dyDescent="0.25">
      <c r="A72" s="28"/>
      <c r="B72" s="1"/>
      <c r="C72" s="24"/>
      <c r="D72" s="25"/>
      <c r="E72" s="26"/>
      <c r="F72" s="27"/>
    </row>
    <row r="73" spans="1:6" s="60" customFormat="1" x14ac:dyDescent="0.25">
      <c r="A73" s="31">
        <v>2.6</v>
      </c>
      <c r="B73" s="22" t="s">
        <v>300</v>
      </c>
      <c r="C73" s="24"/>
      <c r="D73" s="25"/>
      <c r="E73" s="26"/>
      <c r="F73" s="27"/>
    </row>
    <row r="74" spans="1:6" s="60" customFormat="1" ht="31.2" x14ac:dyDescent="0.25">
      <c r="A74" s="28"/>
      <c r="B74" s="1" t="s">
        <v>301</v>
      </c>
      <c r="C74" s="24"/>
      <c r="D74" s="25"/>
      <c r="E74" s="26"/>
      <c r="F74" s="27"/>
    </row>
    <row r="75" spans="1:6" s="60" customFormat="1" ht="31.2" x14ac:dyDescent="0.25">
      <c r="A75" s="28"/>
      <c r="B75" s="1" t="s">
        <v>302</v>
      </c>
      <c r="C75" s="24">
        <v>62</v>
      </c>
      <c r="D75" s="25" t="s">
        <v>47</v>
      </c>
      <c r="E75" s="143"/>
      <c r="F75" s="319"/>
    </row>
    <row r="76" spans="1:6" s="60" customFormat="1" x14ac:dyDescent="0.25">
      <c r="A76" s="28"/>
      <c r="B76" s="1"/>
      <c r="C76" s="24"/>
      <c r="D76" s="25"/>
      <c r="E76" s="26"/>
      <c r="F76" s="27"/>
    </row>
    <row r="77" spans="1:6" s="60" customFormat="1" x14ac:dyDescent="0.25">
      <c r="A77" s="28"/>
      <c r="B77" s="1"/>
      <c r="C77" s="24"/>
      <c r="D77" s="25"/>
      <c r="E77" s="26"/>
      <c r="F77" s="27"/>
    </row>
    <row r="78" spans="1:6" s="60" customFormat="1" x14ac:dyDescent="0.25">
      <c r="A78" s="28"/>
      <c r="B78" s="1"/>
      <c r="C78" s="24"/>
      <c r="D78" s="25"/>
      <c r="E78" s="26"/>
      <c r="F78" s="27"/>
    </row>
    <row r="79" spans="1:6" s="60" customFormat="1" x14ac:dyDescent="0.25">
      <c r="A79" s="28"/>
      <c r="B79" s="1"/>
      <c r="C79" s="24"/>
      <c r="D79" s="25"/>
      <c r="E79" s="26"/>
      <c r="F79" s="27"/>
    </row>
    <row r="80" spans="1:6" s="60" customFormat="1" x14ac:dyDescent="0.25">
      <c r="A80" s="28"/>
      <c r="B80" s="1"/>
      <c r="C80" s="24"/>
      <c r="D80" s="25"/>
      <c r="E80" s="26"/>
      <c r="F80" s="27"/>
    </row>
    <row r="81" spans="1:6" s="60" customFormat="1" x14ac:dyDescent="0.25">
      <c r="A81" s="28"/>
      <c r="B81" s="1"/>
      <c r="C81" s="24"/>
      <c r="D81" s="25"/>
      <c r="E81" s="26"/>
      <c r="F81" s="27"/>
    </row>
    <row r="82" spans="1:6" s="60" customFormat="1" x14ac:dyDescent="0.25">
      <c r="A82" s="28"/>
      <c r="B82" s="1"/>
      <c r="C82" s="24"/>
      <c r="D82" s="25"/>
      <c r="E82" s="26"/>
      <c r="F82" s="27"/>
    </row>
    <row r="83" spans="1:6" s="60" customFormat="1" x14ac:dyDescent="0.25">
      <c r="A83" s="28"/>
      <c r="B83" s="1"/>
      <c r="C83" s="24"/>
      <c r="D83" s="25"/>
      <c r="E83" s="26"/>
      <c r="F83" s="27"/>
    </row>
    <row r="84" spans="1:6" s="60" customFormat="1" x14ac:dyDescent="0.25">
      <c r="A84" s="28"/>
      <c r="B84" s="1"/>
      <c r="C84" s="24"/>
      <c r="D84" s="25"/>
      <c r="E84" s="26"/>
      <c r="F84" s="27"/>
    </row>
    <row r="85" spans="1:6" s="60" customFormat="1" x14ac:dyDescent="0.25">
      <c r="A85" s="28"/>
      <c r="B85" s="1"/>
      <c r="C85" s="24"/>
      <c r="D85" s="25"/>
      <c r="E85" s="26"/>
      <c r="F85" s="27"/>
    </row>
    <row r="86" spans="1:6" s="60" customFormat="1" x14ac:dyDescent="0.25">
      <c r="A86" s="28"/>
      <c r="B86" s="1"/>
      <c r="C86" s="24"/>
      <c r="D86" s="25"/>
      <c r="E86" s="26"/>
      <c r="F86" s="27"/>
    </row>
    <row r="87" spans="1:6" s="60" customFormat="1" x14ac:dyDescent="0.25">
      <c r="A87" s="28"/>
      <c r="B87" s="1"/>
      <c r="C87" s="24"/>
      <c r="D87" s="25"/>
      <c r="E87" s="26"/>
      <c r="F87" s="27"/>
    </row>
    <row r="88" spans="1:6" s="60" customFormat="1" x14ac:dyDescent="0.25">
      <c r="A88" s="87"/>
      <c r="B88" s="88" t="s">
        <v>28</v>
      </c>
      <c r="C88" s="89"/>
      <c r="D88" s="90"/>
      <c r="E88" s="91"/>
      <c r="F88" s="112"/>
    </row>
    <row r="89" spans="1:6" s="60" customFormat="1" x14ac:dyDescent="0.25">
      <c r="A89" s="93"/>
      <c r="B89" s="94" t="s">
        <v>29</v>
      </c>
      <c r="C89" s="95"/>
      <c r="D89" s="96"/>
      <c r="E89" s="97"/>
      <c r="F89" s="113"/>
    </row>
    <row r="90" spans="1:6" s="60" customFormat="1" x14ac:dyDescent="0.25">
      <c r="A90" s="100"/>
      <c r="B90" s="101" t="s">
        <v>30</v>
      </c>
      <c r="C90" s="102"/>
      <c r="D90" s="103"/>
      <c r="E90" s="104"/>
      <c r="F90" s="106"/>
    </row>
    <row r="91" spans="1:6" s="60" customFormat="1" x14ac:dyDescent="0.25">
      <c r="A91" s="54"/>
      <c r="B91" s="55" t="s">
        <v>31</v>
      </c>
      <c r="C91" s="114"/>
      <c r="D91" s="115"/>
      <c r="E91" s="116"/>
      <c r="F91" s="117"/>
    </row>
    <row r="92" spans="1:6" s="60" customFormat="1" ht="18" customHeight="1" x14ac:dyDescent="0.25">
      <c r="A92" s="31">
        <v>3.1</v>
      </c>
      <c r="B92" s="22" t="s">
        <v>32</v>
      </c>
      <c r="C92" s="26"/>
      <c r="D92" s="83"/>
      <c r="E92" s="84"/>
      <c r="F92" s="110"/>
    </row>
    <row r="93" spans="1:6" s="60" customFormat="1" ht="78" x14ac:dyDescent="0.25">
      <c r="A93" s="82"/>
      <c r="B93" s="1" t="s">
        <v>109</v>
      </c>
      <c r="C93" s="26"/>
      <c r="D93" s="83"/>
      <c r="E93" s="84"/>
      <c r="F93" s="110"/>
    </row>
    <row r="94" spans="1:6" s="60" customFormat="1" ht="46.8" x14ac:dyDescent="0.25">
      <c r="A94" s="82"/>
      <c r="B94" s="1" t="s">
        <v>33</v>
      </c>
      <c r="C94" s="26"/>
      <c r="D94" s="83"/>
      <c r="E94" s="84"/>
      <c r="F94" s="110"/>
    </row>
    <row r="95" spans="1:6" s="60" customFormat="1" ht="31.2" x14ac:dyDescent="0.25">
      <c r="A95" s="82"/>
      <c r="B95" s="1" t="s">
        <v>122</v>
      </c>
      <c r="C95" s="26"/>
      <c r="D95" s="83"/>
      <c r="E95" s="84"/>
      <c r="F95" s="110"/>
    </row>
    <row r="96" spans="1:6" s="60" customFormat="1" x14ac:dyDescent="0.25">
      <c r="A96" s="23">
        <v>1</v>
      </c>
      <c r="B96" s="1" t="s">
        <v>303</v>
      </c>
      <c r="C96" s="26">
        <v>1</v>
      </c>
      <c r="D96" s="83" t="s">
        <v>304</v>
      </c>
      <c r="E96" s="321"/>
      <c r="F96" s="199"/>
    </row>
    <row r="97" spans="1:6" s="60" customFormat="1" x14ac:dyDescent="0.25">
      <c r="A97" s="71"/>
      <c r="B97" s="1"/>
      <c r="C97" s="26"/>
      <c r="D97" s="25"/>
      <c r="E97" s="26"/>
      <c r="F97" s="110"/>
    </row>
    <row r="98" spans="1:6" s="60" customFormat="1" x14ac:dyDescent="0.25">
      <c r="A98" s="31">
        <v>3.2</v>
      </c>
      <c r="B98" s="22" t="s">
        <v>34</v>
      </c>
      <c r="C98" s="76"/>
      <c r="D98" s="118"/>
      <c r="E98" s="119"/>
      <c r="F98" s="121"/>
    </row>
    <row r="99" spans="1:6" s="60" customFormat="1" ht="62.4" x14ac:dyDescent="0.25">
      <c r="A99" s="82"/>
      <c r="B99" s="1" t="s">
        <v>139</v>
      </c>
      <c r="C99" s="26"/>
      <c r="D99" s="122"/>
      <c r="E99" s="26"/>
      <c r="F99" s="110"/>
    </row>
    <row r="100" spans="1:6" s="60" customFormat="1" ht="30.75" customHeight="1" x14ac:dyDescent="0.25">
      <c r="A100" s="23">
        <v>1</v>
      </c>
      <c r="B100" s="1" t="s">
        <v>191</v>
      </c>
      <c r="C100" s="26"/>
      <c r="D100" s="122"/>
      <c r="E100" s="26"/>
      <c r="F100" s="27"/>
    </row>
    <row r="101" spans="1:6" s="60" customFormat="1" x14ac:dyDescent="0.25">
      <c r="A101" s="23"/>
      <c r="B101" s="17" t="s">
        <v>143</v>
      </c>
      <c r="C101" s="26">
        <f>((C62/1.5/1.1))*0.05</f>
        <v>2.5</v>
      </c>
      <c r="D101" s="122" t="s">
        <v>27</v>
      </c>
      <c r="E101" s="26"/>
      <c r="F101" s="27"/>
    </row>
    <row r="102" spans="1:6" s="60" customFormat="1" x14ac:dyDescent="0.25">
      <c r="A102" s="23"/>
      <c r="B102" s="1" t="s">
        <v>144</v>
      </c>
      <c r="C102" s="26">
        <f>ROUNDUP(C101*5,0)</f>
        <v>13</v>
      </c>
      <c r="D102" s="122" t="s">
        <v>145</v>
      </c>
      <c r="E102" s="26"/>
      <c r="F102" s="27"/>
    </row>
    <row r="103" spans="1:6" s="60" customFormat="1" x14ac:dyDescent="0.25">
      <c r="A103" s="23"/>
      <c r="B103" s="1" t="s">
        <v>146</v>
      </c>
      <c r="C103" s="26">
        <f>SUM(C102*2)</f>
        <v>26</v>
      </c>
      <c r="D103" s="122" t="s">
        <v>145</v>
      </c>
      <c r="E103" s="26"/>
      <c r="F103" s="27"/>
    </row>
    <row r="104" spans="1:6" s="60" customFormat="1" x14ac:dyDescent="0.25">
      <c r="A104" s="23"/>
      <c r="B104" s="1" t="s">
        <v>147</v>
      </c>
      <c r="C104" s="26">
        <f>SUM(C102*4)</f>
        <v>52</v>
      </c>
      <c r="D104" s="122" t="s">
        <v>145</v>
      </c>
      <c r="E104" s="26"/>
      <c r="F104" s="27"/>
    </row>
    <row r="105" spans="1:6" s="60" customFormat="1" x14ac:dyDescent="0.25">
      <c r="A105" s="23"/>
      <c r="B105" s="1"/>
      <c r="C105" s="26"/>
      <c r="D105" s="122"/>
      <c r="E105" s="26"/>
      <c r="F105" s="27"/>
    </row>
    <row r="106" spans="1:6" s="60" customFormat="1" x14ac:dyDescent="0.25">
      <c r="A106" s="74">
        <v>3.3</v>
      </c>
      <c r="B106" s="29" t="s">
        <v>35</v>
      </c>
      <c r="C106" s="76"/>
      <c r="D106" s="118"/>
      <c r="E106" s="120"/>
      <c r="F106" s="27"/>
    </row>
    <row r="107" spans="1:6" s="60" customFormat="1" ht="62.4" x14ac:dyDescent="0.25">
      <c r="A107" s="73"/>
      <c r="B107" s="4" t="s">
        <v>38</v>
      </c>
      <c r="C107" s="76"/>
      <c r="D107" s="118"/>
      <c r="E107" s="120"/>
      <c r="F107" s="27"/>
    </row>
    <row r="108" spans="1:6" s="60" customFormat="1" ht="31.2" x14ac:dyDescent="0.25">
      <c r="A108" s="73"/>
      <c r="B108" s="9" t="s">
        <v>39</v>
      </c>
      <c r="C108" s="76"/>
      <c r="D108" s="118"/>
      <c r="E108" s="120"/>
      <c r="F108" s="27"/>
    </row>
    <row r="109" spans="1:6" s="60" customFormat="1" ht="31.2" x14ac:dyDescent="0.25">
      <c r="A109" s="73"/>
      <c r="B109" s="9" t="s">
        <v>40</v>
      </c>
      <c r="C109" s="76"/>
      <c r="D109" s="118"/>
      <c r="E109" s="120"/>
      <c r="F109" s="27"/>
    </row>
    <row r="110" spans="1:6" s="60" customFormat="1" x14ac:dyDescent="0.25">
      <c r="A110" s="73" t="s">
        <v>25</v>
      </c>
      <c r="B110" s="5" t="s">
        <v>36</v>
      </c>
      <c r="C110" s="26"/>
      <c r="D110" s="122"/>
      <c r="E110" s="119"/>
      <c r="F110" s="27"/>
    </row>
    <row r="111" spans="1:6" s="60" customFormat="1" x14ac:dyDescent="0.25">
      <c r="A111" s="73"/>
      <c r="B111" s="5"/>
      <c r="C111" s="26"/>
      <c r="D111" s="122"/>
      <c r="E111" s="119"/>
      <c r="F111" s="27"/>
    </row>
    <row r="112" spans="1:6" s="60" customFormat="1" x14ac:dyDescent="0.25">
      <c r="A112" s="73" t="s">
        <v>37</v>
      </c>
      <c r="B112" s="12" t="s">
        <v>127</v>
      </c>
      <c r="C112" s="26"/>
      <c r="D112" s="122"/>
      <c r="E112" s="119"/>
      <c r="F112" s="27"/>
    </row>
    <row r="113" spans="1:6" s="60" customFormat="1" ht="31.2" x14ac:dyDescent="0.25">
      <c r="A113" s="23">
        <v>1</v>
      </c>
      <c r="B113" s="9" t="s">
        <v>310</v>
      </c>
      <c r="C113" s="26"/>
      <c r="D113" s="122"/>
      <c r="E113" s="108"/>
      <c r="F113" s="27"/>
    </row>
    <row r="114" spans="1:6" s="60" customFormat="1" x14ac:dyDescent="0.25">
      <c r="A114" s="23"/>
      <c r="B114" s="17" t="s">
        <v>143</v>
      </c>
      <c r="C114" s="26">
        <f>(25*2.7)*1.1</f>
        <v>74.25</v>
      </c>
      <c r="D114" s="122" t="s">
        <v>27</v>
      </c>
      <c r="E114" s="108"/>
      <c r="F114" s="27"/>
    </row>
    <row r="115" spans="1:6" s="60" customFormat="1" x14ac:dyDescent="0.25">
      <c r="A115" s="23"/>
      <c r="B115" s="1" t="s">
        <v>144</v>
      </c>
      <c r="C115" s="26">
        <f>ROUNDUP(C114*9,0)</f>
        <v>669</v>
      </c>
      <c r="D115" s="122" t="s">
        <v>145</v>
      </c>
      <c r="E115" s="26"/>
      <c r="F115" s="27"/>
    </row>
    <row r="116" spans="1:6" s="60" customFormat="1" x14ac:dyDescent="0.25">
      <c r="A116" s="23"/>
      <c r="B116" s="1" t="s">
        <v>146</v>
      </c>
      <c r="C116" s="26">
        <f>SUM(C115*2)</f>
        <v>1338</v>
      </c>
      <c r="D116" s="122" t="s">
        <v>145</v>
      </c>
      <c r="E116" s="26"/>
      <c r="F116" s="27"/>
    </row>
    <row r="117" spans="1:6" s="60" customFormat="1" x14ac:dyDescent="0.25">
      <c r="A117" s="23"/>
      <c r="B117" s="1" t="s">
        <v>147</v>
      </c>
      <c r="C117" s="26">
        <f>SUM(C115*3)</f>
        <v>2007</v>
      </c>
      <c r="D117" s="122" t="s">
        <v>145</v>
      </c>
      <c r="E117" s="26"/>
      <c r="F117" s="27"/>
    </row>
    <row r="118" spans="1:6" s="60" customFormat="1" x14ac:dyDescent="0.25">
      <c r="A118" s="23"/>
      <c r="B118" s="1" t="s">
        <v>280</v>
      </c>
      <c r="C118" s="26">
        <f>C114*0.15</f>
        <v>11.137499999999999</v>
      </c>
      <c r="D118" s="122" t="s">
        <v>154</v>
      </c>
      <c r="E118" s="26"/>
      <c r="F118" s="27"/>
    </row>
    <row r="119" spans="1:6" s="60" customFormat="1" x14ac:dyDescent="0.25">
      <c r="A119" s="23"/>
      <c r="B119" s="1" t="s">
        <v>155</v>
      </c>
      <c r="C119" s="26">
        <f>ROUNDUP(C115*0.16,0)</f>
        <v>108</v>
      </c>
      <c r="D119" s="122" t="s">
        <v>154</v>
      </c>
      <c r="E119" s="108"/>
      <c r="F119" s="27"/>
    </row>
    <row r="120" spans="1:6" s="60" customFormat="1" ht="18.75" customHeight="1" x14ac:dyDescent="0.25">
      <c r="A120" s="23"/>
      <c r="B120" s="1"/>
      <c r="C120" s="26"/>
      <c r="D120" s="122"/>
      <c r="E120" s="108"/>
      <c r="F120" s="27"/>
    </row>
    <row r="121" spans="1:6" s="60" customFormat="1" x14ac:dyDescent="0.25">
      <c r="A121" s="23"/>
      <c r="B121" s="17" t="s">
        <v>148</v>
      </c>
      <c r="C121" s="26">
        <f>(2.7*5*4)+(5*5)</f>
        <v>79</v>
      </c>
      <c r="D121" s="122" t="s">
        <v>47</v>
      </c>
      <c r="E121" s="108"/>
      <c r="F121" s="27"/>
    </row>
    <row r="122" spans="1:6" s="60" customFormat="1" x14ac:dyDescent="0.25">
      <c r="A122" s="23"/>
      <c r="B122" s="1" t="s">
        <v>149</v>
      </c>
      <c r="C122" s="26">
        <f>ROUNDUP(C121/2.88,0)</f>
        <v>28</v>
      </c>
      <c r="D122" s="122" t="s">
        <v>150</v>
      </c>
      <c r="E122" s="108"/>
      <c r="F122" s="27"/>
    </row>
    <row r="123" spans="1:6" s="60" customFormat="1" x14ac:dyDescent="0.25">
      <c r="A123" s="23"/>
      <c r="B123" s="1" t="s">
        <v>151</v>
      </c>
      <c r="C123" s="26">
        <f>C122*0.06</f>
        <v>1.68</v>
      </c>
      <c r="D123" s="122" t="s">
        <v>27</v>
      </c>
      <c r="E123" s="108"/>
      <c r="F123" s="27"/>
    </row>
    <row r="124" spans="1:6" s="60" customFormat="1" x14ac:dyDescent="0.25">
      <c r="A124" s="23"/>
      <c r="B124" s="1" t="s">
        <v>152</v>
      </c>
      <c r="C124" s="26">
        <f>C122*2.88/20</f>
        <v>4.032</v>
      </c>
      <c r="D124" s="122" t="s">
        <v>177</v>
      </c>
      <c r="E124" s="108"/>
      <c r="F124" s="27"/>
    </row>
    <row r="125" spans="1:6" s="60" customFormat="1" x14ac:dyDescent="0.25">
      <c r="A125" s="23"/>
      <c r="B125" s="1" t="s">
        <v>153</v>
      </c>
      <c r="C125" s="26">
        <f>ROUNDUP(C121*0.144,0)</f>
        <v>12</v>
      </c>
      <c r="D125" s="122" t="s">
        <v>154</v>
      </c>
      <c r="E125" s="108"/>
      <c r="F125" s="27"/>
    </row>
    <row r="126" spans="1:6" s="60" customFormat="1" x14ac:dyDescent="0.25">
      <c r="A126" s="23"/>
      <c r="B126" s="1"/>
      <c r="C126" s="26"/>
      <c r="D126" s="122"/>
      <c r="E126" s="108"/>
      <c r="F126" s="27"/>
    </row>
    <row r="127" spans="1:6" s="60" customFormat="1" x14ac:dyDescent="0.25">
      <c r="A127" s="23"/>
      <c r="B127" s="17" t="s">
        <v>175</v>
      </c>
      <c r="C127" s="124"/>
      <c r="D127" s="122"/>
      <c r="E127" s="108"/>
      <c r="F127" s="27"/>
    </row>
    <row r="128" spans="1:6" s="60" customFormat="1" ht="31.2" x14ac:dyDescent="0.25">
      <c r="A128" s="23"/>
      <c r="B128" s="4" t="s">
        <v>289</v>
      </c>
      <c r="C128" s="26">
        <f>((25/0.15)+(25/0.15))*0.000888</f>
        <v>0.29600000000000004</v>
      </c>
      <c r="D128" s="122" t="s">
        <v>179</v>
      </c>
      <c r="E128" s="108"/>
      <c r="F128" s="27"/>
    </row>
    <row r="129" spans="1:6" s="60" customFormat="1" ht="31.2" x14ac:dyDescent="0.25">
      <c r="A129" s="23"/>
      <c r="B129" s="4" t="s">
        <v>290</v>
      </c>
      <c r="C129" s="26">
        <f>((25/0.2)+(25/0.2))*0.000617</f>
        <v>0.15425</v>
      </c>
      <c r="D129" s="122" t="s">
        <v>179</v>
      </c>
      <c r="E129" s="108"/>
      <c r="F129" s="27"/>
    </row>
    <row r="130" spans="1:6" s="60" customFormat="1" x14ac:dyDescent="0.25">
      <c r="A130" s="23"/>
      <c r="B130" s="4" t="s">
        <v>242</v>
      </c>
      <c r="C130" s="126">
        <f>(5*5*2.5)*6*0.00003</f>
        <v>1.125E-2</v>
      </c>
      <c r="D130" s="122" t="s">
        <v>179</v>
      </c>
      <c r="E130" s="108"/>
      <c r="F130" s="27"/>
    </row>
    <row r="131" spans="1:6" s="60" customFormat="1" x14ac:dyDescent="0.25">
      <c r="A131" s="23"/>
      <c r="B131" s="4"/>
      <c r="C131" s="26"/>
      <c r="D131" s="122"/>
      <c r="E131" s="108"/>
      <c r="F131" s="27"/>
    </row>
    <row r="132" spans="1:6" s="60" customFormat="1" x14ac:dyDescent="0.25">
      <c r="A132" s="93"/>
      <c r="B132" s="94" t="s">
        <v>249</v>
      </c>
      <c r="C132" s="320"/>
      <c r="D132" s="96"/>
      <c r="E132" s="97"/>
      <c r="F132" s="125"/>
    </row>
    <row r="133" spans="1:6" s="60" customFormat="1" x14ac:dyDescent="0.25">
      <c r="A133" s="93"/>
      <c r="B133" s="94" t="s">
        <v>250</v>
      </c>
      <c r="C133" s="320"/>
      <c r="D133" s="96"/>
      <c r="E133" s="97"/>
      <c r="F133" s="125"/>
    </row>
    <row r="134" spans="1:6" x14ac:dyDescent="0.25">
      <c r="A134" s="23"/>
      <c r="B134" s="1"/>
      <c r="C134" s="26"/>
      <c r="D134" s="122"/>
      <c r="E134" s="108"/>
      <c r="F134" s="27"/>
    </row>
    <row r="135" spans="1:6" s="60" customFormat="1" x14ac:dyDescent="0.25">
      <c r="A135" s="73" t="s">
        <v>243</v>
      </c>
      <c r="B135" s="12" t="s">
        <v>244</v>
      </c>
      <c r="C135" s="26"/>
      <c r="D135" s="122"/>
      <c r="E135" s="119"/>
      <c r="F135" s="27"/>
    </row>
    <row r="136" spans="1:6" s="60" customFormat="1" x14ac:dyDescent="0.25">
      <c r="A136" s="23">
        <v>1</v>
      </c>
      <c r="B136" s="9" t="s">
        <v>311</v>
      </c>
      <c r="C136" s="26"/>
      <c r="D136" s="122"/>
      <c r="E136" s="108"/>
      <c r="F136" s="27"/>
    </row>
    <row r="137" spans="1:6" s="60" customFormat="1" x14ac:dyDescent="0.25">
      <c r="A137" s="23"/>
      <c r="B137" s="17" t="s">
        <v>143</v>
      </c>
      <c r="C137" s="26">
        <f>6*14.5*0.35*0.2</f>
        <v>6.09</v>
      </c>
      <c r="D137" s="122" t="s">
        <v>27</v>
      </c>
      <c r="E137" s="108"/>
      <c r="F137" s="27"/>
    </row>
    <row r="138" spans="1:6" s="60" customFormat="1" x14ac:dyDescent="0.25">
      <c r="A138" s="23"/>
      <c r="B138" s="1" t="s">
        <v>144</v>
      </c>
      <c r="C138" s="26">
        <f>ROUNDUP(C137*9,0)</f>
        <v>55</v>
      </c>
      <c r="D138" s="122" t="s">
        <v>145</v>
      </c>
      <c r="E138" s="26"/>
      <c r="F138" s="27"/>
    </row>
    <row r="139" spans="1:6" s="60" customFormat="1" x14ac:dyDescent="0.25">
      <c r="A139" s="23"/>
      <c r="B139" s="1" t="s">
        <v>146</v>
      </c>
      <c r="C139" s="26">
        <f>SUM(C138*2)</f>
        <v>110</v>
      </c>
      <c r="D139" s="122" t="s">
        <v>145</v>
      </c>
      <c r="E139" s="26"/>
      <c r="F139" s="27"/>
    </row>
    <row r="140" spans="1:6" s="60" customFormat="1" x14ac:dyDescent="0.25">
      <c r="A140" s="23"/>
      <c r="B140" s="1" t="s">
        <v>147</v>
      </c>
      <c r="C140" s="26">
        <f>SUM(C138*3)</f>
        <v>165</v>
      </c>
      <c r="D140" s="122" t="s">
        <v>145</v>
      </c>
      <c r="E140" s="26"/>
      <c r="F140" s="27"/>
    </row>
    <row r="141" spans="1:6" s="60" customFormat="1" x14ac:dyDescent="0.25">
      <c r="A141" s="23"/>
      <c r="B141" s="1" t="s">
        <v>280</v>
      </c>
      <c r="C141" s="26">
        <f>C137*0.15</f>
        <v>0.91349999999999998</v>
      </c>
      <c r="D141" s="122" t="s">
        <v>154</v>
      </c>
      <c r="E141" s="26"/>
      <c r="F141" s="27"/>
    </row>
    <row r="142" spans="1:6" s="60" customFormat="1" x14ac:dyDescent="0.25">
      <c r="A142" s="23"/>
      <c r="B142" s="1" t="s">
        <v>155</v>
      </c>
      <c r="C142" s="26">
        <f>ROUNDUP(C138*0.16,0)</f>
        <v>9</v>
      </c>
      <c r="D142" s="122" t="s">
        <v>154</v>
      </c>
      <c r="E142" s="108"/>
      <c r="F142" s="27"/>
    </row>
    <row r="143" spans="1:6" s="60" customFormat="1" x14ac:dyDescent="0.25">
      <c r="A143" s="23"/>
      <c r="B143" s="1"/>
      <c r="C143" s="26"/>
      <c r="D143" s="122"/>
      <c r="E143" s="108"/>
      <c r="F143" s="27"/>
    </row>
    <row r="144" spans="1:6" s="60" customFormat="1" x14ac:dyDescent="0.25">
      <c r="A144" s="23"/>
      <c r="B144" s="17" t="s">
        <v>148</v>
      </c>
      <c r="C144" s="26">
        <f>6*(0.2+0.35)*2*14.5</f>
        <v>95.7</v>
      </c>
      <c r="D144" s="122" t="s">
        <v>47</v>
      </c>
      <c r="E144" s="108"/>
      <c r="F144" s="27"/>
    </row>
    <row r="145" spans="1:6" s="60" customFormat="1" x14ac:dyDescent="0.25">
      <c r="A145" s="23"/>
      <c r="B145" s="1" t="s">
        <v>149</v>
      </c>
      <c r="C145" s="26">
        <f>ROUNDUP(C144/2.88,0)</f>
        <v>34</v>
      </c>
      <c r="D145" s="122" t="s">
        <v>150</v>
      </c>
      <c r="E145" s="108"/>
      <c r="F145" s="27"/>
    </row>
    <row r="146" spans="1:6" s="60" customFormat="1" x14ac:dyDescent="0.25">
      <c r="A146" s="23"/>
      <c r="B146" s="1" t="s">
        <v>151</v>
      </c>
      <c r="C146" s="26">
        <f>C145*0.06</f>
        <v>2.04</v>
      </c>
      <c r="D146" s="122" t="s">
        <v>27</v>
      </c>
      <c r="E146" s="108"/>
      <c r="F146" s="27"/>
    </row>
    <row r="147" spans="1:6" s="60" customFormat="1" x14ac:dyDescent="0.25">
      <c r="A147" s="23"/>
      <c r="B147" s="1" t="s">
        <v>152</v>
      </c>
      <c r="C147" s="26">
        <f>C145*2.88/20</f>
        <v>4.8959999999999999</v>
      </c>
      <c r="D147" s="122" t="s">
        <v>177</v>
      </c>
      <c r="E147" s="108"/>
      <c r="F147" s="27"/>
    </row>
    <row r="148" spans="1:6" s="60" customFormat="1" x14ac:dyDescent="0.25">
      <c r="A148" s="23"/>
      <c r="B148" s="1" t="s">
        <v>153</v>
      </c>
      <c r="C148" s="26">
        <f>ROUNDUP(C144*0.144,0)</f>
        <v>14</v>
      </c>
      <c r="D148" s="122" t="s">
        <v>154</v>
      </c>
      <c r="E148" s="108"/>
      <c r="F148" s="27"/>
    </row>
    <row r="149" spans="1:6" s="60" customFormat="1" x14ac:dyDescent="0.25">
      <c r="A149" s="23"/>
      <c r="B149" s="1"/>
      <c r="C149" s="26"/>
      <c r="D149" s="122"/>
      <c r="E149" s="108"/>
      <c r="F149" s="27"/>
    </row>
    <row r="150" spans="1:6" s="60" customFormat="1" x14ac:dyDescent="0.25">
      <c r="A150" s="23"/>
      <c r="B150" s="17" t="s">
        <v>285</v>
      </c>
      <c r="C150" s="26"/>
      <c r="D150" s="122"/>
      <c r="E150" s="108"/>
      <c r="F150" s="27"/>
    </row>
    <row r="151" spans="1:6" s="60" customFormat="1" x14ac:dyDescent="0.25">
      <c r="A151" s="23"/>
      <c r="B151" s="4" t="s">
        <v>286</v>
      </c>
      <c r="C151" s="26">
        <f>0.001578*14.5*4*6</f>
        <v>0.54914399999999997</v>
      </c>
      <c r="D151" s="122" t="s">
        <v>179</v>
      </c>
      <c r="E151" s="108"/>
      <c r="F151" s="27"/>
    </row>
    <row r="152" spans="1:6" s="60" customFormat="1" x14ac:dyDescent="0.25">
      <c r="A152" s="127"/>
      <c r="B152" s="19" t="s">
        <v>287</v>
      </c>
      <c r="C152" s="26">
        <f>0.000222*14.5*6*1/0.08</f>
        <v>0.241425</v>
      </c>
      <c r="D152" s="128" t="s">
        <v>179</v>
      </c>
      <c r="E152" s="108"/>
      <c r="F152" s="27"/>
    </row>
    <row r="153" spans="1:6" s="60" customFormat="1" x14ac:dyDescent="0.25">
      <c r="A153" s="23"/>
      <c r="B153" s="4" t="s">
        <v>242</v>
      </c>
      <c r="C153" s="126">
        <f>(14.5*6*4)*4*0.00003</f>
        <v>4.1759999999999999E-2</v>
      </c>
      <c r="D153" s="122" t="s">
        <v>179</v>
      </c>
      <c r="E153" s="108"/>
      <c r="F153" s="27"/>
    </row>
    <row r="154" spans="1:6" s="60" customFormat="1" x14ac:dyDescent="0.25">
      <c r="A154" s="23"/>
      <c r="B154" s="1"/>
      <c r="C154" s="26"/>
      <c r="D154" s="122"/>
      <c r="E154" s="26"/>
      <c r="F154" s="27"/>
    </row>
    <row r="155" spans="1:6" s="60" customFormat="1" x14ac:dyDescent="0.25">
      <c r="A155" s="23">
        <v>2</v>
      </c>
      <c r="B155" s="9" t="s">
        <v>288</v>
      </c>
      <c r="C155" s="26"/>
      <c r="D155" s="122"/>
      <c r="E155" s="108"/>
      <c r="F155" s="27"/>
    </row>
    <row r="156" spans="1:6" s="60" customFormat="1" x14ac:dyDescent="0.25">
      <c r="A156" s="23"/>
      <c r="B156" s="17" t="s">
        <v>143</v>
      </c>
      <c r="C156" s="26">
        <f>2.3</f>
        <v>2.2999999999999998</v>
      </c>
      <c r="D156" s="122" t="s">
        <v>27</v>
      </c>
      <c r="E156" s="108"/>
      <c r="F156" s="27"/>
    </row>
    <row r="157" spans="1:6" s="60" customFormat="1" x14ac:dyDescent="0.25">
      <c r="A157" s="23"/>
      <c r="B157" s="1" t="s">
        <v>144</v>
      </c>
      <c r="C157" s="26">
        <f>ROUNDUP(C156*9,0)</f>
        <v>21</v>
      </c>
      <c r="D157" s="122" t="s">
        <v>145</v>
      </c>
      <c r="E157" s="26"/>
      <c r="F157" s="27"/>
    </row>
    <row r="158" spans="1:6" s="60" customFormat="1" x14ac:dyDescent="0.25">
      <c r="A158" s="23"/>
      <c r="B158" s="1" t="s">
        <v>146</v>
      </c>
      <c r="C158" s="26">
        <f>SUM(C157*2)</f>
        <v>42</v>
      </c>
      <c r="D158" s="122" t="s">
        <v>145</v>
      </c>
      <c r="E158" s="26"/>
      <c r="F158" s="27"/>
    </row>
    <row r="159" spans="1:6" s="60" customFormat="1" x14ac:dyDescent="0.25">
      <c r="A159" s="23"/>
      <c r="B159" s="1" t="s">
        <v>147</v>
      </c>
      <c r="C159" s="26">
        <f>SUM(C157*3)</f>
        <v>63</v>
      </c>
      <c r="D159" s="122" t="s">
        <v>145</v>
      </c>
      <c r="E159" s="26"/>
      <c r="F159" s="27"/>
    </row>
    <row r="160" spans="1:6" s="60" customFormat="1" x14ac:dyDescent="0.25">
      <c r="A160" s="23"/>
      <c r="B160" s="1" t="s">
        <v>280</v>
      </c>
      <c r="C160" s="26">
        <f>C156*0.15</f>
        <v>0.34499999999999997</v>
      </c>
      <c r="D160" s="122" t="s">
        <v>154</v>
      </c>
      <c r="E160" s="26"/>
      <c r="F160" s="27"/>
    </row>
    <row r="161" spans="1:6" s="60" customFormat="1" x14ac:dyDescent="0.25">
      <c r="A161" s="23"/>
      <c r="B161" s="1" t="s">
        <v>155</v>
      </c>
      <c r="C161" s="26">
        <f>ROUNDUP(C157*0.16,0)</f>
        <v>4</v>
      </c>
      <c r="D161" s="122" t="s">
        <v>154</v>
      </c>
      <c r="E161" s="108"/>
      <c r="F161" s="27"/>
    </row>
    <row r="162" spans="1:6" s="60" customFormat="1" x14ac:dyDescent="0.25">
      <c r="A162" s="23"/>
      <c r="B162" s="1"/>
      <c r="C162" s="26"/>
      <c r="D162" s="122"/>
      <c r="E162" s="108"/>
      <c r="F162" s="27"/>
    </row>
    <row r="163" spans="1:6" s="60" customFormat="1" x14ac:dyDescent="0.25">
      <c r="A163" s="23"/>
      <c r="B163" s="17" t="s">
        <v>148</v>
      </c>
      <c r="C163" s="26">
        <f>9.44*(2+2+1.9+1.9+(0.181*4))*2</f>
        <v>160.93312</v>
      </c>
      <c r="D163" s="122" t="s">
        <v>47</v>
      </c>
      <c r="E163" s="108"/>
      <c r="F163" s="27"/>
    </row>
    <row r="164" spans="1:6" s="60" customFormat="1" x14ac:dyDescent="0.25">
      <c r="A164" s="23"/>
      <c r="B164" s="1" t="s">
        <v>312</v>
      </c>
      <c r="C164" s="26">
        <f>ROUNDUP(C163/2.88,0)</f>
        <v>56</v>
      </c>
      <c r="D164" s="122" t="s">
        <v>150</v>
      </c>
      <c r="E164" s="108"/>
      <c r="F164" s="27"/>
    </row>
    <row r="165" spans="1:6" s="60" customFormat="1" x14ac:dyDescent="0.25">
      <c r="A165" s="23"/>
      <c r="B165" s="1" t="s">
        <v>151</v>
      </c>
      <c r="C165" s="26">
        <f>C164*0.06</f>
        <v>3.36</v>
      </c>
      <c r="D165" s="122" t="s">
        <v>27</v>
      </c>
      <c r="E165" s="108"/>
      <c r="F165" s="27"/>
    </row>
    <row r="166" spans="1:6" s="60" customFormat="1" x14ac:dyDescent="0.25">
      <c r="A166" s="23"/>
      <c r="B166" s="1" t="s">
        <v>152</v>
      </c>
      <c r="C166" s="26">
        <f>C164*2.88/20</f>
        <v>8.0640000000000001</v>
      </c>
      <c r="D166" s="122" t="s">
        <v>177</v>
      </c>
      <c r="E166" s="108"/>
      <c r="F166" s="27"/>
    </row>
    <row r="167" spans="1:6" s="60" customFormat="1" x14ac:dyDescent="0.25">
      <c r="A167" s="23"/>
      <c r="B167" s="1" t="s">
        <v>153</v>
      </c>
      <c r="C167" s="26">
        <f>ROUNDUP(C163*0.144,0)</f>
        <v>24</v>
      </c>
      <c r="D167" s="122" t="s">
        <v>154</v>
      </c>
      <c r="E167" s="108"/>
      <c r="F167" s="27"/>
    </row>
    <row r="168" spans="1:6" s="60" customFormat="1" x14ac:dyDescent="0.25">
      <c r="A168" s="23"/>
      <c r="B168" s="1"/>
      <c r="C168" s="26"/>
      <c r="D168" s="122"/>
      <c r="E168" s="108"/>
      <c r="F168" s="27"/>
    </row>
    <row r="169" spans="1:6" s="60" customFormat="1" x14ac:dyDescent="0.25">
      <c r="A169" s="23"/>
      <c r="B169" s="17" t="s">
        <v>193</v>
      </c>
      <c r="C169" s="26"/>
      <c r="D169" s="122"/>
      <c r="E169" s="108"/>
      <c r="F169" s="27"/>
    </row>
    <row r="170" spans="1:6" s="60" customFormat="1" ht="31.2" x14ac:dyDescent="0.25">
      <c r="A170" s="23"/>
      <c r="B170" s="4" t="s">
        <v>284</v>
      </c>
      <c r="C170" s="26">
        <v>0.03</v>
      </c>
      <c r="D170" s="122" t="s">
        <v>179</v>
      </c>
      <c r="E170" s="108"/>
      <c r="F170" s="27"/>
    </row>
    <row r="171" spans="1:6" s="60" customFormat="1" x14ac:dyDescent="0.25">
      <c r="A171" s="23"/>
      <c r="B171" s="4" t="s">
        <v>242</v>
      </c>
      <c r="C171" s="126">
        <v>2.0000000000000001E-4</v>
      </c>
      <c r="D171" s="122" t="s">
        <v>179</v>
      </c>
      <c r="E171" s="108"/>
      <c r="F171" s="27"/>
    </row>
    <row r="172" spans="1:6" s="60" customFormat="1" x14ac:dyDescent="0.25">
      <c r="A172" s="23"/>
      <c r="B172" s="4"/>
      <c r="C172" s="26"/>
      <c r="D172" s="122"/>
      <c r="E172" s="108"/>
      <c r="F172" s="27"/>
    </row>
    <row r="173" spans="1:6" s="60" customFormat="1" x14ac:dyDescent="0.25">
      <c r="A173" s="93"/>
      <c r="B173" s="94" t="s">
        <v>249</v>
      </c>
      <c r="C173" s="322"/>
      <c r="D173" s="96"/>
      <c r="E173" s="97"/>
      <c r="F173" s="125"/>
    </row>
    <row r="174" spans="1:6" s="60" customFormat="1" x14ac:dyDescent="0.25">
      <c r="A174" s="93"/>
      <c r="B174" s="94" t="s">
        <v>250</v>
      </c>
      <c r="C174" s="322"/>
      <c r="D174" s="96"/>
      <c r="E174" s="97"/>
      <c r="F174" s="125"/>
    </row>
    <row r="175" spans="1:6" s="60" customFormat="1" x14ac:dyDescent="0.25">
      <c r="A175" s="23"/>
      <c r="B175" s="1"/>
      <c r="C175" s="26"/>
      <c r="D175" s="122"/>
      <c r="E175" s="26"/>
      <c r="F175" s="27"/>
    </row>
    <row r="176" spans="1:6" s="199" customFormat="1" x14ac:dyDescent="0.25">
      <c r="A176" s="195" t="s">
        <v>245</v>
      </c>
      <c r="B176" s="316" t="s">
        <v>246</v>
      </c>
      <c r="C176" s="143"/>
      <c r="D176" s="317"/>
      <c r="E176" s="318"/>
      <c r="F176" s="319"/>
    </row>
    <row r="177" spans="1:6" x14ac:dyDescent="0.25">
      <c r="A177" s="23">
        <v>1</v>
      </c>
      <c r="B177" s="9" t="s">
        <v>318</v>
      </c>
      <c r="C177" s="26">
        <f>1.04*6</f>
        <v>6.24</v>
      </c>
      <c r="D177" s="122" t="s">
        <v>221</v>
      </c>
      <c r="E177" s="108"/>
      <c r="F177" s="27"/>
    </row>
    <row r="178" spans="1:6" x14ac:dyDescent="0.25">
      <c r="A178" s="23"/>
      <c r="B178" s="17" t="s">
        <v>143</v>
      </c>
      <c r="C178" s="26">
        <f>C177*0.475*0.225</f>
        <v>0.66690000000000005</v>
      </c>
      <c r="D178" s="122" t="s">
        <v>27</v>
      </c>
      <c r="E178" s="108"/>
      <c r="F178" s="27"/>
    </row>
    <row r="179" spans="1:6" x14ac:dyDescent="0.25">
      <c r="A179" s="23"/>
      <c r="B179" s="1" t="s">
        <v>144</v>
      </c>
      <c r="C179" s="26">
        <f>ROUNDUP(C178*9,0)</f>
        <v>7</v>
      </c>
      <c r="D179" s="122" t="s">
        <v>145</v>
      </c>
      <c r="E179" s="26"/>
      <c r="F179" s="27"/>
    </row>
    <row r="180" spans="1:6" x14ac:dyDescent="0.25">
      <c r="A180" s="23"/>
      <c r="B180" s="1" t="s">
        <v>146</v>
      </c>
      <c r="C180" s="26">
        <f>SUM(C179*2)</f>
        <v>14</v>
      </c>
      <c r="D180" s="122" t="s">
        <v>145</v>
      </c>
      <c r="E180" s="26"/>
      <c r="F180" s="27"/>
    </row>
    <row r="181" spans="1:6" x14ac:dyDescent="0.25">
      <c r="A181" s="23"/>
      <c r="B181" s="1" t="s">
        <v>147</v>
      </c>
      <c r="C181" s="26">
        <f>SUM(C179*3)</f>
        <v>21</v>
      </c>
      <c r="D181" s="122" t="s">
        <v>145</v>
      </c>
      <c r="E181" s="26"/>
      <c r="F181" s="27"/>
    </row>
    <row r="182" spans="1:6" s="60" customFormat="1" x14ac:dyDescent="0.25">
      <c r="A182" s="23"/>
      <c r="B182" s="1" t="s">
        <v>280</v>
      </c>
      <c r="C182" s="26">
        <f>C178*0.15</f>
        <v>0.100035</v>
      </c>
      <c r="D182" s="122" t="s">
        <v>154</v>
      </c>
      <c r="E182" s="26"/>
      <c r="F182" s="27"/>
    </row>
    <row r="183" spans="1:6" x14ac:dyDescent="0.25">
      <c r="A183" s="23"/>
      <c r="B183" s="1" t="s">
        <v>155</v>
      </c>
      <c r="C183" s="26">
        <f>ROUNDUP(C179*0.16,0)</f>
        <v>2</v>
      </c>
      <c r="D183" s="122" t="s">
        <v>154</v>
      </c>
      <c r="E183" s="108"/>
      <c r="F183" s="27"/>
    </row>
    <row r="184" spans="1:6" x14ac:dyDescent="0.25">
      <c r="A184" s="23"/>
      <c r="B184" s="1"/>
      <c r="C184" s="26"/>
      <c r="D184" s="122"/>
      <c r="E184" s="108"/>
      <c r="F184" s="27"/>
    </row>
    <row r="185" spans="1:6" x14ac:dyDescent="0.25">
      <c r="A185" s="23"/>
      <c r="B185" s="17" t="s">
        <v>194</v>
      </c>
      <c r="C185" s="26">
        <f>(C177)*(0.225+0.33+0.33)</f>
        <v>5.5224000000000002</v>
      </c>
      <c r="D185" s="122" t="s">
        <v>47</v>
      </c>
      <c r="E185" s="108"/>
      <c r="F185" s="27"/>
    </row>
    <row r="186" spans="1:6" x14ac:dyDescent="0.25">
      <c r="A186" s="23"/>
      <c r="B186" s="1" t="s">
        <v>149</v>
      </c>
      <c r="C186" s="26">
        <f>ROUNDUP(C185/2.88,0)</f>
        <v>2</v>
      </c>
      <c r="D186" s="122" t="s">
        <v>150</v>
      </c>
      <c r="E186" s="108"/>
      <c r="F186" s="27"/>
    </row>
    <row r="187" spans="1:6" x14ac:dyDescent="0.25">
      <c r="A187" s="23"/>
      <c r="B187" s="1" t="s">
        <v>151</v>
      </c>
      <c r="C187" s="26">
        <f>C186*0.06</f>
        <v>0.12</v>
      </c>
      <c r="D187" s="122" t="s">
        <v>27</v>
      </c>
      <c r="E187" s="108"/>
      <c r="F187" s="27"/>
    </row>
    <row r="188" spans="1:6" x14ac:dyDescent="0.25">
      <c r="A188" s="23"/>
      <c r="B188" s="1" t="s">
        <v>152</v>
      </c>
      <c r="C188" s="26">
        <f>C186*2.88/20</f>
        <v>0.28799999999999998</v>
      </c>
      <c r="D188" s="122" t="s">
        <v>177</v>
      </c>
      <c r="E188" s="108"/>
      <c r="F188" s="27"/>
    </row>
    <row r="189" spans="1:6" x14ac:dyDescent="0.25">
      <c r="A189" s="23"/>
      <c r="B189" s="1" t="s">
        <v>153</v>
      </c>
      <c r="C189" s="26">
        <f>ROUNDUP(C185*0.144,0)</f>
        <v>1</v>
      </c>
      <c r="D189" s="122" t="s">
        <v>154</v>
      </c>
      <c r="E189" s="108"/>
      <c r="F189" s="27"/>
    </row>
    <row r="190" spans="1:6" x14ac:dyDescent="0.25">
      <c r="A190" s="23"/>
      <c r="B190" s="1"/>
      <c r="C190" s="26"/>
      <c r="D190" s="122"/>
      <c r="E190" s="108"/>
      <c r="F190" s="27"/>
    </row>
    <row r="191" spans="1:6" x14ac:dyDescent="0.25">
      <c r="A191" s="23"/>
      <c r="B191" s="17" t="s">
        <v>175</v>
      </c>
      <c r="C191" s="26"/>
      <c r="D191" s="122"/>
      <c r="E191" s="108"/>
      <c r="F191" s="27"/>
    </row>
    <row r="192" spans="1:6" x14ac:dyDescent="0.25">
      <c r="A192" s="23"/>
      <c r="B192" s="4" t="s">
        <v>313</v>
      </c>
      <c r="C192" s="26">
        <f>0.002544*(C177)*6</f>
        <v>9.5247360000000003E-2</v>
      </c>
      <c r="D192" s="122" t="s">
        <v>179</v>
      </c>
      <c r="E192" s="108"/>
      <c r="F192" s="27"/>
    </row>
    <row r="193" spans="1:6" x14ac:dyDescent="0.25">
      <c r="A193" s="23"/>
      <c r="B193" s="4" t="s">
        <v>314</v>
      </c>
      <c r="C193" s="26">
        <f>0.001576*(C177)*2</f>
        <v>1.9668479999999999E-2</v>
      </c>
      <c r="D193" s="122" t="s">
        <v>179</v>
      </c>
      <c r="E193" s="108"/>
      <c r="F193" s="27"/>
    </row>
    <row r="194" spans="1:6" x14ac:dyDescent="0.25">
      <c r="A194" s="23"/>
      <c r="B194" s="4" t="s">
        <v>315</v>
      </c>
      <c r="C194" s="26">
        <f>0.000888*(C177)*2</f>
        <v>1.108224E-2</v>
      </c>
      <c r="D194" s="122" t="s">
        <v>179</v>
      </c>
      <c r="E194" s="108"/>
      <c r="F194" s="27"/>
    </row>
    <row r="195" spans="1:6" x14ac:dyDescent="0.25">
      <c r="A195" s="23"/>
      <c r="B195" s="4" t="s">
        <v>316</v>
      </c>
      <c r="C195" s="26">
        <f>0.000222*(C177)*1.3/0.12</f>
        <v>1.5007200000000002E-2</v>
      </c>
      <c r="D195" s="122" t="s">
        <v>179</v>
      </c>
      <c r="E195" s="323"/>
      <c r="F195" s="27"/>
    </row>
    <row r="196" spans="1:6" s="60" customFormat="1" x14ac:dyDescent="0.25">
      <c r="A196" s="23"/>
      <c r="B196" s="4" t="s">
        <v>242</v>
      </c>
      <c r="C196" s="130">
        <f>(C177*0.1*7)*0.00003</f>
        <v>1.3104000000000002E-4</v>
      </c>
      <c r="D196" s="122" t="s">
        <v>179</v>
      </c>
      <c r="E196" s="108"/>
      <c r="F196" s="27"/>
    </row>
    <row r="197" spans="1:6" x14ac:dyDescent="0.25">
      <c r="A197" s="23"/>
      <c r="B197" s="9"/>
      <c r="C197" s="26"/>
      <c r="D197" s="129"/>
      <c r="E197" s="108"/>
      <c r="F197" s="27"/>
    </row>
    <row r="198" spans="1:6" x14ac:dyDescent="0.25">
      <c r="A198" s="23">
        <v>2</v>
      </c>
      <c r="B198" s="9" t="s">
        <v>319</v>
      </c>
      <c r="C198" s="26">
        <f>1.04*6*4</f>
        <v>24.96</v>
      </c>
      <c r="D198" s="122" t="s">
        <v>221</v>
      </c>
      <c r="E198" s="108"/>
      <c r="F198" s="27"/>
    </row>
    <row r="199" spans="1:6" x14ac:dyDescent="0.25">
      <c r="A199" s="23"/>
      <c r="B199" s="17" t="s">
        <v>143</v>
      </c>
      <c r="C199" s="26">
        <f>C198*0.475*0.2</f>
        <v>2.3712</v>
      </c>
      <c r="D199" s="122" t="s">
        <v>27</v>
      </c>
      <c r="E199" s="108"/>
      <c r="F199" s="27"/>
    </row>
    <row r="200" spans="1:6" x14ac:dyDescent="0.25">
      <c r="A200" s="23"/>
      <c r="B200" s="1" t="s">
        <v>144</v>
      </c>
      <c r="C200" s="26">
        <f>ROUNDUP(C199*9,0)</f>
        <v>22</v>
      </c>
      <c r="D200" s="122" t="s">
        <v>145</v>
      </c>
      <c r="E200" s="26"/>
      <c r="F200" s="27"/>
    </row>
    <row r="201" spans="1:6" x14ac:dyDescent="0.25">
      <c r="A201" s="23"/>
      <c r="B201" s="1" t="s">
        <v>146</v>
      </c>
      <c r="C201" s="26">
        <f>SUM(C200*2)</f>
        <v>44</v>
      </c>
      <c r="D201" s="122" t="s">
        <v>145</v>
      </c>
      <c r="E201" s="26"/>
      <c r="F201" s="27"/>
    </row>
    <row r="202" spans="1:6" x14ac:dyDescent="0.25">
      <c r="A202" s="23"/>
      <c r="B202" s="1" t="s">
        <v>147</v>
      </c>
      <c r="C202" s="26">
        <f>SUM(C200*3)</f>
        <v>66</v>
      </c>
      <c r="D202" s="122" t="s">
        <v>145</v>
      </c>
      <c r="E202" s="26"/>
      <c r="F202" s="27"/>
    </row>
    <row r="203" spans="1:6" s="60" customFormat="1" x14ac:dyDescent="0.25">
      <c r="A203" s="23"/>
      <c r="B203" s="1" t="s">
        <v>280</v>
      </c>
      <c r="C203" s="26">
        <f>C199*0.15</f>
        <v>0.35568</v>
      </c>
      <c r="D203" s="122" t="s">
        <v>154</v>
      </c>
      <c r="E203" s="26"/>
      <c r="F203" s="27"/>
    </row>
    <row r="204" spans="1:6" x14ac:dyDescent="0.25">
      <c r="A204" s="23"/>
      <c r="B204" s="1" t="s">
        <v>155</v>
      </c>
      <c r="C204" s="26">
        <f>ROUNDUP(C200*0.16,0)</f>
        <v>4</v>
      </c>
      <c r="D204" s="122" t="s">
        <v>154</v>
      </c>
      <c r="E204" s="108"/>
      <c r="F204" s="27"/>
    </row>
    <row r="205" spans="1:6" x14ac:dyDescent="0.25">
      <c r="A205" s="23"/>
      <c r="B205" s="1"/>
      <c r="C205" s="26"/>
      <c r="D205" s="122"/>
      <c r="E205" s="108"/>
      <c r="F205" s="27"/>
    </row>
    <row r="206" spans="1:6" x14ac:dyDescent="0.25">
      <c r="A206" s="23"/>
      <c r="B206" s="17" t="s">
        <v>194</v>
      </c>
      <c r="C206" s="26">
        <f>(C198)*(0.33+0.33+0.2)</f>
        <v>21.465600000000002</v>
      </c>
      <c r="D206" s="122" t="s">
        <v>47</v>
      </c>
      <c r="E206" s="108"/>
      <c r="F206" s="27"/>
    </row>
    <row r="207" spans="1:6" x14ac:dyDescent="0.25">
      <c r="A207" s="23"/>
      <c r="B207" s="1" t="s">
        <v>149</v>
      </c>
      <c r="C207" s="26">
        <f>ROUNDUP(C206/2.88,0)</f>
        <v>8</v>
      </c>
      <c r="D207" s="122" t="s">
        <v>150</v>
      </c>
      <c r="E207" s="108"/>
      <c r="F207" s="27"/>
    </row>
    <row r="208" spans="1:6" x14ac:dyDescent="0.25">
      <c r="A208" s="23"/>
      <c r="B208" s="1" t="s">
        <v>151</v>
      </c>
      <c r="C208" s="26">
        <f>C207*0.06</f>
        <v>0.48</v>
      </c>
      <c r="D208" s="122" t="s">
        <v>27</v>
      </c>
      <c r="E208" s="108"/>
      <c r="F208" s="27"/>
    </row>
    <row r="209" spans="1:6" x14ac:dyDescent="0.25">
      <c r="A209" s="23"/>
      <c r="B209" s="1" t="s">
        <v>152</v>
      </c>
      <c r="C209" s="26">
        <f>C207*2.88/20</f>
        <v>1.1519999999999999</v>
      </c>
      <c r="D209" s="122" t="s">
        <v>177</v>
      </c>
      <c r="E209" s="108"/>
      <c r="F209" s="27"/>
    </row>
    <row r="210" spans="1:6" x14ac:dyDescent="0.25">
      <c r="A210" s="23"/>
      <c r="B210" s="1" t="s">
        <v>153</v>
      </c>
      <c r="C210" s="26">
        <f>ROUNDUP(C206*0.144,0)</f>
        <v>4</v>
      </c>
      <c r="D210" s="122" t="s">
        <v>154</v>
      </c>
      <c r="E210" s="108"/>
      <c r="F210" s="27"/>
    </row>
    <row r="211" spans="1:6" x14ac:dyDescent="0.25">
      <c r="A211" s="23"/>
      <c r="B211" s="1"/>
      <c r="C211" s="26"/>
      <c r="D211" s="122"/>
      <c r="E211" s="108"/>
      <c r="F211" s="27"/>
    </row>
    <row r="212" spans="1:6" x14ac:dyDescent="0.25">
      <c r="A212" s="23"/>
      <c r="B212" s="17" t="s">
        <v>175</v>
      </c>
      <c r="C212" s="26"/>
      <c r="D212" s="122"/>
      <c r="E212" s="108"/>
      <c r="F212" s="27"/>
    </row>
    <row r="213" spans="1:6" x14ac:dyDescent="0.25">
      <c r="A213" s="23"/>
      <c r="B213" s="4" t="s">
        <v>317</v>
      </c>
      <c r="C213" s="26">
        <f>0.001578*(C198)*8</f>
        <v>0.31509503999999999</v>
      </c>
      <c r="D213" s="122" t="s">
        <v>179</v>
      </c>
      <c r="E213" s="108"/>
      <c r="F213" s="27"/>
    </row>
    <row r="214" spans="1:6" x14ac:dyDescent="0.25">
      <c r="A214" s="23"/>
      <c r="B214" s="4" t="s">
        <v>315</v>
      </c>
      <c r="C214" s="26">
        <f>0.001576*(C198)*2</f>
        <v>7.8673919999999994E-2</v>
      </c>
      <c r="D214" s="122" t="s">
        <v>179</v>
      </c>
      <c r="E214" s="108"/>
      <c r="F214" s="27"/>
    </row>
    <row r="215" spans="1:6" x14ac:dyDescent="0.25">
      <c r="A215" s="23"/>
      <c r="B215" s="4" t="s">
        <v>247</v>
      </c>
      <c r="C215" s="26">
        <f>1*0.000222*(C198)*1.3/0.15</f>
        <v>4.8023040000000003E-2</v>
      </c>
      <c r="D215" s="122" t="s">
        <v>179</v>
      </c>
      <c r="E215" s="323"/>
      <c r="F215" s="27"/>
    </row>
    <row r="216" spans="1:6" s="60" customFormat="1" x14ac:dyDescent="0.25">
      <c r="A216" s="23"/>
      <c r="B216" s="4" t="s">
        <v>242</v>
      </c>
      <c r="C216" s="130">
        <f>(C198*0.1*11)*0.00003</f>
        <v>8.2368000000000014E-4</v>
      </c>
      <c r="D216" s="122" t="s">
        <v>179</v>
      </c>
      <c r="E216" s="108"/>
      <c r="F216" s="27"/>
    </row>
    <row r="217" spans="1:6" x14ac:dyDescent="0.25">
      <c r="A217" s="23"/>
      <c r="B217" s="1"/>
      <c r="C217" s="26"/>
      <c r="D217" s="122"/>
      <c r="E217" s="108"/>
      <c r="F217" s="27"/>
    </row>
    <row r="218" spans="1:6" x14ac:dyDescent="0.25">
      <c r="A218" s="23"/>
      <c r="B218" s="9"/>
      <c r="C218" s="26"/>
      <c r="D218" s="129"/>
      <c r="E218" s="108"/>
      <c r="F218" s="27"/>
    </row>
    <row r="219" spans="1:6" x14ac:dyDescent="0.25">
      <c r="A219" s="93"/>
      <c r="B219" s="94" t="s">
        <v>42</v>
      </c>
      <c r="C219" s="95"/>
      <c r="D219" s="96"/>
      <c r="E219" s="97"/>
      <c r="F219" s="99"/>
    </row>
    <row r="220" spans="1:6" x14ac:dyDescent="0.25">
      <c r="A220" s="93"/>
      <c r="B220" s="94" t="s">
        <v>43</v>
      </c>
      <c r="C220" s="95"/>
      <c r="D220" s="96"/>
      <c r="E220" s="97"/>
      <c r="F220" s="99"/>
    </row>
    <row r="221" spans="1:6" x14ac:dyDescent="0.25">
      <c r="A221" s="131"/>
      <c r="B221" s="48" t="s">
        <v>44</v>
      </c>
      <c r="C221" s="132"/>
      <c r="D221" s="133"/>
      <c r="E221" s="132"/>
      <c r="F221" s="134"/>
    </row>
    <row r="222" spans="1:6" x14ac:dyDescent="0.25">
      <c r="A222" s="135"/>
      <c r="B222" s="61" t="s">
        <v>45</v>
      </c>
      <c r="C222" s="76"/>
      <c r="D222" s="85"/>
      <c r="E222" s="76"/>
      <c r="F222" s="81"/>
    </row>
    <row r="223" spans="1:6" x14ac:dyDescent="0.25">
      <c r="A223" s="31">
        <v>4.0999999999999996</v>
      </c>
      <c r="B223" s="75" t="s">
        <v>32</v>
      </c>
      <c r="C223" s="76"/>
      <c r="D223" s="85"/>
      <c r="E223" s="76"/>
      <c r="F223" s="81"/>
    </row>
    <row r="224" spans="1:6" ht="249.6" x14ac:dyDescent="0.25">
      <c r="A224" s="82"/>
      <c r="B224" s="4" t="s">
        <v>121</v>
      </c>
      <c r="C224" s="26"/>
      <c r="D224" s="25"/>
      <c r="E224" s="26"/>
      <c r="F224" s="27"/>
    </row>
    <row r="225" spans="1:6" x14ac:dyDescent="0.25">
      <c r="A225" s="82"/>
      <c r="B225" s="4"/>
      <c r="C225" s="26"/>
      <c r="D225" s="136"/>
      <c r="E225" s="26"/>
      <c r="F225" s="110"/>
    </row>
    <row r="226" spans="1:6" x14ac:dyDescent="0.25">
      <c r="A226" s="31">
        <v>4.2</v>
      </c>
      <c r="B226" s="22" t="s">
        <v>46</v>
      </c>
      <c r="C226" s="76"/>
      <c r="D226" s="136"/>
      <c r="E226" s="26"/>
      <c r="F226" s="81"/>
    </row>
    <row r="227" spans="1:6" ht="31.2" x14ac:dyDescent="0.25">
      <c r="A227" s="135" t="s">
        <v>25</v>
      </c>
      <c r="B227" s="8" t="s">
        <v>204</v>
      </c>
      <c r="C227" s="26"/>
      <c r="D227" s="136"/>
      <c r="E227" s="26"/>
      <c r="F227" s="81"/>
    </row>
    <row r="228" spans="1:6" x14ac:dyDescent="0.25">
      <c r="A228" s="135"/>
      <c r="B228" s="8"/>
      <c r="C228" s="26"/>
      <c r="D228" s="136"/>
      <c r="E228" s="26"/>
      <c r="F228" s="81"/>
    </row>
    <row r="229" spans="1:6" x14ac:dyDescent="0.25">
      <c r="A229" s="138">
        <v>2</v>
      </c>
      <c r="B229" s="22" t="s">
        <v>223</v>
      </c>
      <c r="C229" s="26"/>
      <c r="D229" s="136"/>
      <c r="E229" s="26"/>
      <c r="F229" s="27"/>
    </row>
    <row r="230" spans="1:6" ht="18.600000000000001" x14ac:dyDescent="0.25">
      <c r="A230" s="138"/>
      <c r="B230" s="4" t="s">
        <v>157</v>
      </c>
      <c r="C230" s="26">
        <f>1.04*6*13</f>
        <v>81.12</v>
      </c>
      <c r="D230" s="136" t="s">
        <v>259</v>
      </c>
      <c r="E230" s="26"/>
      <c r="F230" s="27"/>
    </row>
    <row r="231" spans="1:6" x14ac:dyDescent="0.25">
      <c r="A231" s="138"/>
      <c r="B231" s="4" t="s">
        <v>158</v>
      </c>
      <c r="C231" s="26">
        <f>ROUNDUP(C230*23,0)</f>
        <v>1866</v>
      </c>
      <c r="D231" s="136" t="s">
        <v>150</v>
      </c>
      <c r="E231" s="26"/>
      <c r="F231" s="27"/>
    </row>
    <row r="232" spans="1:6" x14ac:dyDescent="0.25">
      <c r="A232" s="138"/>
      <c r="B232" s="4" t="s">
        <v>159</v>
      </c>
      <c r="C232" s="26">
        <f>ROUNDUP(C230*0.14,0)</f>
        <v>12</v>
      </c>
      <c r="D232" s="136" t="s">
        <v>145</v>
      </c>
      <c r="E232" s="26"/>
      <c r="F232" s="27"/>
    </row>
    <row r="233" spans="1:6" x14ac:dyDescent="0.25">
      <c r="A233" s="138"/>
      <c r="B233" s="4" t="s">
        <v>160</v>
      </c>
      <c r="C233" s="26">
        <f>SUM(C232*5)</f>
        <v>60</v>
      </c>
      <c r="D233" s="136" t="s">
        <v>145</v>
      </c>
      <c r="E233" s="26"/>
      <c r="F233" s="27"/>
    </row>
    <row r="234" spans="1:6" x14ac:dyDescent="0.25">
      <c r="A234" s="138"/>
      <c r="B234" s="4"/>
      <c r="C234" s="26"/>
      <c r="D234" s="136"/>
      <c r="E234" s="26"/>
      <c r="F234" s="27"/>
    </row>
    <row r="235" spans="1:6" x14ac:dyDescent="0.25">
      <c r="A235" s="138"/>
      <c r="B235" s="4"/>
      <c r="C235" s="26"/>
      <c r="D235" s="136"/>
      <c r="E235" s="26"/>
      <c r="F235" s="27"/>
    </row>
    <row r="236" spans="1:6" x14ac:dyDescent="0.25">
      <c r="A236" s="31">
        <v>4.3</v>
      </c>
      <c r="B236" s="75" t="s">
        <v>49</v>
      </c>
      <c r="C236" s="26"/>
      <c r="D236" s="136"/>
      <c r="E236" s="76"/>
      <c r="F236" s="81"/>
    </row>
    <row r="237" spans="1:6" ht="31.2" x14ac:dyDescent="0.25">
      <c r="A237" s="135"/>
      <c r="B237" s="11" t="s">
        <v>281</v>
      </c>
      <c r="C237" s="26"/>
      <c r="D237" s="136"/>
      <c r="E237" s="26"/>
      <c r="F237" s="81"/>
    </row>
    <row r="238" spans="1:6" x14ac:dyDescent="0.25">
      <c r="A238" s="138"/>
      <c r="B238" s="7"/>
      <c r="C238" s="26"/>
      <c r="D238" s="136"/>
      <c r="E238" s="26"/>
      <c r="F238" s="27"/>
    </row>
    <row r="239" spans="1:6" x14ac:dyDescent="0.25">
      <c r="A239" s="138">
        <v>2</v>
      </c>
      <c r="B239" s="22" t="s">
        <v>223</v>
      </c>
      <c r="C239" s="76"/>
      <c r="D239" s="141"/>
      <c r="E239" s="142"/>
      <c r="F239" s="81"/>
    </row>
    <row r="240" spans="1:6" x14ac:dyDescent="0.25">
      <c r="A240" s="138" t="s">
        <v>165</v>
      </c>
      <c r="B240" s="7" t="s">
        <v>50</v>
      </c>
      <c r="C240" s="26"/>
      <c r="D240" s="85"/>
      <c r="E240" s="76"/>
      <c r="F240" s="27"/>
    </row>
    <row r="241" spans="1:6" ht="18.600000000000001" x14ac:dyDescent="0.25">
      <c r="A241" s="138"/>
      <c r="B241" s="7" t="s">
        <v>164</v>
      </c>
      <c r="C241" s="26">
        <f>C230</f>
        <v>81.12</v>
      </c>
      <c r="D241" s="85" t="s">
        <v>259</v>
      </c>
      <c r="E241" s="26"/>
      <c r="F241" s="27"/>
    </row>
    <row r="242" spans="1:6" x14ac:dyDescent="0.25">
      <c r="A242" s="138"/>
      <c r="B242" s="7" t="s">
        <v>162</v>
      </c>
      <c r="C242" s="26">
        <f>ROUNDUP(C241*0.254,0)</f>
        <v>21</v>
      </c>
      <c r="D242" s="85" t="s">
        <v>145</v>
      </c>
      <c r="E242" s="26"/>
      <c r="F242" s="27"/>
    </row>
    <row r="243" spans="1:6" x14ac:dyDescent="0.25">
      <c r="A243" s="138"/>
      <c r="B243" s="7" t="s">
        <v>163</v>
      </c>
      <c r="C243" s="26">
        <f>ROUNDUP(C242*4,0)</f>
        <v>84</v>
      </c>
      <c r="D243" s="85" t="s">
        <v>145</v>
      </c>
      <c r="E243" s="26"/>
      <c r="F243" s="27"/>
    </row>
    <row r="244" spans="1:6" x14ac:dyDescent="0.25">
      <c r="A244" s="138"/>
      <c r="B244" s="7"/>
      <c r="C244" s="26"/>
      <c r="D244" s="85"/>
      <c r="E244" s="26"/>
      <c r="F244" s="27"/>
    </row>
    <row r="245" spans="1:6" x14ac:dyDescent="0.25">
      <c r="A245" s="138" t="s">
        <v>156</v>
      </c>
      <c r="B245" s="7" t="s">
        <v>51</v>
      </c>
      <c r="C245" s="26"/>
      <c r="D245" s="85"/>
      <c r="E245" s="26"/>
      <c r="F245" s="27"/>
    </row>
    <row r="246" spans="1:6" ht="18.600000000000001" x14ac:dyDescent="0.25">
      <c r="A246" s="138"/>
      <c r="B246" s="7" t="s">
        <v>161</v>
      </c>
      <c r="C246" s="140">
        <f>C230</f>
        <v>81.12</v>
      </c>
      <c r="D246" s="85" t="s">
        <v>259</v>
      </c>
      <c r="E246" s="26"/>
      <c r="F246" s="27"/>
    </row>
    <row r="247" spans="1:6" x14ac:dyDescent="0.25">
      <c r="A247" s="138"/>
      <c r="B247" s="7" t="s">
        <v>162</v>
      </c>
      <c r="C247" s="26">
        <f>ROUNDUP(C246*0.127,0)</f>
        <v>11</v>
      </c>
      <c r="D247" s="85" t="s">
        <v>145</v>
      </c>
      <c r="E247" s="26"/>
      <c r="F247" s="27"/>
    </row>
    <row r="248" spans="1:6" x14ac:dyDescent="0.25">
      <c r="A248" s="138"/>
      <c r="B248" s="7" t="s">
        <v>163</v>
      </c>
      <c r="C248" s="26">
        <f>ROUNDUP(C247*4,0)</f>
        <v>44</v>
      </c>
      <c r="D248" s="85" t="s">
        <v>145</v>
      </c>
      <c r="E248" s="26"/>
      <c r="F248" s="27"/>
    </row>
    <row r="249" spans="1:6" x14ac:dyDescent="0.25">
      <c r="A249" s="138"/>
      <c r="B249" s="7"/>
      <c r="C249" s="26"/>
      <c r="D249" s="85"/>
      <c r="E249" s="26"/>
      <c r="F249" s="27"/>
    </row>
    <row r="250" spans="1:6" x14ac:dyDescent="0.25">
      <c r="A250" s="138"/>
      <c r="B250" s="7"/>
      <c r="C250" s="26"/>
      <c r="D250" s="85"/>
      <c r="E250" s="26"/>
      <c r="F250" s="27"/>
    </row>
    <row r="251" spans="1:6" x14ac:dyDescent="0.25">
      <c r="A251" s="138"/>
      <c r="B251" s="4"/>
      <c r="C251" s="26"/>
      <c r="D251" s="136"/>
      <c r="E251" s="26"/>
      <c r="F251" s="27"/>
    </row>
    <row r="252" spans="1:6" x14ac:dyDescent="0.25">
      <c r="A252" s="93"/>
      <c r="B252" s="94" t="s">
        <v>251</v>
      </c>
      <c r="C252" s="313"/>
      <c r="D252" s="96"/>
      <c r="E252" s="97"/>
      <c r="F252" s="125"/>
    </row>
    <row r="253" spans="1:6" x14ac:dyDescent="0.25">
      <c r="A253" s="93"/>
      <c r="B253" s="94" t="s">
        <v>252</v>
      </c>
      <c r="C253" s="313"/>
      <c r="D253" s="96"/>
      <c r="E253" s="97"/>
      <c r="F253" s="125"/>
    </row>
    <row r="254" spans="1:6" x14ac:dyDescent="0.25">
      <c r="A254" s="135"/>
      <c r="B254" s="11"/>
      <c r="C254" s="26"/>
      <c r="D254" s="136"/>
      <c r="E254" s="26"/>
      <c r="F254" s="81"/>
    </row>
    <row r="255" spans="1:6" x14ac:dyDescent="0.25">
      <c r="A255" s="31">
        <v>4.4000000000000004</v>
      </c>
      <c r="B255" s="75" t="s">
        <v>52</v>
      </c>
      <c r="C255" s="76"/>
      <c r="D255" s="85"/>
      <c r="E255" s="76"/>
      <c r="F255" s="81"/>
    </row>
    <row r="256" spans="1:6" ht="31.2" x14ac:dyDescent="0.25">
      <c r="A256" s="135"/>
      <c r="B256" s="11" t="s">
        <v>129</v>
      </c>
      <c r="C256" s="76"/>
      <c r="D256" s="85"/>
      <c r="E256" s="26"/>
      <c r="F256" s="81"/>
    </row>
    <row r="257" spans="1:6" x14ac:dyDescent="0.25">
      <c r="A257" s="135"/>
      <c r="B257" s="11"/>
      <c r="C257" s="76"/>
      <c r="D257" s="85"/>
      <c r="E257" s="26"/>
      <c r="F257" s="81"/>
    </row>
    <row r="258" spans="1:6" x14ac:dyDescent="0.25">
      <c r="A258" s="138">
        <v>1</v>
      </c>
      <c r="B258" s="22" t="s">
        <v>48</v>
      </c>
      <c r="C258" s="76"/>
      <c r="D258" s="85"/>
      <c r="E258" s="26"/>
      <c r="F258" s="81"/>
    </row>
    <row r="259" spans="1:6" x14ac:dyDescent="0.25">
      <c r="A259" s="138"/>
      <c r="B259" s="7" t="s">
        <v>133</v>
      </c>
      <c r="C259" s="143"/>
      <c r="D259" s="85"/>
      <c r="E259" s="26"/>
      <c r="F259" s="27"/>
    </row>
    <row r="260" spans="1:6" ht="18.600000000000001" x14ac:dyDescent="0.25">
      <c r="A260" s="138"/>
      <c r="B260" s="7" t="s">
        <v>166</v>
      </c>
      <c r="C260" s="76">
        <f>4.8*4.8*5</f>
        <v>115.19999999999999</v>
      </c>
      <c r="D260" s="85" t="s">
        <v>259</v>
      </c>
      <c r="E260" s="26"/>
      <c r="F260" s="27"/>
    </row>
    <row r="261" spans="1:6" x14ac:dyDescent="0.25">
      <c r="A261" s="138"/>
      <c r="B261" s="7" t="s">
        <v>144</v>
      </c>
      <c r="C261" s="76">
        <f>ROUNDUP(C260*0.406*1.1,0)</f>
        <v>52</v>
      </c>
      <c r="D261" s="85" t="s">
        <v>145</v>
      </c>
      <c r="E261" s="26"/>
      <c r="F261" s="27"/>
    </row>
    <row r="262" spans="1:6" x14ac:dyDescent="0.25">
      <c r="A262" s="138"/>
      <c r="B262" s="7" t="s">
        <v>146</v>
      </c>
      <c r="C262" s="76">
        <f>ROUNDUP(C261*5,0)</f>
        <v>260</v>
      </c>
      <c r="D262" s="85" t="s">
        <v>145</v>
      </c>
      <c r="E262" s="26"/>
      <c r="F262" s="27"/>
    </row>
    <row r="263" spans="1:6" ht="10.5" customHeight="1" x14ac:dyDescent="0.25">
      <c r="A263" s="138"/>
      <c r="B263" s="7"/>
      <c r="C263" s="76"/>
      <c r="D263" s="85"/>
      <c r="E263" s="26"/>
      <c r="F263" s="27"/>
    </row>
    <row r="264" spans="1:6" x14ac:dyDescent="0.25">
      <c r="A264" s="138"/>
      <c r="B264" s="22"/>
      <c r="C264" s="76"/>
      <c r="D264" s="85"/>
      <c r="E264" s="26"/>
      <c r="F264" s="81"/>
    </row>
    <row r="265" spans="1:6" x14ac:dyDescent="0.25">
      <c r="A265" s="138"/>
      <c r="B265" s="22"/>
      <c r="C265" s="76"/>
      <c r="D265" s="85"/>
      <c r="E265" s="26"/>
      <c r="F265" s="81"/>
    </row>
    <row r="266" spans="1:6" x14ac:dyDescent="0.25">
      <c r="A266" s="138"/>
      <c r="B266" s="22"/>
      <c r="C266" s="76"/>
      <c r="D266" s="85"/>
      <c r="E266" s="26"/>
      <c r="F266" s="81"/>
    </row>
    <row r="267" spans="1:6" x14ac:dyDescent="0.25">
      <c r="A267" s="138"/>
      <c r="B267" s="22"/>
      <c r="C267" s="76"/>
      <c r="D267" s="85"/>
      <c r="E267" s="26"/>
      <c r="F267" s="81"/>
    </row>
    <row r="268" spans="1:6" x14ac:dyDescent="0.25">
      <c r="A268" s="138"/>
      <c r="B268" s="7"/>
      <c r="C268" s="76"/>
      <c r="D268" s="85"/>
      <c r="E268" s="26"/>
      <c r="F268" s="27"/>
    </row>
    <row r="269" spans="1:6" x14ac:dyDescent="0.25">
      <c r="A269" s="138"/>
      <c r="B269" s="7"/>
      <c r="C269" s="76"/>
      <c r="D269" s="85"/>
      <c r="E269" s="26"/>
      <c r="F269" s="27"/>
    </row>
    <row r="270" spans="1:6" x14ac:dyDescent="0.25">
      <c r="A270" s="138"/>
      <c r="B270" s="7"/>
      <c r="C270" s="76"/>
      <c r="D270" s="85"/>
      <c r="E270" s="26"/>
      <c r="F270" s="27"/>
    </row>
    <row r="271" spans="1:6" x14ac:dyDescent="0.25">
      <c r="A271" s="144"/>
      <c r="B271" s="145" t="s">
        <v>192</v>
      </c>
      <c r="C271" s="146"/>
      <c r="D271" s="147"/>
      <c r="E271" s="148"/>
      <c r="F271" s="150"/>
    </row>
    <row r="272" spans="1:6" x14ac:dyDescent="0.25">
      <c r="A272" s="93"/>
      <c r="B272" s="94" t="s">
        <v>53</v>
      </c>
      <c r="C272" s="95"/>
      <c r="D272" s="96"/>
      <c r="E272" s="97"/>
      <c r="F272" s="99"/>
    </row>
    <row r="273" spans="1:6" x14ac:dyDescent="0.25">
      <c r="A273" s="144"/>
      <c r="B273" s="101" t="s">
        <v>54</v>
      </c>
      <c r="C273" s="146"/>
      <c r="D273" s="147"/>
      <c r="E273" s="148"/>
      <c r="F273" s="150"/>
    </row>
    <row r="274" spans="1:6" x14ac:dyDescent="0.25">
      <c r="A274" s="135"/>
      <c r="B274" s="61" t="s">
        <v>55</v>
      </c>
      <c r="C274" s="76"/>
      <c r="D274" s="77"/>
      <c r="E274" s="78"/>
      <c r="F274" s="81"/>
    </row>
    <row r="275" spans="1:6" x14ac:dyDescent="0.25">
      <c r="A275" s="135"/>
      <c r="B275" s="61"/>
      <c r="C275" s="76"/>
      <c r="D275" s="77"/>
      <c r="E275" s="78"/>
      <c r="F275" s="81"/>
    </row>
    <row r="276" spans="1:6" x14ac:dyDescent="0.25">
      <c r="A276" s="31">
        <v>5.0999999999999996</v>
      </c>
      <c r="B276" s="29" t="s">
        <v>32</v>
      </c>
      <c r="C276" s="76"/>
      <c r="D276" s="77"/>
      <c r="E276" s="78"/>
      <c r="F276" s="81"/>
    </row>
    <row r="277" spans="1:6" ht="96" customHeight="1" x14ac:dyDescent="0.25">
      <c r="A277" s="73"/>
      <c r="B277" s="4" t="s">
        <v>56</v>
      </c>
      <c r="C277" s="108"/>
      <c r="D277" s="122"/>
      <c r="E277" s="119"/>
      <c r="F277" s="151"/>
    </row>
    <row r="278" spans="1:6" ht="31.2" x14ac:dyDescent="0.25">
      <c r="A278" s="73"/>
      <c r="B278" s="4" t="s">
        <v>57</v>
      </c>
      <c r="C278" s="108"/>
      <c r="D278" s="122"/>
      <c r="E278" s="119"/>
      <c r="F278" s="152"/>
    </row>
    <row r="279" spans="1:6" ht="45.75" customHeight="1" x14ac:dyDescent="0.25">
      <c r="A279" s="73"/>
      <c r="B279" s="4" t="s">
        <v>58</v>
      </c>
      <c r="C279" s="108"/>
      <c r="D279" s="122"/>
      <c r="E279" s="119"/>
      <c r="F279" s="152"/>
    </row>
    <row r="280" spans="1:6" ht="46.8" x14ac:dyDescent="0.25">
      <c r="A280" s="73"/>
      <c r="B280" s="4" t="s">
        <v>114</v>
      </c>
      <c r="C280" s="108"/>
      <c r="D280" s="122"/>
      <c r="E280" s="119"/>
      <c r="F280" s="152"/>
    </row>
    <row r="281" spans="1:6" x14ac:dyDescent="0.25">
      <c r="A281" s="73"/>
      <c r="B281" s="4"/>
      <c r="C281" s="108"/>
      <c r="D281" s="122"/>
      <c r="E281" s="119"/>
      <c r="F281" s="152"/>
    </row>
    <row r="282" spans="1:6" x14ac:dyDescent="0.25">
      <c r="A282" s="31">
        <v>5.2</v>
      </c>
      <c r="B282" s="30" t="s">
        <v>283</v>
      </c>
      <c r="C282" s="76"/>
      <c r="D282" s="118"/>
      <c r="E282" s="120"/>
      <c r="F282" s="81"/>
    </row>
    <row r="283" spans="1:6" x14ac:dyDescent="0.25">
      <c r="A283" s="73"/>
      <c r="B283" s="4"/>
      <c r="C283" s="108"/>
      <c r="D283" s="122"/>
      <c r="E283" s="119"/>
      <c r="F283" s="27"/>
    </row>
    <row r="284" spans="1:6" x14ac:dyDescent="0.25">
      <c r="A284" s="23" t="s">
        <v>59</v>
      </c>
      <c r="B284" s="12" t="s">
        <v>320</v>
      </c>
      <c r="C284" s="108"/>
      <c r="D284" s="129"/>
      <c r="E284" s="108"/>
      <c r="F284" s="27"/>
    </row>
    <row r="285" spans="1:6" x14ac:dyDescent="0.25">
      <c r="A285" s="23"/>
      <c r="B285" s="12"/>
      <c r="C285" s="108"/>
      <c r="D285" s="129"/>
      <c r="E285" s="108"/>
      <c r="F285" s="27"/>
    </row>
    <row r="286" spans="1:6" ht="46.8" x14ac:dyDescent="0.25">
      <c r="A286" s="138">
        <v>1</v>
      </c>
      <c r="B286" s="4" t="s">
        <v>298</v>
      </c>
      <c r="C286" s="108">
        <v>4</v>
      </c>
      <c r="D286" s="129" t="s">
        <v>15</v>
      </c>
      <c r="E286" s="108"/>
      <c r="F286" s="27"/>
    </row>
    <row r="287" spans="1:6" x14ac:dyDescent="0.25">
      <c r="A287" s="138"/>
      <c r="B287" s="5"/>
      <c r="C287" s="108"/>
      <c r="D287" s="129"/>
      <c r="E287" s="108"/>
      <c r="F287" s="27"/>
    </row>
    <row r="288" spans="1:6" x14ac:dyDescent="0.25">
      <c r="A288" s="23"/>
      <c r="B288" s="21"/>
      <c r="C288" s="108"/>
      <c r="D288" s="129"/>
      <c r="E288" s="108"/>
      <c r="F288" s="27"/>
    </row>
    <row r="289" spans="1:6" x14ac:dyDescent="0.25">
      <c r="A289" s="31"/>
      <c r="B289" s="30"/>
      <c r="C289" s="76"/>
      <c r="D289" s="118"/>
      <c r="E289" s="120"/>
      <c r="F289" s="81"/>
    </row>
    <row r="290" spans="1:6" x14ac:dyDescent="0.25">
      <c r="A290" s="73"/>
      <c r="B290" s="4"/>
      <c r="C290" s="108"/>
      <c r="D290" s="122"/>
      <c r="E290" s="119"/>
      <c r="F290" s="27"/>
    </row>
    <row r="291" spans="1:6" x14ac:dyDescent="0.25">
      <c r="A291" s="23">
        <v>1</v>
      </c>
      <c r="B291" s="12" t="s">
        <v>291</v>
      </c>
      <c r="C291" s="108"/>
      <c r="D291" s="129"/>
      <c r="E291" s="108"/>
      <c r="F291" s="27"/>
    </row>
    <row r="292" spans="1:6" x14ac:dyDescent="0.25">
      <c r="A292" s="23"/>
      <c r="B292" s="12"/>
      <c r="C292" s="108"/>
      <c r="D292" s="129"/>
      <c r="E292" s="108"/>
      <c r="F292" s="27"/>
    </row>
    <row r="293" spans="1:6" ht="59.25" customHeight="1" x14ac:dyDescent="0.25">
      <c r="A293" s="138"/>
      <c r="B293" s="4" t="s">
        <v>321</v>
      </c>
      <c r="C293" s="108">
        <v>1</v>
      </c>
      <c r="D293" s="129" t="s">
        <v>15</v>
      </c>
      <c r="E293" s="108"/>
      <c r="F293" s="27"/>
    </row>
    <row r="294" spans="1:6" x14ac:dyDescent="0.25">
      <c r="A294" s="23"/>
      <c r="B294" s="12"/>
      <c r="C294" s="108"/>
      <c r="D294" s="129"/>
      <c r="E294" s="108"/>
      <c r="F294" s="27"/>
    </row>
    <row r="295" spans="1:6" x14ac:dyDescent="0.25">
      <c r="A295" s="23"/>
      <c r="B295" s="12"/>
      <c r="C295" s="108"/>
      <c r="D295" s="129"/>
      <c r="E295" s="108"/>
      <c r="F295" s="27"/>
    </row>
    <row r="296" spans="1:6" x14ac:dyDescent="0.25">
      <c r="A296" s="23"/>
      <c r="B296" s="12"/>
      <c r="C296" s="108"/>
      <c r="D296" s="129"/>
      <c r="E296" s="108"/>
      <c r="F296" s="27"/>
    </row>
    <row r="297" spans="1:6" x14ac:dyDescent="0.25">
      <c r="A297" s="23"/>
      <c r="B297" s="12"/>
      <c r="C297" s="108"/>
      <c r="D297" s="129"/>
      <c r="E297" s="108"/>
      <c r="F297" s="27"/>
    </row>
    <row r="298" spans="1:6" x14ac:dyDescent="0.25">
      <c r="A298" s="31"/>
      <c r="B298" s="30"/>
      <c r="C298" s="76"/>
      <c r="D298" s="118"/>
      <c r="E298" s="120"/>
      <c r="F298" s="81"/>
    </row>
    <row r="299" spans="1:6" x14ac:dyDescent="0.25">
      <c r="A299" s="73"/>
      <c r="B299" s="4"/>
      <c r="C299" s="108"/>
      <c r="D299" s="122"/>
      <c r="E299" s="119"/>
      <c r="F299" s="27"/>
    </row>
    <row r="300" spans="1:6" x14ac:dyDescent="0.25">
      <c r="A300" s="23"/>
      <c r="B300" s="12"/>
      <c r="C300" s="108"/>
      <c r="D300" s="129"/>
      <c r="E300" s="108"/>
      <c r="F300" s="27"/>
    </row>
    <row r="301" spans="1:6" x14ac:dyDescent="0.25">
      <c r="A301" s="23"/>
      <c r="B301" s="12"/>
      <c r="C301" s="108"/>
      <c r="D301" s="129"/>
      <c r="E301" s="108"/>
      <c r="F301" s="27"/>
    </row>
    <row r="302" spans="1:6" x14ac:dyDescent="0.25">
      <c r="A302" s="138"/>
      <c r="B302" s="4"/>
      <c r="C302" s="108"/>
      <c r="D302" s="129"/>
      <c r="E302" s="108"/>
      <c r="F302" s="27"/>
    </row>
    <row r="303" spans="1:6" x14ac:dyDescent="0.25">
      <c r="A303" s="138"/>
      <c r="B303" s="4"/>
      <c r="C303" s="108"/>
      <c r="D303" s="129"/>
      <c r="E303" s="108"/>
      <c r="F303" s="27"/>
    </row>
    <row r="304" spans="1:6" x14ac:dyDescent="0.25">
      <c r="A304" s="23"/>
      <c r="B304" s="12"/>
      <c r="C304" s="108"/>
      <c r="D304" s="129"/>
      <c r="E304" s="108"/>
      <c r="F304" s="27"/>
    </row>
    <row r="305" spans="1:6" x14ac:dyDescent="0.25">
      <c r="A305" s="138"/>
      <c r="B305" s="4"/>
      <c r="C305" s="108"/>
      <c r="D305" s="129"/>
      <c r="E305" s="108"/>
      <c r="F305" s="27"/>
    </row>
    <row r="306" spans="1:6" x14ac:dyDescent="0.25">
      <c r="A306" s="144"/>
      <c r="B306" s="145" t="s">
        <v>60</v>
      </c>
      <c r="C306" s="146"/>
      <c r="D306" s="147"/>
      <c r="E306" s="148"/>
      <c r="F306" s="150"/>
    </row>
    <row r="307" spans="1:6" x14ac:dyDescent="0.25">
      <c r="A307" s="93"/>
      <c r="B307" s="94" t="s">
        <v>61</v>
      </c>
      <c r="C307" s="95"/>
      <c r="D307" s="96"/>
      <c r="E307" s="97"/>
      <c r="F307" s="99"/>
    </row>
    <row r="308" spans="1:6" x14ac:dyDescent="0.25">
      <c r="A308" s="100"/>
      <c r="B308" s="105" t="s">
        <v>62</v>
      </c>
      <c r="C308" s="146"/>
      <c r="D308" s="103"/>
      <c r="E308" s="104"/>
      <c r="F308" s="106"/>
    </row>
    <row r="309" spans="1:6" x14ac:dyDescent="0.25">
      <c r="A309" s="54"/>
      <c r="B309" s="55" t="s">
        <v>63</v>
      </c>
      <c r="C309" s="153"/>
      <c r="D309" s="57"/>
      <c r="E309" s="58"/>
      <c r="F309" s="59"/>
    </row>
    <row r="310" spans="1:6" x14ac:dyDescent="0.25">
      <c r="A310" s="31"/>
      <c r="B310" s="61"/>
      <c r="C310" s="76"/>
      <c r="D310" s="63"/>
      <c r="E310" s="64"/>
      <c r="F310" s="65"/>
    </row>
    <row r="311" spans="1:6" x14ac:dyDescent="0.25">
      <c r="A311" s="31">
        <v>6.1</v>
      </c>
      <c r="B311" s="22" t="s">
        <v>64</v>
      </c>
      <c r="C311" s="76"/>
      <c r="D311" s="63"/>
      <c r="E311" s="64"/>
      <c r="F311" s="65"/>
    </row>
    <row r="312" spans="1:6" ht="62.4" x14ac:dyDescent="0.25">
      <c r="A312" s="73"/>
      <c r="B312" s="8" t="s">
        <v>132</v>
      </c>
      <c r="C312" s="108"/>
      <c r="D312" s="129"/>
      <c r="E312" s="108"/>
      <c r="F312" s="70"/>
    </row>
    <row r="313" spans="1:6" ht="10.5" customHeight="1" x14ac:dyDescent="0.25">
      <c r="A313" s="73"/>
      <c r="B313" s="4"/>
      <c r="C313" s="108"/>
      <c r="D313" s="129"/>
      <c r="E313" s="26"/>
      <c r="F313" s="70"/>
    </row>
    <row r="314" spans="1:6" x14ac:dyDescent="0.25">
      <c r="A314" s="154"/>
      <c r="B314" s="4"/>
      <c r="C314" s="108"/>
      <c r="D314" s="129"/>
      <c r="E314" s="26"/>
      <c r="F314" s="27"/>
    </row>
    <row r="315" spans="1:6" x14ac:dyDescent="0.25">
      <c r="A315" s="154"/>
      <c r="B315" s="4"/>
      <c r="C315" s="108"/>
      <c r="D315" s="129"/>
      <c r="E315" s="26"/>
      <c r="F315" s="27"/>
    </row>
    <row r="316" spans="1:6" x14ac:dyDescent="0.25">
      <c r="A316" s="154"/>
      <c r="B316" s="4"/>
      <c r="C316" s="108"/>
      <c r="D316" s="129"/>
      <c r="E316" s="26"/>
      <c r="F316" s="27"/>
    </row>
    <row r="317" spans="1:6" x14ac:dyDescent="0.25">
      <c r="A317" s="154"/>
      <c r="B317" s="4"/>
      <c r="C317" s="108"/>
      <c r="D317" s="129"/>
      <c r="E317" s="26"/>
      <c r="F317" s="27"/>
    </row>
    <row r="318" spans="1:6" x14ac:dyDescent="0.25">
      <c r="A318" s="154"/>
      <c r="B318" s="4"/>
      <c r="C318" s="108"/>
      <c r="D318" s="129"/>
      <c r="E318" s="26"/>
      <c r="F318" s="27"/>
    </row>
    <row r="319" spans="1:6" x14ac:dyDescent="0.25">
      <c r="A319" s="154"/>
      <c r="B319" s="4"/>
      <c r="C319" s="108"/>
      <c r="D319" s="129"/>
      <c r="E319" s="26"/>
      <c r="F319" s="27"/>
    </row>
    <row r="320" spans="1:6" x14ac:dyDescent="0.25">
      <c r="A320" s="154"/>
      <c r="B320" s="4"/>
      <c r="C320" s="108"/>
      <c r="D320" s="129"/>
      <c r="E320" s="26"/>
      <c r="F320" s="27"/>
    </row>
    <row r="321" spans="1:6" x14ac:dyDescent="0.25">
      <c r="A321" s="154"/>
      <c r="B321" s="4"/>
      <c r="C321" s="108"/>
      <c r="D321" s="129"/>
      <c r="E321" s="26"/>
      <c r="F321" s="27"/>
    </row>
    <row r="322" spans="1:6" x14ac:dyDescent="0.25">
      <c r="A322" s="154"/>
      <c r="B322" s="4"/>
      <c r="C322" s="108"/>
      <c r="D322" s="129"/>
      <c r="E322" s="26"/>
      <c r="F322" s="27"/>
    </row>
    <row r="323" spans="1:6" x14ac:dyDescent="0.25">
      <c r="A323" s="154"/>
      <c r="B323" s="4"/>
      <c r="C323" s="108"/>
      <c r="D323" s="129"/>
      <c r="E323" s="26"/>
      <c r="F323" s="27"/>
    </row>
    <row r="324" spans="1:6" x14ac:dyDescent="0.25">
      <c r="A324" s="154"/>
      <c r="B324" s="4"/>
      <c r="C324" s="108"/>
      <c r="D324" s="129"/>
      <c r="E324" s="26"/>
      <c r="F324" s="27"/>
    </row>
    <row r="325" spans="1:6" x14ac:dyDescent="0.25">
      <c r="A325" s="155"/>
      <c r="B325" s="20"/>
      <c r="C325" s="156"/>
      <c r="D325" s="157"/>
      <c r="E325" s="158"/>
      <c r="F325" s="159"/>
    </row>
    <row r="326" spans="1:6" x14ac:dyDescent="0.25">
      <c r="A326" s="144"/>
      <c r="B326" s="145" t="s">
        <v>195</v>
      </c>
      <c r="C326" s="146"/>
      <c r="D326" s="147"/>
      <c r="E326" s="148"/>
      <c r="F326" s="150"/>
    </row>
    <row r="327" spans="1:6" x14ac:dyDescent="0.25">
      <c r="A327" s="93"/>
      <c r="B327" s="94" t="s">
        <v>65</v>
      </c>
      <c r="C327" s="95"/>
      <c r="D327" s="96"/>
      <c r="E327" s="97"/>
      <c r="F327" s="99"/>
    </row>
    <row r="328" spans="1:6" x14ac:dyDescent="0.25">
      <c r="A328" s="144"/>
      <c r="B328" s="101" t="s">
        <v>66</v>
      </c>
      <c r="C328" s="146"/>
      <c r="D328" s="147"/>
      <c r="E328" s="148"/>
      <c r="F328" s="150"/>
    </row>
    <row r="329" spans="1:6" x14ac:dyDescent="0.25">
      <c r="A329" s="160"/>
      <c r="B329" s="161"/>
      <c r="C329" s="153"/>
      <c r="D329" s="162"/>
      <c r="E329" s="163"/>
      <c r="F329" s="165"/>
    </row>
    <row r="330" spans="1:6" x14ac:dyDescent="0.25">
      <c r="A330" s="135"/>
      <c r="B330" s="166" t="s">
        <v>120</v>
      </c>
      <c r="C330" s="76"/>
      <c r="D330" s="77"/>
      <c r="E330" s="78"/>
      <c r="F330" s="81"/>
    </row>
    <row r="331" spans="1:6" x14ac:dyDescent="0.25">
      <c r="A331" s="135"/>
      <c r="B331" s="166"/>
      <c r="C331" s="76"/>
      <c r="D331" s="77"/>
      <c r="E331" s="78"/>
      <c r="F331" s="81"/>
    </row>
    <row r="332" spans="1:6" x14ac:dyDescent="0.25">
      <c r="A332" s="31">
        <v>7.1</v>
      </c>
      <c r="B332" s="29" t="s">
        <v>32</v>
      </c>
      <c r="C332" s="76"/>
      <c r="D332" s="77"/>
      <c r="E332" s="78"/>
      <c r="F332" s="81"/>
    </row>
    <row r="333" spans="1:6" ht="78" x14ac:dyDescent="0.25">
      <c r="A333" s="135"/>
      <c r="B333" s="7" t="s">
        <v>117</v>
      </c>
      <c r="C333" s="76"/>
      <c r="D333" s="77"/>
      <c r="E333" s="78"/>
      <c r="F333" s="81"/>
    </row>
    <row r="334" spans="1:6" ht="62.4" x14ac:dyDescent="0.25">
      <c r="A334" s="135"/>
      <c r="B334" s="7" t="s">
        <v>67</v>
      </c>
      <c r="C334" s="76"/>
      <c r="D334" s="77"/>
      <c r="E334" s="26"/>
      <c r="F334" s="81"/>
    </row>
    <row r="335" spans="1:6" x14ac:dyDescent="0.25">
      <c r="A335" s="135"/>
      <c r="B335" s="167" t="s">
        <v>113</v>
      </c>
      <c r="C335" s="76"/>
      <c r="D335" s="77"/>
      <c r="E335" s="26"/>
      <c r="F335" s="81"/>
    </row>
    <row r="336" spans="1:6" x14ac:dyDescent="0.25">
      <c r="A336" s="135"/>
      <c r="B336" s="167"/>
      <c r="C336" s="76"/>
      <c r="D336" s="77"/>
      <c r="E336" s="26"/>
      <c r="F336" s="81"/>
    </row>
    <row r="337" spans="1:7" ht="31.2" x14ac:dyDescent="0.25">
      <c r="A337" s="31">
        <v>7.2</v>
      </c>
      <c r="B337" s="30" t="s">
        <v>68</v>
      </c>
      <c r="C337" s="76"/>
      <c r="D337" s="118"/>
      <c r="E337" s="26"/>
      <c r="F337" s="81"/>
    </row>
    <row r="338" spans="1:7" x14ac:dyDescent="0.25">
      <c r="A338" s="138"/>
      <c r="B338" s="7"/>
      <c r="C338" s="76"/>
      <c r="D338" s="85"/>
      <c r="E338" s="26"/>
      <c r="F338" s="27"/>
    </row>
    <row r="339" spans="1:7" x14ac:dyDescent="0.25">
      <c r="A339" s="138">
        <v>2</v>
      </c>
      <c r="B339" s="7" t="s">
        <v>322</v>
      </c>
      <c r="C339" s="108">
        <v>1</v>
      </c>
      <c r="D339" s="85" t="s">
        <v>41</v>
      </c>
      <c r="E339" s="26"/>
      <c r="F339" s="27"/>
      <c r="G339" s="37">
        <f>C339*2.1*0.85</f>
        <v>1.7849999999999999</v>
      </c>
    </row>
    <row r="340" spans="1:7" x14ac:dyDescent="0.25">
      <c r="A340" s="138"/>
      <c r="B340" s="7"/>
      <c r="C340" s="108"/>
      <c r="D340" s="85"/>
      <c r="E340" s="26"/>
      <c r="F340" s="27"/>
    </row>
    <row r="341" spans="1:7" x14ac:dyDescent="0.25">
      <c r="A341" s="23"/>
      <c r="B341" s="4"/>
      <c r="C341" s="108"/>
      <c r="D341" s="85"/>
      <c r="E341" s="26"/>
      <c r="F341" s="27"/>
    </row>
    <row r="342" spans="1:7" x14ac:dyDescent="0.25">
      <c r="A342" s="23"/>
      <c r="B342" s="4"/>
      <c r="C342" s="108"/>
      <c r="D342" s="85"/>
      <c r="E342" s="26"/>
      <c r="F342" s="27"/>
      <c r="G342" s="37">
        <f>SUM(G338:G341)</f>
        <v>1.7849999999999999</v>
      </c>
    </row>
    <row r="343" spans="1:7" x14ac:dyDescent="0.25">
      <c r="A343" s="23"/>
      <c r="B343" s="4"/>
      <c r="C343" s="108"/>
      <c r="D343" s="85"/>
      <c r="E343" s="76"/>
      <c r="F343" s="27"/>
    </row>
    <row r="344" spans="1:7" x14ac:dyDescent="0.25">
      <c r="A344" s="23"/>
      <c r="B344" s="4"/>
      <c r="C344" s="108"/>
      <c r="D344" s="85"/>
      <c r="E344" s="76"/>
      <c r="F344" s="27"/>
    </row>
    <row r="345" spans="1:7" x14ac:dyDescent="0.25">
      <c r="A345" s="23"/>
      <c r="B345" s="4"/>
      <c r="C345" s="108"/>
      <c r="D345" s="85"/>
      <c r="E345" s="76"/>
      <c r="F345" s="27"/>
    </row>
    <row r="346" spans="1:7" x14ac:dyDescent="0.25">
      <c r="A346" s="23"/>
      <c r="B346" s="4"/>
      <c r="C346" s="108"/>
      <c r="D346" s="85"/>
      <c r="E346" s="76"/>
      <c r="F346" s="27"/>
    </row>
    <row r="347" spans="1:7" x14ac:dyDescent="0.25">
      <c r="A347" s="23"/>
      <c r="B347" s="4"/>
      <c r="C347" s="108"/>
      <c r="D347" s="85"/>
      <c r="E347" s="76"/>
      <c r="F347" s="27"/>
    </row>
    <row r="348" spans="1:7" x14ac:dyDescent="0.25">
      <c r="A348" s="23"/>
      <c r="B348" s="4"/>
      <c r="C348" s="108"/>
      <c r="D348" s="85"/>
      <c r="E348" s="76"/>
      <c r="F348" s="27"/>
    </row>
    <row r="349" spans="1:7" x14ac:dyDescent="0.25">
      <c r="A349" s="23"/>
      <c r="B349" s="4"/>
      <c r="C349" s="108"/>
      <c r="D349" s="85"/>
      <c r="E349" s="76"/>
      <c r="F349" s="27"/>
    </row>
    <row r="350" spans="1:7" x14ac:dyDescent="0.25">
      <c r="A350" s="23"/>
      <c r="B350" s="4"/>
      <c r="C350" s="108"/>
      <c r="D350" s="85"/>
      <c r="E350" s="76"/>
      <c r="F350" s="81"/>
    </row>
    <row r="351" spans="1:7" x14ac:dyDescent="0.25">
      <c r="A351" s="144"/>
      <c r="B351" s="168" t="s">
        <v>119</v>
      </c>
      <c r="C351" s="146"/>
      <c r="D351" s="147"/>
      <c r="E351" s="148"/>
      <c r="F351" s="150"/>
    </row>
    <row r="352" spans="1:7" x14ac:dyDescent="0.25">
      <c r="A352" s="93"/>
      <c r="B352" s="94" t="s">
        <v>69</v>
      </c>
      <c r="C352" s="95"/>
      <c r="D352" s="96"/>
      <c r="E352" s="97"/>
      <c r="F352" s="99"/>
    </row>
    <row r="353" spans="1:6" x14ac:dyDescent="0.25">
      <c r="A353" s="144"/>
      <c r="B353" s="101" t="s">
        <v>70</v>
      </c>
      <c r="C353" s="146"/>
      <c r="D353" s="147"/>
      <c r="E353" s="148"/>
      <c r="F353" s="150"/>
    </row>
    <row r="354" spans="1:6" x14ac:dyDescent="0.25">
      <c r="A354" s="160"/>
      <c r="B354" s="55" t="s">
        <v>71</v>
      </c>
      <c r="C354" s="153"/>
      <c r="D354" s="162"/>
      <c r="E354" s="163"/>
      <c r="F354" s="169"/>
    </row>
    <row r="355" spans="1:6" x14ac:dyDescent="0.25">
      <c r="A355" s="31">
        <v>8.1</v>
      </c>
      <c r="B355" s="29" t="s">
        <v>32</v>
      </c>
      <c r="C355" s="76"/>
      <c r="D355" s="77"/>
      <c r="E355" s="78"/>
      <c r="F355" s="81"/>
    </row>
    <row r="356" spans="1:6" ht="46.8" x14ac:dyDescent="0.25">
      <c r="A356" s="135"/>
      <c r="B356" s="7" t="s">
        <v>72</v>
      </c>
      <c r="C356" s="76"/>
      <c r="D356" s="118"/>
      <c r="E356" s="120"/>
      <c r="F356" s="121"/>
    </row>
    <row r="357" spans="1:6" x14ac:dyDescent="0.25">
      <c r="A357" s="135"/>
      <c r="B357" s="80"/>
      <c r="C357" s="76"/>
      <c r="D357" s="118"/>
      <c r="E357" s="120"/>
      <c r="F357" s="81"/>
    </row>
    <row r="358" spans="1:6" x14ac:dyDescent="0.25">
      <c r="A358" s="31">
        <v>8.1999999999999993</v>
      </c>
      <c r="B358" s="29" t="s">
        <v>73</v>
      </c>
      <c r="C358" s="76"/>
      <c r="D358" s="118"/>
      <c r="E358" s="120"/>
      <c r="F358" s="81"/>
    </row>
    <row r="359" spans="1:6" x14ac:dyDescent="0.25">
      <c r="A359" s="135" t="s">
        <v>74</v>
      </c>
      <c r="B359" s="170" t="s">
        <v>48</v>
      </c>
      <c r="C359" s="108"/>
      <c r="D359" s="85"/>
      <c r="E359" s="26"/>
      <c r="F359" s="81"/>
    </row>
    <row r="360" spans="1:6" x14ac:dyDescent="0.25">
      <c r="A360" s="23">
        <v>1</v>
      </c>
      <c r="B360" s="7" t="s">
        <v>277</v>
      </c>
      <c r="C360" s="108"/>
      <c r="D360" s="85"/>
      <c r="E360" s="26"/>
      <c r="F360" s="27"/>
    </row>
    <row r="361" spans="1:6" ht="18.600000000000001" x14ac:dyDescent="0.25">
      <c r="A361" s="23"/>
      <c r="B361" s="7" t="s">
        <v>196</v>
      </c>
      <c r="C361" s="76">
        <f>4.8*4.8*4</f>
        <v>92.16</v>
      </c>
      <c r="D361" s="85" t="s">
        <v>259</v>
      </c>
      <c r="E361" s="26"/>
      <c r="F361" s="27"/>
    </row>
    <row r="362" spans="1:6" x14ac:dyDescent="0.25">
      <c r="A362" s="23"/>
      <c r="B362" s="7" t="s">
        <v>168</v>
      </c>
      <c r="C362" s="108">
        <f>ROUNDUP(C361/0.36*1.1,0)</f>
        <v>282</v>
      </c>
      <c r="D362" s="85" t="s">
        <v>150</v>
      </c>
      <c r="E362" s="26"/>
      <c r="F362" s="27"/>
    </row>
    <row r="363" spans="1:6" x14ac:dyDescent="0.25">
      <c r="A363" s="23"/>
      <c r="B363" s="7" t="s">
        <v>169</v>
      </c>
      <c r="C363" s="108">
        <f>ROUNDUP(C361/4,0)</f>
        <v>24</v>
      </c>
      <c r="D363" s="85" t="s">
        <v>145</v>
      </c>
      <c r="E363" s="26"/>
      <c r="F363" s="27"/>
    </row>
    <row r="364" spans="1:6" x14ac:dyDescent="0.25">
      <c r="A364" s="23"/>
      <c r="B364" s="7"/>
      <c r="C364" s="108"/>
      <c r="D364" s="85"/>
      <c r="E364" s="26"/>
      <c r="F364" s="27"/>
    </row>
    <row r="365" spans="1:6" x14ac:dyDescent="0.25">
      <c r="A365" s="23"/>
      <c r="B365" s="7"/>
      <c r="C365" s="108"/>
      <c r="D365" s="85"/>
      <c r="E365" s="26"/>
      <c r="F365" s="27"/>
    </row>
    <row r="366" spans="1:6" x14ac:dyDescent="0.25">
      <c r="A366" s="135"/>
      <c r="B366" s="171"/>
      <c r="C366" s="108"/>
      <c r="D366" s="118"/>
      <c r="E366" s="120"/>
      <c r="F366" s="81"/>
    </row>
    <row r="367" spans="1:6" ht="31.2" x14ac:dyDescent="0.25">
      <c r="A367" s="23" t="s">
        <v>25</v>
      </c>
      <c r="B367" s="13" t="s">
        <v>254</v>
      </c>
      <c r="C367" s="108"/>
      <c r="D367" s="118"/>
      <c r="E367" s="120"/>
      <c r="F367" s="81"/>
    </row>
    <row r="368" spans="1:6" ht="31.2" x14ac:dyDescent="0.25">
      <c r="A368" s="23"/>
      <c r="B368" s="13" t="s">
        <v>78</v>
      </c>
      <c r="C368" s="108"/>
      <c r="D368" s="118"/>
      <c r="E368" s="120"/>
      <c r="F368" s="81"/>
    </row>
    <row r="369" spans="1:6" x14ac:dyDescent="0.25">
      <c r="A369" s="23"/>
      <c r="B369" s="13"/>
      <c r="C369" s="108"/>
      <c r="D369" s="118"/>
      <c r="E369" s="120"/>
      <c r="F369" s="172"/>
    </row>
    <row r="370" spans="1:6" x14ac:dyDescent="0.25">
      <c r="A370" s="23"/>
      <c r="B370" s="173"/>
      <c r="C370" s="108"/>
      <c r="D370" s="118"/>
      <c r="E370" s="174"/>
      <c r="F370" s="172"/>
    </row>
    <row r="371" spans="1:6" x14ac:dyDescent="0.25">
      <c r="A371" s="23"/>
      <c r="B371" s="173"/>
      <c r="C371" s="108"/>
      <c r="D371" s="118"/>
      <c r="E371" s="174"/>
      <c r="F371" s="172"/>
    </row>
    <row r="372" spans="1:6" x14ac:dyDescent="0.25">
      <c r="A372" s="23"/>
      <c r="B372" s="173"/>
      <c r="C372" s="108"/>
      <c r="D372" s="118"/>
      <c r="E372" s="174"/>
      <c r="F372" s="172"/>
    </row>
    <row r="373" spans="1:6" x14ac:dyDescent="0.25">
      <c r="A373" s="23"/>
      <c r="B373" s="173"/>
      <c r="C373" s="108"/>
      <c r="D373" s="118"/>
      <c r="E373" s="174"/>
      <c r="F373" s="172"/>
    </row>
    <row r="374" spans="1:6" x14ac:dyDescent="0.25">
      <c r="A374" s="23"/>
      <c r="B374" s="173"/>
      <c r="C374" s="108"/>
      <c r="D374" s="118"/>
      <c r="E374" s="174"/>
      <c r="F374" s="172"/>
    </row>
    <row r="375" spans="1:6" x14ac:dyDescent="0.25">
      <c r="A375" s="23"/>
      <c r="B375" s="173"/>
      <c r="C375" s="108"/>
      <c r="D375" s="118"/>
      <c r="E375" s="174"/>
      <c r="F375" s="172"/>
    </row>
    <row r="376" spans="1:6" x14ac:dyDescent="0.25">
      <c r="A376" s="23"/>
      <c r="B376" s="173"/>
      <c r="C376" s="108"/>
      <c r="D376" s="118"/>
      <c r="E376" s="174"/>
      <c r="F376" s="172"/>
    </row>
    <row r="377" spans="1:6" x14ac:dyDescent="0.25">
      <c r="A377" s="23"/>
      <c r="B377" s="173"/>
      <c r="C377" s="108"/>
      <c r="D377" s="118"/>
      <c r="E377" s="174"/>
      <c r="F377" s="172"/>
    </row>
    <row r="378" spans="1:6" x14ac:dyDescent="0.25">
      <c r="A378" s="23"/>
      <c r="B378" s="173"/>
      <c r="C378" s="108"/>
      <c r="D378" s="118"/>
      <c r="E378" s="174"/>
      <c r="F378" s="172"/>
    </row>
    <row r="379" spans="1:6" x14ac:dyDescent="0.25">
      <c r="A379" s="23"/>
      <c r="B379" s="173"/>
      <c r="C379" s="108"/>
      <c r="D379" s="118"/>
      <c r="E379" s="174"/>
      <c r="F379" s="172"/>
    </row>
    <row r="380" spans="1:6" x14ac:dyDescent="0.25">
      <c r="A380" s="23"/>
      <c r="B380" s="173"/>
      <c r="C380" s="108"/>
      <c r="D380" s="118"/>
      <c r="E380" s="174"/>
      <c r="F380" s="172"/>
    </row>
    <row r="381" spans="1:6" x14ac:dyDescent="0.25">
      <c r="A381" s="23"/>
      <c r="B381" s="173"/>
      <c r="C381" s="108"/>
      <c r="D381" s="118"/>
      <c r="E381" s="174"/>
      <c r="F381" s="172"/>
    </row>
    <row r="382" spans="1:6" x14ac:dyDescent="0.25">
      <c r="A382" s="23"/>
      <c r="B382" s="173"/>
      <c r="C382" s="108"/>
      <c r="D382" s="118"/>
      <c r="E382" s="174"/>
      <c r="F382" s="172"/>
    </row>
    <row r="383" spans="1:6" x14ac:dyDescent="0.25">
      <c r="A383" s="23"/>
      <c r="B383" s="173"/>
      <c r="C383" s="108"/>
      <c r="D383" s="118"/>
      <c r="E383" s="174"/>
      <c r="F383" s="172"/>
    </row>
    <row r="384" spans="1:6" x14ac:dyDescent="0.25">
      <c r="A384" s="23"/>
      <c r="B384" s="173"/>
      <c r="C384" s="108"/>
      <c r="D384" s="118"/>
      <c r="E384" s="174"/>
      <c r="F384" s="172"/>
    </row>
    <row r="385" spans="1:6" x14ac:dyDescent="0.25">
      <c r="A385" s="23"/>
      <c r="B385" s="173"/>
      <c r="C385" s="108"/>
      <c r="D385" s="118"/>
      <c r="E385" s="174"/>
      <c r="F385" s="172"/>
    </row>
    <row r="386" spans="1:6" x14ac:dyDescent="0.25">
      <c r="A386" s="144"/>
      <c r="B386" s="168" t="s">
        <v>253</v>
      </c>
      <c r="C386" s="146"/>
      <c r="D386" s="147"/>
      <c r="E386" s="148"/>
      <c r="F386" s="150"/>
    </row>
    <row r="387" spans="1:6" x14ac:dyDescent="0.25">
      <c r="A387" s="93"/>
      <c r="B387" s="94" t="s">
        <v>75</v>
      </c>
      <c r="C387" s="95"/>
      <c r="D387" s="96"/>
      <c r="E387" s="97"/>
      <c r="F387" s="99"/>
    </row>
    <row r="388" spans="1:6" x14ac:dyDescent="0.25">
      <c r="A388" s="144"/>
      <c r="B388" s="101" t="s">
        <v>248</v>
      </c>
      <c r="C388" s="146"/>
      <c r="D388" s="147"/>
      <c r="E388" s="148"/>
      <c r="F388" s="150"/>
    </row>
    <row r="389" spans="1:6" x14ac:dyDescent="0.25">
      <c r="A389" s="160"/>
      <c r="B389" s="55" t="s">
        <v>76</v>
      </c>
      <c r="C389" s="153"/>
      <c r="D389" s="162"/>
      <c r="E389" s="163"/>
      <c r="F389" s="169"/>
    </row>
    <row r="390" spans="1:6" x14ac:dyDescent="0.25">
      <c r="A390" s="23"/>
      <c r="B390" s="173"/>
      <c r="C390" s="108"/>
      <c r="D390" s="118"/>
      <c r="E390" s="174"/>
      <c r="F390" s="172"/>
    </row>
    <row r="391" spans="1:6" x14ac:dyDescent="0.25">
      <c r="A391" s="23" t="s">
        <v>255</v>
      </c>
      <c r="B391" s="175" t="s">
        <v>134</v>
      </c>
      <c r="C391" s="108"/>
      <c r="D391" s="118"/>
      <c r="E391" s="120"/>
      <c r="F391" s="172"/>
    </row>
    <row r="392" spans="1:6" ht="31.2" x14ac:dyDescent="0.25">
      <c r="A392" s="23"/>
      <c r="B392" s="13" t="s">
        <v>130</v>
      </c>
      <c r="C392" s="108"/>
      <c r="D392" s="118" t="s">
        <v>15</v>
      </c>
      <c r="E392" s="174"/>
      <c r="F392" s="81"/>
    </row>
    <row r="393" spans="1:6" x14ac:dyDescent="0.25">
      <c r="A393" s="23"/>
      <c r="B393" s="13"/>
      <c r="C393" s="108"/>
      <c r="D393" s="118"/>
      <c r="E393" s="174"/>
      <c r="F393" s="172"/>
    </row>
    <row r="394" spans="1:6" x14ac:dyDescent="0.25">
      <c r="A394" s="23" t="s">
        <v>256</v>
      </c>
      <c r="B394" s="175" t="s">
        <v>135</v>
      </c>
      <c r="C394" s="108"/>
      <c r="D394" s="118"/>
      <c r="E394" s="174"/>
      <c r="F394" s="172"/>
    </row>
    <row r="395" spans="1:6" ht="102.75" customHeight="1" x14ac:dyDescent="0.25">
      <c r="A395" s="23">
        <v>1</v>
      </c>
      <c r="B395" s="14" t="s">
        <v>273</v>
      </c>
      <c r="C395" s="108"/>
      <c r="D395" s="118" t="s">
        <v>15</v>
      </c>
      <c r="E395" s="174"/>
      <c r="F395" s="81"/>
    </row>
    <row r="396" spans="1:6" x14ac:dyDescent="0.25">
      <c r="A396" s="23">
        <v>2</v>
      </c>
      <c r="B396" s="176" t="s">
        <v>128</v>
      </c>
      <c r="C396" s="108">
        <v>0</v>
      </c>
      <c r="D396" s="118" t="s">
        <v>41</v>
      </c>
      <c r="E396" s="174"/>
      <c r="F396" s="172"/>
    </row>
    <row r="397" spans="1:6" ht="96.75" customHeight="1" x14ac:dyDescent="0.25">
      <c r="A397" s="23">
        <v>4</v>
      </c>
      <c r="B397" s="173" t="s">
        <v>278</v>
      </c>
      <c r="C397" s="108">
        <v>0</v>
      </c>
      <c r="D397" s="118" t="s">
        <v>15</v>
      </c>
      <c r="E397" s="174"/>
      <c r="F397" s="177"/>
    </row>
    <row r="398" spans="1:6" x14ac:dyDescent="0.25">
      <c r="A398" s="23"/>
      <c r="B398" s="173"/>
      <c r="C398" s="108"/>
      <c r="D398" s="118"/>
      <c r="E398" s="174"/>
      <c r="F398" s="172"/>
    </row>
    <row r="399" spans="1:6" x14ac:dyDescent="0.25">
      <c r="A399" s="135" t="s">
        <v>257</v>
      </c>
      <c r="B399" s="175" t="s">
        <v>79</v>
      </c>
      <c r="C399" s="108"/>
      <c r="D399" s="118"/>
      <c r="E399" s="120"/>
      <c r="F399" s="172"/>
    </row>
    <row r="400" spans="1:6" ht="78" x14ac:dyDescent="0.25">
      <c r="A400" s="23"/>
      <c r="B400" s="173" t="s">
        <v>131</v>
      </c>
      <c r="C400" s="108"/>
      <c r="D400" s="118"/>
      <c r="E400" s="120"/>
      <c r="F400" s="172"/>
    </row>
    <row r="401" spans="1:6" x14ac:dyDescent="0.25">
      <c r="A401" s="23"/>
      <c r="B401" s="173"/>
      <c r="C401" s="108"/>
      <c r="D401" s="118"/>
      <c r="E401" s="120"/>
      <c r="F401" s="172"/>
    </row>
    <row r="402" spans="1:6" x14ac:dyDescent="0.25">
      <c r="A402" s="178"/>
      <c r="B402" s="13"/>
      <c r="C402" s="123"/>
      <c r="D402" s="85"/>
      <c r="E402" s="76"/>
      <c r="F402" s="27"/>
    </row>
    <row r="403" spans="1:6" x14ac:dyDescent="0.25">
      <c r="A403" s="23"/>
      <c r="B403" s="15"/>
      <c r="C403" s="143"/>
      <c r="D403" s="118"/>
      <c r="E403" s="120"/>
      <c r="F403" s="172"/>
    </row>
    <row r="404" spans="1:6" x14ac:dyDescent="0.25">
      <c r="A404" s="23"/>
      <c r="B404" s="15"/>
      <c r="C404" s="143"/>
      <c r="D404" s="118"/>
      <c r="E404" s="120"/>
      <c r="F404" s="172"/>
    </row>
    <row r="405" spans="1:6" x14ac:dyDescent="0.25">
      <c r="A405" s="23"/>
      <c r="B405" s="15"/>
      <c r="C405" s="143"/>
      <c r="D405" s="118"/>
      <c r="E405" s="120"/>
      <c r="F405" s="172"/>
    </row>
    <row r="406" spans="1:6" x14ac:dyDescent="0.25">
      <c r="A406" s="23"/>
      <c r="B406" s="15"/>
      <c r="C406" s="143"/>
      <c r="D406" s="118"/>
      <c r="E406" s="120"/>
      <c r="F406" s="172"/>
    </row>
    <row r="407" spans="1:6" x14ac:dyDescent="0.25">
      <c r="A407" s="23"/>
      <c r="B407" s="15"/>
      <c r="C407" s="143"/>
      <c r="D407" s="118"/>
      <c r="E407" s="120"/>
      <c r="F407" s="172"/>
    </row>
    <row r="408" spans="1:6" x14ac:dyDescent="0.25">
      <c r="A408" s="23"/>
      <c r="B408" s="15"/>
      <c r="C408" s="143"/>
      <c r="D408" s="118"/>
      <c r="E408" s="120"/>
      <c r="F408" s="172"/>
    </row>
    <row r="409" spans="1:6" x14ac:dyDescent="0.25">
      <c r="A409" s="23"/>
      <c r="B409" s="15"/>
      <c r="C409" s="143"/>
      <c r="D409" s="118"/>
      <c r="E409" s="120"/>
      <c r="F409" s="172"/>
    </row>
    <row r="410" spans="1:6" x14ac:dyDescent="0.25">
      <c r="A410" s="23"/>
      <c r="B410" s="4"/>
      <c r="C410" s="26"/>
      <c r="D410" s="122"/>
      <c r="E410" s="108"/>
      <c r="F410" s="27"/>
    </row>
    <row r="411" spans="1:6" s="60" customFormat="1" x14ac:dyDescent="0.25">
      <c r="A411" s="93"/>
      <c r="B411" s="94" t="s">
        <v>249</v>
      </c>
      <c r="C411" s="311"/>
      <c r="D411" s="96"/>
      <c r="E411" s="97"/>
      <c r="F411" s="125"/>
    </row>
    <row r="412" spans="1:6" s="60" customFormat="1" x14ac:dyDescent="0.25">
      <c r="A412" s="93"/>
      <c r="B412" s="94" t="s">
        <v>250</v>
      </c>
      <c r="C412" s="311"/>
      <c r="D412" s="96"/>
      <c r="E412" s="97"/>
      <c r="F412" s="125"/>
    </row>
    <row r="413" spans="1:6" x14ac:dyDescent="0.25">
      <c r="A413" s="23"/>
      <c r="B413" s="1"/>
      <c r="C413" s="26"/>
      <c r="D413" s="122"/>
      <c r="E413" s="108"/>
      <c r="F413" s="27"/>
    </row>
    <row r="414" spans="1:6" x14ac:dyDescent="0.25">
      <c r="A414" s="31">
        <v>9.1999999999999993</v>
      </c>
      <c r="B414" s="179" t="s">
        <v>80</v>
      </c>
      <c r="C414" s="108"/>
      <c r="D414" s="118"/>
      <c r="E414" s="120"/>
      <c r="F414" s="172"/>
    </row>
    <row r="415" spans="1:6" x14ac:dyDescent="0.25">
      <c r="A415" s="135" t="s">
        <v>81</v>
      </c>
      <c r="B415" s="175" t="s">
        <v>77</v>
      </c>
      <c r="C415" s="108"/>
      <c r="D415" s="118"/>
      <c r="E415" s="120"/>
      <c r="F415" s="172"/>
    </row>
    <row r="416" spans="1:6" ht="105" customHeight="1" x14ac:dyDescent="0.25">
      <c r="A416" s="31" t="s">
        <v>25</v>
      </c>
      <c r="B416" s="180" t="s">
        <v>279</v>
      </c>
      <c r="C416" s="181">
        <v>0</v>
      </c>
      <c r="D416" s="118" t="s">
        <v>15</v>
      </c>
      <c r="E416" s="120"/>
      <c r="F416" s="172"/>
    </row>
    <row r="417" spans="1:6" x14ac:dyDescent="0.25">
      <c r="A417" s="23"/>
      <c r="B417" s="6" t="s">
        <v>82</v>
      </c>
      <c r="C417" s="182"/>
      <c r="D417" s="118"/>
      <c r="E417" s="120"/>
      <c r="F417" s="172"/>
    </row>
    <row r="418" spans="1:6" x14ac:dyDescent="0.25">
      <c r="A418" s="23"/>
      <c r="B418" s="15"/>
      <c r="C418" s="143"/>
      <c r="D418" s="118"/>
      <c r="E418" s="120"/>
      <c r="F418" s="172"/>
    </row>
    <row r="419" spans="1:6" x14ac:dyDescent="0.25">
      <c r="A419" s="23"/>
      <c r="B419" s="15"/>
      <c r="C419" s="181"/>
      <c r="D419" s="118"/>
      <c r="E419" s="120"/>
      <c r="F419" s="172"/>
    </row>
    <row r="420" spans="1:6" x14ac:dyDescent="0.25">
      <c r="A420" s="23"/>
      <c r="B420" s="15"/>
      <c r="C420" s="181"/>
      <c r="D420" s="118"/>
      <c r="E420" s="120"/>
      <c r="F420" s="172"/>
    </row>
    <row r="421" spans="1:6" x14ac:dyDescent="0.25">
      <c r="A421" s="23"/>
      <c r="B421" s="15"/>
      <c r="C421" s="181"/>
      <c r="D421" s="118"/>
      <c r="E421" s="120"/>
      <c r="F421" s="172"/>
    </row>
    <row r="422" spans="1:6" x14ac:dyDescent="0.25">
      <c r="A422" s="23"/>
      <c r="B422" s="15"/>
      <c r="C422" s="181"/>
      <c r="D422" s="118"/>
      <c r="E422" s="120"/>
      <c r="F422" s="172"/>
    </row>
    <row r="423" spans="1:6" x14ac:dyDescent="0.25">
      <c r="A423" s="23"/>
      <c r="B423" s="15"/>
      <c r="C423" s="181"/>
      <c r="D423" s="118"/>
      <c r="E423" s="120"/>
      <c r="F423" s="172"/>
    </row>
    <row r="424" spans="1:6" x14ac:dyDescent="0.25">
      <c r="A424" s="23"/>
      <c r="B424" s="15"/>
      <c r="C424" s="181"/>
      <c r="D424" s="118"/>
      <c r="E424" s="120"/>
      <c r="F424" s="172"/>
    </row>
    <row r="425" spans="1:6" x14ac:dyDescent="0.25">
      <c r="A425" s="23"/>
      <c r="B425" s="15"/>
      <c r="C425" s="181"/>
      <c r="D425" s="118"/>
      <c r="E425" s="120"/>
      <c r="F425" s="172"/>
    </row>
    <row r="426" spans="1:6" x14ac:dyDescent="0.25">
      <c r="A426" s="23"/>
      <c r="B426" s="15"/>
      <c r="C426" s="181"/>
      <c r="D426" s="118"/>
      <c r="E426" s="120"/>
      <c r="F426" s="172"/>
    </row>
    <row r="427" spans="1:6" x14ac:dyDescent="0.25">
      <c r="A427" s="23"/>
      <c r="B427" s="15"/>
      <c r="C427" s="181"/>
      <c r="D427" s="118"/>
      <c r="E427" s="120"/>
      <c r="F427" s="172"/>
    </row>
    <row r="428" spans="1:6" x14ac:dyDescent="0.25">
      <c r="A428" s="23"/>
      <c r="B428" s="15"/>
      <c r="C428" s="181"/>
      <c r="D428" s="118"/>
      <c r="E428" s="120"/>
      <c r="F428" s="172"/>
    </row>
    <row r="429" spans="1:6" x14ac:dyDescent="0.25">
      <c r="A429" s="23"/>
      <c r="B429" s="15"/>
      <c r="C429" s="181"/>
      <c r="D429" s="118"/>
      <c r="E429" s="120"/>
      <c r="F429" s="172"/>
    </row>
    <row r="430" spans="1:6" x14ac:dyDescent="0.25">
      <c r="A430" s="23"/>
      <c r="B430" s="15"/>
      <c r="C430" s="181"/>
      <c r="D430" s="118"/>
      <c r="E430" s="120"/>
      <c r="F430" s="172"/>
    </row>
    <row r="431" spans="1:6" x14ac:dyDescent="0.25">
      <c r="A431" s="23"/>
      <c r="B431" s="15"/>
      <c r="C431" s="181"/>
      <c r="D431" s="118"/>
      <c r="E431" s="120"/>
      <c r="F431" s="172"/>
    </row>
    <row r="432" spans="1:6" x14ac:dyDescent="0.25">
      <c r="A432" s="23"/>
      <c r="B432" s="15"/>
      <c r="C432" s="181"/>
      <c r="D432" s="118"/>
      <c r="E432" s="120"/>
      <c r="F432" s="172"/>
    </row>
    <row r="433" spans="1:6" x14ac:dyDescent="0.25">
      <c r="A433" s="144"/>
      <c r="B433" s="145" t="s">
        <v>83</v>
      </c>
      <c r="C433" s="146"/>
      <c r="D433" s="147"/>
      <c r="E433" s="148"/>
      <c r="F433" s="150"/>
    </row>
    <row r="434" spans="1:6" x14ac:dyDescent="0.25">
      <c r="A434" s="93"/>
      <c r="B434" s="94" t="s">
        <v>84</v>
      </c>
      <c r="C434" s="95"/>
      <c r="D434" s="96"/>
      <c r="E434" s="97"/>
      <c r="F434" s="99"/>
    </row>
    <row r="435" spans="1:6" x14ac:dyDescent="0.25">
      <c r="A435" s="144"/>
      <c r="B435" s="101" t="s">
        <v>85</v>
      </c>
      <c r="C435" s="146"/>
      <c r="D435" s="147"/>
      <c r="E435" s="148"/>
      <c r="F435" s="150"/>
    </row>
    <row r="436" spans="1:6" x14ac:dyDescent="0.25">
      <c r="A436" s="135"/>
      <c r="B436" s="61" t="s">
        <v>86</v>
      </c>
      <c r="C436" s="76"/>
      <c r="D436" s="77"/>
      <c r="E436" s="78"/>
      <c r="F436" s="81"/>
    </row>
    <row r="437" spans="1:6" x14ac:dyDescent="0.25">
      <c r="A437" s="74">
        <v>10.1</v>
      </c>
      <c r="B437" s="22" t="s">
        <v>32</v>
      </c>
      <c r="C437" s="76"/>
      <c r="D437" s="77"/>
      <c r="E437" s="78"/>
      <c r="F437" s="81"/>
    </row>
    <row r="438" spans="1:6" ht="93.6" x14ac:dyDescent="0.25">
      <c r="A438" s="135"/>
      <c r="B438" s="7" t="s">
        <v>87</v>
      </c>
      <c r="C438" s="76"/>
      <c r="D438" s="77"/>
      <c r="E438" s="78"/>
      <c r="F438" s="81"/>
    </row>
    <row r="439" spans="1:6" ht="31.2" x14ac:dyDescent="0.25">
      <c r="A439" s="135"/>
      <c r="B439" s="7" t="s">
        <v>88</v>
      </c>
      <c r="C439" s="76"/>
      <c r="D439" s="118"/>
      <c r="E439" s="120"/>
      <c r="F439" s="81"/>
    </row>
    <row r="440" spans="1:6" ht="31.2" x14ac:dyDescent="0.25">
      <c r="A440" s="135"/>
      <c r="B440" s="7" t="s">
        <v>171</v>
      </c>
      <c r="C440" s="76"/>
      <c r="D440" s="118"/>
      <c r="E440" s="120"/>
      <c r="F440" s="81"/>
    </row>
    <row r="441" spans="1:6" x14ac:dyDescent="0.25">
      <c r="A441" s="135"/>
      <c r="B441" s="7"/>
      <c r="C441" s="76"/>
      <c r="D441" s="118"/>
      <c r="E441" s="120"/>
      <c r="F441" s="81"/>
    </row>
    <row r="442" spans="1:6" x14ac:dyDescent="0.25">
      <c r="A442" s="31">
        <v>10.199999999999999</v>
      </c>
      <c r="B442" s="75" t="s">
        <v>89</v>
      </c>
      <c r="C442" s="76"/>
      <c r="D442" s="118"/>
      <c r="E442" s="120"/>
      <c r="F442" s="81"/>
    </row>
    <row r="443" spans="1:6" ht="46.8" x14ac:dyDescent="0.25">
      <c r="A443" s="138" t="s">
        <v>25</v>
      </c>
      <c r="B443" s="7" t="s">
        <v>178</v>
      </c>
      <c r="C443" s="76"/>
      <c r="D443" s="85" t="s">
        <v>25</v>
      </c>
      <c r="E443" s="76"/>
      <c r="F443" s="81"/>
    </row>
    <row r="444" spans="1:6" ht="10.5" customHeight="1" x14ac:dyDescent="0.25">
      <c r="A444" s="138"/>
      <c r="B444" s="7"/>
      <c r="C444" s="76"/>
      <c r="D444" s="85"/>
      <c r="E444" s="76"/>
      <c r="F444" s="81"/>
    </row>
    <row r="445" spans="1:6" x14ac:dyDescent="0.25">
      <c r="A445" s="138" t="s">
        <v>90</v>
      </c>
      <c r="B445" s="22" t="s">
        <v>48</v>
      </c>
      <c r="C445" s="123"/>
      <c r="D445" s="85" t="s">
        <v>25</v>
      </c>
      <c r="E445" s="76"/>
      <c r="F445" s="81"/>
    </row>
    <row r="446" spans="1:6" x14ac:dyDescent="0.25">
      <c r="A446" s="138">
        <v>1</v>
      </c>
      <c r="B446" s="7" t="s">
        <v>50</v>
      </c>
      <c r="C446" s="123"/>
      <c r="D446" s="85"/>
      <c r="E446" s="76"/>
      <c r="F446" s="172"/>
    </row>
    <row r="447" spans="1:6" ht="18.600000000000001" x14ac:dyDescent="0.25">
      <c r="A447" s="138"/>
      <c r="B447" s="7" t="s">
        <v>172</v>
      </c>
      <c r="C447" s="183">
        <f>C241</f>
        <v>81.12</v>
      </c>
      <c r="D447" s="85" t="s">
        <v>259</v>
      </c>
      <c r="E447" s="76"/>
      <c r="F447" s="27"/>
    </row>
    <row r="448" spans="1:6" x14ac:dyDescent="0.25">
      <c r="A448" s="138"/>
      <c r="B448" s="7" t="s">
        <v>170</v>
      </c>
      <c r="C448" s="123">
        <f>ROUNDUP((C447/5)*1.1,0)</f>
        <v>18</v>
      </c>
      <c r="D448" s="85" t="s">
        <v>154</v>
      </c>
      <c r="E448" s="76"/>
      <c r="F448" s="172"/>
    </row>
    <row r="449" spans="1:6" x14ac:dyDescent="0.25">
      <c r="A449" s="138"/>
      <c r="B449" s="7" t="s">
        <v>167</v>
      </c>
      <c r="C449" s="123">
        <f>ROUNDUP((C447/3.5)*1.1,0)</f>
        <v>26</v>
      </c>
      <c r="D449" s="85" t="s">
        <v>154</v>
      </c>
      <c r="E449" s="76"/>
      <c r="F449" s="172"/>
    </row>
    <row r="450" spans="1:6" ht="11.25" customHeight="1" x14ac:dyDescent="0.25">
      <c r="A450" s="138"/>
      <c r="B450" s="7"/>
      <c r="C450" s="123"/>
      <c r="D450" s="85"/>
      <c r="E450" s="76"/>
      <c r="F450" s="172"/>
    </row>
    <row r="451" spans="1:6" x14ac:dyDescent="0.25">
      <c r="A451" s="138">
        <v>2</v>
      </c>
      <c r="B451" s="7" t="s">
        <v>51</v>
      </c>
      <c r="C451" s="123"/>
      <c r="D451" s="85"/>
      <c r="E451" s="76"/>
      <c r="F451" s="172"/>
    </row>
    <row r="452" spans="1:6" ht="18.600000000000001" x14ac:dyDescent="0.25">
      <c r="A452" s="138"/>
      <c r="B452" s="7" t="s">
        <v>172</v>
      </c>
      <c r="C452" s="183">
        <f>C246</f>
        <v>81.12</v>
      </c>
      <c r="D452" s="85" t="s">
        <v>259</v>
      </c>
      <c r="E452" s="76"/>
      <c r="F452" s="27"/>
    </row>
    <row r="453" spans="1:6" x14ac:dyDescent="0.25">
      <c r="A453" s="138"/>
      <c r="B453" s="7" t="s">
        <v>170</v>
      </c>
      <c r="C453" s="123">
        <f>ROUNDUP((C452/5)*1.1,0)</f>
        <v>18</v>
      </c>
      <c r="D453" s="85" t="s">
        <v>154</v>
      </c>
      <c r="E453" s="76"/>
      <c r="F453" s="172"/>
    </row>
    <row r="454" spans="1:6" x14ac:dyDescent="0.25">
      <c r="A454" s="138"/>
      <c r="B454" s="7" t="s">
        <v>167</v>
      </c>
      <c r="C454" s="123">
        <f>ROUNDUP((C452/3.5)*1.1,0)</f>
        <v>26</v>
      </c>
      <c r="D454" s="85" t="s">
        <v>154</v>
      </c>
      <c r="E454" s="76"/>
      <c r="F454" s="172"/>
    </row>
    <row r="455" spans="1:6" x14ac:dyDescent="0.25">
      <c r="A455" s="138"/>
      <c r="B455" s="7" t="s">
        <v>176</v>
      </c>
      <c r="C455" s="123">
        <f>C452</f>
        <v>81.12</v>
      </c>
      <c r="D455" s="85" t="s">
        <v>177</v>
      </c>
      <c r="E455" s="76"/>
      <c r="F455" s="172"/>
    </row>
    <row r="456" spans="1:6" ht="11.25" customHeight="1" x14ac:dyDescent="0.25">
      <c r="A456" s="138"/>
      <c r="B456" s="7"/>
      <c r="C456" s="76"/>
      <c r="D456" s="85"/>
      <c r="E456" s="76"/>
      <c r="F456" s="172"/>
    </row>
    <row r="457" spans="1:6" x14ac:dyDescent="0.25">
      <c r="A457" s="31">
        <v>10.3</v>
      </c>
      <c r="B457" s="75" t="s">
        <v>197</v>
      </c>
      <c r="C457" s="76"/>
      <c r="D457" s="184"/>
      <c r="E457" s="76"/>
      <c r="F457" s="172"/>
    </row>
    <row r="458" spans="1:6" ht="31.2" x14ac:dyDescent="0.25">
      <c r="A458" s="138" t="s">
        <v>25</v>
      </c>
      <c r="B458" s="7" t="s">
        <v>198</v>
      </c>
      <c r="C458" s="76"/>
      <c r="D458" s="184"/>
      <c r="E458" s="76"/>
      <c r="F458" s="172"/>
    </row>
    <row r="459" spans="1:6" ht="10.5" customHeight="1" x14ac:dyDescent="0.25">
      <c r="A459" s="138"/>
      <c r="B459" s="185"/>
      <c r="C459" s="76"/>
      <c r="D459" s="184"/>
      <c r="E459" s="76"/>
      <c r="F459" s="172"/>
    </row>
    <row r="460" spans="1:6" x14ac:dyDescent="0.25">
      <c r="A460" s="138">
        <v>1</v>
      </c>
      <c r="B460" s="186" t="s">
        <v>323</v>
      </c>
      <c r="C460" s="76"/>
      <c r="D460" s="184"/>
      <c r="E460" s="76"/>
      <c r="F460" s="172"/>
    </row>
    <row r="461" spans="1:6" ht="18.600000000000001" x14ac:dyDescent="0.25">
      <c r="A461" s="138"/>
      <c r="B461" s="185" t="s">
        <v>172</v>
      </c>
      <c r="C461" s="123">
        <f>4.5*4.6*5</f>
        <v>103.5</v>
      </c>
      <c r="D461" s="85" t="s">
        <v>259</v>
      </c>
      <c r="E461" s="76"/>
      <c r="F461" s="27"/>
    </row>
    <row r="462" spans="1:6" x14ac:dyDescent="0.25">
      <c r="A462" s="138"/>
      <c r="B462" s="185" t="s">
        <v>170</v>
      </c>
      <c r="C462" s="123">
        <f>ROUNDUP((C461/5)*1.1,0)</f>
        <v>23</v>
      </c>
      <c r="D462" s="85" t="s">
        <v>154</v>
      </c>
      <c r="E462" s="76"/>
      <c r="F462" s="172"/>
    </row>
    <row r="463" spans="1:6" x14ac:dyDescent="0.25">
      <c r="A463" s="138"/>
      <c r="B463" s="185" t="s">
        <v>167</v>
      </c>
      <c r="C463" s="123">
        <f>ROUNDUP((C461/3.5)*1.1,0)</f>
        <v>33</v>
      </c>
      <c r="D463" s="85" t="s">
        <v>154</v>
      </c>
      <c r="E463" s="76"/>
      <c r="F463" s="172"/>
    </row>
    <row r="464" spans="1:6" x14ac:dyDescent="0.25">
      <c r="A464" s="138"/>
      <c r="B464" s="185" t="s">
        <v>176</v>
      </c>
      <c r="C464" s="123">
        <f>C461</f>
        <v>103.5</v>
      </c>
      <c r="D464" s="85" t="s">
        <v>177</v>
      </c>
      <c r="E464" s="76"/>
      <c r="F464" s="172"/>
    </row>
    <row r="465" spans="1:6" ht="9" customHeight="1" x14ac:dyDescent="0.25">
      <c r="A465" s="138"/>
      <c r="B465" s="185"/>
      <c r="C465" s="76"/>
      <c r="D465" s="184"/>
      <c r="E465" s="76"/>
      <c r="F465" s="172"/>
    </row>
    <row r="466" spans="1:6" x14ac:dyDescent="0.25">
      <c r="A466" s="31">
        <v>10.4</v>
      </c>
      <c r="B466" s="75" t="s">
        <v>125</v>
      </c>
      <c r="C466" s="76"/>
      <c r="D466" s="85"/>
      <c r="E466" s="76"/>
      <c r="F466" s="81"/>
    </row>
    <row r="467" spans="1:6" x14ac:dyDescent="0.25">
      <c r="A467" s="138" t="s">
        <v>25</v>
      </c>
      <c r="B467" s="187" t="s">
        <v>141</v>
      </c>
      <c r="C467" s="76"/>
      <c r="D467" s="85" t="s">
        <v>25</v>
      </c>
      <c r="E467" s="76"/>
      <c r="F467" s="81"/>
    </row>
    <row r="468" spans="1:6" x14ac:dyDescent="0.25">
      <c r="A468" s="138">
        <v>1</v>
      </c>
      <c r="B468" s="188" t="s">
        <v>296</v>
      </c>
      <c r="C468" s="76">
        <f>2.8*5.4</f>
        <v>15.12</v>
      </c>
      <c r="D468" s="85" t="s">
        <v>47</v>
      </c>
      <c r="E468" s="76"/>
      <c r="F468" s="172"/>
    </row>
    <row r="469" spans="1:6" x14ac:dyDescent="0.25">
      <c r="A469" s="138"/>
      <c r="B469" s="188"/>
      <c r="C469" s="76"/>
      <c r="D469" s="85"/>
      <c r="E469" s="76"/>
      <c r="F469" s="172"/>
    </row>
    <row r="470" spans="1:6" x14ac:dyDescent="0.25">
      <c r="A470" s="138"/>
      <c r="B470" s="188"/>
      <c r="C470" s="76"/>
      <c r="D470" s="85"/>
      <c r="E470" s="76"/>
      <c r="F470" s="172"/>
    </row>
    <row r="471" spans="1:6" x14ac:dyDescent="0.25">
      <c r="A471" s="138"/>
      <c r="B471" s="188"/>
      <c r="C471" s="76"/>
      <c r="D471" s="85"/>
      <c r="E471" s="76"/>
      <c r="F471" s="172"/>
    </row>
    <row r="472" spans="1:6" x14ac:dyDescent="0.25">
      <c r="A472" s="138"/>
      <c r="B472" s="188"/>
      <c r="C472" s="76"/>
      <c r="D472" s="85"/>
      <c r="E472" s="76"/>
      <c r="F472" s="172"/>
    </row>
    <row r="473" spans="1:6" x14ac:dyDescent="0.25">
      <c r="A473" s="138"/>
      <c r="B473" s="188"/>
      <c r="C473" s="76"/>
      <c r="D473" s="85"/>
      <c r="E473" s="76"/>
      <c r="F473" s="172"/>
    </row>
    <row r="474" spans="1:6" x14ac:dyDescent="0.25">
      <c r="A474" s="138"/>
      <c r="B474" s="188"/>
      <c r="C474" s="76"/>
      <c r="D474" s="85"/>
      <c r="E474" s="76"/>
      <c r="F474" s="172"/>
    </row>
    <row r="475" spans="1:6" x14ac:dyDescent="0.25">
      <c r="A475" s="138"/>
      <c r="B475" s="188"/>
      <c r="C475" s="76"/>
      <c r="D475" s="85"/>
      <c r="E475" s="76"/>
      <c r="F475" s="172"/>
    </row>
    <row r="476" spans="1:6" x14ac:dyDescent="0.25">
      <c r="A476" s="138"/>
      <c r="B476" s="188"/>
      <c r="C476" s="76"/>
      <c r="D476" s="85"/>
      <c r="E476" s="76"/>
      <c r="F476" s="172"/>
    </row>
    <row r="477" spans="1:6" x14ac:dyDescent="0.25">
      <c r="A477" s="138"/>
      <c r="B477" s="188"/>
      <c r="C477" s="76"/>
      <c r="D477" s="85"/>
      <c r="E477" s="76"/>
      <c r="F477" s="172"/>
    </row>
    <row r="478" spans="1:6" x14ac:dyDescent="0.25">
      <c r="A478" s="144"/>
      <c r="B478" s="145" t="s">
        <v>91</v>
      </c>
      <c r="C478" s="146"/>
      <c r="D478" s="189"/>
      <c r="E478" s="190"/>
      <c r="F478" s="150"/>
    </row>
    <row r="479" spans="1:6" x14ac:dyDescent="0.25">
      <c r="A479" s="93"/>
      <c r="B479" s="94" t="s">
        <v>92</v>
      </c>
      <c r="C479" s="95"/>
      <c r="D479" s="96"/>
      <c r="E479" s="97"/>
      <c r="F479" s="99"/>
    </row>
    <row r="480" spans="1:6" x14ac:dyDescent="0.25">
      <c r="A480" s="144"/>
      <c r="B480" s="101" t="s">
        <v>93</v>
      </c>
      <c r="C480" s="191"/>
      <c r="D480" s="147"/>
      <c r="E480" s="148"/>
      <c r="F480" s="150"/>
    </row>
    <row r="481" spans="1:6" x14ac:dyDescent="0.25">
      <c r="A481" s="160"/>
      <c r="B481" s="55" t="s">
        <v>187</v>
      </c>
      <c r="C481" s="192"/>
      <c r="D481" s="162"/>
      <c r="E481" s="163"/>
      <c r="F481" s="169"/>
    </row>
    <row r="482" spans="1:6" x14ac:dyDescent="0.25">
      <c r="A482" s="31"/>
      <c r="B482" s="29"/>
      <c r="C482" s="85"/>
      <c r="D482" s="118"/>
      <c r="E482" s="120"/>
      <c r="F482" s="81"/>
    </row>
    <row r="483" spans="1:6" x14ac:dyDescent="0.25">
      <c r="A483" s="31">
        <v>11.1</v>
      </c>
      <c r="B483" s="29" t="s">
        <v>32</v>
      </c>
      <c r="C483" s="85"/>
      <c r="D483" s="77"/>
      <c r="E483" s="78"/>
      <c r="F483" s="81"/>
    </row>
    <row r="484" spans="1:6" x14ac:dyDescent="0.25">
      <c r="A484" s="73"/>
      <c r="B484" s="4" t="s">
        <v>188</v>
      </c>
      <c r="C484" s="129"/>
      <c r="D484" s="122"/>
      <c r="E484" s="119"/>
      <c r="F484" s="151"/>
    </row>
    <row r="485" spans="1:6" x14ac:dyDescent="0.25">
      <c r="A485" s="82"/>
      <c r="B485" s="16"/>
      <c r="C485" s="129"/>
      <c r="D485" s="85"/>
      <c r="E485" s="119"/>
      <c r="F485" s="27"/>
    </row>
    <row r="486" spans="1:6" x14ac:dyDescent="0.25">
      <c r="A486" s="138"/>
      <c r="B486" s="4"/>
      <c r="C486" s="129"/>
      <c r="D486" s="25"/>
      <c r="E486" s="26"/>
      <c r="F486" s="172"/>
    </row>
    <row r="487" spans="1:6" x14ac:dyDescent="0.25">
      <c r="A487" s="138"/>
      <c r="B487" s="4"/>
      <c r="C487" s="129"/>
      <c r="D487" s="25"/>
      <c r="E487" s="26"/>
      <c r="F487" s="172"/>
    </row>
    <row r="488" spans="1:6" x14ac:dyDescent="0.25">
      <c r="A488" s="138"/>
      <c r="B488" s="188"/>
      <c r="C488" s="76"/>
      <c r="D488" s="85"/>
      <c r="E488" s="76"/>
      <c r="F488" s="81"/>
    </row>
    <row r="489" spans="1:6" x14ac:dyDescent="0.25">
      <c r="A489" s="138"/>
      <c r="B489" s="188"/>
      <c r="C489" s="76"/>
      <c r="D489" s="85"/>
      <c r="E489" s="76"/>
      <c r="F489" s="81"/>
    </row>
    <row r="490" spans="1:6" x14ac:dyDescent="0.25">
      <c r="A490" s="138"/>
      <c r="B490" s="188"/>
      <c r="C490" s="76"/>
      <c r="D490" s="85"/>
      <c r="E490" s="76"/>
      <c r="F490" s="81"/>
    </row>
    <row r="491" spans="1:6" x14ac:dyDescent="0.25">
      <c r="A491" s="138"/>
      <c r="B491" s="188"/>
      <c r="C491" s="76"/>
      <c r="D491" s="85"/>
      <c r="E491" s="76"/>
      <c r="F491" s="81"/>
    </row>
    <row r="492" spans="1:6" x14ac:dyDescent="0.25">
      <c r="A492" s="138"/>
      <c r="B492" s="188"/>
      <c r="C492" s="76"/>
      <c r="D492" s="85"/>
      <c r="E492" s="76"/>
      <c r="F492" s="81"/>
    </row>
    <row r="493" spans="1:6" x14ac:dyDescent="0.25">
      <c r="A493" s="138"/>
      <c r="B493" s="188"/>
      <c r="C493" s="76"/>
      <c r="D493" s="85"/>
      <c r="E493" s="76"/>
      <c r="F493" s="81"/>
    </row>
    <row r="494" spans="1:6" x14ac:dyDescent="0.25">
      <c r="A494" s="138"/>
      <c r="B494" s="188"/>
      <c r="C494" s="76"/>
      <c r="D494" s="85"/>
      <c r="E494" s="76"/>
      <c r="F494" s="81"/>
    </row>
    <row r="495" spans="1:6" x14ac:dyDescent="0.25">
      <c r="A495" s="138"/>
      <c r="B495" s="188"/>
      <c r="C495" s="76"/>
      <c r="D495" s="85"/>
      <c r="E495" s="76"/>
      <c r="F495" s="81"/>
    </row>
    <row r="496" spans="1:6" x14ac:dyDescent="0.25">
      <c r="A496" s="138"/>
      <c r="B496" s="188"/>
      <c r="C496" s="76"/>
      <c r="D496" s="85"/>
      <c r="E496" s="76"/>
      <c r="F496" s="81"/>
    </row>
    <row r="497" spans="1:6" x14ac:dyDescent="0.25">
      <c r="A497" s="138"/>
      <c r="B497" s="188"/>
      <c r="C497" s="76"/>
      <c r="D497" s="85"/>
      <c r="E497" s="76"/>
      <c r="F497" s="81"/>
    </row>
    <row r="498" spans="1:6" x14ac:dyDescent="0.25">
      <c r="A498" s="138"/>
      <c r="B498" s="188"/>
      <c r="C498" s="76"/>
      <c r="D498" s="85"/>
      <c r="E498" s="76"/>
      <c r="F498" s="81"/>
    </row>
    <row r="499" spans="1:6" x14ac:dyDescent="0.25">
      <c r="A499" s="138"/>
      <c r="B499" s="188"/>
      <c r="C499" s="76"/>
      <c r="D499" s="85"/>
      <c r="E499" s="76"/>
      <c r="F499" s="81"/>
    </row>
    <row r="500" spans="1:6" x14ac:dyDescent="0.25">
      <c r="A500" s="138"/>
      <c r="B500" s="188"/>
      <c r="C500" s="76"/>
      <c r="D500" s="85"/>
      <c r="E500" s="76"/>
      <c r="F500" s="81"/>
    </row>
    <row r="501" spans="1:6" x14ac:dyDescent="0.25">
      <c r="A501" s="138"/>
      <c r="B501" s="188"/>
      <c r="C501" s="76"/>
      <c r="D501" s="85"/>
      <c r="E501" s="76"/>
      <c r="F501" s="81"/>
    </row>
    <row r="502" spans="1:6" x14ac:dyDescent="0.25">
      <c r="A502" s="138"/>
      <c r="B502" s="188"/>
      <c r="C502" s="76"/>
      <c r="D502" s="85"/>
      <c r="E502" s="76"/>
      <c r="F502" s="81"/>
    </row>
    <row r="503" spans="1:6" x14ac:dyDescent="0.25">
      <c r="A503" s="144"/>
      <c r="B503" s="145" t="s">
        <v>189</v>
      </c>
      <c r="C503" s="191"/>
      <c r="D503" s="147"/>
      <c r="E503" s="148"/>
      <c r="F503" s="150"/>
    </row>
    <row r="504" spans="1:6" x14ac:dyDescent="0.25">
      <c r="A504" s="93"/>
      <c r="B504" s="94" t="s">
        <v>136</v>
      </c>
      <c r="C504" s="193"/>
      <c r="D504" s="96"/>
      <c r="E504" s="97"/>
      <c r="F504" s="99"/>
    </row>
    <row r="505" spans="1:6" x14ac:dyDescent="0.25">
      <c r="A505" s="144"/>
      <c r="B505" s="105" t="s">
        <v>137</v>
      </c>
      <c r="C505" s="146"/>
      <c r="D505" s="147"/>
      <c r="E505" s="148"/>
      <c r="F505" s="150"/>
    </row>
    <row r="506" spans="1:6" x14ac:dyDescent="0.25">
      <c r="A506" s="160"/>
      <c r="B506" s="194" t="s">
        <v>94</v>
      </c>
      <c r="C506" s="153"/>
      <c r="D506" s="162"/>
      <c r="E506" s="163"/>
      <c r="F506" s="169"/>
    </row>
    <row r="507" spans="1:6" x14ac:dyDescent="0.25">
      <c r="A507" s="31">
        <v>12.1</v>
      </c>
      <c r="B507" s="22" t="s">
        <v>32</v>
      </c>
      <c r="C507" s="76"/>
      <c r="D507" s="77"/>
      <c r="E507" s="78"/>
      <c r="F507" s="81"/>
    </row>
    <row r="508" spans="1:6" ht="62.4" x14ac:dyDescent="0.25">
      <c r="A508" s="135"/>
      <c r="B508" s="7" t="s">
        <v>95</v>
      </c>
      <c r="C508" s="76"/>
      <c r="D508" s="118"/>
      <c r="E508" s="120"/>
      <c r="F508" s="121"/>
    </row>
    <row r="509" spans="1:6" ht="78" x14ac:dyDescent="0.25">
      <c r="A509" s="135"/>
      <c r="B509" s="7" t="s">
        <v>96</v>
      </c>
      <c r="C509" s="76"/>
      <c r="D509" s="118"/>
      <c r="E509" s="120"/>
      <c r="F509" s="121"/>
    </row>
    <row r="510" spans="1:6" ht="46.8" x14ac:dyDescent="0.25">
      <c r="A510" s="135"/>
      <c r="B510" s="7" t="s">
        <v>97</v>
      </c>
      <c r="C510" s="76"/>
      <c r="D510" s="118"/>
      <c r="E510" s="120"/>
      <c r="F510" s="121"/>
    </row>
    <row r="511" spans="1:6" ht="31.2" x14ac:dyDescent="0.25">
      <c r="A511" s="135"/>
      <c r="B511" s="7" t="s">
        <v>98</v>
      </c>
      <c r="C511" s="76"/>
      <c r="D511" s="118"/>
      <c r="E511" s="120"/>
      <c r="F511" s="121"/>
    </row>
    <row r="512" spans="1:6" ht="46.8" x14ac:dyDescent="0.25">
      <c r="A512" s="135"/>
      <c r="B512" s="7" t="s">
        <v>99</v>
      </c>
      <c r="C512" s="76"/>
      <c r="D512" s="118"/>
      <c r="E512" s="120"/>
      <c r="F512" s="121"/>
    </row>
    <row r="513" spans="1:6" ht="31.2" x14ac:dyDescent="0.25">
      <c r="A513" s="135"/>
      <c r="B513" s="7" t="s">
        <v>100</v>
      </c>
      <c r="C513" s="76"/>
      <c r="D513" s="118"/>
      <c r="E513" s="120"/>
      <c r="F513" s="121"/>
    </row>
    <row r="514" spans="1:6" ht="31.2" x14ac:dyDescent="0.25">
      <c r="A514" s="135"/>
      <c r="B514" s="7" t="s">
        <v>101</v>
      </c>
      <c r="C514" s="76"/>
      <c r="D514" s="118"/>
      <c r="E514" s="120"/>
      <c r="F514" s="121"/>
    </row>
    <row r="515" spans="1:6" x14ac:dyDescent="0.25">
      <c r="A515" s="135"/>
      <c r="B515" s="7" t="s">
        <v>102</v>
      </c>
      <c r="C515" s="76"/>
      <c r="D515" s="118"/>
      <c r="E515" s="120"/>
      <c r="F515" s="121"/>
    </row>
    <row r="516" spans="1:6" x14ac:dyDescent="0.25">
      <c r="A516" s="135"/>
      <c r="B516" s="7"/>
      <c r="C516" s="76"/>
      <c r="D516" s="118"/>
      <c r="E516" s="120"/>
      <c r="F516" s="121"/>
    </row>
    <row r="517" spans="1:6" x14ac:dyDescent="0.25">
      <c r="A517" s="31">
        <v>12.2</v>
      </c>
      <c r="B517" s="22" t="s">
        <v>103</v>
      </c>
      <c r="C517" s="76"/>
      <c r="D517" s="118"/>
      <c r="E517" s="120"/>
      <c r="F517" s="81"/>
    </row>
    <row r="518" spans="1:6" ht="46.8" x14ac:dyDescent="0.25">
      <c r="A518" s="138">
        <v>1</v>
      </c>
      <c r="B518" s="7" t="s">
        <v>104</v>
      </c>
      <c r="C518" s="76"/>
      <c r="D518" s="118"/>
      <c r="E518" s="120"/>
      <c r="F518" s="81"/>
    </row>
    <row r="519" spans="1:6" ht="78" x14ac:dyDescent="0.25">
      <c r="A519" s="138"/>
      <c r="B519" s="7" t="s">
        <v>190</v>
      </c>
      <c r="C519" s="76">
        <v>1</v>
      </c>
      <c r="D519" s="85" t="s">
        <v>0</v>
      </c>
      <c r="E519" s="76"/>
      <c r="F519" s="81"/>
    </row>
    <row r="520" spans="1:6" x14ac:dyDescent="0.25">
      <c r="A520" s="138">
        <v>2</v>
      </c>
      <c r="B520" s="7" t="s">
        <v>199</v>
      </c>
      <c r="C520" s="76">
        <v>0</v>
      </c>
      <c r="D520" s="85" t="s">
        <v>41</v>
      </c>
      <c r="E520" s="76"/>
      <c r="F520" s="81"/>
    </row>
    <row r="521" spans="1:6" ht="10.5" customHeight="1" x14ac:dyDescent="0.25">
      <c r="A521" s="138"/>
      <c r="B521" s="7"/>
      <c r="C521" s="76"/>
      <c r="D521" s="85"/>
      <c r="E521" s="76"/>
      <c r="F521" s="81"/>
    </row>
    <row r="522" spans="1:6" x14ac:dyDescent="0.25">
      <c r="A522" s="31">
        <v>12.3</v>
      </c>
      <c r="B522" s="22" t="s">
        <v>105</v>
      </c>
      <c r="C522" s="76"/>
      <c r="D522" s="85"/>
      <c r="E522" s="76"/>
      <c r="F522" s="81"/>
    </row>
    <row r="523" spans="1:6" ht="62.4" x14ac:dyDescent="0.25">
      <c r="A523" s="138"/>
      <c r="B523" s="7" t="s">
        <v>115</v>
      </c>
      <c r="C523" s="76">
        <v>1</v>
      </c>
      <c r="D523" s="85" t="s">
        <v>15</v>
      </c>
      <c r="E523" s="76"/>
      <c r="F523" s="81"/>
    </row>
    <row r="524" spans="1:6" ht="10.5" customHeight="1" x14ac:dyDescent="0.25">
      <c r="A524" s="138"/>
      <c r="B524" s="7"/>
      <c r="C524" s="76"/>
      <c r="D524" s="85"/>
      <c r="E524" s="76"/>
      <c r="F524" s="81"/>
    </row>
    <row r="525" spans="1:6" x14ac:dyDescent="0.25">
      <c r="A525" s="138"/>
      <c r="B525" s="22" t="s">
        <v>173</v>
      </c>
      <c r="C525" s="76"/>
      <c r="D525" s="85"/>
      <c r="E525" s="76"/>
      <c r="F525" s="81"/>
    </row>
    <row r="526" spans="1:6" ht="46.8" x14ac:dyDescent="0.25">
      <c r="A526" s="138"/>
      <c r="B526" s="7" t="s">
        <v>294</v>
      </c>
      <c r="C526" s="76">
        <v>2</v>
      </c>
      <c r="D526" s="85" t="s">
        <v>150</v>
      </c>
      <c r="E526" s="76"/>
      <c r="F526" s="27"/>
    </row>
    <row r="527" spans="1:6" ht="31.2" x14ac:dyDescent="0.25">
      <c r="A527" s="138"/>
      <c r="B527" s="7" t="s">
        <v>292</v>
      </c>
      <c r="C527" s="76">
        <v>2</v>
      </c>
      <c r="D527" s="85" t="s">
        <v>150</v>
      </c>
      <c r="E527" s="76"/>
      <c r="F527" s="27"/>
    </row>
    <row r="528" spans="1:6" x14ac:dyDescent="0.25">
      <c r="A528" s="138"/>
      <c r="B528" s="7" t="s">
        <v>293</v>
      </c>
      <c r="C528" s="76">
        <v>4</v>
      </c>
      <c r="D528" s="85" t="s">
        <v>150</v>
      </c>
      <c r="E528" s="76"/>
      <c r="F528" s="27"/>
    </row>
    <row r="529" spans="1:6" x14ac:dyDescent="0.25">
      <c r="A529" s="138"/>
      <c r="B529" s="7" t="s">
        <v>297</v>
      </c>
      <c r="C529" s="76">
        <v>1</v>
      </c>
      <c r="D529" s="85" t="s">
        <v>150</v>
      </c>
      <c r="E529" s="76"/>
      <c r="F529" s="27"/>
    </row>
    <row r="530" spans="1:6" x14ac:dyDescent="0.25">
      <c r="A530" s="138"/>
      <c r="B530" s="7"/>
      <c r="C530" s="76"/>
      <c r="D530" s="85"/>
      <c r="E530" s="76"/>
      <c r="F530" s="27"/>
    </row>
    <row r="531" spans="1:6" x14ac:dyDescent="0.25">
      <c r="A531" s="31">
        <v>12.5</v>
      </c>
      <c r="B531" s="22" t="s">
        <v>305</v>
      </c>
      <c r="C531" s="76"/>
      <c r="D531" s="85"/>
      <c r="E531" s="76"/>
      <c r="F531" s="81"/>
    </row>
    <row r="532" spans="1:6" x14ac:dyDescent="0.25">
      <c r="A532" s="138"/>
      <c r="B532" s="342" t="s">
        <v>325</v>
      </c>
      <c r="C532" s="343">
        <v>4</v>
      </c>
      <c r="D532" s="85" t="s">
        <v>150</v>
      </c>
      <c r="E532" s="76"/>
      <c r="F532" s="27"/>
    </row>
    <row r="533" spans="1:6" x14ac:dyDescent="0.25">
      <c r="A533" s="138"/>
      <c r="B533" s="342" t="s">
        <v>326</v>
      </c>
      <c r="C533" s="343">
        <v>12</v>
      </c>
      <c r="D533" s="85" t="s">
        <v>150</v>
      </c>
      <c r="E533" s="76"/>
      <c r="F533" s="27"/>
    </row>
    <row r="534" spans="1:6" x14ac:dyDescent="0.25">
      <c r="A534" s="138"/>
      <c r="B534" s="342" t="s">
        <v>327</v>
      </c>
      <c r="C534" s="343">
        <v>2</v>
      </c>
      <c r="D534" s="85" t="s">
        <v>150</v>
      </c>
      <c r="E534" s="76"/>
      <c r="F534" s="27"/>
    </row>
    <row r="535" spans="1:6" x14ac:dyDescent="0.25">
      <c r="A535" s="138"/>
      <c r="B535" s="342" t="s">
        <v>328</v>
      </c>
      <c r="C535" s="343">
        <v>1</v>
      </c>
      <c r="D535" s="85" t="s">
        <v>150</v>
      </c>
      <c r="E535" s="76"/>
      <c r="F535" s="27"/>
    </row>
    <row r="536" spans="1:6" x14ac:dyDescent="0.25">
      <c r="A536" s="138"/>
      <c r="B536" s="342" t="s">
        <v>329</v>
      </c>
      <c r="C536" s="343">
        <v>1</v>
      </c>
      <c r="D536" s="85" t="s">
        <v>150</v>
      </c>
      <c r="E536" s="76"/>
      <c r="F536" s="27"/>
    </row>
    <row r="537" spans="1:6" x14ac:dyDescent="0.25">
      <c r="A537" s="138"/>
      <c r="B537" s="342" t="s">
        <v>330</v>
      </c>
      <c r="C537" s="343">
        <v>1</v>
      </c>
      <c r="D537" s="85" t="s">
        <v>150</v>
      </c>
      <c r="E537" s="76"/>
      <c r="F537" s="27"/>
    </row>
    <row r="538" spans="1:6" x14ac:dyDescent="0.25">
      <c r="A538" s="138"/>
      <c r="B538" s="342" t="s">
        <v>331</v>
      </c>
      <c r="C538" s="343">
        <v>1</v>
      </c>
      <c r="D538" s="85" t="s">
        <v>150</v>
      </c>
      <c r="E538" s="76"/>
      <c r="F538" s="27"/>
    </row>
    <row r="539" spans="1:6" x14ac:dyDescent="0.25">
      <c r="A539" s="138"/>
      <c r="B539" s="342" t="s">
        <v>332</v>
      </c>
      <c r="C539" s="343">
        <v>1</v>
      </c>
      <c r="D539" s="85" t="s">
        <v>150</v>
      </c>
      <c r="E539" s="76"/>
      <c r="F539" s="27"/>
    </row>
    <row r="540" spans="1:6" x14ac:dyDescent="0.25">
      <c r="A540" s="138"/>
      <c r="B540" s="342" t="s">
        <v>333</v>
      </c>
      <c r="C540" s="343">
        <v>1</v>
      </c>
      <c r="D540" s="85" t="s">
        <v>150</v>
      </c>
      <c r="E540" s="76"/>
      <c r="F540" s="27"/>
    </row>
    <row r="541" spans="1:6" x14ac:dyDescent="0.25">
      <c r="A541" s="138"/>
      <c r="B541" s="7"/>
      <c r="C541" s="76"/>
      <c r="D541" s="85"/>
      <c r="E541" s="76"/>
      <c r="F541" s="27"/>
    </row>
    <row r="542" spans="1:6" x14ac:dyDescent="0.25">
      <c r="A542" s="144"/>
      <c r="B542" s="145" t="s">
        <v>140</v>
      </c>
      <c r="C542" s="146"/>
      <c r="D542" s="189"/>
      <c r="E542" s="190"/>
      <c r="F542" s="150"/>
    </row>
    <row r="543" spans="1:6" x14ac:dyDescent="0.25">
      <c r="A543" s="93"/>
      <c r="B543" s="94" t="s">
        <v>106</v>
      </c>
      <c r="C543" s="95"/>
      <c r="D543" s="96"/>
      <c r="E543" s="97"/>
      <c r="F543" s="99"/>
    </row>
    <row r="544" spans="1:6" x14ac:dyDescent="0.25">
      <c r="A544" s="144"/>
      <c r="B544" s="105" t="s">
        <v>200</v>
      </c>
      <c r="C544" s="146"/>
      <c r="D544" s="147"/>
      <c r="E544" s="148"/>
      <c r="F544" s="150"/>
    </row>
    <row r="545" spans="1:9" s="199" customFormat="1" x14ac:dyDescent="0.25">
      <c r="A545" s="195"/>
      <c r="B545" s="194" t="s">
        <v>227</v>
      </c>
      <c r="C545" s="196"/>
      <c r="D545" s="196"/>
      <c r="E545" s="197"/>
      <c r="F545" s="198"/>
      <c r="H545" s="200"/>
      <c r="I545" s="201"/>
    </row>
    <row r="546" spans="1:9" s="199" customFormat="1" x14ac:dyDescent="0.25">
      <c r="A546" s="195"/>
      <c r="B546" s="202"/>
      <c r="C546" s="196"/>
      <c r="D546" s="196"/>
      <c r="E546" s="197"/>
      <c r="F546" s="198"/>
      <c r="H546" s="200"/>
      <c r="I546" s="201"/>
    </row>
    <row r="547" spans="1:9" s="199" customFormat="1" x14ac:dyDescent="0.25">
      <c r="A547" s="203">
        <v>6.1</v>
      </c>
      <c r="B547" s="204" t="s">
        <v>228</v>
      </c>
      <c r="C547" s="196"/>
      <c r="D547" s="196"/>
      <c r="E547" s="197"/>
      <c r="F547" s="198"/>
      <c r="H547" s="200"/>
      <c r="I547" s="201"/>
    </row>
    <row r="548" spans="1:9" s="199" customFormat="1" ht="96.75" customHeight="1" x14ac:dyDescent="0.25">
      <c r="A548" s="195"/>
      <c r="B548" s="205" t="s">
        <v>229</v>
      </c>
      <c r="C548" s="196"/>
      <c r="D548" s="196"/>
      <c r="E548" s="197"/>
      <c r="F548" s="206"/>
      <c r="H548" s="200"/>
      <c r="I548" s="201"/>
    </row>
    <row r="549" spans="1:9" s="199" customFormat="1" x14ac:dyDescent="0.25">
      <c r="A549" s="195"/>
      <c r="B549" s="207"/>
      <c r="C549" s="196"/>
      <c r="D549" s="196"/>
      <c r="E549" s="197"/>
      <c r="F549" s="206"/>
      <c r="H549" s="200"/>
      <c r="I549" s="201"/>
    </row>
    <row r="550" spans="1:9" s="199" customFormat="1" x14ac:dyDescent="0.25">
      <c r="A550" s="208"/>
      <c r="B550" s="211"/>
      <c r="C550" s="196"/>
      <c r="D550" s="196"/>
      <c r="E550" s="197"/>
      <c r="F550" s="206"/>
      <c r="H550" s="200"/>
      <c r="I550" s="201"/>
    </row>
    <row r="551" spans="1:9" s="199" customFormat="1" x14ac:dyDescent="0.25">
      <c r="A551" s="208"/>
      <c r="B551" s="211"/>
      <c r="C551" s="196"/>
      <c r="D551" s="196"/>
      <c r="E551" s="197"/>
      <c r="F551" s="206"/>
      <c r="H551" s="200"/>
      <c r="I551" s="201"/>
    </row>
    <row r="552" spans="1:9" s="199" customFormat="1" x14ac:dyDescent="0.25">
      <c r="A552" s="208"/>
      <c r="B552" s="211"/>
      <c r="C552" s="196"/>
      <c r="D552" s="196"/>
      <c r="E552" s="197"/>
      <c r="F552" s="206"/>
      <c r="H552" s="200"/>
      <c r="I552" s="201"/>
    </row>
    <row r="553" spans="1:9" s="199" customFormat="1" x14ac:dyDescent="0.25">
      <c r="A553" s="208"/>
      <c r="B553" s="211"/>
      <c r="C553" s="196"/>
      <c r="D553" s="196"/>
      <c r="E553" s="197"/>
      <c r="F553" s="206"/>
      <c r="H553" s="200"/>
      <c r="I553" s="201"/>
    </row>
    <row r="554" spans="1:9" s="199" customFormat="1" x14ac:dyDescent="0.25">
      <c r="A554" s="208"/>
      <c r="B554" s="211"/>
      <c r="C554" s="196"/>
      <c r="D554" s="196"/>
      <c r="E554" s="197"/>
      <c r="F554" s="206"/>
      <c r="H554" s="200"/>
      <c r="I554" s="201"/>
    </row>
    <row r="555" spans="1:9" s="199" customFormat="1" x14ac:dyDescent="0.25">
      <c r="A555" s="208"/>
      <c r="B555" s="211"/>
      <c r="C555" s="196"/>
      <c r="D555" s="196"/>
      <c r="E555" s="197"/>
      <c r="F555" s="206"/>
      <c r="H555" s="200"/>
      <c r="I555" s="201"/>
    </row>
    <row r="556" spans="1:9" s="199" customFormat="1" x14ac:dyDescent="0.25">
      <c r="A556" s="208"/>
      <c r="B556" s="211"/>
      <c r="C556" s="196"/>
      <c r="D556" s="196"/>
      <c r="E556" s="197"/>
      <c r="F556" s="206"/>
      <c r="H556" s="200"/>
      <c r="I556" s="201"/>
    </row>
    <row r="557" spans="1:9" s="199" customFormat="1" x14ac:dyDescent="0.25">
      <c r="A557" s="208"/>
      <c r="B557" s="211"/>
      <c r="C557" s="196"/>
      <c r="D557" s="196"/>
      <c r="E557" s="197"/>
      <c r="F557" s="206"/>
      <c r="H557" s="200"/>
      <c r="I557" s="201"/>
    </row>
    <row r="558" spans="1:9" s="199" customFormat="1" x14ac:dyDescent="0.25">
      <c r="A558" s="208"/>
      <c r="B558" s="211"/>
      <c r="C558" s="196"/>
      <c r="D558" s="196"/>
      <c r="E558" s="197"/>
      <c r="F558" s="206"/>
      <c r="H558" s="200"/>
      <c r="I558" s="201"/>
    </row>
    <row r="559" spans="1:9" s="199" customFormat="1" x14ac:dyDescent="0.25">
      <c r="A559" s="208"/>
      <c r="B559" s="211"/>
      <c r="C559" s="196"/>
      <c r="D559" s="196"/>
      <c r="E559" s="197"/>
      <c r="F559" s="206"/>
      <c r="H559" s="200"/>
      <c r="I559" s="201"/>
    </row>
    <row r="560" spans="1:9" s="199" customFormat="1" x14ac:dyDescent="0.25">
      <c r="A560" s="208"/>
      <c r="B560" s="210"/>
      <c r="C560" s="196"/>
      <c r="D560" s="196"/>
      <c r="E560" s="197"/>
      <c r="F560" s="206"/>
      <c r="H560" s="200"/>
      <c r="I560" s="201"/>
    </row>
    <row r="561" spans="1:16" s="199" customFormat="1" x14ac:dyDescent="0.25">
      <c r="A561" s="208"/>
      <c r="B561" s="196"/>
      <c r="C561" s="196"/>
      <c r="D561" s="196"/>
      <c r="E561" s="197"/>
      <c r="F561" s="206"/>
      <c r="H561" s="200"/>
      <c r="I561" s="201"/>
    </row>
    <row r="562" spans="1:16" s="199" customFormat="1" x14ac:dyDescent="0.25">
      <c r="A562" s="208"/>
      <c r="B562" s="211"/>
      <c r="C562" s="196"/>
      <c r="D562" s="196"/>
      <c r="E562" s="197"/>
      <c r="F562" s="206"/>
      <c r="H562" s="200"/>
      <c r="I562" s="201"/>
    </row>
    <row r="563" spans="1:16" s="199" customFormat="1" x14ac:dyDescent="0.25">
      <c r="A563" s="209"/>
      <c r="B563" s="32"/>
      <c r="C563" s="196"/>
      <c r="D563" s="196"/>
      <c r="E563" s="197"/>
      <c r="F563" s="206"/>
      <c r="H563" s="200"/>
      <c r="I563" s="201"/>
    </row>
    <row r="564" spans="1:16" s="199" customFormat="1" x14ac:dyDescent="0.25">
      <c r="A564" s="195"/>
      <c r="B564" s="212"/>
      <c r="C564" s="196"/>
      <c r="D564" s="196"/>
      <c r="E564" s="197"/>
      <c r="F564" s="206"/>
      <c r="H564" s="200"/>
      <c r="I564" s="201"/>
    </row>
    <row r="565" spans="1:16" x14ac:dyDescent="0.25">
      <c r="A565" s="144"/>
      <c r="B565" s="145" t="s">
        <v>232</v>
      </c>
      <c r="C565" s="146"/>
      <c r="D565" s="189"/>
      <c r="E565" s="189"/>
      <c r="F565" s="213"/>
    </row>
    <row r="566" spans="1:16" s="199" customFormat="1" x14ac:dyDescent="0.25">
      <c r="A566" s="214"/>
      <c r="B566" s="215" t="s">
        <v>203</v>
      </c>
      <c r="C566" s="215"/>
      <c r="D566" s="215"/>
      <c r="E566" s="216"/>
      <c r="F566" s="217"/>
      <c r="H566" s="200"/>
      <c r="I566" s="201"/>
    </row>
    <row r="567" spans="1:16" x14ac:dyDescent="0.25">
      <c r="A567" s="144"/>
      <c r="B567" s="105" t="s">
        <v>233</v>
      </c>
      <c r="C567" s="146"/>
      <c r="D567" s="147"/>
      <c r="E567" s="148"/>
      <c r="F567" s="150"/>
    </row>
    <row r="568" spans="1:16" s="199" customFormat="1" x14ac:dyDescent="0.25">
      <c r="A568" s="195"/>
      <c r="B568" s="194" t="s">
        <v>230</v>
      </c>
      <c r="C568" s="218"/>
      <c r="D568" s="197"/>
      <c r="E568" s="219"/>
      <c r="F568" s="198"/>
      <c r="H568" s="200"/>
      <c r="I568" s="201"/>
    </row>
    <row r="569" spans="1:16" s="199" customFormat="1" x14ac:dyDescent="0.25">
      <c r="A569" s="195"/>
      <c r="B569" s="202"/>
      <c r="C569" s="219"/>
      <c r="D569" s="197"/>
      <c r="E569" s="219"/>
      <c r="F569" s="198"/>
      <c r="H569" s="200"/>
      <c r="I569" s="201"/>
    </row>
    <row r="570" spans="1:16" s="199" customFormat="1" x14ac:dyDescent="0.25">
      <c r="A570" s="203">
        <v>14.1</v>
      </c>
      <c r="B570" s="204" t="s">
        <v>228</v>
      </c>
      <c r="C570" s="219"/>
      <c r="D570" s="197"/>
      <c r="E570" s="219"/>
      <c r="F570" s="198"/>
      <c r="H570" s="200"/>
      <c r="I570" s="201"/>
    </row>
    <row r="571" spans="1:16" s="199" customFormat="1" ht="15.75" customHeight="1" x14ac:dyDescent="0.25">
      <c r="A571" s="195" t="s">
        <v>258</v>
      </c>
      <c r="B571" s="220" t="s">
        <v>32</v>
      </c>
      <c r="C571" s="219"/>
      <c r="D571" s="197"/>
      <c r="E571" s="219"/>
      <c r="F571" s="206"/>
    </row>
    <row r="572" spans="1:16" s="199" customFormat="1" ht="62.4" x14ac:dyDescent="0.25">
      <c r="A572" s="195"/>
      <c r="B572" s="221" t="s">
        <v>231</v>
      </c>
      <c r="C572" s="219"/>
      <c r="D572" s="197"/>
      <c r="E572" s="219"/>
      <c r="F572" s="206"/>
      <c r="J572" s="222"/>
      <c r="N572" s="222"/>
      <c r="O572" s="222"/>
      <c r="P572" s="222"/>
    </row>
    <row r="573" spans="1:16" s="199" customFormat="1" ht="15" customHeight="1" x14ac:dyDescent="0.25">
      <c r="A573" s="195"/>
      <c r="B573" s="221"/>
      <c r="C573" s="219"/>
      <c r="D573" s="197"/>
      <c r="E573" s="219"/>
      <c r="F573" s="206"/>
      <c r="J573" s="222"/>
      <c r="N573" s="222"/>
      <c r="O573" s="222"/>
      <c r="P573" s="222"/>
    </row>
    <row r="574" spans="1:16" s="199" customFormat="1" x14ac:dyDescent="0.25">
      <c r="A574" s="203"/>
      <c r="B574" s="223"/>
      <c r="C574" s="219"/>
      <c r="D574" s="197"/>
      <c r="E574" s="219"/>
      <c r="F574" s="206"/>
      <c r="H574" s="200"/>
      <c r="I574" s="201"/>
      <c r="N574" s="222"/>
      <c r="O574" s="222"/>
      <c r="P574" s="222"/>
    </row>
    <row r="575" spans="1:16" s="199" customFormat="1" ht="15.75" customHeight="1" x14ac:dyDescent="0.25">
      <c r="A575" s="209"/>
      <c r="B575" s="219"/>
      <c r="C575" s="219"/>
      <c r="D575" s="197"/>
      <c r="E575" s="219"/>
      <c r="F575" s="206"/>
      <c r="H575" s="222"/>
      <c r="I575" s="222"/>
      <c r="J575" s="222"/>
      <c r="K575" s="222"/>
      <c r="L575" s="222"/>
      <c r="M575" s="222"/>
      <c r="N575" s="222"/>
      <c r="O575" s="222"/>
      <c r="P575" s="222"/>
    </row>
    <row r="576" spans="1:16" s="199" customFormat="1" x14ac:dyDescent="0.25">
      <c r="A576" s="209"/>
      <c r="B576" s="219"/>
      <c r="C576" s="143"/>
      <c r="D576" s="85"/>
      <c r="E576" s="219"/>
      <c r="F576" s="206"/>
      <c r="N576" s="222"/>
      <c r="O576" s="222"/>
      <c r="P576" s="222"/>
    </row>
    <row r="577" spans="1:9" s="199" customFormat="1" x14ac:dyDescent="0.25">
      <c r="A577" s="209"/>
      <c r="B577" s="219"/>
      <c r="C577" s="219"/>
      <c r="D577" s="197"/>
      <c r="E577" s="219"/>
      <c r="F577" s="206"/>
    </row>
    <row r="578" spans="1:9" s="199" customFormat="1" ht="15.75" customHeight="1" x14ac:dyDescent="0.25">
      <c r="A578" s="209"/>
      <c r="B578" s="224"/>
      <c r="C578" s="224"/>
      <c r="D578" s="197"/>
      <c r="E578" s="224"/>
      <c r="F578" s="206"/>
      <c r="H578" s="200"/>
      <c r="I578" s="201"/>
    </row>
    <row r="579" spans="1:9" s="199" customFormat="1" x14ac:dyDescent="0.25">
      <c r="A579" s="209"/>
      <c r="B579" s="219"/>
      <c r="C579" s="219"/>
      <c r="D579" s="197"/>
      <c r="E579" s="219"/>
      <c r="F579" s="206"/>
      <c r="H579" s="200"/>
      <c r="I579" s="201"/>
    </row>
    <row r="580" spans="1:9" s="199" customFormat="1" x14ac:dyDescent="0.25">
      <c r="A580" s="209"/>
      <c r="B580" s="219"/>
      <c r="C580" s="219"/>
      <c r="D580" s="197"/>
      <c r="E580" s="219"/>
      <c r="F580" s="206"/>
      <c r="H580" s="200"/>
      <c r="I580" s="201"/>
    </row>
    <row r="581" spans="1:9" s="199" customFormat="1" x14ac:dyDescent="0.25">
      <c r="A581" s="195"/>
      <c r="B581" s="207"/>
      <c r="C581" s="196"/>
      <c r="D581" s="196"/>
      <c r="E581" s="197"/>
      <c r="F581" s="206"/>
      <c r="H581" s="200"/>
      <c r="I581" s="201"/>
    </row>
    <row r="582" spans="1:9" s="199" customFormat="1" x14ac:dyDescent="0.25">
      <c r="A582" s="203"/>
      <c r="B582" s="223"/>
      <c r="C582" s="223"/>
      <c r="D582" s="197"/>
      <c r="E582" s="223"/>
      <c r="F582" s="206"/>
      <c r="H582" s="200"/>
      <c r="I582" s="201"/>
    </row>
    <row r="583" spans="1:9" s="199" customFormat="1" ht="21" customHeight="1" x14ac:dyDescent="0.25">
      <c r="A583" s="209"/>
      <c r="B583" s="224"/>
      <c r="C583" s="224"/>
      <c r="D583" s="197"/>
      <c r="E583" s="224"/>
      <c r="F583" s="206"/>
      <c r="H583" s="200"/>
      <c r="I583" s="201"/>
    </row>
    <row r="584" spans="1:9" s="199" customFormat="1" x14ac:dyDescent="0.25">
      <c r="A584" s="209"/>
      <c r="B584" s="219"/>
      <c r="C584" s="219"/>
      <c r="D584" s="197"/>
      <c r="E584" s="219"/>
      <c r="F584" s="206"/>
      <c r="H584" s="200"/>
      <c r="I584" s="201"/>
    </row>
    <row r="585" spans="1:9" s="199" customFormat="1" x14ac:dyDescent="0.25">
      <c r="A585" s="209"/>
      <c r="B585" s="219"/>
      <c r="C585" s="219"/>
      <c r="D585" s="197"/>
      <c r="E585" s="219"/>
      <c r="F585" s="206"/>
      <c r="H585" s="200"/>
      <c r="I585" s="201"/>
    </row>
    <row r="586" spans="1:9" s="199" customFormat="1" x14ac:dyDescent="0.25">
      <c r="A586" s="203"/>
      <c r="B586" s="223"/>
      <c r="C586" s="223"/>
      <c r="D586" s="197"/>
      <c r="E586" s="223"/>
      <c r="F586" s="206"/>
      <c r="H586" s="200"/>
      <c r="I586" s="201"/>
    </row>
    <row r="587" spans="1:9" s="199" customFormat="1" x14ac:dyDescent="0.25">
      <c r="A587" s="203"/>
      <c r="B587" s="223"/>
      <c r="C587" s="223"/>
      <c r="D587" s="197"/>
      <c r="E587" s="223"/>
      <c r="F587" s="206"/>
      <c r="H587" s="200"/>
      <c r="I587" s="201"/>
    </row>
    <row r="588" spans="1:9" s="199" customFormat="1" ht="15" customHeight="1" x14ac:dyDescent="0.25">
      <c r="A588" s="209"/>
      <c r="B588" s="224"/>
      <c r="C588" s="224"/>
      <c r="D588" s="197"/>
      <c r="E588" s="224"/>
      <c r="F588" s="206"/>
      <c r="H588" s="200"/>
      <c r="I588" s="201"/>
    </row>
    <row r="589" spans="1:9" s="199" customFormat="1" x14ac:dyDescent="0.25">
      <c r="A589" s="209"/>
      <c r="B589" s="219"/>
      <c r="C589" s="219"/>
      <c r="D589" s="85"/>
      <c r="E589" s="219"/>
      <c r="F589" s="206"/>
      <c r="H589" s="200"/>
      <c r="I589" s="201"/>
    </row>
    <row r="590" spans="1:9" s="199" customFormat="1" x14ac:dyDescent="0.25">
      <c r="A590" s="209"/>
      <c r="B590" s="219"/>
      <c r="C590" s="219"/>
      <c r="D590" s="85"/>
      <c r="E590" s="219"/>
      <c r="F590" s="206"/>
      <c r="H590" s="200"/>
      <c r="I590" s="201"/>
    </row>
    <row r="591" spans="1:9" s="199" customFormat="1" x14ac:dyDescent="0.25">
      <c r="A591" s="209"/>
      <c r="B591" s="219"/>
      <c r="C591" s="219"/>
      <c r="D591" s="85"/>
      <c r="E591" s="219"/>
      <c r="F591" s="206"/>
      <c r="H591" s="200"/>
      <c r="I591" s="201"/>
    </row>
    <row r="592" spans="1:9" s="199" customFormat="1" x14ac:dyDescent="0.25">
      <c r="A592" s="209"/>
      <c r="B592" s="219"/>
      <c r="C592" s="219"/>
      <c r="D592" s="85"/>
      <c r="E592" s="219"/>
      <c r="F592" s="206"/>
      <c r="H592" s="200"/>
      <c r="I592" s="201"/>
    </row>
    <row r="593" spans="1:15" s="199" customFormat="1" x14ac:dyDescent="0.25">
      <c r="A593" s="209"/>
      <c r="B593" s="219"/>
      <c r="C593" s="219"/>
      <c r="D593" s="197"/>
      <c r="E593" s="219"/>
      <c r="F593" s="206"/>
      <c r="N593" s="222"/>
      <c r="O593" s="222"/>
    </row>
    <row r="594" spans="1:15" x14ac:dyDescent="0.25">
      <c r="A594" s="144"/>
      <c r="B594" s="145" t="s">
        <v>234</v>
      </c>
      <c r="C594" s="146"/>
      <c r="D594" s="189"/>
      <c r="E594" s="189"/>
      <c r="F594" s="213"/>
    </row>
    <row r="595" spans="1:15" s="199" customFormat="1" x14ac:dyDescent="0.25">
      <c r="A595" s="214"/>
      <c r="B595" s="215" t="s">
        <v>225</v>
      </c>
      <c r="C595" s="215"/>
      <c r="D595" s="215"/>
      <c r="E595" s="225"/>
      <c r="F595" s="226"/>
      <c r="H595" s="200"/>
      <c r="I595" s="201"/>
    </row>
    <row r="596" spans="1:15" x14ac:dyDescent="0.25">
      <c r="A596" s="144"/>
      <c r="B596" s="105" t="s">
        <v>235</v>
      </c>
      <c r="C596" s="146"/>
      <c r="D596" s="147"/>
      <c r="E596" s="149"/>
      <c r="F596" s="150"/>
    </row>
    <row r="597" spans="1:15" x14ac:dyDescent="0.25">
      <c r="A597" s="160"/>
      <c r="B597" s="194" t="s">
        <v>201</v>
      </c>
      <c r="C597" s="153"/>
      <c r="D597" s="162"/>
      <c r="E597" s="164"/>
      <c r="F597" s="169"/>
    </row>
    <row r="598" spans="1:15" x14ac:dyDescent="0.25">
      <c r="A598" s="31">
        <v>15.1</v>
      </c>
      <c r="B598" s="22" t="s">
        <v>32</v>
      </c>
      <c r="C598" s="76"/>
      <c r="D598" s="77"/>
      <c r="E598" s="79"/>
      <c r="F598" s="81"/>
    </row>
    <row r="599" spans="1:15" ht="93.6" x14ac:dyDescent="0.25">
      <c r="A599" s="135"/>
      <c r="B599" s="227" t="s">
        <v>202</v>
      </c>
      <c r="C599" s="76"/>
      <c r="D599" s="118"/>
      <c r="E599" s="118"/>
      <c r="F599" s="121"/>
    </row>
    <row r="600" spans="1:15" ht="78" x14ac:dyDescent="0.25">
      <c r="A600" s="135"/>
      <c r="B600" s="227" t="s">
        <v>274</v>
      </c>
      <c r="C600" s="76"/>
      <c r="D600" s="118"/>
      <c r="E600" s="118"/>
      <c r="F600" s="121"/>
    </row>
    <row r="601" spans="1:15" ht="46.8" x14ac:dyDescent="0.25">
      <c r="A601" s="135"/>
      <c r="B601" s="227" t="s">
        <v>275</v>
      </c>
      <c r="C601" s="76"/>
      <c r="D601" s="118"/>
      <c r="E601" s="118"/>
      <c r="F601" s="121"/>
    </row>
    <row r="602" spans="1:15" x14ac:dyDescent="0.25">
      <c r="A602" s="135"/>
      <c r="B602" s="7"/>
      <c r="C602" s="76"/>
      <c r="D602" s="118"/>
      <c r="E602" s="118"/>
      <c r="F602" s="121"/>
    </row>
    <row r="603" spans="1:15" x14ac:dyDescent="0.25">
      <c r="A603" s="135"/>
      <c r="B603" s="7"/>
      <c r="C603" s="76"/>
      <c r="D603" s="118"/>
      <c r="E603" s="118"/>
      <c r="F603" s="121"/>
    </row>
    <row r="604" spans="1:15" x14ac:dyDescent="0.25">
      <c r="A604" s="229"/>
      <c r="B604" s="228"/>
      <c r="C604" s="137"/>
      <c r="D604" s="137"/>
      <c r="E604" s="118"/>
      <c r="F604" s="121"/>
    </row>
    <row r="605" spans="1:15" x14ac:dyDescent="0.25">
      <c r="A605" s="138"/>
      <c r="B605" s="227"/>
      <c r="C605" s="230"/>
      <c r="D605" s="230"/>
      <c r="E605" s="76"/>
      <c r="F605" s="231"/>
    </row>
    <row r="606" spans="1:15" x14ac:dyDescent="0.25">
      <c r="A606" s="138"/>
      <c r="B606" s="227"/>
      <c r="C606" s="230"/>
      <c r="D606" s="230"/>
      <c r="E606" s="76"/>
      <c r="F606" s="231"/>
    </row>
    <row r="607" spans="1:15" x14ac:dyDescent="0.25">
      <c r="A607" s="31"/>
      <c r="B607" s="22"/>
      <c r="C607" s="85"/>
      <c r="D607" s="85"/>
      <c r="E607" s="76"/>
      <c r="F607" s="231"/>
    </row>
    <row r="608" spans="1:15" x14ac:dyDescent="0.25">
      <c r="A608" s="31"/>
      <c r="B608" s="22"/>
      <c r="C608" s="85"/>
      <c r="D608" s="85"/>
      <c r="E608" s="76"/>
      <c r="F608" s="231"/>
    </row>
    <row r="609" spans="1:6" x14ac:dyDescent="0.25">
      <c r="A609" s="31"/>
      <c r="B609" s="22"/>
      <c r="C609" s="85"/>
      <c r="D609" s="85"/>
      <c r="E609" s="76"/>
      <c r="F609" s="231"/>
    </row>
    <row r="610" spans="1:6" x14ac:dyDescent="0.25">
      <c r="A610" s="31"/>
      <c r="B610" s="22"/>
      <c r="C610" s="85"/>
      <c r="D610" s="85"/>
      <c r="E610" s="76"/>
      <c r="F610" s="231"/>
    </row>
    <row r="611" spans="1:6" x14ac:dyDescent="0.25">
      <c r="A611" s="31"/>
      <c r="B611" s="22"/>
      <c r="C611" s="85"/>
      <c r="D611" s="85"/>
      <c r="E611" s="76"/>
      <c r="F611" s="231"/>
    </row>
    <row r="612" spans="1:6" x14ac:dyDescent="0.25">
      <c r="A612" s="31"/>
      <c r="B612" s="22"/>
      <c r="C612" s="85"/>
      <c r="D612" s="85"/>
      <c r="E612" s="76"/>
      <c r="F612" s="231"/>
    </row>
    <row r="613" spans="1:6" x14ac:dyDescent="0.25">
      <c r="A613" s="31"/>
      <c r="B613" s="22"/>
      <c r="C613" s="85"/>
      <c r="D613" s="85"/>
      <c r="E613" s="76"/>
      <c r="F613" s="231"/>
    </row>
    <row r="614" spans="1:6" x14ac:dyDescent="0.25">
      <c r="A614" s="138"/>
      <c r="B614" s="7"/>
      <c r="C614" s="76"/>
      <c r="D614" s="118"/>
      <c r="E614" s="118"/>
      <c r="F614" s="81"/>
    </row>
    <row r="615" spans="1:6" x14ac:dyDescent="0.25">
      <c r="A615" s="144"/>
      <c r="B615" s="145" t="s">
        <v>236</v>
      </c>
      <c r="C615" s="146"/>
      <c r="D615" s="189"/>
      <c r="E615" s="189"/>
      <c r="F615" s="213"/>
    </row>
    <row r="616" spans="1:6" x14ac:dyDescent="0.25">
      <c r="A616" s="93"/>
      <c r="B616" s="94" t="s">
        <v>237</v>
      </c>
      <c r="C616" s="95"/>
      <c r="D616" s="96"/>
      <c r="E616" s="98"/>
      <c r="F616" s="99"/>
    </row>
    <row r="617" spans="1:6" x14ac:dyDescent="0.25">
      <c r="A617" s="144"/>
      <c r="B617" s="105" t="s">
        <v>238</v>
      </c>
      <c r="C617" s="146"/>
      <c r="D617" s="147"/>
      <c r="E617" s="149"/>
      <c r="F617" s="150"/>
    </row>
    <row r="618" spans="1:6" x14ac:dyDescent="0.25">
      <c r="A618" s="160"/>
      <c r="B618" s="194" t="s">
        <v>264</v>
      </c>
      <c r="C618" s="153"/>
      <c r="D618" s="162"/>
      <c r="E618" s="164"/>
      <c r="F618" s="169"/>
    </row>
    <row r="619" spans="1:6" x14ac:dyDescent="0.25">
      <c r="A619" s="135"/>
      <c r="B619" s="232"/>
      <c r="C619" s="76"/>
      <c r="D619" s="77"/>
      <c r="E619" s="79"/>
      <c r="F619" s="81"/>
    </row>
    <row r="620" spans="1:6" x14ac:dyDescent="0.25">
      <c r="A620" s="31">
        <v>16.100000000000001</v>
      </c>
      <c r="B620" s="22" t="s">
        <v>32</v>
      </c>
      <c r="C620" s="76"/>
      <c r="D620" s="77"/>
      <c r="E620" s="79"/>
      <c r="F620" s="81"/>
    </row>
    <row r="621" spans="1:6" ht="46.8" x14ac:dyDescent="0.25">
      <c r="A621" s="135"/>
      <c r="B621" s="227" t="s">
        <v>266</v>
      </c>
      <c r="C621" s="76"/>
      <c r="D621" s="77"/>
      <c r="E621" s="79"/>
      <c r="F621" s="81"/>
    </row>
    <row r="622" spans="1:6" x14ac:dyDescent="0.25">
      <c r="A622" s="135"/>
      <c r="B622" s="227"/>
      <c r="C622" s="76"/>
      <c r="D622" s="77"/>
      <c r="E622" s="79"/>
      <c r="F622" s="81"/>
    </row>
    <row r="623" spans="1:6" x14ac:dyDescent="0.25">
      <c r="A623" s="135"/>
      <c r="B623" s="227"/>
      <c r="C623" s="76"/>
      <c r="D623" s="77"/>
      <c r="E623" s="79"/>
      <c r="F623" s="81"/>
    </row>
    <row r="624" spans="1:6" x14ac:dyDescent="0.25">
      <c r="A624" s="135"/>
      <c r="B624" s="232"/>
      <c r="C624" s="76"/>
      <c r="D624" s="77"/>
      <c r="E624" s="79"/>
      <c r="F624" s="81"/>
    </row>
    <row r="625" spans="1:6" x14ac:dyDescent="0.25">
      <c r="A625" s="31">
        <v>16.2</v>
      </c>
      <c r="B625" s="22" t="s">
        <v>261</v>
      </c>
      <c r="C625" s="76"/>
      <c r="D625" s="77"/>
      <c r="E625" s="79"/>
      <c r="F625" s="81"/>
    </row>
    <row r="626" spans="1:6" x14ac:dyDescent="0.25">
      <c r="A626" s="312"/>
      <c r="B626" s="22"/>
      <c r="C626" s="76"/>
      <c r="D626" s="77"/>
      <c r="E626" s="79"/>
      <c r="F626" s="81"/>
    </row>
    <row r="627" spans="1:6" x14ac:dyDescent="0.25">
      <c r="A627" s="229" t="s">
        <v>265</v>
      </c>
      <c r="B627" s="228" t="s">
        <v>206</v>
      </c>
      <c r="C627" s="137"/>
      <c r="D627" s="137"/>
      <c r="E627" s="118"/>
      <c r="F627" s="121"/>
    </row>
    <row r="628" spans="1:6" ht="46.8" x14ac:dyDescent="0.25">
      <c r="A628" s="138">
        <v>1</v>
      </c>
      <c r="B628" s="227" t="s">
        <v>207</v>
      </c>
      <c r="C628" s="230">
        <v>0</v>
      </c>
      <c r="D628" s="230" t="s">
        <v>15</v>
      </c>
      <c r="E628" s="76"/>
      <c r="F628" s="231"/>
    </row>
    <row r="629" spans="1:6" x14ac:dyDescent="0.25">
      <c r="A629" s="31"/>
      <c r="B629" s="22"/>
      <c r="C629" s="85"/>
      <c r="D629" s="85"/>
      <c r="E629" s="76"/>
      <c r="F629" s="231"/>
    </row>
    <row r="630" spans="1:6" x14ac:dyDescent="0.25">
      <c r="A630" s="229" t="s">
        <v>267</v>
      </c>
      <c r="B630" s="228" t="s">
        <v>208</v>
      </c>
      <c r="C630" s="137"/>
      <c r="D630" s="137"/>
      <c r="E630" s="76"/>
      <c r="F630" s="231"/>
    </row>
    <row r="631" spans="1:6" x14ac:dyDescent="0.25">
      <c r="A631" s="138">
        <v>1</v>
      </c>
      <c r="B631" s="227" t="s">
        <v>209</v>
      </c>
      <c r="C631" s="85">
        <v>0</v>
      </c>
      <c r="D631" s="230" t="s">
        <v>15</v>
      </c>
      <c r="E631" s="76"/>
      <c r="F631" s="231"/>
    </row>
    <row r="632" spans="1:6" x14ac:dyDescent="0.25">
      <c r="A632" s="138"/>
      <c r="B632" s="22"/>
      <c r="C632" s="85"/>
      <c r="D632" s="85"/>
      <c r="E632" s="76"/>
      <c r="F632" s="81"/>
    </row>
    <row r="633" spans="1:6" x14ac:dyDescent="0.25">
      <c r="A633" s="229" t="s">
        <v>268</v>
      </c>
      <c r="B633" s="22" t="s">
        <v>262</v>
      </c>
      <c r="C633" s="85"/>
      <c r="D633" s="85"/>
      <c r="E633" s="76"/>
      <c r="F633" s="231"/>
    </row>
    <row r="634" spans="1:6" x14ac:dyDescent="0.25">
      <c r="A634" s="138">
        <v>1</v>
      </c>
      <c r="B634" s="33" t="s">
        <v>210</v>
      </c>
      <c r="C634" s="85">
        <v>0</v>
      </c>
      <c r="D634" s="25" t="s">
        <v>47</v>
      </c>
      <c r="E634" s="118"/>
      <c r="F634" s="233"/>
    </row>
    <row r="635" spans="1:6" x14ac:dyDescent="0.25">
      <c r="A635" s="138"/>
      <c r="B635" s="22"/>
      <c r="C635" s="85"/>
      <c r="D635" s="85"/>
      <c r="E635" s="76"/>
      <c r="F635" s="81"/>
    </row>
    <row r="636" spans="1:6" x14ac:dyDescent="0.25">
      <c r="A636" s="229" t="s">
        <v>270</v>
      </c>
      <c r="B636" s="22" t="s">
        <v>271</v>
      </c>
      <c r="C636" s="85"/>
      <c r="D636" s="85"/>
      <c r="E636" s="76"/>
      <c r="F636" s="231"/>
    </row>
    <row r="637" spans="1:6" x14ac:dyDescent="0.25">
      <c r="A637" s="138"/>
      <c r="B637" s="21"/>
      <c r="C637" s="85"/>
      <c r="D637" s="85"/>
      <c r="E637" s="76"/>
      <c r="F637" s="81"/>
    </row>
    <row r="638" spans="1:6" x14ac:dyDescent="0.25">
      <c r="A638" s="138"/>
      <c r="B638" s="22"/>
      <c r="C638" s="85"/>
      <c r="D638" s="85"/>
      <c r="E638" s="76"/>
      <c r="F638" s="81"/>
    </row>
    <row r="639" spans="1:6" x14ac:dyDescent="0.25">
      <c r="A639" s="138"/>
      <c r="B639" s="22"/>
      <c r="C639" s="85"/>
      <c r="D639" s="85"/>
      <c r="E639" s="76"/>
      <c r="F639" s="81"/>
    </row>
    <row r="640" spans="1:6" x14ac:dyDescent="0.25">
      <c r="A640" s="31">
        <v>16.3</v>
      </c>
      <c r="B640" s="22" t="s">
        <v>263</v>
      </c>
      <c r="C640" s="76"/>
      <c r="D640" s="77"/>
      <c r="E640" s="79"/>
      <c r="F640" s="81"/>
    </row>
    <row r="641" spans="1:6" x14ac:dyDescent="0.25">
      <c r="A641" s="138"/>
      <c r="B641" s="22"/>
      <c r="C641" s="85"/>
      <c r="D641" s="85"/>
      <c r="E641" s="76"/>
      <c r="F641" s="81"/>
    </row>
    <row r="642" spans="1:6" x14ac:dyDescent="0.25">
      <c r="A642" s="229" t="s">
        <v>269</v>
      </c>
      <c r="B642" s="22"/>
      <c r="C642" s="85"/>
      <c r="D642" s="85"/>
      <c r="E642" s="76"/>
      <c r="F642" s="81"/>
    </row>
    <row r="643" spans="1:6" x14ac:dyDescent="0.25">
      <c r="A643" s="138">
        <v>1</v>
      </c>
      <c r="B643" s="22"/>
      <c r="C643" s="230">
        <v>0</v>
      </c>
      <c r="D643" s="230" t="s">
        <v>15</v>
      </c>
      <c r="E643" s="76"/>
      <c r="F643" s="231"/>
    </row>
    <row r="644" spans="1:6" x14ac:dyDescent="0.25">
      <c r="A644" s="138"/>
      <c r="B644" s="22"/>
      <c r="C644" s="85"/>
      <c r="D644" s="85"/>
      <c r="E644" s="76"/>
      <c r="F644" s="81"/>
    </row>
    <row r="645" spans="1:6" x14ac:dyDescent="0.25">
      <c r="A645" s="138"/>
      <c r="B645" s="22"/>
      <c r="C645" s="85"/>
      <c r="D645" s="85"/>
      <c r="E645" s="76"/>
      <c r="F645" s="81"/>
    </row>
    <row r="646" spans="1:6" x14ac:dyDescent="0.25">
      <c r="A646" s="138"/>
      <c r="B646" s="22"/>
      <c r="C646" s="85"/>
      <c r="D646" s="85"/>
      <c r="E646" s="76"/>
      <c r="F646" s="81"/>
    </row>
    <row r="647" spans="1:6" x14ac:dyDescent="0.25">
      <c r="A647" s="138"/>
      <c r="B647" s="22"/>
      <c r="C647" s="85"/>
      <c r="D647" s="85"/>
      <c r="E647" s="76"/>
      <c r="F647" s="81"/>
    </row>
    <row r="648" spans="1:6" x14ac:dyDescent="0.25">
      <c r="A648" s="138"/>
      <c r="B648" s="22"/>
      <c r="C648" s="85"/>
      <c r="D648" s="85"/>
      <c r="E648" s="76"/>
      <c r="F648" s="81"/>
    </row>
    <row r="649" spans="1:6" x14ac:dyDescent="0.25">
      <c r="A649" s="138"/>
      <c r="B649" s="37"/>
      <c r="C649" s="85"/>
      <c r="D649" s="85"/>
      <c r="E649" s="76"/>
      <c r="F649" s="81"/>
    </row>
    <row r="650" spans="1:6" x14ac:dyDescent="0.25">
      <c r="A650" s="138"/>
      <c r="B650" s="22"/>
      <c r="C650" s="85"/>
      <c r="D650" s="85"/>
      <c r="E650" s="76"/>
      <c r="F650" s="81"/>
    </row>
    <row r="651" spans="1:6" x14ac:dyDescent="0.25">
      <c r="A651" s="138"/>
      <c r="B651" s="22"/>
      <c r="C651" s="85"/>
      <c r="D651" s="85"/>
      <c r="E651" s="76"/>
      <c r="F651" s="81"/>
    </row>
    <row r="652" spans="1:6" x14ac:dyDescent="0.25">
      <c r="A652" s="138"/>
      <c r="B652" s="22"/>
      <c r="C652" s="85"/>
      <c r="D652" s="85"/>
      <c r="E652" s="76"/>
      <c r="F652" s="81"/>
    </row>
    <row r="653" spans="1:6" x14ac:dyDescent="0.25">
      <c r="A653" s="138"/>
      <c r="B653" s="22"/>
      <c r="C653" s="85"/>
      <c r="D653" s="85"/>
      <c r="E653" s="76"/>
      <c r="F653" s="81"/>
    </row>
    <row r="654" spans="1:6" x14ac:dyDescent="0.25">
      <c r="A654" s="138"/>
      <c r="B654" s="22"/>
      <c r="C654" s="85"/>
      <c r="D654" s="85"/>
      <c r="E654" s="76"/>
      <c r="F654" s="81"/>
    </row>
    <row r="655" spans="1:6" x14ac:dyDescent="0.25">
      <c r="A655" s="138"/>
      <c r="B655" s="22"/>
      <c r="C655" s="85"/>
      <c r="D655" s="85"/>
      <c r="E655" s="76"/>
      <c r="F655" s="81"/>
    </row>
    <row r="656" spans="1:6" x14ac:dyDescent="0.25">
      <c r="A656" s="138"/>
      <c r="B656" s="22"/>
      <c r="C656" s="85"/>
      <c r="D656" s="85"/>
      <c r="E656" s="76"/>
      <c r="F656" s="81"/>
    </row>
    <row r="657" spans="1:6" x14ac:dyDescent="0.25">
      <c r="A657" s="138"/>
      <c r="B657" s="22"/>
      <c r="C657" s="85"/>
      <c r="D657" s="85"/>
      <c r="E657" s="76"/>
      <c r="F657" s="81"/>
    </row>
    <row r="658" spans="1:6" x14ac:dyDescent="0.25">
      <c r="A658" s="138"/>
      <c r="B658" s="22"/>
      <c r="C658" s="85"/>
      <c r="D658" s="85"/>
      <c r="E658" s="76"/>
      <c r="F658" s="81"/>
    </row>
    <row r="659" spans="1:6" x14ac:dyDescent="0.25">
      <c r="A659" s="138"/>
      <c r="B659" s="22"/>
      <c r="C659" s="85"/>
      <c r="D659" s="85"/>
      <c r="E659" s="76"/>
      <c r="F659" s="81"/>
    </row>
    <row r="660" spans="1:6" x14ac:dyDescent="0.25">
      <c r="A660" s="138"/>
      <c r="B660" s="22"/>
      <c r="C660" s="85"/>
      <c r="D660" s="85"/>
      <c r="E660" s="76"/>
      <c r="F660" s="81"/>
    </row>
    <row r="661" spans="1:6" x14ac:dyDescent="0.25">
      <c r="A661" s="138"/>
      <c r="B661" s="22"/>
      <c r="C661" s="85"/>
      <c r="D661" s="85"/>
      <c r="E661" s="76"/>
      <c r="F661" s="81"/>
    </row>
    <row r="662" spans="1:6" x14ac:dyDescent="0.25">
      <c r="A662" s="138"/>
      <c r="B662" s="22"/>
      <c r="C662" s="85"/>
      <c r="D662" s="85"/>
      <c r="E662" s="76"/>
      <c r="F662" s="81"/>
    </row>
    <row r="663" spans="1:6" x14ac:dyDescent="0.25">
      <c r="A663" s="138"/>
      <c r="B663" s="22"/>
      <c r="C663" s="85"/>
      <c r="D663" s="85"/>
      <c r="E663" s="76"/>
      <c r="F663" s="81"/>
    </row>
    <row r="664" spans="1:6" x14ac:dyDescent="0.25">
      <c r="A664" s="138"/>
      <c r="B664" s="22"/>
      <c r="C664" s="85"/>
      <c r="D664" s="85"/>
      <c r="E664" s="76"/>
      <c r="F664" s="81"/>
    </row>
    <row r="665" spans="1:6" x14ac:dyDescent="0.25">
      <c r="A665" s="138"/>
      <c r="B665" s="22"/>
      <c r="C665" s="85"/>
      <c r="D665" s="85"/>
      <c r="E665" s="76"/>
      <c r="F665" s="81"/>
    </row>
    <row r="666" spans="1:6" x14ac:dyDescent="0.25">
      <c r="A666" s="138"/>
      <c r="B666" s="22"/>
      <c r="C666" s="85"/>
      <c r="D666" s="85"/>
      <c r="E666" s="76"/>
      <c r="F666" s="81"/>
    </row>
    <row r="667" spans="1:6" x14ac:dyDescent="0.25">
      <c r="A667" s="138"/>
      <c r="B667" s="22"/>
      <c r="C667" s="85"/>
      <c r="D667" s="85"/>
      <c r="E667" s="76"/>
      <c r="F667" s="81"/>
    </row>
    <row r="668" spans="1:6" x14ac:dyDescent="0.25">
      <c r="A668" s="138"/>
      <c r="B668" s="22"/>
      <c r="C668" s="85"/>
      <c r="D668" s="85"/>
      <c r="E668" s="76"/>
      <c r="F668" s="81"/>
    </row>
    <row r="669" spans="1:6" x14ac:dyDescent="0.25">
      <c r="A669" s="138"/>
      <c r="B669" s="22"/>
      <c r="C669" s="85"/>
      <c r="D669" s="85"/>
      <c r="E669" s="76"/>
      <c r="F669" s="81"/>
    </row>
    <row r="670" spans="1:6" x14ac:dyDescent="0.25">
      <c r="A670" s="138"/>
      <c r="B670" s="22"/>
      <c r="C670" s="85"/>
      <c r="D670" s="85"/>
      <c r="E670" s="76"/>
      <c r="F670" s="81"/>
    </row>
    <row r="671" spans="1:6" x14ac:dyDescent="0.25">
      <c r="A671" s="138"/>
      <c r="B671" s="22"/>
      <c r="C671" s="85"/>
      <c r="D671" s="85"/>
      <c r="E671" s="76"/>
      <c r="F671" s="81"/>
    </row>
    <row r="672" spans="1:6" x14ac:dyDescent="0.25">
      <c r="A672" s="138"/>
      <c r="B672" s="22"/>
      <c r="C672" s="85"/>
      <c r="D672" s="85"/>
      <c r="E672" s="76"/>
      <c r="F672" s="81"/>
    </row>
    <row r="673" spans="1:6" x14ac:dyDescent="0.25">
      <c r="A673" s="138"/>
      <c r="B673" s="22"/>
      <c r="C673" s="85"/>
      <c r="D673" s="85"/>
      <c r="E673" s="76"/>
      <c r="F673" s="81"/>
    </row>
    <row r="674" spans="1:6" x14ac:dyDescent="0.25">
      <c r="A674" s="138"/>
      <c r="B674" s="22"/>
      <c r="C674" s="85"/>
      <c r="D674" s="85"/>
      <c r="E674" s="76"/>
      <c r="F674" s="81"/>
    </row>
    <row r="675" spans="1:6" x14ac:dyDescent="0.25">
      <c r="A675" s="144"/>
      <c r="B675" s="145" t="s">
        <v>239</v>
      </c>
      <c r="C675" s="146"/>
      <c r="D675" s="189"/>
      <c r="E675" s="189"/>
      <c r="F675" s="213"/>
    </row>
    <row r="676" spans="1:6" x14ac:dyDescent="0.25">
      <c r="A676" s="93"/>
      <c r="B676" s="94" t="s">
        <v>240</v>
      </c>
      <c r="C676" s="95"/>
      <c r="D676" s="96"/>
      <c r="E676" s="98"/>
      <c r="F676" s="99"/>
    </row>
    <row r="677" spans="1:6" x14ac:dyDescent="0.25">
      <c r="A677" s="93"/>
      <c r="B677" s="94"/>
      <c r="C677" s="95"/>
      <c r="D677" s="96"/>
      <c r="E677" s="97"/>
      <c r="F677" s="99"/>
    </row>
    <row r="678" spans="1:6" x14ac:dyDescent="0.25">
      <c r="A678" s="144"/>
      <c r="B678" s="105" t="s">
        <v>107</v>
      </c>
      <c r="C678" s="146"/>
      <c r="D678" s="147"/>
      <c r="E678" s="148"/>
      <c r="F678" s="150"/>
    </row>
    <row r="679" spans="1:6" x14ac:dyDescent="0.25">
      <c r="A679" s="234"/>
      <c r="B679" s="235"/>
      <c r="C679" s="236"/>
      <c r="D679" s="237"/>
      <c r="E679" s="238"/>
      <c r="F679" s="239"/>
    </row>
    <row r="680" spans="1:6" x14ac:dyDescent="0.25">
      <c r="A680" s="54">
        <v>1</v>
      </c>
      <c r="B680" s="240" t="str">
        <f>B6</f>
        <v>PRELIMINARIES</v>
      </c>
      <c r="C680" s="241"/>
      <c r="D680" s="242"/>
      <c r="E680" s="243"/>
      <c r="F680" s="325"/>
    </row>
    <row r="681" spans="1:6" x14ac:dyDescent="0.25">
      <c r="A681" s="31">
        <v>2</v>
      </c>
      <c r="B681" s="10" t="str">
        <f>B49</f>
        <v>GROUND WORKS</v>
      </c>
      <c r="C681" s="244"/>
      <c r="D681" s="245"/>
      <c r="E681" s="246"/>
      <c r="F681" s="324"/>
    </row>
    <row r="682" spans="1:6" x14ac:dyDescent="0.25">
      <c r="A682" s="31">
        <v>3</v>
      </c>
      <c r="B682" s="247" t="str">
        <f>B91</f>
        <v>CONCRETE</v>
      </c>
      <c r="C682" s="244"/>
      <c r="D682" s="248"/>
      <c r="E682" s="249"/>
      <c r="F682" s="324"/>
    </row>
    <row r="683" spans="1:6" x14ac:dyDescent="0.25">
      <c r="A683" s="31">
        <v>4</v>
      </c>
      <c r="B683" s="250" t="str">
        <f>B222</f>
        <v>MASONRY AND PLASTERING</v>
      </c>
      <c r="C683" s="244"/>
      <c r="D683" s="248"/>
      <c r="E683" s="249"/>
      <c r="F683" s="324"/>
    </row>
    <row r="684" spans="1:6" x14ac:dyDescent="0.25">
      <c r="A684" s="31">
        <v>5</v>
      </c>
      <c r="B684" s="250" t="str">
        <f>B274</f>
        <v>METAL WORKS</v>
      </c>
      <c r="C684" s="244"/>
      <c r="D684" s="248"/>
      <c r="E684" s="249"/>
      <c r="F684" s="324"/>
    </row>
    <row r="685" spans="1:6" x14ac:dyDescent="0.25">
      <c r="A685" s="31">
        <v>6</v>
      </c>
      <c r="B685" s="250" t="str">
        <f>B309</f>
        <v>CEILINGS</v>
      </c>
      <c r="C685" s="244"/>
      <c r="D685" s="248"/>
      <c r="E685" s="249"/>
      <c r="F685" s="324"/>
    </row>
    <row r="686" spans="1:6" x14ac:dyDescent="0.25">
      <c r="A686" s="31">
        <v>7</v>
      </c>
      <c r="B686" s="10" t="str">
        <f>B330</f>
        <v>DOORS AND WINDOWS</v>
      </c>
      <c r="C686" s="36"/>
      <c r="D686" s="34"/>
      <c r="E686" s="35"/>
      <c r="F686" s="324"/>
    </row>
    <row r="687" spans="1:6" x14ac:dyDescent="0.25">
      <c r="A687" s="31">
        <v>8</v>
      </c>
      <c r="B687" s="250" t="str">
        <f>B354</f>
        <v>FINISHES</v>
      </c>
      <c r="C687" s="244"/>
      <c r="D687" s="248"/>
      <c r="E687" s="249"/>
      <c r="F687" s="324"/>
    </row>
    <row r="688" spans="1:6" x14ac:dyDescent="0.25">
      <c r="A688" s="31">
        <v>9</v>
      </c>
      <c r="B688" s="250" t="str">
        <f>B389</f>
        <v>HYDRAULICS &amp; DRAINAGE</v>
      </c>
      <c r="C688" s="244"/>
      <c r="D688" s="248"/>
      <c r="E688" s="249"/>
      <c r="F688" s="324"/>
    </row>
    <row r="689" spans="1:6" x14ac:dyDescent="0.25">
      <c r="A689" s="31">
        <v>10</v>
      </c>
      <c r="B689" s="250" t="str">
        <f>B436</f>
        <v>PAINTING</v>
      </c>
      <c r="C689" s="244"/>
      <c r="D689" s="248"/>
      <c r="E689" s="249"/>
      <c r="F689" s="324"/>
    </row>
    <row r="690" spans="1:6" x14ac:dyDescent="0.25">
      <c r="A690" s="31">
        <v>11</v>
      </c>
      <c r="B690" s="250" t="s">
        <v>187</v>
      </c>
      <c r="C690" s="244"/>
      <c r="D690" s="248"/>
      <c r="E690" s="249"/>
      <c r="F690" s="324"/>
    </row>
    <row r="691" spans="1:6" x14ac:dyDescent="0.25">
      <c r="A691" s="31">
        <v>12</v>
      </c>
      <c r="B691" s="250" t="str">
        <f>B506</f>
        <v>ELECTRICAL INSTALLATIONS</v>
      </c>
      <c r="C691" s="244"/>
      <c r="D691" s="248"/>
      <c r="E691" s="249"/>
      <c r="F691" s="324"/>
    </row>
    <row r="692" spans="1:6" x14ac:dyDescent="0.25">
      <c r="A692" s="31">
        <f>A691+1</f>
        <v>13</v>
      </c>
      <c r="B692" s="250" t="str">
        <f>B545</f>
        <v>WOODWORK</v>
      </c>
      <c r="C692" s="244"/>
      <c r="D692" s="248"/>
      <c r="E692" s="249"/>
      <c r="F692" s="251"/>
    </row>
    <row r="693" spans="1:6" x14ac:dyDescent="0.25">
      <c r="A693" s="31">
        <f t="shared" ref="A693:A695" si="0">A692+1</f>
        <v>14</v>
      </c>
      <c r="B693" s="250" t="str">
        <f>B568</f>
        <v xml:space="preserve">ROOFING </v>
      </c>
      <c r="C693" s="244"/>
      <c r="D693" s="248"/>
      <c r="E693" s="249"/>
      <c r="F693" s="251"/>
    </row>
    <row r="694" spans="1:6" x14ac:dyDescent="0.25">
      <c r="A694" s="31">
        <f t="shared" si="0"/>
        <v>15</v>
      </c>
      <c r="B694" s="250" t="str">
        <f>B597</f>
        <v>FIRE FIGHTING SYSTEM</v>
      </c>
      <c r="C694" s="244"/>
      <c r="D694" s="248"/>
      <c r="E694" s="249"/>
      <c r="F694" s="324"/>
    </row>
    <row r="695" spans="1:6" x14ac:dyDescent="0.25">
      <c r="A695" s="31">
        <f t="shared" si="0"/>
        <v>16</v>
      </c>
      <c r="B695" s="250" t="s">
        <v>264</v>
      </c>
      <c r="C695" s="244"/>
      <c r="D695" s="248"/>
      <c r="E695" s="249"/>
      <c r="F695" s="324"/>
    </row>
    <row r="696" spans="1:6" x14ac:dyDescent="0.25">
      <c r="A696" s="31"/>
      <c r="B696" s="250"/>
      <c r="C696" s="244"/>
      <c r="D696" s="248"/>
      <c r="E696" s="249"/>
      <c r="F696" s="324"/>
    </row>
    <row r="697" spans="1:6" x14ac:dyDescent="0.25">
      <c r="A697" s="31"/>
      <c r="B697" s="250"/>
      <c r="C697" s="244"/>
      <c r="D697" s="248"/>
      <c r="E697" s="249"/>
      <c r="F697" s="324"/>
    </row>
    <row r="698" spans="1:6" x14ac:dyDescent="0.25">
      <c r="A698" s="31"/>
      <c r="B698" s="250"/>
      <c r="C698" s="244"/>
      <c r="D698" s="248"/>
      <c r="E698" s="249"/>
      <c r="F698" s="324"/>
    </row>
    <row r="699" spans="1:6" x14ac:dyDescent="0.25">
      <c r="A699" s="31"/>
      <c r="B699" s="250"/>
      <c r="C699" s="244"/>
      <c r="D699" s="248"/>
      <c r="E699" s="249"/>
      <c r="F699" s="324"/>
    </row>
    <row r="700" spans="1:6" x14ac:dyDescent="0.25">
      <c r="A700" s="31"/>
      <c r="B700" s="250"/>
      <c r="C700" s="244"/>
      <c r="D700" s="248"/>
      <c r="E700" s="249"/>
      <c r="F700" s="324"/>
    </row>
    <row r="701" spans="1:6" x14ac:dyDescent="0.25">
      <c r="A701" s="31"/>
      <c r="B701" s="250"/>
      <c r="C701" s="244"/>
      <c r="D701" s="248"/>
      <c r="E701" s="249"/>
      <c r="F701" s="324"/>
    </row>
    <row r="702" spans="1:6" x14ac:dyDescent="0.25">
      <c r="A702" s="31"/>
      <c r="B702" s="250"/>
      <c r="C702" s="244"/>
      <c r="D702" s="248"/>
      <c r="E702" s="249"/>
      <c r="F702" s="324"/>
    </row>
    <row r="703" spans="1:6" x14ac:dyDescent="0.25">
      <c r="A703" s="31"/>
      <c r="B703" s="250"/>
      <c r="C703" s="244"/>
      <c r="D703" s="248"/>
      <c r="E703" s="249"/>
      <c r="F703" s="324"/>
    </row>
    <row r="704" spans="1:6" x14ac:dyDescent="0.25">
      <c r="A704" s="31"/>
      <c r="B704" s="250"/>
      <c r="C704" s="244"/>
      <c r="D704" s="248"/>
      <c r="E704" s="249"/>
      <c r="F704" s="324"/>
    </row>
    <row r="705" spans="1:6" x14ac:dyDescent="0.25">
      <c r="A705" s="31"/>
      <c r="B705" s="250"/>
      <c r="C705" s="244"/>
      <c r="D705" s="248"/>
      <c r="E705" s="249"/>
      <c r="F705" s="251"/>
    </row>
    <row r="706" spans="1:6" x14ac:dyDescent="0.25">
      <c r="A706" s="31"/>
      <c r="B706" s="250"/>
      <c r="C706" s="244"/>
      <c r="D706" s="248"/>
      <c r="E706" s="249"/>
      <c r="F706" s="251"/>
    </row>
    <row r="707" spans="1:6" x14ac:dyDescent="0.25">
      <c r="A707" s="31"/>
      <c r="B707" s="250"/>
      <c r="C707" s="244"/>
      <c r="D707" s="248"/>
      <c r="E707" s="249"/>
      <c r="F707" s="251"/>
    </row>
    <row r="708" spans="1:6" x14ac:dyDescent="0.25">
      <c r="A708" s="31"/>
      <c r="B708" s="250"/>
      <c r="C708" s="244"/>
      <c r="D708" s="248"/>
      <c r="E708" s="249"/>
      <c r="F708" s="251"/>
    </row>
    <row r="709" spans="1:6" x14ac:dyDescent="0.25">
      <c r="A709" s="31"/>
      <c r="B709" s="250"/>
      <c r="C709" s="244"/>
      <c r="D709" s="248"/>
      <c r="E709" s="249"/>
      <c r="F709" s="251"/>
    </row>
    <row r="710" spans="1:6" x14ac:dyDescent="0.25">
      <c r="A710" s="31"/>
      <c r="B710" s="250"/>
      <c r="C710" s="244"/>
      <c r="D710" s="248"/>
      <c r="E710" s="249"/>
      <c r="F710" s="251"/>
    </row>
    <row r="711" spans="1:6" x14ac:dyDescent="0.25">
      <c r="A711" s="31"/>
      <c r="B711" s="250"/>
      <c r="C711" s="244"/>
      <c r="D711" s="248"/>
      <c r="E711" s="249"/>
      <c r="F711" s="251"/>
    </row>
    <row r="712" spans="1:6" x14ac:dyDescent="0.25">
      <c r="A712" s="31"/>
      <c r="B712" s="250"/>
      <c r="C712" s="244"/>
      <c r="D712" s="248"/>
      <c r="E712" s="249"/>
      <c r="F712" s="251"/>
    </row>
    <row r="713" spans="1:6" x14ac:dyDescent="0.25">
      <c r="A713" s="31"/>
      <c r="B713" s="250"/>
      <c r="C713" s="244"/>
      <c r="D713" s="248"/>
      <c r="E713" s="249"/>
      <c r="F713" s="251"/>
    </row>
    <row r="714" spans="1:6" x14ac:dyDescent="0.25">
      <c r="A714" s="31"/>
      <c r="B714" s="250"/>
      <c r="C714" s="244"/>
      <c r="D714" s="248"/>
      <c r="E714" s="249"/>
      <c r="F714" s="251"/>
    </row>
    <row r="715" spans="1:6" x14ac:dyDescent="0.25">
      <c r="A715" s="31"/>
      <c r="B715" s="250"/>
      <c r="C715" s="244"/>
      <c r="D715" s="248"/>
      <c r="E715" s="249"/>
      <c r="F715" s="324"/>
    </row>
    <row r="716" spans="1:6" x14ac:dyDescent="0.25">
      <c r="A716" s="31"/>
      <c r="B716" s="250"/>
      <c r="C716" s="244"/>
      <c r="D716" s="248"/>
      <c r="E716" s="249"/>
      <c r="F716" s="324"/>
    </row>
    <row r="717" spans="1:6" x14ac:dyDescent="0.25">
      <c r="A717" s="31"/>
      <c r="B717" s="250"/>
      <c r="C717" s="244"/>
      <c r="D717" s="248"/>
      <c r="E717" s="249"/>
      <c r="F717" s="251"/>
    </row>
    <row r="718" spans="1:6" x14ac:dyDescent="0.25">
      <c r="A718" s="31"/>
      <c r="B718" s="250"/>
      <c r="C718" s="244"/>
      <c r="D718" s="248"/>
      <c r="E718" s="249"/>
      <c r="F718" s="251"/>
    </row>
    <row r="719" spans="1:6" x14ac:dyDescent="0.25">
      <c r="A719" s="31"/>
      <c r="B719" s="250"/>
      <c r="C719" s="244"/>
      <c r="D719" s="248"/>
      <c r="E719" s="249"/>
      <c r="F719" s="251"/>
    </row>
    <row r="720" spans="1:6" x14ac:dyDescent="0.25">
      <c r="A720" s="31"/>
      <c r="B720" s="250"/>
      <c r="C720" s="244"/>
      <c r="D720" s="248"/>
      <c r="E720" s="249"/>
      <c r="F720" s="251"/>
    </row>
    <row r="721" spans="1:6" x14ac:dyDescent="0.25">
      <c r="A721" s="31"/>
      <c r="B721" s="250"/>
      <c r="C721" s="244"/>
      <c r="D721" s="248"/>
      <c r="E721" s="249"/>
      <c r="F721" s="251"/>
    </row>
    <row r="722" spans="1:6" x14ac:dyDescent="0.25">
      <c r="A722" s="31"/>
      <c r="B722" s="250"/>
      <c r="C722" s="244"/>
      <c r="D722" s="248"/>
      <c r="E722" s="249"/>
      <c r="F722" s="251"/>
    </row>
    <row r="723" spans="1:6" x14ac:dyDescent="0.25">
      <c r="A723" s="31"/>
      <c r="B723" s="250"/>
      <c r="C723" s="244"/>
      <c r="D723" s="248"/>
      <c r="E723" s="249"/>
      <c r="F723" s="251"/>
    </row>
    <row r="724" spans="1:6" x14ac:dyDescent="0.25">
      <c r="A724" s="31"/>
      <c r="B724" s="250"/>
      <c r="C724" s="244"/>
      <c r="D724" s="248"/>
      <c r="E724" s="249"/>
      <c r="F724" s="251"/>
    </row>
    <row r="725" spans="1:6" x14ac:dyDescent="0.25">
      <c r="A725" s="31"/>
      <c r="B725" s="250"/>
      <c r="C725" s="244"/>
      <c r="D725" s="248"/>
      <c r="E725" s="249"/>
      <c r="F725" s="251"/>
    </row>
    <row r="726" spans="1:6" x14ac:dyDescent="0.25">
      <c r="A726" s="31"/>
      <c r="B726" s="250"/>
      <c r="C726" s="244"/>
      <c r="D726" s="248"/>
      <c r="E726" s="249"/>
      <c r="F726" s="251"/>
    </row>
    <row r="727" spans="1:6" x14ac:dyDescent="0.25">
      <c r="A727" s="31"/>
      <c r="B727" s="250"/>
      <c r="C727" s="244"/>
      <c r="D727" s="248"/>
      <c r="E727" s="249"/>
      <c r="F727" s="324"/>
    </row>
    <row r="728" spans="1:6" x14ac:dyDescent="0.25">
      <c r="A728" s="31"/>
      <c r="B728" s="250"/>
      <c r="C728" s="244"/>
      <c r="D728" s="248"/>
      <c r="E728" s="249"/>
      <c r="F728" s="324"/>
    </row>
    <row r="729" spans="1:6" x14ac:dyDescent="0.25">
      <c r="A729" s="31"/>
      <c r="B729" s="250"/>
      <c r="C729" s="244"/>
      <c r="D729" s="248"/>
      <c r="E729" s="249"/>
      <c r="F729" s="324"/>
    </row>
    <row r="730" spans="1:6" x14ac:dyDescent="0.25">
      <c r="A730" s="31" t="s">
        <v>25</v>
      </c>
      <c r="B730" s="252" t="s">
        <v>25</v>
      </c>
      <c r="C730" s="253"/>
      <c r="D730" s="254"/>
      <c r="E730" s="249"/>
      <c r="F730" s="327"/>
    </row>
    <row r="731" spans="1:6" x14ac:dyDescent="0.25">
      <c r="A731" s="144"/>
      <c r="B731" s="168" t="s">
        <v>25</v>
      </c>
      <c r="C731" s="146"/>
      <c r="D731" s="147"/>
      <c r="E731" s="148"/>
      <c r="F731" s="328"/>
    </row>
    <row r="732" spans="1:6" x14ac:dyDescent="0.25">
      <c r="A732" s="93"/>
      <c r="B732" s="255" t="s">
        <v>108</v>
      </c>
      <c r="C732" s="95"/>
      <c r="D732" s="96"/>
      <c r="E732" s="97"/>
      <c r="F732" s="326"/>
    </row>
    <row r="733" spans="1:6" x14ac:dyDescent="0.25">
      <c r="A733" s="256"/>
      <c r="D733" s="258"/>
      <c r="E733" s="259"/>
      <c r="F733" s="260"/>
    </row>
  </sheetData>
  <mergeCells count="2">
    <mergeCell ref="A1:F1"/>
    <mergeCell ref="A2:F2"/>
  </mergeCells>
  <printOptions horizontalCentered="1" gridLinesSet="0"/>
  <pageMargins left="0.25" right="0.25" top="0.75" bottom="0.75" header="0.3" footer="0.3"/>
  <pageSetup paperSize="9" scale="70" firstPageNumber="2" orientation="portrait" r:id="rId1"/>
  <headerFooter alignWithMargins="0">
    <oddFooter>Page &amp;P of &amp;N</oddFooter>
  </headerFooter>
  <rowBreaks count="20" manualBreakCount="20">
    <brk id="47" min="2" max="8" man="1"/>
    <brk id="89" min="2" max="8" man="1"/>
    <brk id="132" max="16383" man="1"/>
    <brk id="173" max="16383" man="1"/>
    <brk id="220" min="2" max="8" man="1"/>
    <brk id="252" max="16383" man="1"/>
    <brk id="272" max="8" man="1"/>
    <brk id="307" min="2" max="8" man="1"/>
    <brk id="327" min="2" max="8" man="1"/>
    <brk id="352" min="2" max="8" man="1"/>
    <brk id="387" max="8" man="1"/>
    <brk id="411" max="16383" man="1"/>
    <brk id="434" min="2" max="8" man="1"/>
    <brk id="479" min="2" max="8" man="1"/>
    <brk id="504" min="2" max="8" man="1"/>
    <brk id="543" max="16383" man="1"/>
    <brk id="566" max="16383" man="1"/>
    <brk id="595" max="8" man="1"/>
    <brk id="616" max="16383" man="1"/>
    <brk id="676" min="2"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41"/>
  <sheetViews>
    <sheetView workbookViewId="0">
      <selection activeCell="E15" sqref="E15:G34"/>
    </sheetView>
  </sheetViews>
  <sheetFormatPr defaultColWidth="8.88671875" defaultRowHeight="13.2" x14ac:dyDescent="0.25"/>
  <cols>
    <col min="1" max="1" width="5.33203125" style="263" customWidth="1"/>
    <col min="2" max="2" width="8.88671875" style="263"/>
    <col min="3" max="3" width="3.6640625" style="263" customWidth="1"/>
    <col min="4" max="4" width="41.5546875" style="263" customWidth="1"/>
    <col min="5" max="5" width="19.88671875" style="263" customWidth="1"/>
    <col min="6" max="6" width="2.6640625" style="263" customWidth="1"/>
    <col min="7" max="7" width="5.33203125" style="263" customWidth="1"/>
    <col min="8" max="9" width="8.88671875" style="263"/>
    <col min="10" max="10" width="12.33203125" style="263" bestFit="1" customWidth="1"/>
    <col min="11" max="16384" width="8.88671875" style="263"/>
  </cols>
  <sheetData>
    <row r="1" spans="2:6" x14ac:dyDescent="0.25">
      <c r="B1" s="262"/>
      <c r="C1" s="262"/>
      <c r="D1" s="262"/>
      <c r="E1" s="262"/>
      <c r="F1" s="262"/>
    </row>
    <row r="2" spans="2:6" ht="15.6" x14ac:dyDescent="0.3">
      <c r="C2" s="337"/>
      <c r="D2" s="337"/>
      <c r="E2" s="262"/>
      <c r="F2" s="262"/>
    </row>
    <row r="3" spans="2:6" x14ac:dyDescent="0.25">
      <c r="C3" s="338"/>
      <c r="D3" s="338"/>
      <c r="E3" s="262"/>
      <c r="F3" s="262"/>
    </row>
    <row r="4" spans="2:6" x14ac:dyDescent="0.25">
      <c r="C4" s="338"/>
      <c r="D4" s="338"/>
      <c r="E4" s="262"/>
      <c r="F4" s="262"/>
    </row>
    <row r="5" spans="2:6" x14ac:dyDescent="0.25">
      <c r="C5" s="264"/>
      <c r="D5" s="264"/>
      <c r="E5" s="262"/>
      <c r="F5" s="262"/>
    </row>
    <row r="6" spans="2:6" x14ac:dyDescent="0.25">
      <c r="C6" s="339"/>
      <c r="D6" s="339"/>
      <c r="E6" s="262"/>
      <c r="F6" s="262"/>
    </row>
    <row r="7" spans="2:6" x14ac:dyDescent="0.25">
      <c r="D7" s="262"/>
      <c r="E7" s="262"/>
      <c r="F7" s="262"/>
    </row>
    <row r="8" spans="2:6" ht="20.399999999999999" x14ac:dyDescent="0.35">
      <c r="B8" s="340" t="s">
        <v>211</v>
      </c>
      <c r="C8" s="340"/>
      <c r="D8" s="340"/>
      <c r="E8" s="341"/>
      <c r="F8" s="294"/>
    </row>
    <row r="9" spans="2:6" ht="15.6" x14ac:dyDescent="0.3">
      <c r="B9" s="335" t="s">
        <v>309</v>
      </c>
      <c r="C9" s="335"/>
      <c r="D9" s="335"/>
      <c r="E9" s="336"/>
      <c r="F9" s="295"/>
    </row>
    <row r="10" spans="2:6" ht="15.6" x14ac:dyDescent="0.3">
      <c r="B10" s="335"/>
      <c r="C10" s="335"/>
      <c r="D10" s="335"/>
      <c r="E10" s="336"/>
      <c r="F10" s="295"/>
    </row>
    <row r="11" spans="2:6" ht="15.6" x14ac:dyDescent="0.3">
      <c r="B11" s="265"/>
      <c r="C11" s="266"/>
      <c r="D11" s="266"/>
      <c r="E11" s="266"/>
      <c r="F11" s="266"/>
    </row>
    <row r="12" spans="2:6" ht="15.6" x14ac:dyDescent="0.3">
      <c r="B12" s="333" t="s">
        <v>299</v>
      </c>
      <c r="C12" s="333"/>
      <c r="D12" s="333"/>
      <c r="E12" s="267"/>
      <c r="F12" s="267"/>
    </row>
    <row r="13" spans="2:6" ht="16.2" thickBot="1" x14ac:dyDescent="0.35">
      <c r="B13" s="334"/>
      <c r="C13" s="334"/>
      <c r="D13" s="334"/>
      <c r="E13" s="268"/>
      <c r="F13" s="268"/>
    </row>
    <row r="14" spans="2:6" ht="16.8" x14ac:dyDescent="0.25">
      <c r="B14" s="269" t="s">
        <v>212</v>
      </c>
      <c r="C14" s="270"/>
      <c r="D14" s="271" t="s">
        <v>1</v>
      </c>
      <c r="E14" s="331" t="s">
        <v>213</v>
      </c>
      <c r="F14" s="332"/>
    </row>
    <row r="15" spans="2:6" ht="15.6" x14ac:dyDescent="0.3">
      <c r="B15" s="272">
        <v>1</v>
      </c>
      <c r="C15" s="273"/>
      <c r="D15" s="274" t="s">
        <v>5</v>
      </c>
      <c r="E15" s="296"/>
      <c r="F15" s="297"/>
    </row>
    <row r="16" spans="2:6" ht="15.6" x14ac:dyDescent="0.3">
      <c r="B16" s="275">
        <v>2</v>
      </c>
      <c r="C16" s="276"/>
      <c r="D16" s="277" t="s">
        <v>21</v>
      </c>
      <c r="E16" s="298"/>
      <c r="F16" s="299"/>
    </row>
    <row r="17" spans="2:10" ht="15.6" x14ac:dyDescent="0.3">
      <c r="B17" s="275">
        <f>B16+1</f>
        <v>3</v>
      </c>
      <c r="C17" s="276"/>
      <c r="D17" s="277" t="s">
        <v>31</v>
      </c>
      <c r="E17" s="298"/>
      <c r="F17" s="299"/>
    </row>
    <row r="18" spans="2:10" ht="15.6" x14ac:dyDescent="0.3">
      <c r="B18" s="275">
        <f t="shared" ref="B18:B29" si="0">B17+1</f>
        <v>4</v>
      </c>
      <c r="C18" s="276"/>
      <c r="D18" s="277" t="s">
        <v>45</v>
      </c>
      <c r="E18" s="298"/>
      <c r="F18" s="299"/>
    </row>
    <row r="19" spans="2:10" ht="15.6" x14ac:dyDescent="0.3">
      <c r="B19" s="275">
        <f t="shared" si="0"/>
        <v>5</v>
      </c>
      <c r="C19" s="276"/>
      <c r="D19" s="277" t="s">
        <v>55</v>
      </c>
      <c r="E19" s="298"/>
      <c r="F19" s="299"/>
    </row>
    <row r="20" spans="2:10" ht="15.6" x14ac:dyDescent="0.3">
      <c r="B20" s="275">
        <f>B19+1</f>
        <v>6</v>
      </c>
      <c r="C20" s="276"/>
      <c r="D20" s="277" t="s">
        <v>197</v>
      </c>
      <c r="E20" s="298"/>
      <c r="F20" s="299"/>
    </row>
    <row r="21" spans="2:10" ht="15.6" x14ac:dyDescent="0.3">
      <c r="B21" s="275">
        <f t="shared" si="0"/>
        <v>7</v>
      </c>
      <c r="C21" s="276"/>
      <c r="D21" s="277" t="s">
        <v>120</v>
      </c>
      <c r="E21" s="298"/>
      <c r="F21" s="299"/>
    </row>
    <row r="22" spans="2:10" ht="15.6" x14ac:dyDescent="0.3">
      <c r="B22" s="275">
        <f t="shared" si="0"/>
        <v>8</v>
      </c>
      <c r="C22" s="276"/>
      <c r="D22" s="277" t="s">
        <v>71</v>
      </c>
      <c r="E22" s="298"/>
      <c r="F22" s="299"/>
    </row>
    <row r="23" spans="2:10" ht="15.6" x14ac:dyDescent="0.3">
      <c r="B23" s="275">
        <f t="shared" si="0"/>
        <v>9</v>
      </c>
      <c r="C23" s="276"/>
      <c r="D23" s="277" t="s">
        <v>76</v>
      </c>
      <c r="E23" s="298"/>
      <c r="F23" s="299"/>
    </row>
    <row r="24" spans="2:10" ht="15.6" x14ac:dyDescent="0.3">
      <c r="B24" s="275">
        <f t="shared" si="0"/>
        <v>10</v>
      </c>
      <c r="C24" s="276"/>
      <c r="D24" s="277" t="s">
        <v>86</v>
      </c>
      <c r="E24" s="298"/>
      <c r="F24" s="299"/>
    </row>
    <row r="25" spans="2:10" ht="15.6" x14ac:dyDescent="0.3">
      <c r="B25" s="275">
        <f t="shared" si="0"/>
        <v>11</v>
      </c>
      <c r="C25" s="276"/>
      <c r="D25" s="278" t="s">
        <v>187</v>
      </c>
      <c r="E25" s="298"/>
      <c r="F25" s="299"/>
    </row>
    <row r="26" spans="2:10" ht="15.6" x14ac:dyDescent="0.3">
      <c r="B26" s="275">
        <f t="shared" si="0"/>
        <v>12</v>
      </c>
      <c r="C26" s="276"/>
      <c r="D26" s="278" t="s">
        <v>214</v>
      </c>
      <c r="E26" s="298"/>
      <c r="F26" s="299"/>
    </row>
    <row r="27" spans="2:10" ht="15.6" x14ac:dyDescent="0.3">
      <c r="B27" s="275">
        <f t="shared" si="0"/>
        <v>13</v>
      </c>
      <c r="C27" s="276"/>
      <c r="D27" s="278" t="s">
        <v>227</v>
      </c>
      <c r="E27" s="298"/>
      <c r="F27" s="299"/>
    </row>
    <row r="28" spans="2:10" ht="15.6" x14ac:dyDescent="0.3">
      <c r="B28" s="275">
        <f t="shared" si="0"/>
        <v>14</v>
      </c>
      <c r="C28" s="276"/>
      <c r="D28" s="278" t="s">
        <v>241</v>
      </c>
      <c r="E28" s="298"/>
      <c r="F28" s="299"/>
    </row>
    <row r="29" spans="2:10" ht="15.6" x14ac:dyDescent="0.3">
      <c r="B29" s="275">
        <f t="shared" si="0"/>
        <v>15</v>
      </c>
      <c r="C29" s="276"/>
      <c r="D29" s="278" t="s">
        <v>201</v>
      </c>
      <c r="E29" s="298"/>
      <c r="F29" s="299"/>
    </row>
    <row r="30" spans="2:10" ht="15.6" x14ac:dyDescent="0.3">
      <c r="B30" s="276">
        <f>B29+1</f>
        <v>16</v>
      </c>
      <c r="C30" s="279"/>
      <c r="D30" s="280" t="str">
        <f>BOQ!B695</f>
        <v>ADDITIONS &amp; OMISSIONS</v>
      </c>
      <c r="E30" s="300"/>
      <c r="F30" s="301"/>
    </row>
    <row r="31" spans="2:10" ht="15.6" x14ac:dyDescent="0.3">
      <c r="B31" s="281"/>
      <c r="C31" s="308" t="s">
        <v>215</v>
      </c>
      <c r="D31" s="282"/>
      <c r="E31" s="302"/>
      <c r="F31" s="303"/>
      <c r="J31" s="315"/>
    </row>
    <row r="32" spans="2:10" ht="16.2" thickBot="1" x14ac:dyDescent="0.35">
      <c r="B32" s="283"/>
      <c r="C32" s="309" t="s">
        <v>216</v>
      </c>
      <c r="D32" s="284"/>
      <c r="E32" s="304"/>
      <c r="F32" s="305"/>
    </row>
    <row r="33" spans="2:7" ht="16.8" thickTop="1" thickBot="1" x14ac:dyDescent="0.35">
      <c r="B33" s="285"/>
      <c r="C33" s="310" t="s">
        <v>217</v>
      </c>
      <c r="D33" s="286"/>
      <c r="E33" s="306"/>
      <c r="F33" s="307"/>
    </row>
    <row r="34" spans="2:7" ht="16.2" thickTop="1" x14ac:dyDescent="0.3">
      <c r="B34" s="287"/>
      <c r="C34" s="287"/>
      <c r="D34" s="287"/>
      <c r="E34" s="288"/>
      <c r="F34" s="288"/>
    </row>
    <row r="35" spans="2:7" ht="15.6" x14ac:dyDescent="0.3">
      <c r="B35" s="289"/>
      <c r="C35" s="287"/>
      <c r="D35" s="287"/>
      <c r="E35" s="287"/>
      <c r="F35" s="287"/>
      <c r="G35" s="287"/>
    </row>
    <row r="36" spans="2:7" ht="46.5" customHeight="1" x14ac:dyDescent="0.3">
      <c r="B36" s="290" t="s">
        <v>218</v>
      </c>
      <c r="C36" s="287"/>
      <c r="D36" s="291" t="s">
        <v>219</v>
      </c>
      <c r="E36" s="287"/>
      <c r="F36" s="287"/>
      <c r="G36" s="287"/>
    </row>
    <row r="37" spans="2:7" ht="15.6" x14ac:dyDescent="0.3">
      <c r="B37" s="290"/>
      <c r="C37" s="287"/>
      <c r="D37" s="287"/>
      <c r="E37" s="287"/>
      <c r="F37" s="287"/>
      <c r="G37" s="287"/>
    </row>
    <row r="38" spans="2:7" ht="15.6" x14ac:dyDescent="0.3">
      <c r="B38" s="262"/>
      <c r="C38" s="287"/>
      <c r="D38" s="287"/>
      <c r="E38" s="287"/>
      <c r="F38" s="287"/>
      <c r="G38" s="287"/>
    </row>
    <row r="39" spans="2:7" ht="15.6" x14ac:dyDescent="0.3">
      <c r="B39" s="289" t="s">
        <v>220</v>
      </c>
      <c r="C39" s="287"/>
      <c r="E39" s="287"/>
      <c r="F39" s="287"/>
      <c r="G39" s="287"/>
    </row>
    <row r="40" spans="2:7" ht="15.6" x14ac:dyDescent="0.3">
      <c r="B40" s="262"/>
      <c r="C40" s="287"/>
      <c r="D40" s="287"/>
      <c r="E40" s="287"/>
      <c r="F40" s="287"/>
      <c r="G40" s="287"/>
    </row>
    <row r="41" spans="2:7" ht="15.6" x14ac:dyDescent="0.3">
      <c r="B41" s="262"/>
      <c r="C41" s="262"/>
      <c r="D41" s="292"/>
      <c r="E41" s="293"/>
      <c r="F41" s="293"/>
    </row>
  </sheetData>
  <mergeCells count="10">
    <mergeCell ref="E14:F14"/>
    <mergeCell ref="B12:D12"/>
    <mergeCell ref="B13:D13"/>
    <mergeCell ref="B9:E9"/>
    <mergeCell ref="C2:D2"/>
    <mergeCell ref="C3:D3"/>
    <mergeCell ref="C4:D4"/>
    <mergeCell ref="C6:D6"/>
    <mergeCell ref="B8:E8"/>
    <mergeCell ref="B10:E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vt:lpstr>
      <vt:lpstr>Summary</vt:lpstr>
      <vt:lpstr>BOQ!Print_Area</vt:lpstr>
      <vt:lpstr>Summary!Print_Area</vt:lpstr>
      <vt:lpstr>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User</cp:lastModifiedBy>
  <cp:lastPrinted>2021-03-31T04:31:36Z</cp:lastPrinted>
  <dcterms:created xsi:type="dcterms:W3CDTF">2001-08-19T14:54:27Z</dcterms:created>
  <dcterms:modified xsi:type="dcterms:W3CDTF">2021-05-25T05:44:06Z</dcterms:modified>
</cp:coreProperties>
</file>