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oftstorage\Data\Tender\Projects\Local\2019\2.Works\TES2019W-031  Central Park Public Toilet\"/>
    </mc:Choice>
  </mc:AlternateContent>
  <bookViews>
    <workbookView xWindow="0" yWindow="0" windowWidth="28800" windowHeight="12300" activeTab="5"/>
  </bookViews>
  <sheets>
    <sheet name="Cover Page" sheetId="1" r:id="rId1"/>
    <sheet name="SUMMARY-BOQ" sheetId="2" r:id="rId2"/>
    <sheet name="BOQ-Prelim" sheetId="3" r:id="rId3"/>
    <sheet name="BOQ-Civil" sheetId="4" r:id="rId4"/>
    <sheet name="BOQ-Finishes" sheetId="5" r:id="rId5"/>
    <sheet name="BOQ-MEP" sheetId="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_123Graph_A" hidden="1">'[1]Rate Analysis'!#REF!</definedName>
    <definedName name="__123Graph_ACURRENT" hidden="1">[2]FitOutConfCentre!#REF!</definedName>
    <definedName name="__123Graph_B" hidden="1">'[1]Rate Analysis'!#REF!</definedName>
    <definedName name="__123Graph_C" hidden="1">'[1]Rate Analysis'!#REF!</definedName>
    <definedName name="__123Graph_D" hidden="1">'[1]Rate Analysis'!#REF!</definedName>
    <definedName name="__123Graph_E" hidden="1">'[1]Rate Analysis'!#REF!</definedName>
    <definedName name="__123Graph_F" hidden="1">'[1]Rate Analysis'!#REF!</definedName>
    <definedName name="__123Graph_F1" hidden="1">'[1]Rate Analysis'!#REF!</definedName>
    <definedName name="__123Graph_X" hidden="1">'[1]Rate Analysis'!#REF!</definedName>
    <definedName name="__fco2" hidden="1">{#N/A,#N/A,FALSE,"gc (2)"}</definedName>
    <definedName name="__FDS_HYPERLINK_TOGGLE_STATE__" hidden="1">"ON"</definedName>
    <definedName name="__IntlFixup" hidden="1">TRUE</definedName>
    <definedName name="__key1" hidden="1">[3]sheet6!#REF!</definedName>
    <definedName name="__key2" hidden="1">#REF!</definedName>
    <definedName name="__sti02" hidden="1">{#N/A,#N/A,FALSE,"gc (2)"}</definedName>
    <definedName name="_3__123Graph_AChart_1AJ" hidden="1">#REF!</definedName>
    <definedName name="_5_0ACwvu.Pag" hidden="1">[4]Summary!#REF!</definedName>
    <definedName name="_6__123Graph_AChart_1Q" hidden="1">#REF!</definedName>
    <definedName name="_6_0Swvu.Pag" hidden="1">[4]Summary!#REF!</definedName>
    <definedName name="_8_0Rwvu.Pag" hidden="1">[4]Summary!#REF!</definedName>
    <definedName name="_9__123Graph_BChart_1Q" hidden="1">#REF!</definedName>
    <definedName name="_Dist_Values" hidden="1">'[5]MN T.B.'!#REF!</definedName>
    <definedName name="_fco2" hidden="1">{#N/A,#N/A,FALSE,"gc (2)"}</definedName>
    <definedName name="_Fill" hidden="1">#REF!</definedName>
    <definedName name="_Key1" hidden="1">#REF!</definedName>
    <definedName name="_Key2" hidden="1">#REF!</definedName>
    <definedName name="_Order1" hidden="1">255</definedName>
    <definedName name="_Order2" hidden="1">255</definedName>
    <definedName name="_Parse_Out" hidden="1">#REF!</definedName>
    <definedName name="_ram1" hidden="1">{#N/A,#N/A,FALSE,"gc (2)"}</definedName>
    <definedName name="_Regression_X" hidden="1">#REF!</definedName>
    <definedName name="_Sort" hidden="1">#REF!</definedName>
    <definedName name="_sti02" hidden="1">{#N/A,#N/A,FALSE,"gc (2)"}</definedName>
    <definedName name="_Table1_In1" hidden="1">#REF!</definedName>
    <definedName name="_Table2_In1" hidden="1">#REF!</definedName>
    <definedName name="_Table2_In2" hidden="1">#REF!</definedName>
    <definedName name="_Table2_Out" hidden="1">#REF!</definedName>
    <definedName name="abdul" hidden="1">#REF!</definedName>
    <definedName name="AccessDatabase" hidden="1">"C:\data\excel\temp.mdb"</definedName>
    <definedName name="amit" hidden="1">{"dep. full detail",#N/A,FALSE,"annex";"3cd annex",#N/A,FALSE,"annex";"co. dep.",#N/A,FALSE,"annex"}</definedName>
    <definedName name="anscount" hidden="1">1</definedName>
    <definedName name="AQWE" hidden="1">{#N/A,#N/A,FALSE,"mpph1";#N/A,#N/A,FALSE,"mpmseb";#N/A,#N/A,FALSE,"mpph2"}</definedName>
    <definedName name="BADWE" hidden="1">{#N/A,#N/A,FALSE,"mpph1";#N/A,#N/A,FALSE,"mpmseb";#N/A,#N/A,FALSE,"mpph2"}</definedName>
    <definedName name="BB" hidden="1">[6]analysis!#REF!</definedName>
    <definedName name="BC" hidden="1">[6]analysis!#REF!</definedName>
    <definedName name="BD" hidden="1">[6]analysis!#REF!</definedName>
    <definedName name="BE" hidden="1">[6]analysis!#REF!</definedName>
    <definedName name="beh1245632">'[7]TOS-F'!#REF!</definedName>
    <definedName name="BF" hidden="1">[6]analysis!#REF!</definedName>
    <definedName name="BG" hidden="1">[6]analysis!#REF!</definedName>
    <definedName name="BH" hidden="1">[6]analysis!#REF!</definedName>
    <definedName name="BJ" hidden="1">[6]analysis!#REF!</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3" hidden="1">[8]Sheet1!$AI$6</definedName>
    <definedName name="Blank4" hidden="1">[8]Sheet1!$AJ$6</definedName>
    <definedName name="Blank5" hidden="1">[8]Sheet1!$AK$6</definedName>
    <definedName name="Blank6" hidden="1">[8]Sheet1!$AL$6</definedName>
    <definedName name="Blank7" hidden="1">[8]Sheet1!$AM$6</definedName>
    <definedName name="Blank8" hidden="1">[8]Sheet1!$AN$6</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cb_sChart10D6460A_opts" hidden="1">"1, 1, 1, False, 2, True, False, , 0, False, False, 1, 1"</definedName>
    <definedName name="cb_sChart10D65256_opts" hidden="1">"1, 1, 1, False, 2, True, False, , 0, False, False, 1, 1"</definedName>
    <definedName name="cb_sChart10D653EB_opts" hidden="1">"1, 1, 1, False, 2, True, False, , 0, False, False, 1, 1"</definedName>
    <definedName name="cb_sChart10D65893_opts" hidden="1">"1, 1, 1, False, 2, True, False, , 0, False, False, 1, 1"</definedName>
    <definedName name="cb_sChartEE4CE1B_opts" hidden="1">"1, 4, 1, False, 2, False, False, , 0, False, False, 1, 1"</definedName>
    <definedName name="cb_sChartEE4CF99_opts" hidden="1">"1, 1, 1, False, 2, False, False, , 0, False, False, 1, 1"</definedName>
    <definedName name="cb_sChartEE4DD06_opts" hidden="1">"1, 1, 1, False, 2, False, False, , 0, False, False, 1, 2"</definedName>
    <definedName name="cb_sChartEE4E93B_opts" hidden="1">"1, 1, 1, False, 2, False, False, , 0, False, False, 1, 1"</definedName>
    <definedName name="cb_sChartEE51E95_opts" hidden="1">"1, 1, 1, False, 2, False, False, , 0, False, False, 1, 1"</definedName>
    <definedName name="cb_sChartEED7645_opts" hidden="1">"1, 1, 1, False, 2, False, False, , 0, False, False, 1, 1"</definedName>
    <definedName name="cb_sChartEEDA195_opts" hidden="1">"1, 1, 1, False, 2, False, False, , 0, False, False, 1, 1"</definedName>
    <definedName name="cb_sChartEEDC338_opts" hidden="1">"1, 1, 1, False, 2, False, False, , 0, False, False, 1, 1"</definedName>
    <definedName name="cb_sChartEEDEDB8_opts" hidden="1">"1, 1, 1, False, 2, False, False, , 0, False, True, 1, 1"</definedName>
    <definedName name="cb_sChartEEDEE5A_opts" hidden="1">"1, 3, 1, False, 2, True, False, , 0, False, True, 1, 1"</definedName>
    <definedName name="cb_sChartEEDF178_opts" hidden="1">"1, 3, 1, False, 2, False, False, , 0, False, True, 1, 1"</definedName>
    <definedName name="cb_sChartF6A6B11_opts" hidden="1">"1, 1, 1, False, 2, True, False, , 0, False, False, 1, 1"</definedName>
    <definedName name="cb_sChartFD191DC_opts" hidden="1">"1, 3, 1, False, 2, True, False, , 0, False, True, 1, 1"</definedName>
    <definedName name="cb_sChartFD1A245_opts" hidden="1">"1, 3, 1, False, 2, True, False, , 0, False, True, 1, 1"</definedName>
    <definedName name="cb_sChartFD3F0E9_opts" hidden="1">"1, 3, 1, False, 2, True, False, , 0, False, False, 1, 1"</definedName>
    <definedName name="cb_sChartFD3F27E_opts" hidden="1">"1, 3, 1, False, 2, True, False, , 0, False, True, 1, 1"</definedName>
    <definedName name="cb_sChartFD58483_opts" hidden="1">"1, 1, 1, False, 2, True, False, , 0, False, False, 1, 1"</definedName>
    <definedName name="cb_sChartFD5C4CD_opts" hidden="1">"1, 1, 1, False, 2, True, False, , 0, False, False, 1, 1"</definedName>
    <definedName name="cb_sChartFD5D4CE_opts" hidden="1">"1, 1, 1, False, 2, True, False, , 0, False, False, 1, 1"</definedName>
    <definedName name="cb_sChartFD5DF34_opts" hidden="1">"1, 1, 1, False, 2, True, False, , 0, False, False, 1, 1"</definedName>
    <definedName name="cb_sChartFD5EFC0_opts" hidden="1">"1, 1, 1, False, 2, True, False, , 0, False, False, 1, 1"</definedName>
    <definedName name="cb_sChartFD5FDB9_opts" hidden="1">"1, 1, 1, False, 2, True, False, , 0, False, False, 1, 1"</definedName>
    <definedName name="cb_sChartFE54712_opts" hidden="1">"1, 3, 1, False, 2, True, False, , 0, False, True, 1, 1"</definedName>
    <definedName name="Cha" hidden="1">{#N/A,#N/A,FALSE,"gc (2)"}</definedName>
    <definedName name="COAD">'[9]Civil Works'!$K$7</definedName>
    <definedName name="CompanyName2" hidden="1">[8]Sheet1!$J$6</definedName>
    <definedName name="COMPARISON" hidden="1">{#N/A,#N/A,FALSE,"mpph1";#N/A,#N/A,FALSE,"mpmseb";#N/A,#N/A,FALSE,"mpph2"}</definedName>
    <definedName name="CompRange" hidden="1">OFFSET(CompRange1Main,9,0,COUNTA(CompRange1Main)-COUNTA([10]Sheet1!$H$1:$H$9),1)</definedName>
    <definedName name="CompRange1" hidden="1">OFFSET(CompRange1Main,9,0,COUNTA(CompRange1Main)-COUNTA([10]Sheet1!$H$1:$H$9),1)</definedName>
    <definedName name="CompRange1Main" hidden="1">[8]Sheet1!$H$1:$H$65536</definedName>
    <definedName name="CompRange2" hidden="1">OFFSET(CompRange2Main,9,0,COUNTA(CompRange2Main)-COUNTA([10]Sheet1!$K$1:$K$9),1)</definedName>
    <definedName name="CompRange2Main" hidden="1">[8]Sheet1!$K$1:$K$65536</definedName>
    <definedName name="crsr" hidden="1">[6]analysis!#REF!</definedName>
    <definedName name="crsr1" hidden="1">[6]analysis!#REF!</definedName>
    <definedName name="crsr2" hidden="1">[6]analysis!#REF!</definedName>
    <definedName name="crsr3" hidden="1">[6]analysis!#REF!</definedName>
    <definedName name="DateRangeComp" hidden="1">OFFSET(DateRangeCompMain,9,0,COUNTA(DateRangeCompMain)-COUNTA([10]Sheet1!$F$1:$F$9),1)</definedName>
    <definedName name="DateRangeCompMain" hidden="1">[8]Sheet1!$F$1:$F$65536</definedName>
    <definedName name="dfg" hidden="1">{#N/A,#N/A,FALSE,"gc (2)"}</definedName>
    <definedName name="dfgg" hidden="1">{#N/A,#N/A,FALSE,"gc (2)"}</definedName>
    <definedName name="ELECTRICAL" hidden="1">{#N/A,#N/A,FALSE,"mpph1";#N/A,#N/A,FALSE,"mpmseb";#N/A,#N/A,FALSE,"mpph2"}</definedName>
    <definedName name="Excel_BuiltIn_Print_Area_1">#REF!</definedName>
    <definedName name="Excel_BuiltIn_Print_Area_2">#REF!</definedName>
    <definedName name="Excel_BuiltIn_Print_Area_2_1">#REF!</definedName>
    <definedName name="Excel_BuiltIn_Print_Titles_2">#REF!</definedName>
    <definedName name="FC" hidden="1">{#N/A,#N/A,FALSE,"gc (2)"}</definedName>
    <definedName name="fg" hidden="1">{#N/A,"Good",TRUE,"Sheet1";#N/A,"Normal",TRUE,"Sheet1";#N/A,"Bad",TRUE,"Sheet1"}</definedName>
    <definedName name="fgh" hidden="1">{"office ltcg",#N/A,FALSE,"gain01";"IT LTCG",#N/A,FALSE,"gain01"}</definedName>
    <definedName name="fil" hidden="1">#REF!</definedName>
    <definedName name="fill." hidden="1">[11]Set!#REF!</definedName>
    <definedName name="gb" hidden="1">{TRUE,TRUE,-2,-16.25,774,494.25,FALSE,TRUE,TRUE,TRUE,0,1,#N/A,1,#N/A,27.1,63.6451612903226,1,FALSE,FALSE,3,TRUE,1,FALSE,75,"Swvu.Page1.","ACwvu.Page1.",#N/A,FALSE,FALSE,0.236220472440945,0.275590551181102,0.236220472440945,0.275590551181102,2,"","",TRUE,TRUE,FALSE,FALSE,1,83,#N/A,#N/A,"=R4C1:R64C22",FALSE,"Rwvu.Page1.","Cwvu.Page1.",FALSE,FALSE,TRUE,1,#N/A,#N/A,FALSE,FALSE,TRUE,TRUE,TRUE}</definedName>
    <definedName name="gfbngfn"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ghf"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ghj" hidden="1">{#N/A,#N/A,FALSE,"gc (2)"}</definedName>
    <definedName name="gre" hidden="1">{TRUE,TRUE,-2,-16.25,774,494.25,FALSE,TRUE,TRUE,TRUE,0,1,#N/A,1,#N/A,27.1,63.6451612903226,1,FALSE,FALSE,3,TRUE,1,FALSE,75,"Swvu.Page1.","ACwvu.Page1.",#N/A,FALSE,FALSE,0.236220472440945,0.275590551181102,0.236220472440945,0.275590551181102,2,"","",TRUE,TRUE,FALSE,FALSE,1,83,#N/A,#N/A,"=R4C1:R64C22",FALSE,"Rwvu.Page1.","Cwvu.Page1.",FALSE,FALSE,TRUE,1,#N/A,#N/A,FALSE,FALSE,TRUE,TRUE,TRUE}</definedName>
    <definedName name="GX" hidden="1">'[12]Rate Analysis'!#REF!</definedName>
    <definedName name="idiot" hidden="1">{"dep. full detail",#N/A,FALSE,"annex";"3cd annex",#N/A,FALSE,"annex";"co. dep.",#N/A,FALSE,"annex"}</definedName>
    <definedName name="Incurr" hidden="1">{#N/A,#N/A,FALSE,"gc (2)"}</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NORM" hidden="1">"c1902"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39125.8198842593</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Jay" hidden="1">{#N/A,#N/A,FALSE,"gc (2)"}</definedName>
    <definedName name="MCBDB" hidden="1">{#N/A,#N/A,FALSE,"mpph1";#N/A,#N/A,FALSE,"mpmseb";#N/A,#N/A,FALSE,"mpph2"}</definedName>
    <definedName name="Nitin" hidden="1">'[13]Sheet3 (2)'!$A$60:$A$76</definedName>
    <definedName name="parse" hidden="1">#REF!</definedName>
    <definedName name="ppl" hidden="1">{#N/A,#N/A,FALSE,"gc (2)"}</definedName>
    <definedName name="_xlnm.Print_Area" localSheetId="3">'BOQ-Civil'!$A$1:$F$268</definedName>
    <definedName name="_xlnm.Print_Area" localSheetId="4">'BOQ-Finishes'!$A$1:$F$149</definedName>
    <definedName name="_xlnm.Print_Area" localSheetId="5">'BOQ-MEP'!$A$1:$F$191</definedName>
    <definedName name="_xlnm.Print_Area" localSheetId="2">'BOQ-Prelim'!$A$1:$F$57</definedName>
    <definedName name="_xlnm.Print_Area" localSheetId="0">'Cover Page'!$A$1:$F$37</definedName>
    <definedName name="_xlnm.Print_Area" localSheetId="1">'SUMMARY-BOQ'!$A$1:$D$36</definedName>
    <definedName name="Prof" hidden="1">{#N/A,#N/A,FALSE,"gc (2)"}</definedName>
    <definedName name="PUB_FileID" hidden="1">"L10003363.xls"</definedName>
    <definedName name="PUB_UserID" hidden="1">"MAYERX"</definedName>
    <definedName name="redo" hidden="1">{#N/A,#N/A,FALSE,"ACQ_GRAPHS";#N/A,#N/A,FALSE,"T_1 GRAPHS";#N/A,#N/A,FALSE,"T_2 GRAPHS";#N/A,#N/A,FALSE,"COMB_GRAPHS"}</definedName>
    <definedName name="reu" hidden="1">{#N/A,#N/A,FALSE,"gc (2)"}</definedName>
    <definedName name="reya" hidden="1">{"office ltcg",#N/A,FALSE,"gain01";"IT LTCG",#N/A,FALSE,"gain01"}</definedName>
    <definedName name="ripal" hidden="1">{#N/A,#N/A,FALSE,"gc (2)"}</definedName>
    <definedName name="rtgh"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sanju" hidden="1">{"office ltcg",#N/A,FALSE,"gain01";"IT LTCG",#N/A,FALSE,"gain01"}</definedName>
    <definedName name="sdsad" hidden="1">{#N/A,"Good",TRUE,"Sheet1";#N/A,"Normal",TRUE,"Sheet1";#N/A,"Bad",TRUE,"Sheet1"}</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ssss" hidden="1">#REF!</definedName>
    <definedName name="stock02" hidden="1">{#N/A,#N/A,FALSE,"gc (2)"}</definedName>
    <definedName name="Tables" hidden="1">{"sales",#N/A,FALSE,"Sales";"sales existing",#N/A,FALSE,"Sales";"sales rd1",#N/A,FALSE,"Sales";"sales rd2",#N/A,FALSE,"Sales"}</definedName>
    <definedName name="temp" hidden="1">[6]analysis!#REF!</definedName>
    <definedName name="the" hidden="1">{#N/A,#N/A,FALSE,"gc (2)"}</definedName>
    <definedName name="uu" hidden="1">{#N/A,#N/A,FALSE,"gc (2)"}</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l." hidden="1">{#N/A,#N/A,TRUE,"Introduction";#N/A,#N/A,TRUE,"Operating Statistics";#N/A,#N/A,TRUE,"Capex &amp; Depreciation";#N/A,#N/A,TRUE,"Equity";#N/A,#N/A,TRUE,"Debt";#N/A,#N/A,TRUE,"Debt (2)";#N/A,#N/A,TRUE,"Financials";#N/A,#N/A,TRUE,"Market Info";#N/A,#N/A,TRUE,"Company Card";#N/A,#N/A,TRUE,"One Pager";#N/A,#N/A,TRUE,"First Page";#N/A,#N/A,TRUE,"Technical";#N/A,#N/A,TRUE,"Range Names"}</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ssumption._.Book." hidden="1">{#N/A,#N/A,FALSE,"Model Assumptions"}</definedName>
    <definedName name="wrn.assumptions." hidden="1">{"baseassum",#N/A,FALSE,"BASEDCF";"bassum2",#N/A,FALSE,"BASEDCF";"hmix",#N/A,FALSE,"BASEDCF"}</definedName>
    <definedName name="wrn.backup." hidden="1">{"financials",#N/A,FALSE,"BASIC";"interest",#N/A,FALSE,"BASIC";"leasing and financing",#N/A,FALSE,"BASIC";"returns back up",#N/A,FALSE,"BASIC"}</definedName>
    <definedName name="wrn.bank._.model." hidden="1">{"banks",#N/A,FALSE,"BASIC"}</definedName>
    <definedName name="wrn.Both._.Outputs." hidden="1">{"LTV Output",#N/A,FALSE,"Output";"DCR Output",#N/A,FALSE,"Output"}</definedName>
    <definedName name="wrn.Buildups." hidden="1">{"ACQ",#N/A,FALSE,"ACQUISITIONS";"ACQF",#N/A,FALSE,"ACQUISITIONS";"PF",#N/A,FALSE,"PROYECTOVILA";"PV",#N/A,FALSE,"PROYECTOVILA";"Fee Dev",#N/A,FALSE,"DEVELOPMENT GROWTH";"gd",#N/A,FALSE,"DEVELOPMENT GROWTH"}</definedName>
    <definedName name="wrn.COMBINED." hidden="1">{#N/A,#N/A,FALSE,"INPUTS";#N/A,#N/A,FALSE,"PROFORMA BSHEET";#N/A,#N/A,FALSE,"COMBINED";#N/A,#N/A,FALSE,"HIGH YIELD";#N/A,#N/A,FALSE,"COMB_GRAPHS"}</definedName>
    <definedName name="wrn.Compco._.Only." hidden="1">{"vi1",#N/A,FALSE,"6_30_96";"vi2",#N/A,FALSE,"6_30_96";"vi3",#N/A,FALSE,"6_30_96"}</definedName>
    <definedName name="wrn.consolidated." hidden="1">{"income",#N/A,FALSE,"CONSOLIDATED";"value",#N/A,FALSE,"CONSOLIDATED"}</definedName>
    <definedName name="wrn.DCR._.Output." hidden="1">{"DCR Output",#N/A,FALSE,"Output"}</definedName>
    <definedName name="wrn.dep." hidden="1">{"dep. full detail",#N/A,FALSE,"annex";"3cd annex",#N/A,FALSE,"annex";"co. dep.",#N/A,FALSE,"annex"}</definedName>
    <definedName name="wrn.depmatrix." hidden="1">{"depmatrix",#N/A,FALSE,"DECATUR-DIMMIT"}</definedName>
    <definedName name="wrn.detail." hidden="1">{"Build1",#N/A,FALSE,"Buildup";"Build2",#N/A,FALSE,"Buildup";"Build3",#N/A,FALSE,"Buildup"}</definedName>
    <definedName name="wrn.Financials_long." hidden="1">{"IS",#N/A,FALSE,"Financials2 (Expanded)";"bsa",#N/A,FALSE,"Financials2 (Expanded)";"BS",#N/A,FALSE,"Financials2 (Expanded)";"CF",#N/A,FALSE,"Financials2 (Expanded)"}</definedName>
    <definedName name="wrn.Friendly." hidden="1">{#N/A,#N/A,TRUE,"Julio";#N/A,#N/A,TRUE,"Agosto";#N/A,#N/A,TRUE,"BHCo";#N/A,#N/A,TRUE,"Abril";#N/A,#N/A,TRUE,"Pro Forma"}</definedName>
    <definedName name="wrn.full." hidden="1">{"vi1",#N/A,FALSE,"Pagcc";"vi2",#N/A,FALSE,"Pagcc";"vi3",#N/A,FALSE,"Pagcc";"vi4",#N/A,FALSE,"Pagcc";"vi5",#N/A,FALSE,"Pagcc";#N/A,#N/A,FALSE,"Contribution"}</definedName>
    <definedName name="wrn.Full._.Financials." hidden="1">{#N/A,#N/A,TRUE,"Financials";#N/A,#N/A,TRUE,"Operating Statistics";#N/A,#N/A,TRUE,"Capex &amp; Depreciation";#N/A,#N/A,TRUE,"Debt"}</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G.C.P.L.." hidden="1">{#N/A,#N/A,FALSE,"gc (2)"}</definedName>
    <definedName name="wrn.GRAPHS." hidden="1">{#N/A,#N/A,FALSE,"ACQ_GRAPHS";#N/A,#N/A,FALSE,"T_1 GRAPHS";#N/A,#N/A,FALSE,"T_2 GRAPHS";#N/A,#N/A,FALSE,"COMB_GRAPHS"}</definedName>
    <definedName name="wrn.HAMMOND." hidden="1">{"INCOME",#N/A,FALSE,"HAMMOND";"VALUE",#N/A,FALSE,"HAMMOND";"ASSUM1",#N/A,FALSE,"HAMMOND";"ASSUM2",#N/A,FALSE,"HAMMOND";"ASSUM3",#N/A,FALSE,"HAMMOND";"prod1",#N/A,FALSE,"HAMMOND";"prod2",#N/A,FALSE,"HAMMOND";"prod3",#N/A,FALSE,"HAMMOND";"prod4",#N/A,FALSE,"HAMMOND";"prod5",#N/A,FALSE,"HAMMOND";"prod6",#N/A,FALSE,"HAMMOND";"prod7",#N/A,FALSE,"HAMMOND";"PROD8",#N/A,FALSE,"HAMMOND";"depmatrix",#N/A,FALSE,"HAMMOND"}</definedName>
    <definedName name="wrn.INDEPS." hidden="1">{"page1",#N/A,FALSE,"TIND_CC1";"page2",#N/A,FALSE,"TIND_CC1";"page3",#N/A,FALSE,"TIND_CC1";"page4",#N/A,FALSE,"TIND_CC1";"page5",#N/A,FALSE,"TIND_CC1"}</definedName>
    <definedName name="wrn.Inputs." hidden="1">{#N/A,#N/A,FALSE,"Input"}</definedName>
    <definedName name="wrn.IPO._.Valuation." hidden="1">{"assumptions",#N/A,FALSE,"Scenario 1";"valuation",#N/A,FALSE,"Scenario 1"}</definedName>
    <definedName name="wrn.LBO._.Summary." hidden="1">{"LBO Summary",#N/A,FALSE,"Summary"}</definedName>
    <definedName name="wrn.LTCG." hidden="1">{"office ltcg",#N/A,FALSE,"gain01";"IT LTCG",#N/A,FALSE,"gain01"}</definedName>
    <definedName name="wrn.LTV._.Output." hidden="1">{"LTV Output",#N/A,FALSE,"Output"}</definedName>
    <definedName name="wrn.model." hidden="1">{"basic",#N/A,FALSE,"BASIC"}</definedName>
    <definedName name="wrn.One._.Pager._.plus._.Technicals." hidden="1">{#N/A,#N/A,FALSE,"One Pager";#N/A,#N/A,FALSE,"Technical"}</definedName>
    <definedName name="wrn.Paging._.Compco." hidden="1">{"financials",#N/A,TRUE,"6_30_96";"footnotes",#N/A,TRUE,"6_30_96";"valuation",#N/A,TRUE,"6_30_96"}</definedName>
    <definedName name="wrn.Print." hidden="1">{"vi1",#N/A,FALSE,"Financial Statements";"vi2",#N/A,FALSE,"Financial Statements";#N/A,#N/A,FALSE,"DCF"}</definedName>
    <definedName name="wrn.Print._.All._.Pages." hidden="1">{"LBO Summary",#N/A,FALSE,"Summary";"Income Statement",#N/A,FALSE,"Model";"Cash Flow",#N/A,FALSE,"Model";"Balance Sheet",#N/A,FALSE,"Model";"Working Capital",#N/A,FALSE,"Model";"Pro Forma Balance Sheets",#N/A,FALSE,"PFBS";"Debt Balances",#N/A,FALSE,"Model";"Fee Schedules",#N/A,FALSE,"Model"}</definedName>
    <definedName name="wrn.Print._.Model." hidden="1">{#N/A,#N/A,TRUE,"Contents";#N/A,#N/A,TRUE,"Scenarios";#N/A,#N/A,TRUE,"SensitivitiesPower";#N/A,#N/A,TRUE,"SensitivitiesGas";#N/A,#N/A,TRUE,"SensitivitiesWater";#N/A,#N/A,TRUE,"Fixed Cost allocation table";#N/A,#N/A,TRUE,"Fixed Cost SWS Forecast";#N/A,#N/A,TRUE,"Revenue per Client";#N/A,#N/A,TRUE,"Supply margin per Client";#N/A,#N/A,TRUE,"DCFCoverPower";#N/A,#N/A,TRUE,"Power Volume &amp; Price Forecast";#N/A,#N/A,TRUE,"Assumption Book";#N/A,#N/A,TRUE,"RevenuesPower";#N/A,#N/A,TRUE,"Power Pricing";#N/A,#N/A,TRUE,"CostsPower";#N/A,#N/A,TRUE,"Power Fixco Allocation&amp;Forecast";#N/A,#N/A,TRUE,"WaccCompPower";#N/A,#N/A,TRUE,"WaccPower";#N/A,#N/A,TRUE,"MatrixPower";#N/A,#N/A,TRUE,"DCFCoverGas";#N/A,#N/A,TRUE,"CostGas";#N/A,#N/A,TRUE,"RevenuesGas";#N/A,#N/A,TRUE,"Gas Fixco Allocation&amp;Forecast";#N/A,#N/A,TRUE,"Gas Volume &amp; Price Forecast";#N/A,#N/A,TRUE,"WaccGas";#N/A,#N/A,TRUE,"WaccCompGas";#N/A,#N/A,TRUE,"MatrixGas";#N/A,#N/A,TRUE,"DCFCoverWater";#N/A,#N/A,TRUE,"Water Volume &amp; Price Forecast";#N/A,#N/A,TRUE,"Water Pricing";#N/A,#N/A,TRUE,"RevenuesWater";#N/A,#N/A,TRUE,"CostWater";#N/A,#N/A,TRUE,"WaccCompWater";#N/A,#N/A,TRUE,"WaccWater";#N/A,#N/A,TRUE,"MatrixWater";#N/A,#N/A,TRUE,"DCFCoverVersorgung";#N/A,#N/A,TRUE,"DCFOverviewPower";#N/A,#N/A,TRUE,"DCFOverviewGas";#N/A,#N/A,TRUE,"DCFOverviewWater";#N/A,#N/A,TRUE,"DCFOverviewVersorgung";#N/A,#N/A,TRUE,"ValuePower";#N/A,#N/A,TRUE,"ValueGas";#N/A,#N/A,TRUE,"ValueVersorgung";#N/A,#N/A,TRUE,"ValueWater";#N/A,#N/A,TRUE,"PlanPower";#N/A,#N/A,TRUE,"PlanGas";#N/A,#N/A,TRUE,"PlanWater";#N/A,#N/A,TRUE,"PlanVersorgung";#N/A,#N/A,TRUE,"DCFPower";#N/A,#N/A,TRUE,"DCFGas";#N/A,#N/A,TRUE,"DCFWater";#N/A,#N/A,TRUE,"DCFVersorgung";#N/A,#N/A,TRUE,"MatrixVersorgung"}</definedName>
    <definedName name="wrn.Print._.whole._.Report." hidden="1">{#N/A,#N/A,TRUE,"WaccPower";#N/A,#N/A,TRUE,"Model Assumptions";#N/A,#N/A,TRUE,"Financial Assumptions";#N/A,#N/A,TRUE,"Scenarios";#N/A,#N/A,TRUE,"SensitivitiesPower";#N/A,#N/A,TRUE,"SensitivitiesGas";#N/A,#N/A,TRUE,"Fixed Cost allocation table";#N/A,#N/A,TRUE,"SensitivitiesWater";#N/A,#N/A,TRUE,"Fixed Cost SWS Forecast";#N/A,#N/A,TRUE,"Historic balance sheet";#N/A,#N/A,TRUE,"Revenue per Client";#N/A,#N/A,TRUE,"Supply margin per Client";#N/A,#N/A,TRUE,"Multiples Calculation";#N/A,#N/A,TRUE,"Stadtwerke Comps";#N/A,#N/A,TRUE,"Electricity Comps";#N/A,#N/A,TRUE,"Gas Comps";#N/A,#N/A,TRUE,"Water Comps";#N/A,#N/A,TRUE,"DCFCoverPower";#N/A,#N/A,TRUE,"Power Volume &amp; Price Forecast";#N/A,#N/A,TRUE,"Stromabgabe 1999";#N/A,#N/A,TRUE,"RevenuesPower";#N/A,#N/A,TRUE,"Power Pricing";#N/A,#N/A,TRUE,"CostsPower";#N/A,#N/A,TRUE,"PlanPower";#N/A,#N/A,TRUE,"DCFPower";#N/A,#N/A,TRUE,"ValuePower";#N/A,#N/A,TRUE,"WaccCompPower";#N/A,#N/A,TRUE,"MatrixPower";#N/A,#N/A,TRUE,"DCFCoverGas";#N/A,#N/A,TRUE,"DCFOverviewGas";#N/A,#N/A,TRUE,"Gas Pricing";#N/A,#N/A,TRUE,"RevenuesGas";#N/A,#N/A,TRUE,"CostGas";#N/A,#N/A,TRUE,"Gas Volume &amp; Price Forecast";#N/A,#N/A,TRUE,"PlanGas";#N/A,#N/A,TRUE,"DCFGas";#N/A,#N/A,TRUE,"ValueGas";#N/A,#N/A,TRUE,"WaccGas";#N/A,#N/A,TRUE,"WaccCompGas";#N/A,#N/A,TRUE,"MatrixGas";#N/A,#N/A,TRUE,"DCFCoverWater";#N/A,#N/A,TRUE,"DCFCoverWater";#N/A,#N/A,TRUE,"Water Volume &amp; Price Forecast";#N/A,#N/A,TRUE,"Water Pricing";#N/A,#N/A,TRUE,"RevenuesWater";#N/A,#N/A,TRUE,"CostWater";#N/A,#N/A,TRUE,"PlanWater";#N/A,#N/A,TRUE,"DCFWater";#N/A,#N/A,TRUE,"ValueWater";#N/A,#N/A,TRUE,"WaccWater";#N/A,#N/A,TRUE,"WaccCompWater";#N/A,#N/A,TRUE,"MatrixWater";#N/A,#N/A,TRUE,"DCFCoverVersorgung";#N/A,#N/A,TRUE,"DCFOverviewPower";#N/A,#N/A,TRUE,"DCFOverviewWater";#N/A,#N/A,TRUE,"DCFOverviewVersorgung";#N/A,#N/A,TRUE,"PlanVersorgung";#N/A,#N/A,TRUE,"DCFVersorgung";#N/A,#N/A,TRUE,"ValueVersorgung";#N/A,#N/A,TRUE,"WaccVersorgung";#N/A,#N/A,TRUE,"WaccCompVersorgung";#N/A,#N/A,TRUE,"MatrixVersorgung"}</definedName>
    <definedName name="wrn.PrintAll." hidden="1">{"PA1",#N/A,FALSE,"BORDMW";"pa2",#N/A,FALSE,"BORDMW";"PA3",#N/A,FALSE,"BORDMW";"PA4",#N/A,FALSE,"BORDMW"}</definedName>
    <definedName name="wrn.Profitability." hidden="1">{#N/A,"Good",TRUE,"Sheet1";#N/A,"Normal",TRUE,"Sheet1";#N/A,"Bad",TRUE,"Sheet1"}</definedName>
    <definedName name="wrn.Report." hidden="1">{#N/A,#N/A,FALSE,"Cover";#N/A,#N/A,FALSE,"Score Card";#N/A,#N/A,FALSE,"Candidate Info";#N/A,#N/A,FALSE,"Valuation";#N/A,#N/A,FALSE,"DCF-LIKELY";#N/A,#N/A,FALSE,"DCF-RIK";#N/A,#N/A,FALSE,"Notes"}</definedName>
    <definedName name="wrn.sales." hidden="1">{"sales",#N/A,FALSE,"Sales";"sales existing",#N/A,FALSE,"Sales";"sales rd1",#N/A,FALSE,"Sales";"sales rd2",#N/A,FALSE,"Sales"}</definedName>
    <definedName name="wrn.SHORT." hidden="1">{"CREDIT STATISTICS",#N/A,FALSE,"STATS";"CF_AND_IS",#N/A,FALSE,"PLAN";"BALSHEET",#N/A,FALSE,"BALANCE SHEET"}</definedName>
    <definedName name="wrn.summary." hidden="1">{"financials",#N/A,FALSE,"BASIC"}</definedName>
    <definedName name="wrn.tobacco." hidden="1">{"income",#N/A,FALSE,"TOBACCO";"value",#N/A,FALSE,"TOBACCO";"assum1",#N/A,FALSE,"TOBACCO";"assum2",#N/A,FALSE,"TOBACCO";"swisher",#N/A,FALSE,"TOBACCO";"martin",#N/A,FALSE,"TOBACCO";"helme1",#N/A,FALSE,"TOBACCO";"helme2",#N/A,FALSE,"TOBACCO";"HELME3",#N/A,FALSE,"TOBACCO";"depmatrix",#N/A,FALSE,"TOBACCO"}</definedName>
    <definedName name="wrn.tobsum." hidden="1">{"income",#N/A,FALSE,"TOBACCO";"value",#N/A,FALSE,"TOBACCO";"assum1",#N/A,FALSE,"TOBACCO"}</definedName>
    <definedName name="wrn.TOTAL." hidden="1">{"INCOME",#N/A,FALSE,"DECATUR-DIMMIT";"value",#N/A,FALSE,"DECATUR-DIMMIT";"ASSUM1",#N/A,FALSE,"DECATUR-DIMMIT";"ASSUM2",#N/A,FALSE,"DECATUR-DIMMIT";"DECP1",#N/A,FALSE,"DECATUR-DIMMIT";"DECP2",#N/A,FALSE,"DECATUR-DIMMIT";"DECP3",#N/A,FALSE,"DECATUR-DIMMIT";"DIMP1",#N/A,FALSE,"DECATUR-DIMMIT";"depmatrix",#N/A,FALSE,"DECATUR-DIMMIT"}</definedName>
    <definedName name="wrn.Total._.Print." hidden="1">{#N/A,#N/A,TRUE,"Cover Sheet";#N/A,#N/A,TRUE,"Contents";#N/A,#N/A,TRUE,"Model Assumptions";#N/A,#N/A,TRUE,"Financial Assumptions";#N/A,#N/A,TRUE,"Scenarios";#N/A,#N/A,TRUE,"SensitivitiesPower";#N/A,#N/A,TRUE,"SensitivitiesGas";#N/A,#N/A,TRUE,"SensitivitiesWater";#N/A,#N/A,TRUE,"Fixed Cost allocation table";#N/A,#N/A,TRUE,"Historic balance sheet";#N/A,#N/A,TRUE,"Stadtwerke Comps";#N/A,#N/A,TRUE,"Electricity Comps";#N/A,#N/A,TRUE,"Gas Comps";#N/A,#N/A,TRUE,"Water Comps";#N/A,#N/A,TRUE,"DCFCoverPower";#N/A,#N/A,TRUE,"DCFOverviewPower";#N/A,#N/A,TRUE,"RevenuesPower";#N/A,#N/A,TRUE,"CostsPower";#N/A,#N/A,TRUE,"PlanPower";#N/A,#N/A,TRUE,"DCFPower";#N/A,#N/A,TRUE,"ValuePower";#N/A,#N/A,TRUE,"WaccPower";#N/A,#N/A,TRUE,"WaccCompPower";#N/A,#N/A,TRUE,"MatrixPower";#N/A,#N/A,TRUE,"DCFCoverGas";#N/A,#N/A,TRUE,"DCFOverviewGas";#N/A,#N/A,TRUE,"RevenuesGas";#N/A,#N/A,TRUE,"CostGas";#N/A,#N/A,TRUE,"PlanGas";#N/A,#N/A,TRUE,"DCFGas";#N/A,#N/A,TRUE,"ValueGas";#N/A,#N/A,TRUE,"WaccGas";#N/A,#N/A,TRUE,"WaccCompGas";#N/A,#N/A,TRUE,"MatrixGas";#N/A,#N/A,TRUE,"DCFCoverWater";#N/A,#N/A,TRUE,"DCFOverviewWater";#N/A,#N/A,TRUE,"RevenuesWater";#N/A,#N/A,TRUE,"CostWater";#N/A,#N/A,TRUE,"PlanWater";#N/A,#N/A,TRUE,"DCFWater";#N/A,#N/A,TRUE,"ValueWater";#N/A,#N/A,TRUE,"WaccWater";#N/A,#N/A,TRUE,"WaccWater";#N/A,#N/A,TRUE,"WaccCompWater";#N/A,#N/A,TRUE,"MatrixWater";#N/A,#N/A,TRUE,"DCFCoverVersorgung";#N/A,#N/A,TRUE,"DCFOverviewVersorgung";#N/A,#N/A,TRUE,"PlanVersorgung";#N/A,#N/A,TRUE,"DCFVersorgung";#N/A,#N/A,TRUE,"ValueVersorgung";#N/A,#N/A,TRUE,"WaccVersorgung";#N/A,#N/A,TRUE,"WaccCompVersorgung";#N/A,#N/A,TRUE,"MatrixVersorgung"}</definedName>
    <definedName name="wrn.totalcomp." hidden="1">{"comp1",#N/A,FALSE,"COMPS";"footnotes",#N/A,FALSE,"COMPS"}</definedName>
    <definedName name="wrn.trial." hidden="1">{#N/A,#N/A,FALSE,"mpph1";#N/A,#N/A,FALSE,"mpmseb";#N/A,#N/A,FALSE,"mpph2"}</definedName>
    <definedName name="wrn.upstairs." hidden="1">{"histincome",#N/A,FALSE,"hyfins";"closing balance",#N/A,FALSE,"hyfins"}</definedName>
    <definedName name="wrn.VALUATION." hidden="1">{#N/A,#N/A,FALSE,"Valuation Assumptions";#N/A,#N/A,FALSE,"Summary";#N/A,#N/A,FALSE,"DCF";#N/A,#N/A,FALSE,"Valuation";#N/A,#N/A,FALSE,"WACC";#N/A,#N/A,FALSE,"UBVH";#N/A,#N/A,FALSE,"Free Cash Flow"}</definedName>
    <definedName name="wrn.Valuation._.Summaries." hidden="1">{#N/A,#N/A,FALSE,"Cover Sheet";#N/A,#N/A,FALSE,"Financial Assumptions";#N/A,#N/A,FALSE,"DCFOverviewPower";#N/A,#N/A,FALSE,"DCFOverviewGas";#N/A,#N/A,FALSE,"DCFOverviewWater";#N/A,#N/A,FALSE,"DCFOverviewVersorgung"}</definedName>
    <definedName name="wrn.Versorgungs._.GmbH._.Data." hidden="1">{#N/A,#N/A,FALSE,"DCFCoverVersorgung";#N/A,#N/A,FALSE,"DCFOverviewVersorgung";#N/A,#N/A,FALSE,"PlanVersorgung";#N/A,#N/A,FALSE,"DCFVersorgung";#N/A,#N/A,FALSE,"ValueVersorgung";#N/A,#N/A,FALSE,"WaccVersorgung";#N/A,#N/A,FALSE,"WaccVersorgung";#N/A,#N/A,FALSE,"WaccCompVersorgung";#N/A,#N/A,FALSE,"MatrixVersorgung"}</definedName>
    <definedName name="wvu.Page1." hidden="1">{TRUE,TRUE,-2,-16.25,774,494.25,FALSE,TRUE,TRUE,TRUE,0,1,#N/A,1,#N/A,27.1,63.6451612903226,1,FALSE,FALSE,3,TRUE,1,FALSE,75,"Swvu.Page1.","ACwvu.Page1.",#N/A,FALSE,FALSE,0.236220472440945,0.275590551181102,0.236220472440945,0.275590551181102,2,"","",TRUE,TRUE,FALSE,FALSE,1,83,#N/A,#N/A,"=R4C1:R64C22",FALSE,"Rwvu.Page1.","Cwvu.Page1.",FALSE,FALSE,TRUE,1,#N/A,#N/A,FALSE,FALSE,TRUE,TRUE,TRUE}</definedName>
    <definedName name="wvu.Page2." hidden="1">{TRUE,TRUE,-2,-16.25,774,494.25,FALSE,TRUE,TRUE,TRUE,0,6,#N/A,1,#N/A,33.1333333333333,63.6451612903226,1,FALSE,FALSE,3,TRUE,1,FALSE,75,"Swvu.Page2.","ACwvu.Page2.",#N/A,FALSE,FALSE,0.236220472440945,0.275590551181102,0.236220472440945,0.275590551181102,2,"","",TRUE,TRUE,FALSE,FALSE,1,83,#N/A,#N/A,"=R4C25:R64C47",FALSE,"Rwvu.Page2.","Cwvu.Page2.",FALSE,FALSE,TRUE,1,#N/A,#N/A,FALSE,FALSE,TRUE,TRUE,TRUE}</definedName>
    <definedName name="wvu.Page3."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wvu.Page4." hidden="1">{TRUE,TRUE,-2,-16.25,774,494.25,FALSE,TRUE,TRUE,TRUE,0,70,#N/A,1,#N/A,28.5666666666667,63.6451612903226,1,FALSE,FALSE,3,TRUE,1,FALSE,75,"Swvu.Page4.","ACwvu.Page4.",#N/A,FALSE,FALSE,0.236220472440945,0.275590551181102,0.236220472440945,0.275590551181102,2,"","",TRUE,TRUE,FALSE,FALSE,1,83,#N/A,#N/A,"=R4C72:R64C94",FALSE,"Rwvu.Page4.","Cwvu.Page4.",FALSE,FALSE,TRUE,1,#N/A,#N/A,FALSE,FALSE,TRUE,TRUE,TRUE}</definedName>
    <definedName name="wwwww" hidden="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8" i="4" l="1"/>
  <c r="D185" i="4"/>
  <c r="D182" i="4"/>
  <c r="D180" i="4"/>
  <c r="D177" i="4"/>
  <c r="D174" i="4"/>
  <c r="D172" i="4"/>
  <c r="D170" i="4"/>
  <c r="D167" i="4"/>
  <c r="D165" i="4"/>
  <c r="D162" i="4"/>
  <c r="D160" i="4"/>
  <c r="D157" i="4"/>
  <c r="F155" i="4"/>
  <c r="D155" i="4"/>
  <c r="D150" i="4"/>
  <c r="D128" i="4"/>
  <c r="D126" i="4"/>
  <c r="D124" i="4"/>
  <c r="D122" i="4"/>
  <c r="D120" i="4"/>
  <c r="D118" i="4"/>
  <c r="D104" i="4"/>
  <c r="D92" i="4"/>
  <c r="F48" i="4"/>
  <c r="F52" i="3"/>
  <c r="F62" i="5" l="1"/>
  <c r="F84" i="5"/>
  <c r="F144" i="5"/>
  <c r="F268" i="4"/>
  <c r="F235" i="4"/>
  <c r="F252" i="4"/>
  <c r="F177" i="4" l="1"/>
  <c r="F189" i="7" l="1"/>
  <c r="F97" i="7"/>
  <c r="F174" i="4"/>
  <c r="F172" i="4"/>
  <c r="F170" i="4"/>
  <c r="F188" i="4"/>
  <c r="F185" i="4"/>
  <c r="F182" i="4"/>
  <c r="F180" i="4"/>
  <c r="F167" i="4"/>
  <c r="F165" i="4"/>
  <c r="F162" i="4"/>
  <c r="F160" i="4"/>
  <c r="F157" i="4"/>
  <c r="F150" i="4"/>
  <c r="F92" i="4" l="1"/>
  <c r="F95" i="7" l="1"/>
  <c r="F122" i="4" l="1"/>
  <c r="F128" i="4"/>
  <c r="F126" i="4"/>
  <c r="F124" i="4"/>
  <c r="D106" i="4" l="1"/>
  <c r="D101" i="4" l="1"/>
  <c r="D263" i="4"/>
  <c r="D265" i="4" l="1"/>
  <c r="D127" i="5" l="1"/>
  <c r="D124" i="5"/>
  <c r="D122" i="5"/>
  <c r="D108" i="5"/>
  <c r="D98" i="5"/>
  <c r="D60" i="5"/>
  <c r="D55" i="5"/>
  <c r="D53" i="5"/>
  <c r="D45" i="5"/>
  <c r="D38" i="5"/>
  <c r="D35" i="5"/>
  <c r="D250" i="4"/>
  <c r="D247" i="4"/>
  <c r="D233" i="4"/>
  <c r="D228" i="4"/>
  <c r="D226" i="4"/>
  <c r="D208" i="4"/>
  <c r="D108" i="4"/>
  <c r="D98" i="4"/>
  <c r="D89" i="4"/>
  <c r="D86" i="4"/>
  <c r="D80" i="4"/>
  <c r="D54" i="4"/>
  <c r="D52" i="4"/>
  <c r="D48" i="4"/>
  <c r="D43" i="4"/>
  <c r="F57" i="3" l="1"/>
  <c r="F187" i="7" l="1"/>
  <c r="F143" i="7"/>
  <c r="F138" i="7"/>
  <c r="F136" i="7"/>
  <c r="F129" i="7"/>
  <c r="F147" i="5"/>
  <c r="F149" i="5" s="1"/>
  <c r="F141" i="5"/>
  <c r="F129" i="5"/>
  <c r="F95" i="5"/>
  <c r="F92" i="5"/>
  <c r="F82" i="5"/>
  <c r="F79" i="5"/>
  <c r="F76" i="5"/>
  <c r="F265" i="4"/>
  <c r="F263" i="4"/>
  <c r="F211" i="4"/>
  <c r="F205" i="4"/>
  <c r="F106" i="4"/>
  <c r="F55" i="3" l="1"/>
  <c r="F48" i="3"/>
  <c r="F45" i="3"/>
  <c r="F80" i="4"/>
  <c r="F146" i="7" l="1"/>
  <c r="F184" i="7" l="1"/>
  <c r="F55" i="5" l="1"/>
  <c r="F60" i="5" l="1"/>
  <c r="F162" i="7"/>
  <c r="F160" i="7"/>
  <c r="F174" i="7"/>
  <c r="F141" i="7"/>
  <c r="F108" i="5"/>
  <c r="F233" i="4"/>
  <c r="F43" i="4"/>
  <c r="F118" i="4" l="1"/>
  <c r="F104" i="4"/>
  <c r="F86" i="4"/>
  <c r="F158" i="7"/>
  <c r="F166" i="7"/>
  <c r="F168" i="7"/>
  <c r="F176" i="7"/>
  <c r="F134" i="7"/>
  <c r="F170" i="7"/>
  <c r="F178" i="7"/>
  <c r="F151" i="7"/>
  <c r="F182" i="7"/>
  <c r="F156" i="7"/>
  <c r="F164" i="7"/>
  <c r="F172" i="7"/>
  <c r="F180" i="7"/>
  <c r="F134" i="5"/>
  <c r="F122" i="5"/>
  <c r="F77" i="7"/>
  <c r="F127" i="7"/>
  <c r="F61" i="7"/>
  <c r="F64" i="7"/>
  <c r="F113" i="5"/>
  <c r="F124" i="5"/>
  <c r="F79" i="7"/>
  <c r="F115" i="5"/>
  <c r="F136" i="5"/>
  <c r="F69" i="7"/>
  <c r="F81" i="7"/>
  <c r="F86" i="7"/>
  <c r="F117" i="5"/>
  <c r="F138" i="5"/>
  <c r="F75" i="7"/>
  <c r="F84" i="7"/>
  <c r="F92" i="7"/>
  <c r="F52" i="4"/>
  <c r="F45" i="5"/>
  <c r="F191" i="4"/>
  <c r="F103" i="5"/>
  <c r="F105" i="5"/>
  <c r="F101" i="4" l="1"/>
  <c r="F98" i="4"/>
  <c r="F120" i="4"/>
  <c r="F108" i="4"/>
  <c r="F89" i="4"/>
  <c r="F208" i="4"/>
  <c r="F213" i="4" s="1"/>
  <c r="F67" i="7"/>
  <c r="F127" i="5"/>
  <c r="F226" i="4"/>
  <c r="F38" i="5"/>
  <c r="F250" i="4"/>
  <c r="F35" i="5"/>
  <c r="F53" i="5"/>
  <c r="F228" i="4"/>
  <c r="F54" i="4"/>
  <c r="F98" i="5"/>
  <c r="F247" i="4"/>
  <c r="F195" i="4" l="1"/>
  <c r="F57" i="4"/>
  <c r="D24" i="2"/>
  <c r="A4" i="7"/>
  <c r="A3" i="7"/>
  <c r="A1" i="7"/>
  <c r="A4" i="5"/>
  <c r="A3" i="5"/>
  <c r="A1" i="5"/>
  <c r="D21" i="2"/>
  <c r="Q257" i="4"/>
  <c r="A4" i="4"/>
  <c r="A3" i="4"/>
  <c r="A1" i="4"/>
  <c r="A4" i="3"/>
  <c r="A3" i="3"/>
  <c r="A1" i="3"/>
  <c r="D17" i="2" l="1"/>
  <c r="D18" i="2"/>
  <c r="D28" i="2"/>
  <c r="D23" i="2"/>
  <c r="D22" i="2"/>
  <c r="D16" i="2"/>
  <c r="D29" i="2"/>
  <c r="D20" i="2"/>
  <c r="D19" i="2"/>
  <c r="D12" i="2"/>
  <c r="D30" i="2" l="1"/>
  <c r="D31" i="2" s="1"/>
  <c r="D32" i="2" s="1"/>
</calcChain>
</file>

<file path=xl/sharedStrings.xml><?xml version="1.0" encoding="utf-8"?>
<sst xmlns="http://schemas.openxmlformats.org/spreadsheetml/2006/main" count="737" uniqueCount="493">
  <si>
    <t>Hulhumalé, Republic of Maldives</t>
  </si>
  <si>
    <t>BILL OF QUANTITIES</t>
  </si>
  <si>
    <t>SUMMARY</t>
  </si>
  <si>
    <t>ITEM</t>
  </si>
  <si>
    <t>DESCRIPTION</t>
  </si>
  <si>
    <t>AMOUNT</t>
  </si>
  <si>
    <t xml:space="preserve">Section 1 : General Requirements </t>
  </si>
  <si>
    <t>PRELIMINARIES</t>
  </si>
  <si>
    <t>MVR.</t>
  </si>
  <si>
    <t xml:space="preserve">Section 2 : Facility Construction </t>
  </si>
  <si>
    <t>WATER PROOFING</t>
  </si>
  <si>
    <t>MASONRY WORK</t>
  </si>
  <si>
    <t>PLASTER WORK</t>
  </si>
  <si>
    <t>ROOF WORKS</t>
  </si>
  <si>
    <t>PAINTING</t>
  </si>
  <si>
    <t xml:space="preserve">DOOR AND WINDOWS </t>
  </si>
  <si>
    <t>MISCELLANEOUS WORKS</t>
  </si>
  <si>
    <t>Section 3 : Facility Services</t>
  </si>
  <si>
    <t>ELECTRICAL INSTALLATION</t>
  </si>
  <si>
    <t>PLUMBING</t>
  </si>
  <si>
    <t>GRAND TOTAL.</t>
  </si>
  <si>
    <t>GST 6%</t>
  </si>
  <si>
    <t>GRAND TOTAL incl GST.</t>
  </si>
  <si>
    <t>NOTE:</t>
  </si>
  <si>
    <t xml:space="preserve">It is the Bidder's responsibility to ensure that there is no page missing and / or in duplicate from these specified Bill of Quantities.
  </t>
  </si>
  <si>
    <t>SECTION 1: GENERAL REQUIREMENTS</t>
  </si>
  <si>
    <t xml:space="preserve">Item </t>
  </si>
  <si>
    <t xml:space="preserve">                   Description</t>
  </si>
  <si>
    <t>Unit</t>
  </si>
  <si>
    <t>Qty.</t>
  </si>
  <si>
    <t>Rate (MVR)</t>
  </si>
  <si>
    <t>Amount (MVR)</t>
  </si>
  <si>
    <t>General Notes :</t>
  </si>
  <si>
    <t>“Approved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</si>
  <si>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Architect of such discrepancies before proceeding with the Works.</t>
  </si>
  <si>
    <t>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</si>
  <si>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Preamble Notes:</t>
  </si>
  <si>
    <t>Tenderer shall visit the site prior to quoting and ascertain site conditions, access to site extends of extra payments may be claimed during construction consequent to omission of price inclusive through lack of prior study of site.</t>
  </si>
  <si>
    <t>On practical completion of project the contractor should at not extra cost thoroughly clean out each room by washing all floors, cleaning glasses, removing paint stains, motar droppings, and clear site completely of all debris and restore to original conditions,with all services interrupted during  construction.</t>
  </si>
  <si>
    <t>SITE MANAGEMENT COST</t>
  </si>
  <si>
    <t>Allow for all on &amp; off site management cost including cost of site staff,temporary services such as electricity water and telephone,provide and maintain necessary documents and all management related cost.</t>
  </si>
  <si>
    <t>Item</t>
  </si>
  <si>
    <t>TEMPORARY FENCING, BARRIERS AND GATES</t>
  </si>
  <si>
    <t>Maintenance of temporary fencing, barriers and gates.</t>
  </si>
  <si>
    <t xml:space="preserve">General Clean-Up </t>
  </si>
  <si>
    <t>Daily removal of debris, All kind of plantation and  unnecessary materials from the project site resulting it suitable for suceeding works &amp; to the dump at 'area as designated by the employer.  The General Contractor shall allow all costs for 'proper housekeeping of the project site at all times.</t>
  </si>
  <si>
    <t>The tenderer is to insert fully described items to cover any other Method Related charges he may deem necessary.  The tenderer shall distinguish between those charges which are “Fixed” and those that are “Time related”</t>
  </si>
  <si>
    <t>Total carried to main summary</t>
  </si>
  <si>
    <t>Sl No.</t>
  </si>
  <si>
    <t>Description</t>
  </si>
  <si>
    <t>Qty</t>
  </si>
  <si>
    <t>Query</t>
  </si>
  <si>
    <t>Recommendation/ Assumption</t>
  </si>
  <si>
    <t>Rates Ref.</t>
  </si>
  <si>
    <t>General Preamble Notes:</t>
  </si>
  <si>
    <t xml:space="preserve">Cost to include supply of material , labour , tools, &amp; equipment, scaffolding, consumables (nails,screws,bolts,nuts,washer,etc.), cutting &amp; forming, technical supervision and all other incidentals necessary to complete the work all in accordance with plans &amp; specification. </t>
  </si>
  <si>
    <t>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</si>
  <si>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Rates for setting aside for re-use shall include cleaning, stacking, protecting and dispatching from, and the subsequent returning to site as required. </t>
  </si>
  <si>
    <t xml:space="preserve">All the works in this section shall be carried out as directed by the Engineer to his approval. </t>
  </si>
  <si>
    <t>Clearing site is measured area on plan</t>
  </si>
  <si>
    <t>Rates for site clearance shall include:</t>
  </si>
  <si>
    <t>(1) clearing all general vegetation, tall grass, creepers, shrubs, bushes and small trees.</t>
  </si>
  <si>
    <t>(2) clearing all rubbish, debris and unwanted materials.</t>
  </si>
  <si>
    <t>(3) removal of existing soil piles</t>
  </si>
  <si>
    <t>Unless otherwise described in the Bills of Quantities, excavation shall be deemed to commence at existing ground level.</t>
  </si>
  <si>
    <t>Rates for excavation  shall include for: leveling, grading, trimming, compacting to faces of excavation, keep sides plumb, backfilling, consolidating, additional working space and disposing surplus soil.</t>
  </si>
  <si>
    <t>Rates for excavation shall include for additional excavation and backfilling due to planking and strutting and Contractor's method or process and keeping excavation and/or site free from water at all times.</t>
  </si>
  <si>
    <t>Rates for filling/backfilling shall include;</t>
  </si>
  <si>
    <t>(1) spreading, leveling and compacting</t>
  </si>
  <si>
    <t>(2) decrease in bulk volume</t>
  </si>
  <si>
    <t>Ground needs to be compacted to the density required  by the Engineer</t>
  </si>
  <si>
    <t>Rate for damp proof membrane shall include for laying, dressing around, sealing all penetration and laps.</t>
  </si>
  <si>
    <t>Concrete is measured net without deduction for the volume of reinforcement.</t>
  </si>
  <si>
    <t>All concrete admixtures shall be administered in accordance with manufacturer's recommendations.</t>
  </si>
  <si>
    <t>Mix ratio for reinforced concrete shall be 1:2:3 and lean concrete shall be 1:3:6 by volume</t>
  </si>
  <si>
    <t>Rates for concrete shall include;</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</si>
  <si>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</si>
  <si>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</si>
  <si>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</si>
  <si>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</si>
  <si>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</si>
  <si>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additional concrete required to place the formwork and to conform to structural and excavated tolerances.</t>
  </si>
  <si>
    <t>(7) all concrete test according to the engineers instructions.</t>
  </si>
  <si>
    <t>(8) Rates shall be inclusive for any additional concrete required to place the formwork.</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</si>
  <si>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</si>
  <si>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</si>
  <si>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</si>
  <si>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</si>
  <si>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</si>
  <si>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</si>
  <si>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</si>
  <si>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(6) providing all necessary laps, bends and anchorages</t>
  </si>
  <si>
    <t>(7) cleaning by wire brushing</t>
  </si>
  <si>
    <t>The thickness stated for in situ finishing, beds and backings are nominal.</t>
  </si>
  <si>
    <t>Rate for steel works to include for fabricating and welding of steel members as shown in designs, painting to steel pipes with anti-corrosive paint with epoxy primer according to specifications, casting vertical pipes into concrete foundations and any other works required as shown in drawings.</t>
  </si>
  <si>
    <t>Rates for formwork shall include for: all necessary boarding, supports, erecting, framing, temporary cambering, cutting, perforations for reinforcing bars, bolts, straps, ties, hangers, pipes and removal of formwork.</t>
  </si>
  <si>
    <t>All specialised flooring systems shall be laid as per shown in drawings and according to manufacturer's instructions.</t>
  </si>
  <si>
    <r>
      <t>m</t>
    </r>
    <r>
      <rPr>
        <vertAlign val="superscript"/>
        <sz val="11"/>
        <rFont val="Arial Narrow"/>
        <family val="2"/>
      </rPr>
      <t>3</t>
    </r>
  </si>
  <si>
    <r>
      <t>m</t>
    </r>
    <r>
      <rPr>
        <vertAlign val="superscript"/>
        <sz val="10"/>
        <rFont val="Arial Narrow"/>
        <family val="2"/>
      </rPr>
      <t>2</t>
    </r>
  </si>
  <si>
    <t>Total carried over to summary</t>
  </si>
  <si>
    <t>Filling</t>
  </si>
  <si>
    <t>(Rates for all cement concrete items plain and reinforced  described below shall include work  at all levels and for all heights. (This section covers cast in situ structural and architectural as well as precast structural and architectural concrete work).</t>
  </si>
  <si>
    <t>(Quoted Rates are for all heights, depths, levels, leads and lifts)
The operations describe below are only indicative &amp; the item is to be executed as per technical/ manufacturer's specification.
Testing shall be done by ponding water (150mm depth) for 72 hours.</t>
  </si>
  <si>
    <t>Bitumenous coat over concrete surface.</t>
  </si>
  <si>
    <t>Damp Proof Polythene Membrane</t>
  </si>
  <si>
    <t xml:space="preserve"> Modified Cementious  Water Proofing over concrete surface.</t>
  </si>
  <si>
    <t>Blocks shall be of standard quality with no defects and sample shall be submitted for approval of the Consultant. Vertical and horizontal joint of blocks shall be filled completely and suitable with mortar on line shall not be moved or rearranged. Joint and surface of block of exposed finished block wall shall be cleaned immediately after joint is filled.</t>
  </si>
  <si>
    <t>ROOF WORK</t>
  </si>
  <si>
    <t>Rates for all timber structures shall include for:</t>
  </si>
  <si>
    <t xml:space="preserve">(1) all labour in framing, notching and fitting around projections, pipes, light fittings, hatches, grilles and similar and complete with cleats, packers, wedges and similar and all nails,bolts &amp; screws. </t>
  </si>
  <si>
    <t>(2) Applying approved quality wood preservators as per manufacturer's instructions and approved painting.</t>
  </si>
  <si>
    <t>Mix ratio for cement screeding shall be 1:5 and for concrete screeding shall be 1:3:6. Rate shall include for mixing, laying, cleaning down to reveals where necessary and making good as per shown in drawings.</t>
  </si>
  <si>
    <t>`</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</si>
  <si>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</si>
  <si>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</si>
  <si>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All Timber door frames shall be treated timber.</t>
  </si>
  <si>
    <t>All louvres, windows and sliding doors shall be  30 micron powder coated aluminium as per details given in  
Door/Window schedule.</t>
  </si>
  <si>
    <t>Screed</t>
  </si>
  <si>
    <t>No.</t>
  </si>
  <si>
    <t>Others (pls. specify)</t>
  </si>
  <si>
    <t>This refers to items not mentioned above that the bidder  consider it as necessary (sundry items) as per plan and specification. Extra work related to above scope and not mentioned in "others" will not be entertained.</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</si>
  <si>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</si>
  <si>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</si>
  <si>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</si>
  <si>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</si>
  <si>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</si>
  <si>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</si>
  <si>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</si>
  <si>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</si>
  <si>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</si>
  <si>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Supply &amp; fixing of light fixtures as specified in respective areas at desired level as per the drawing. Rate should all other required accessories to complete according to drawing.</t>
  </si>
  <si>
    <t>Switches</t>
  </si>
  <si>
    <t>Three Gang Switch</t>
  </si>
  <si>
    <t>Power Sockets</t>
  </si>
  <si>
    <t>Supply &amp; fixing of Power sockets as specified in respective areas at desired level as per the drawing. Rate should all other required accessories to complete according to drawing.</t>
  </si>
  <si>
    <t>PLUMBING WORKS</t>
  </si>
  <si>
    <t>The work shall be executed strictly in accordance with the rules and regulations set by the relevant local authorities.</t>
  </si>
  <si>
    <t>The Contractor shall be responsible to connect the drainage and water supply to the mains and to obtain the necessary approvals and certificates from the relevant authorities.</t>
  </si>
  <si>
    <t>All new and existing connections to mains, Pits, pumps etc  and meter installation shall be arranged by the Contractor and payment of fees thereof, if any, shall also be made by him.</t>
  </si>
  <si>
    <t>The Contractor shall be responsible for the watch and ward of all fittings until the Works is fully completed and handed over to the owner.</t>
  </si>
  <si>
    <t>The following items and description and the plumbing drawings are given as guidance as to the nature of the information to be returned by the contractor.</t>
  </si>
  <si>
    <t>Rates shall include for: excavation, maintaining faces of drain pipe trenches and pits, backfilling, disposal of surplus spoil; bends, junctions, reducers, expansion joints and all joints and other incidental materials</t>
  </si>
  <si>
    <t>Rates shall include testing the entire system as per MWSC regulations.</t>
  </si>
  <si>
    <t>Water supply</t>
  </si>
  <si>
    <t>Connecting to MWSC water main including water meter &amp; connection charge.</t>
  </si>
  <si>
    <t>Connecting to MWSC  main drainage system including.</t>
  </si>
  <si>
    <t>100mm Dia solid waste PVC pipe</t>
  </si>
  <si>
    <t>75mm Dia liquid waste PVC pipe</t>
  </si>
  <si>
    <t>Ground Well Water Supply</t>
  </si>
  <si>
    <t>Pumping System</t>
  </si>
  <si>
    <t>Sanitry Fixtures</t>
  </si>
  <si>
    <t>WC</t>
  </si>
  <si>
    <t>Muslim shower</t>
  </si>
  <si>
    <t>Wash basin tap</t>
  </si>
  <si>
    <t>Toilet paper holder</t>
  </si>
  <si>
    <t>Floor trap gully with drain</t>
  </si>
  <si>
    <t>Testing &amp; Commisioning</t>
  </si>
  <si>
    <t>Test the entire system as per STELCO regulations.</t>
  </si>
  <si>
    <t>11.3.1</t>
  </si>
  <si>
    <t>FINISHING WORKS</t>
  </si>
  <si>
    <t>Excavation</t>
  </si>
  <si>
    <t>Nos</t>
  </si>
  <si>
    <t>Gabion Wall Work</t>
  </si>
  <si>
    <t>50mm x 100mm @ 150mm c/c - 2600mm high</t>
  </si>
  <si>
    <t>50mm x 100mm @ 150mm c/c - 3000mm high</t>
  </si>
  <si>
    <t>Water Dispensers</t>
  </si>
  <si>
    <t>Dustbin</t>
  </si>
  <si>
    <t>10.4.1</t>
  </si>
  <si>
    <t>LED Waterproof wall mount Warm light Luminares with diffusers</t>
  </si>
  <si>
    <t>10.4.2</t>
  </si>
  <si>
    <t>Pendant warm Light</t>
  </si>
  <si>
    <t>Wall Mounted Emergency Light</t>
  </si>
  <si>
    <t>Tap</t>
  </si>
  <si>
    <t>Wall Mounted Urinal set</t>
  </si>
  <si>
    <t>Handicap Toilet support Bar</t>
  </si>
  <si>
    <t>Handicap toilet WC</t>
  </si>
  <si>
    <t>Wash Basin tap</t>
  </si>
  <si>
    <t>Columns</t>
  </si>
  <si>
    <t>Clay Brick Work</t>
  </si>
  <si>
    <t>Precast Cement Concrete Planter Box</t>
  </si>
  <si>
    <t>Green Wall</t>
  </si>
  <si>
    <t>Cement Board Facia WorK</t>
  </si>
  <si>
    <t>Benches</t>
  </si>
  <si>
    <t>Vertical Wooden Fins</t>
  </si>
  <si>
    <t>Laying Paver Blocks</t>
  </si>
  <si>
    <t>11.3.2</t>
  </si>
  <si>
    <t>Electric Pump for ground water</t>
  </si>
  <si>
    <t>11.5.1</t>
  </si>
  <si>
    <t>11.5.2</t>
  </si>
  <si>
    <t>Footings</t>
  </si>
  <si>
    <t>Tie Beams</t>
  </si>
  <si>
    <t>Slab</t>
  </si>
  <si>
    <t>8.1.1</t>
  </si>
  <si>
    <t>8.1.2</t>
  </si>
  <si>
    <t>Wiremesh Grill for creeper plants</t>
  </si>
  <si>
    <t>1000mmx450mm- 450mm high hardwood bench fixed to wall with angle 50 x50mm with M8 x 50 bolt.</t>
  </si>
  <si>
    <t>2600mmx450mm- 500mm high hardwood bench fixed to wall with angle 50 x50mm with M8 x 50 bolt, supported by 100mm GI pipe.</t>
  </si>
  <si>
    <t>400 x 450 mm Mirrors fixed to RCC column  with 20mm x 20mm steel plate at different heights as mentioned in drawings.</t>
  </si>
  <si>
    <t>Inspection chambers</t>
  </si>
  <si>
    <t>11.6.1</t>
  </si>
  <si>
    <t>Hooks/Hanger</t>
  </si>
  <si>
    <t>Signages</t>
  </si>
  <si>
    <t>CENTRAL PARK TOILET BLOCK 2018</t>
  </si>
  <si>
    <t>CENTRAL PARK TOILET BLOCK</t>
  </si>
  <si>
    <t>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</si>
  <si>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</si>
  <si>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Where any clause or item in these Bills of Quantities is not priced, it shall be deemed that the cost of such clause or item has been allowed elsewhere within these Bills of Quantities. No subsequent claim against such item or clause will be considered.</t>
  </si>
  <si>
    <t>The Bill of Quantities  are prepared and grouped  in sections.  Within each section the items  are  set  out in trade order.</t>
  </si>
  <si>
    <t>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</si>
  <si>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 xml:space="preserve">Wherever  the term  "Ditto"  appears in the Bill of Quantities, the item concerned will be interpreted  in the  context of the preceding items.  The term may refer to a single word or phrase. Wherever the term  "Allow"  occur in the Generally and Preliminaries, the General Contractor shall provide cost/price on such items.  The cost / price indicated on such items will be at the General Contractor's risk and no adjustment in relation thereto will be made at the Final Account, except  where such adjustment  is expressly provided for in the Conditions of Contract.  In the absence of any price against such items, the cost of such items will be deemed to be included on the other rates contained in the Bill of Quantities.  </t>
  </si>
  <si>
    <t>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</si>
  <si>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All items in the Bill of Quantities shall  be priced in detail not grouped together as total prices for any trades or sections.</t>
  </si>
  <si>
    <t>The items of work and corresponding quantities indicated in the Bill of Quantities should remain unchanged.</t>
  </si>
  <si>
    <t>The General Contractor shall be deemed to have taken into account all possible inclement weather when preparing his Bid and shall not be entitled to extra payment by reason of the occurrence or effect of excessive wind, typhoon or other meteorogical phenomena.</t>
  </si>
  <si>
    <t>(a)</t>
  </si>
  <si>
    <t>(b)</t>
  </si>
  <si>
    <t>(c)</t>
  </si>
  <si>
    <t>(d)</t>
  </si>
  <si>
    <t>(e)</t>
  </si>
  <si>
    <t>(f)</t>
  </si>
  <si>
    <t>(g)</t>
  </si>
  <si>
    <t>(h)</t>
  </si>
  <si>
    <t>(i)</t>
  </si>
  <si>
    <t>(j)</t>
  </si>
  <si>
    <t>(k)</t>
  </si>
  <si>
    <t>(l)</t>
  </si>
  <si>
    <t>(m)</t>
  </si>
  <si>
    <t>(n)</t>
  </si>
  <si>
    <t>(o)</t>
  </si>
  <si>
    <t>(p)</t>
  </si>
  <si>
    <t>(q)</t>
  </si>
  <si>
    <t>(r)</t>
  </si>
  <si>
    <t>(s)</t>
  </si>
  <si>
    <t>(t)</t>
  </si>
  <si>
    <t>(u)</t>
  </si>
  <si>
    <t>(v)</t>
  </si>
  <si>
    <t>(w)</t>
  </si>
  <si>
    <t>2.1.1</t>
  </si>
  <si>
    <t xml:space="preserve">CONCRETE WORK </t>
  </si>
  <si>
    <t>3.2.1</t>
  </si>
  <si>
    <t>3.2.2</t>
  </si>
  <si>
    <t>F1, 650mm x 650mm x 250mm</t>
  </si>
  <si>
    <t>3.2.3</t>
  </si>
  <si>
    <t>B1, 350mm x 200mm</t>
  </si>
  <si>
    <t>3.2.4</t>
  </si>
  <si>
    <t>3.2.5</t>
  </si>
  <si>
    <t>Other Related Charges</t>
  </si>
  <si>
    <t>50mm thick lean concrete (Mix ratio 1:3:6) spread and levelled below foundation</t>
  </si>
  <si>
    <t>Vibrated reinforced concrete (Mix ratio 1:2:3) as described to:</t>
  </si>
  <si>
    <t>3.1.1</t>
  </si>
  <si>
    <t>3.2.6</t>
  </si>
  <si>
    <t>3.2.7</t>
  </si>
  <si>
    <t>Site Clearance</t>
  </si>
  <si>
    <t>Filling with selected, Sharp Fine sand in layers each deposited layer to Engineer's approval as shown in the drawing.</t>
  </si>
  <si>
    <t>Filling with selected, suitable Gravels in layers,consolidating each deposited layer to Engineer's approval as shown in the drawing. Rate to include also for disposal of excess material as directed.</t>
  </si>
  <si>
    <t xml:space="preserve">Removing the top soil average 150mm thick and clear the area of site from rubbish and vegetable matters, stumps, roots, and all required clearings. All debris should be transported off site and dumped at a location as per Engineer's instructions. </t>
  </si>
  <si>
    <t>Excavation for pits, column footings and foundation trenches. Rate to include also for disposal of excess material as directed.</t>
  </si>
  <si>
    <t>Approved Marine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</si>
  <si>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Allow for forming grooves, drip course, chamfers, cut-outs, openings etc. where called for and for dressing with approved shuttering oil to prevent adhesion. Unexposed concrete surfaces subsequently left untreated (in the condition obtained on removal of form work) shall not constitute exposed concrete work and shall be measured under this item only. Irregular shapes with sides which may not be perpendicular to each other for shapes not conforming to rectangle  or square shall not be paid separately. The finished surface should be smooth and as per direction as well as to the Engineer's approval. Rate shall include all cost for shuttering and deshuttering as well.</t>
  </si>
  <si>
    <t>GROUND WORK</t>
  </si>
  <si>
    <t>FORM WORK</t>
  </si>
  <si>
    <t>Below ground level</t>
  </si>
  <si>
    <t>Above ground level</t>
  </si>
  <si>
    <t>Column shafts of C1, C2, and C3</t>
  </si>
  <si>
    <t>TB1, TB2 and TB3</t>
  </si>
  <si>
    <t>3.3.1</t>
  </si>
  <si>
    <t>3.3.2</t>
  </si>
  <si>
    <t>3.3.3</t>
  </si>
  <si>
    <t>3.3.4</t>
  </si>
  <si>
    <t>3.3.5</t>
  </si>
  <si>
    <t>3.3.6</t>
  </si>
  <si>
    <t>Roof Beams</t>
  </si>
  <si>
    <t>Roof Slab</t>
  </si>
  <si>
    <t>REINFORCEMENT WORK</t>
  </si>
  <si>
    <t>Stirrups shall be hot rolled mildsteel round bars complying with BS 4449, Characteristic strength  not less than 250N/mm2</t>
  </si>
  <si>
    <t>Main reinforcement steel shall be high tensile  steel hot rolled deformed bars complying with  BS 4449, Characteristic strength  not less than 460N/mm2</t>
  </si>
  <si>
    <t>Rates shall include for; distribution steel, cleaning,  fabrication, placing, the provision for all necessary temporary fixings, and supports including chairs and tie wire , laps and wastage.</t>
  </si>
  <si>
    <t>Ton</t>
  </si>
  <si>
    <t>3.4.1</t>
  </si>
  <si>
    <t>3.4.2</t>
  </si>
  <si>
    <t>3.4.3</t>
  </si>
  <si>
    <t>3.4.4</t>
  </si>
  <si>
    <t>3.4.5</t>
  </si>
  <si>
    <t>Foundation Footings, Tie beams and under floor slabs</t>
  </si>
  <si>
    <t xml:space="preserve">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
</t>
  </si>
  <si>
    <t xml:space="preserve">Supplying and laying of Polythene damp proof membrane laid on blinding layer (Pool) other areas.
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 complete with all  lead and lift for all materials and labour and as directed , at all heights and all locations. </t>
  </si>
  <si>
    <t>Supplying and laying composite built up  waterproofing  comprising of BASF Master Seal 588 in two coats(First coat to be brushed in horizonta direction of surface and second coat in vertical direction or vice-versa) mixing in the proportion as per manufacturer specification followed by  a primer coat of neat cement slurry.Rates for waterproofing system shall include for screeding, dressing around and into pipes and outlets, and or providing the necessary agreed (accepted local) years guarantee for workmanship and materials and testing by flooding.</t>
  </si>
  <si>
    <t>5.1.1</t>
  </si>
  <si>
    <t>5.1.2</t>
  </si>
  <si>
    <t>5.2.1</t>
  </si>
  <si>
    <t>75mm x 200mm clay brickwork</t>
  </si>
  <si>
    <t>100mm thick</t>
  </si>
  <si>
    <t>150mm thick</t>
  </si>
  <si>
    <t xml:space="preserve">Block Work </t>
  </si>
  <si>
    <t>External Plaster</t>
  </si>
  <si>
    <t>Rates to include supply of materials, labor, tools &amp; equipment, scaffoldings, consumables (nails, screws, bolts, nuts, washer, etc.), painting, reglets , chipping, making good on the affected area &amp; technical supervision and all other incidentals necessary to complete the work all in accordance with drawings &amp; specification.</t>
  </si>
  <si>
    <t>Rates shall include framing, notching and fitting around projections, Flashing at sides, pipes, light fittings,hatches, grilles and similar and complete with cleats, packers, wedges and similar and all nails,bolts &amp; screws.</t>
  </si>
  <si>
    <t>Rates shall include for applying approved quality wood preservators as per manufactures instructions for all Timber  structures.</t>
  </si>
  <si>
    <t>All timber main elements of roof structure to be approved grade  or equivalent.</t>
  </si>
  <si>
    <t>Waterproofing work to be carried out by a specialist water proofing sub contractor and shall provide a 10 years guarantee in an acceptable format for materials and workmenship through their principals.</t>
  </si>
  <si>
    <t>FINISHING WORK</t>
  </si>
  <si>
    <t>Exterior Painting</t>
  </si>
  <si>
    <t>Interior Painting</t>
  </si>
  <si>
    <t>FLOORING &amp; TILING</t>
  </si>
  <si>
    <t>8.2.1</t>
  </si>
  <si>
    <t>Floor Tiling</t>
  </si>
  <si>
    <t>8.2.2</t>
  </si>
  <si>
    <t>8.2.3</t>
  </si>
  <si>
    <t>300mm x 300mm Ceramic tiles at Male &amp; Female Toilets</t>
  </si>
  <si>
    <t>Rates shall include for: Fixing, bedding, grouting, and pointing materials, making good around pipes, sanitary fixtures, and similar; cleaning &amp; Polishing.</t>
  </si>
  <si>
    <t>Wall Tiling</t>
  </si>
  <si>
    <t>8.2.4</t>
  </si>
  <si>
    <t>All louvres, windows and sliding doors shall be  80 micron powder coated aluminium as per details given in Door/Window schedule.</t>
  </si>
  <si>
    <t xml:space="preserve">Doors </t>
  </si>
  <si>
    <t>9.1.1</t>
  </si>
  <si>
    <t>9.1.2</t>
  </si>
  <si>
    <t>9.1.3</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</si>
  <si>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</si>
  <si>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</si>
  <si>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 xml:space="preserve">Supplying and fixing in position selected frames &amp; shutter of  single or double leaf doors, windows, ventilators made to size and shape as shown in drawing, </t>
  </si>
  <si>
    <t>Size: 1050mm x 2150mm (D1)</t>
  </si>
  <si>
    <t>MDF panel with PVC laminate and PVC louvers at Disability Toilet</t>
  </si>
  <si>
    <t>Size: 700mm x 2150mm (D2)</t>
  </si>
  <si>
    <t>Size: 500mm x 400mm (V1)</t>
  </si>
  <si>
    <t>Whilte powder coat aluminium frame with aluminium louvers at Utility</t>
  </si>
  <si>
    <t>Laminated Toilet Partition Walls</t>
  </si>
  <si>
    <t>10.6.1</t>
  </si>
  <si>
    <t>10.6.2</t>
  </si>
  <si>
    <t>10.6.3</t>
  </si>
  <si>
    <t>10.7.1</t>
  </si>
  <si>
    <t>10.7.2</t>
  </si>
  <si>
    <t>10.8.1</t>
  </si>
  <si>
    <t>10.8.2</t>
  </si>
  <si>
    <t>Toilet Accessories</t>
  </si>
  <si>
    <t>10.9.1</t>
  </si>
  <si>
    <t>10.9.2</t>
  </si>
  <si>
    <t>10.9.3</t>
  </si>
  <si>
    <t>The following items and description and the drawings are given as a guidance as to the nature of the information required to be returned by the contractor. Should they not be appropriate the contractor should provide a similar BOQ using the Add/Omit sheets provided  at the back of this BOQ</t>
  </si>
  <si>
    <t>Point Wiring</t>
  </si>
  <si>
    <t>Rates shall include for all conduits, conduit fittings, clips, earth cables, draw wire, wiring accessories, hardware fixing, insulating materials, making holes and chases in brick work, concrete work...etc. and making good the same.</t>
  </si>
  <si>
    <t>Rate for lamp point shall include for cables, ceiling roses, flexible wire, bulb holders, and flush type switches, flush boxes etc..</t>
  </si>
  <si>
    <t>Rates for socket outlets shall be inclusive of cables, switch socket outlets of correct rating, sunk boxes etc.</t>
  </si>
  <si>
    <t>All cables for equipments and units designated to function under fire condition to be in fire rated cables and steel conduits as indicated and rates shall include  accordingly.</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</si>
  <si>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</si>
  <si>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</si>
  <si>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</si>
  <si>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</si>
  <si>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</si>
  <si>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</si>
  <si>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All 5A/10A circuit shall be wired in 2x1/1.13 mm2 PVC insulated sheathed Cu cables and earth cable taken through minimum size of 20 mm PVC conduit unless otherwise specified .   All corridors &amp; staircases area lighting shall be wired  with 2x2.5 mm2 PVC/PVC Cu+2.5mm2E PVC Cu cables drawn in PVC Conduits</t>
  </si>
  <si>
    <t>All 13A/15A circuit/Socket outlet shall be wired in 2x7/0.067 mm2 PVC insulated sheathed Cu cables and earth cable taken through minimum size of 2.5 mm PVC conduit .All corridors &amp; staircases area small power outlets  shall be wired  with 2x4 mm2 PVC/PVC Cu+2.5mm2E PVC Cu cables drawn in PVC Conduits</t>
  </si>
  <si>
    <t>Contractor shall get  the approval for position of fittings indicated in  drawings from Architect/Engineer before commencing the work .</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</si>
  <si>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</si>
  <si>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(x)</t>
  </si>
  <si>
    <t>Supply and installation of outdoor weatherproof meter box (3-phase) for Central Park Toilet Block. Rate shall include for Main connection charge, earthing,all other accessories and testing and similar to complete.Rate shall include for concrete base with wall, wiring from stelco mains to meter box alog with trenches to lay and filling back etc complete in all aspects as directed by the Engineer.</t>
  </si>
  <si>
    <t>Distribution Board</t>
  </si>
  <si>
    <t>Supply and installation of Distribution box (3-phase) af appoved size to accomodate any required breakers. Rate shall include for  earthing,all other accessories and testing and similar to complete.Rate shall include for any support,wiring from meter to Distribution box alog with trenches to lay and filling back etc complete in all aspects as directed by Engineer to fix DB.</t>
  </si>
  <si>
    <t>Main Connection and Meter Box</t>
  </si>
  <si>
    <t>Wires, Cables and Conduits</t>
  </si>
  <si>
    <t>Wiring to Light Points</t>
  </si>
  <si>
    <t>Wiring to Power Points</t>
  </si>
  <si>
    <t>Lighting and fixtures</t>
  </si>
  <si>
    <t>One Gang Switch</t>
  </si>
  <si>
    <t>The Contractor shall be responsible for obtaining the necessary approvals and test certificates from the concerned departments.</t>
  </si>
  <si>
    <t>After all plumbing fixtures and equipment have been set ready for use, and before the Contractor leaves the job, he shall thoroughly clean all fixtures installed by him, removing all plaster, stickers, rust stains and other foreign matter of discolouration on fixtures, leaving every part in acceptable condition and ready for use to the satisfaction of the Consultants</t>
  </si>
  <si>
    <t>Contractor shall design, Provide and install plumbing network for the area complete in accordance  to standard set by the local governing body MWSC</t>
  </si>
  <si>
    <t>Rates shall include for: sockets, running joints, connectors, elbows, junctions, reducers, expansion joints; backnuts and similar; incidental fittings, clips, saddles, brackets, straps, hangers, screws, nails and fixing complete.</t>
  </si>
  <si>
    <t>All pipework shall be uPVC.</t>
  </si>
  <si>
    <t>12.1.1</t>
  </si>
  <si>
    <t>12.1.2</t>
  </si>
  <si>
    <t>Supply, fixing and testing pipes of an approved make  including all fittings such as tees, crosses, plugs, sockets, elbows, reducers, unions, sleeve pieces, check nuts etc. for pool including  trench excavation, sand filling around the pipes as required.</t>
  </si>
  <si>
    <t>12.2.1</t>
  </si>
  <si>
    <t>12.2.2</t>
  </si>
  <si>
    <t>12.2.3</t>
  </si>
  <si>
    <t>12.3.1</t>
  </si>
  <si>
    <t>Constructing Reinforced Concrete Ground  well 1.2m in diameter including excavations, dewatering, rebar reinforcement, gravel bedding &amp; formworks, manhole cover &amp; etc. as per the requirements.</t>
  </si>
  <si>
    <t>12.3.2</t>
  </si>
  <si>
    <t>Supplying of inspection chamber for the required dimensions. Rates to includes all civil works, waterproofing, plaster, pipe connections &amp; all other related works.</t>
  </si>
  <si>
    <t>12.5.1</t>
  </si>
  <si>
    <t>Supply and fixing of all below mentioned sanityry fixtures , complete with all electrical works required for completion of work complete with fittings concealed in chase, spreaders,  domical waste, bottle trap and pipe to wall with flange,  screws and washers complete, including cutting and making good the walls and floors where required. rates to include all accesories , making good the fixing area and necessary works required.</t>
  </si>
  <si>
    <t>12.6.1</t>
  </si>
  <si>
    <t>12.6.2</t>
  </si>
  <si>
    <t>12.6.3</t>
  </si>
  <si>
    <t>12.6.4</t>
  </si>
  <si>
    <t>12.6.5</t>
  </si>
  <si>
    <t>12.6.6</t>
  </si>
  <si>
    <t>12.6.7</t>
  </si>
  <si>
    <t>12.6.8</t>
  </si>
  <si>
    <t>12.6.9</t>
  </si>
  <si>
    <t>12.6.10</t>
  </si>
  <si>
    <t>12.6.11</t>
  </si>
  <si>
    <t>12.6.12</t>
  </si>
  <si>
    <t>12.6.13</t>
  </si>
  <si>
    <t>12.6.14</t>
  </si>
  <si>
    <t>12.6.15</t>
  </si>
  <si>
    <t>11.4.1</t>
  </si>
  <si>
    <t>11.4.2</t>
  </si>
  <si>
    <t>11.4.3</t>
  </si>
  <si>
    <t>11.4.4</t>
  </si>
  <si>
    <t>2.1.2</t>
  </si>
  <si>
    <t>2.1.3</t>
  </si>
  <si>
    <t>2.1.4</t>
  </si>
  <si>
    <t>Roof Slab- Beams</t>
  </si>
  <si>
    <t>Supply and  install electrical network for the entire building complete in accordance to standards set by the local governing body STELCO. The scope of Electrical work includes the complete electrical installation for the proposed toilet block.</t>
  </si>
  <si>
    <t>Application of 20mm cement plaster in two coats under layer 12mm thick cement plaster 1:4 (1 cement : 4 coarse sand) finished with a top layer 8 mm thick cement plaster 1:4 (1 cement :4 fine sand) including making of grooves, bands, drip course with a surface setting coat of neat cement applied within an hour of the completion of rendering.as shown in drawing. Rates shall include for approved brand water proofing compound shall be mixed with cement mortar for external wall plastering as per manufacturers specifications.</t>
  </si>
  <si>
    <t>Internal Plaster</t>
  </si>
  <si>
    <t>300mm x 300mm Homogeneous Tiles at Male &amp; Female Disability Toilets</t>
  </si>
  <si>
    <t>300mm x 300mm Ceramic wall tiles at Male &amp; Female Toilets</t>
  </si>
  <si>
    <t xml:space="preserve">560mm x 2050mm </t>
  </si>
  <si>
    <t xml:space="preserve">560mm x 2300mm </t>
  </si>
  <si>
    <t>3.4.6</t>
  </si>
  <si>
    <t>100mm thick Roof Slab / Water tank Slab</t>
  </si>
  <si>
    <t>SITE DEVELOPMENT AND EARTH WORK</t>
  </si>
  <si>
    <t>Test the entire system as per MWSC regulations.</t>
  </si>
  <si>
    <t>Counter top wash basin</t>
  </si>
  <si>
    <t>38mm valve</t>
  </si>
  <si>
    <t xml:space="preserve">3.5W Waterproof Pond Light </t>
  </si>
  <si>
    <t>1 x 13A Power Outlet</t>
  </si>
  <si>
    <t>20mm thick floor screeding at common areas</t>
  </si>
  <si>
    <t>Sewerage &amp; Drainage Works</t>
  </si>
  <si>
    <t>All painting work shall be carried in accordance with the Specifications and prior approval shall be given by the Engineer before commencing of work.</t>
  </si>
  <si>
    <r>
      <t xml:space="preserve">Supply and apply two coats of </t>
    </r>
    <r>
      <rPr>
        <b/>
        <sz val="10"/>
        <rFont val="Arial"/>
        <family val="2"/>
      </rPr>
      <t>Emulsion paint</t>
    </r>
    <r>
      <rPr>
        <sz val="10"/>
        <rFont val="Arial"/>
        <family val="2"/>
      </rPr>
      <t xml:space="preserve"> on internal walls of approved brand, manufacturer and shade to give a smooth finish on newly plastered surfaces after smoothen by application of two coats of wall putty and a coat of approved primer. Rate shall include for preparing the surfaces by sand papering, scaffolding  etc. to complete work as per the drawings and specifications.</t>
    </r>
  </si>
  <si>
    <r>
      <t xml:space="preserve">Supply and laying of </t>
    </r>
    <r>
      <rPr>
        <b/>
        <i/>
        <sz val="10"/>
        <rFont val="Arial"/>
        <family val="2"/>
      </rPr>
      <t>floor screed</t>
    </r>
    <r>
      <rPr>
        <sz val="10"/>
        <rFont val="Arial"/>
        <family val="2"/>
      </rPr>
      <t xml:space="preserve"> of required thickness,  complete as per the drawing and specifications. The rates shall include Grinding/ Polishing floor with mechanical grinder or desirable toll.</t>
    </r>
  </si>
  <si>
    <t>MDF panel with PVC laminate and PVC louvers at Toilets and Storage</t>
  </si>
  <si>
    <t>1600mmx450mm- 450mm high hardwood bench with steel frame</t>
  </si>
  <si>
    <t>38mm dia. UPVC ground water pipe network</t>
  </si>
  <si>
    <t>38mm dia. UPVC high pressure fresh water pipe network</t>
  </si>
  <si>
    <t>Excavation of sand bed in foundation trenches, Columns pits etc. upto a depth of 0.6m from existing natural ground level and stacking the excavated material within the site or adjacent plots including dressing of bottom, sides strutting, timbering, shoring, trimming of sides dewatering, all leads and lifts, incidentals, etc. complete with ramming of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stability of excavation shall be deemed to be included in the rate quoted. (Note: The Line &amp; levels in the drawings shall be strictly followed and over excavation if any shall be made good by contractor free of cost.)           
To organize the space for stacking of excavated earth for using the same in back filling will be responsidility of the contractor only.</t>
  </si>
  <si>
    <t>3.2.8</t>
  </si>
  <si>
    <t>50mm thick Wash Basin Counter</t>
  </si>
  <si>
    <t>Column Stumps</t>
  </si>
  <si>
    <t>Columns including stumps</t>
  </si>
  <si>
    <t>T12 @ 100mm c/c b/w</t>
  </si>
  <si>
    <t>C1, 225mm x 225mm</t>
  </si>
  <si>
    <t>4T12</t>
  </si>
  <si>
    <t>R6 @ 150mm c/c</t>
  </si>
  <si>
    <t>3.4.2.1</t>
  </si>
  <si>
    <t>3.4.2.2</t>
  </si>
  <si>
    <t>C2, 225mm x 225mm</t>
  </si>
  <si>
    <t>3.4.2.3</t>
  </si>
  <si>
    <t>3.4.2.4</t>
  </si>
  <si>
    <t>C3, 100mm x 150mm</t>
  </si>
  <si>
    <t>2T12</t>
  </si>
  <si>
    <t>3.4.2.5</t>
  </si>
  <si>
    <t>3.4.2.6</t>
  </si>
  <si>
    <t>4T16</t>
  </si>
  <si>
    <t>T16</t>
  </si>
  <si>
    <t>R6</t>
  </si>
  <si>
    <t>T12</t>
  </si>
  <si>
    <t>T10 @ 200mm c/c</t>
  </si>
  <si>
    <t>Wash Basin Counters</t>
  </si>
  <si>
    <t>T8</t>
  </si>
  <si>
    <t>3.4.3.1</t>
  </si>
  <si>
    <t>3.4.3.2</t>
  </si>
  <si>
    <t>3.4.3.3</t>
  </si>
  <si>
    <t>Supply and installation of polycarbonate roofing sheet over a timber frame work of battens 38mm x38mm at 600 c/c &amp; rafters 50mm x 150mm at 900 c/c, fascia board, and flashing fixed with all the fixing accessories along with rain water drain system consists with gutters and downpipes etc to complete as per drawings and specifications.</t>
  </si>
  <si>
    <t>Supply and installation of corrugated metal roofing sheet over a timber frame work of battens 38mm x38mm at 600 c/c &amp; rafters 50mm x 150mm at 900 c/c, fascia board, and flashing fixed with all the fixing accessories along with rain water drain system consists with gutters and downpipes etc to complete as per drawings and specifications.</t>
  </si>
  <si>
    <t>Application of 12mm to 15mm thick plaster to masonry and RCC walls, columns etc. in cement mortar 1:5 (1 cement : 5 fine sand ) finished smooth including hacking the surfaces, scaffolding, curing, making grooves at desired location etc. complete as per drawing and specifications.</t>
  </si>
  <si>
    <t>Supplying and laying clay brick masonry masonry using selected quality  of approved class, laid in cement mortar 1:5 (1 cement : 5 coarse sand) mix, joints finished, flush/ raked to 10mm depth including scaffolding, curing, complete as per drawing and specification.</t>
  </si>
  <si>
    <t>Supplying and laying masonry using selected quality blocks of approved class  laid in cement mortar 1:5 (1 cement : 5 coarse sand) mix, joints finished, flush/ raked to 10mm depth including scaffolding, curing complete as per drawing and specifications.</t>
  </si>
  <si>
    <t>Supply and laying two courses bitumenous water proofing treatment consisting  bitumen applied hot over all desired area respectively,including preparation of surface but excluding grading, complete as per drawing and specifications.</t>
  </si>
  <si>
    <t>Supplying, hoisting and fixing precast reinforced cement concrete planter boxes of 600mm x 600mm x 550mm with 1:2:3 grade concrete of any shape &amp; thickness where ever required including the cost of required centering, shuttering, finishing smooth on exposed surfaces, making chamfered edges, grooves, drip course complete wherever shown ,including cost of reinforcement to complete as per drawing and specifications.</t>
  </si>
  <si>
    <t>225mm x 225mm column stumps</t>
  </si>
  <si>
    <t>All Tiling work in accordance with specifications and finishes schedule and prior approval shall be given before commencement of work.</t>
  </si>
  <si>
    <t xml:space="preserve">Supply and lay of  floor tiles of approved colour laid with suitable adhesive, Rate to include 30 mm thick cement and sand 1:3 bedding and pointing with suitable adhesive  tile grout to match the colour of tiles complete as per drawing and specifications. </t>
  </si>
  <si>
    <t xml:space="preserve">Supply and lay of wall tiles laid with suitable adhesive on Concrete/Masonry base including 12 mm thick screed in cement and sand 1:3 and finished with tile grout pointing to match the colour of tiles as per drawings and specifications. </t>
  </si>
  <si>
    <t>Supply and fixing fibre cement board in required size of approved quality in counters faces etc complete as per drawings and specifications. Rate Shall include all fixing acessories, filling up of joints, chamfering of corners etc.</t>
  </si>
  <si>
    <t>Supply and installation of Wooden bench of shape and sizes  all as shown in drawings. Rate to include for treating of timber elements, welding of steel bars, all kind of frame work, with anti corrosion painted, fixing to foundations and any other works, completed as per drawings and specifications.</t>
  </si>
  <si>
    <t>Supply and assemble of gabion wall at the given location, fixed in position at all heights and with all leads, Gabion Wall having a frame work of Wire mesh fixed to angle frame for support and complete as per drawings and specifications, and boulders/stones of approved shape size as approved by Engineer. The Rate shall include  all other necessary incredentials required to complete the work in all aspects as per direction by the Engineer.</t>
  </si>
  <si>
    <t>Supply and fixing of laminated partition walls for toilet cubicles shown in the drawing and complete with necessary fixing accessories as per the drawing and specifications.</t>
  </si>
  <si>
    <t>Supply and installation of  Acrylic / Pastic (Matt) signboards of given sizes and thicknesses at locations shown in the drawing. Rate shall include for design, fabricate, fixing in position and  all the necessary consumables, equipment to complete the work as per drawing and specifications.</t>
  </si>
  <si>
    <t>Supplying and placing items in position as directed by the Engineer. The rate shall include all necessary accessories required to install, fix in position complete as per drawing and specifications with prior approval of the Engineer.</t>
  </si>
  <si>
    <t xml:space="preserve">Supply and lay in 45˚ Herington Pattern 100 x 200 mm Clay Brick in area as shown in the drawing. Rate should include for surface preparation, provide 10mm thick compacted sand bed, additional excavation if required, remove excess soil as directed by the Engineer and also rate shall include for additional labor and machineries which required during the paving process. </t>
  </si>
  <si>
    <t xml:space="preserve">Supply and lay in 250 x 150 mm Clay Bricks in area as shown in the drawing. Rate should include for surface preparation, provide 10mm thick compacted sand bed, additional excavation if required, remove excess soil as directed by the Engineer and also rate shall include for additional labor and machineries which required during the paving process. </t>
  </si>
  <si>
    <r>
      <t>Supplying, fabricating &amp; installing in position verical wooden fins of heights, fabricated out of  50 x 100 wooden member fixed at an angle of 45</t>
    </r>
    <r>
      <rPr>
        <sz val="10"/>
        <rFont val="Calibri"/>
        <family val="2"/>
      </rPr>
      <t>˚</t>
    </r>
    <r>
      <rPr>
        <sz val="10"/>
        <rFont val="Arial"/>
        <family val="2"/>
      </rPr>
      <t xml:space="preserve"> at 150 c/c including bending to profile as per drawing,  all necessary fixing arrangement &amp; all incidentals etc. complete as per drawing and specifications.</t>
    </r>
  </si>
  <si>
    <t xml:space="preserve">Supply and installation of wiremesh grill for creeper plants as shown in the drawing fixed in position  at given heights to complete as per the drawing and specifications. Rate Shall include for all fixing acessories, nut bolts fastners, antirust paint etc required to complete the work. </t>
  </si>
  <si>
    <t>Supply, install, testing and commissioning of electrical pump shown in the drawing to complete as per the given specifications.</t>
  </si>
  <si>
    <t>100mm thick Floor Slab</t>
  </si>
  <si>
    <t>T10 @ 150mm c/c</t>
  </si>
  <si>
    <t>Floor Slab</t>
  </si>
  <si>
    <t>3.4.5.1</t>
  </si>
  <si>
    <t>3.4.5.2</t>
  </si>
  <si>
    <t>3.4.7</t>
  </si>
  <si>
    <t>Wash basin with pedestal</t>
  </si>
  <si>
    <r>
      <t xml:space="preserve">Supply and apply two coats of </t>
    </r>
    <r>
      <rPr>
        <b/>
        <sz val="10"/>
        <rFont val="Arial"/>
        <family val="2"/>
      </rPr>
      <t>Weather proof  paint</t>
    </r>
    <r>
      <rPr>
        <sz val="10"/>
        <rFont val="Arial"/>
        <family val="2"/>
      </rPr>
      <t xml:space="preserve"> on external walls of approved brand, manufacturer and shade to give a smooth finish on new plastered surfaces  after smoothen by application of two coats of wall putty and a coat of approved primer. Rate shall include for preparing the surfaces by sand papering, scaffolding  etc. to complete work as per the drawings and specifications.</t>
    </r>
  </si>
  <si>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</si>
  <si>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</si>
  <si>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20mm thick Cement plastering on Exterior surface of  External masonry walls and concrete surfaces and 15mm thick plastering on interior walls and concrete surface as specified incl. wire mesh shall be fixed at the joints of concrete surfaces and walls before plastering. Quantity is measured including concrete surfaces - Parapet walls, Lift walls, columns &amp; beams.</t>
  </si>
  <si>
    <t xml:space="preserve">Rates shall include for External plastering shall 20mm thick (10+10mm)  2 coats in 1:4 cement and river sand mix ratio </t>
  </si>
  <si>
    <t>Rates shall include for approved brand water proofing compound shall be mixed with cement mortar for external wall plastering as per manufacturers specifications.</t>
  </si>
  <si>
    <t>Slab soffits, all beams &amp; lift walls must be fare face finish with no plastering.</t>
  </si>
  <si>
    <t xml:space="preserve">Supply, fabricate and assembly of green wall at both entrances, fixed in position to the 100mm thick masonry wall with all the Hollow sections, PVC piping, PVC boards, lower and upper felt layers etc. to complete as per the drawings and specification. (100mm thick masonry wall measured seperately). The Rate shall include for trough, down pipes, pumps and all other necessary fixing accessories required to complete the work. </t>
  </si>
  <si>
    <t>OverHead Water tank (Required Capacity)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</si>
</sst>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35" x14ac:knownFonts="1">
    <font>
      <sz val="11"/>
      <color theme="1"/>
      <name val="Calibri"/>
      <family val="2"/>
      <scheme val="minor"/>
    </font>
    <font>
      <sz val="11"/>
      <color theme="1"/>
      <name val="Calibri"/>
      <family val="2"/>
      <scheme val="minor"/>
    </font>
    <font>
      <b/>
      <sz val="11"/>
      <color theme="1"/>
      <name val="Calibri"/>
      <family val="2"/>
      <scheme val="minor"/>
    </font>
    <font>
      <sz val="10"/>
      <name val="Arial Black"/>
      <family val="2"/>
    </font>
    <font>
      <b/>
      <sz val="18"/>
      <name val="Arial Narrow"/>
      <family val="2"/>
    </font>
    <font>
      <b/>
      <sz val="14"/>
      <color theme="1"/>
      <name val="Arial Narrow"/>
      <family val="2"/>
    </font>
    <font>
      <sz val="10"/>
      <name val="Arial"/>
      <family val="2"/>
    </font>
    <font>
      <sz val="10"/>
      <color theme="1"/>
      <name val="Arial Narrow"/>
      <family val="2"/>
    </font>
    <font>
      <b/>
      <sz val="12"/>
      <name val="Arial Narrow"/>
      <family val="2"/>
    </font>
    <font>
      <b/>
      <sz val="14"/>
      <name val="Arial Narrow"/>
      <family val="2"/>
    </font>
    <font>
      <b/>
      <sz val="11"/>
      <name val="Lucida Sans"/>
      <family val="2"/>
    </font>
    <font>
      <b/>
      <sz val="14"/>
      <name val="Lucida Sans"/>
      <family val="2"/>
    </font>
    <font>
      <b/>
      <sz val="11"/>
      <name val="Arial"/>
      <family val="2"/>
    </font>
    <font>
      <sz val="9"/>
      <name val="Arial"/>
      <family val="2"/>
    </font>
    <font>
      <b/>
      <sz val="9.5"/>
      <name val="Arial"/>
      <family val="2"/>
    </font>
    <font>
      <sz val="9.5"/>
      <name val="Arial"/>
      <family val="2"/>
    </font>
    <font>
      <b/>
      <i/>
      <u/>
      <sz val="9.5"/>
      <name val="Arial"/>
      <family val="2"/>
    </font>
    <font>
      <b/>
      <sz val="10"/>
      <name val="Arial Narrow"/>
      <family val="2"/>
    </font>
    <font>
      <b/>
      <sz val="9"/>
      <name val="Arial"/>
      <family val="2"/>
    </font>
    <font>
      <b/>
      <sz val="8"/>
      <name val="Arial"/>
      <family val="2"/>
    </font>
    <font>
      <b/>
      <sz val="10"/>
      <name val="Arial"/>
      <family val="2"/>
    </font>
    <font>
      <sz val="10"/>
      <name val="Arial Narrow"/>
      <family val="2"/>
    </font>
    <font>
      <sz val="9"/>
      <name val="Arial Narrow"/>
      <family val="2"/>
    </font>
    <font>
      <sz val="10"/>
      <name val="Lucida Sans"/>
      <family val="2"/>
    </font>
    <font>
      <sz val="11"/>
      <name val="Arial Narrow"/>
      <family val="2"/>
    </font>
    <font>
      <vertAlign val="superscript"/>
      <sz val="11"/>
      <name val="Arial Narrow"/>
      <family val="2"/>
    </font>
    <font>
      <vertAlign val="superscript"/>
      <sz val="10"/>
      <name val="Arial Narrow"/>
      <family val="2"/>
    </font>
    <font>
      <sz val="10"/>
      <color theme="1"/>
      <name val="Arial"/>
      <family val="2"/>
    </font>
    <font>
      <sz val="10"/>
      <color rgb="FFFF0000"/>
      <name val="Arial"/>
      <family val="2"/>
    </font>
    <font>
      <b/>
      <sz val="10"/>
      <color theme="1"/>
      <name val="Arial"/>
      <family val="2"/>
    </font>
    <font>
      <b/>
      <i/>
      <sz val="10"/>
      <name val="Arial"/>
      <family val="2"/>
    </font>
    <font>
      <sz val="10"/>
      <name val="Calibri"/>
      <family val="2"/>
    </font>
    <font>
      <u/>
      <sz val="10"/>
      <name val="Arial"/>
      <family val="2"/>
    </font>
    <font>
      <u/>
      <sz val="10"/>
      <color theme="1"/>
      <name val="Arial"/>
      <family val="2"/>
    </font>
    <font>
      <b/>
      <u/>
      <sz val="10"/>
      <color theme="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43" fontId="1" fillId="0" borderId="0" applyFont="0" applyFill="0" applyBorder="0" applyAlignment="0" applyProtection="0"/>
    <xf numFmtId="0" fontId="3" fillId="0" borderId="0"/>
    <xf numFmtId="0" fontId="6" fillId="0" borderId="0"/>
    <xf numFmtId="43" fontId="3" fillId="0" borderId="0" applyFont="0" applyFill="0" applyBorder="0" applyAlignment="0" applyProtection="0"/>
  </cellStyleXfs>
  <cellXfs count="221">
    <xf numFmtId="0" fontId="0" fillId="0" borderId="0" xfId="0"/>
    <xf numFmtId="0" fontId="6" fillId="0" borderId="0" xfId="2" applyFont="1" applyFill="1" applyBorder="1"/>
    <xf numFmtId="0" fontId="9" fillId="0" borderId="0" xfId="2" applyFont="1" applyFill="1" applyBorder="1" applyAlignment="1">
      <alignment horizontal="center" vertical="top"/>
    </xf>
    <xf numFmtId="0" fontId="11" fillId="0" borderId="0" xfId="2" applyFont="1" applyBorder="1" applyAlignment="1">
      <alignment horizontal="center" wrapText="1"/>
    </xf>
    <xf numFmtId="0" fontId="12" fillId="2" borderId="1" xfId="2" applyNumberFormat="1" applyFont="1" applyFill="1" applyBorder="1" applyAlignment="1">
      <alignment horizontal="center" vertical="center" wrapText="1"/>
    </xf>
    <xf numFmtId="0" fontId="12" fillId="2" borderId="2" xfId="2" applyNumberFormat="1" applyFont="1" applyFill="1" applyBorder="1" applyAlignment="1">
      <alignment horizontal="center" vertical="center"/>
    </xf>
    <xf numFmtId="0" fontId="12" fillId="2" borderId="1" xfId="2" applyNumberFormat="1" applyFont="1" applyFill="1" applyBorder="1" applyAlignment="1">
      <alignment horizontal="center" vertical="center"/>
    </xf>
    <xf numFmtId="0" fontId="13" fillId="0" borderId="0" xfId="2" applyFont="1" applyFill="1" applyBorder="1" applyAlignment="1">
      <alignment vertical="top" wrapText="1"/>
    </xf>
    <xf numFmtId="0" fontId="14" fillId="0" borderId="3" xfId="2" applyNumberFormat="1" applyFont="1" applyFill="1" applyBorder="1" applyAlignment="1">
      <alignment horizontal="center" vertical="top" wrapText="1"/>
    </xf>
    <xf numFmtId="0" fontId="14" fillId="0" borderId="4" xfId="2" applyNumberFormat="1" applyFont="1" applyFill="1" applyBorder="1" applyAlignment="1">
      <alignment horizontal="center" vertical="top" wrapText="1"/>
    </xf>
    <xf numFmtId="0" fontId="14" fillId="0" borderId="4" xfId="2" applyNumberFormat="1" applyFont="1" applyFill="1" applyBorder="1" applyAlignment="1">
      <alignment horizontal="center" vertical="center" wrapText="1"/>
    </xf>
    <xf numFmtId="0" fontId="15" fillId="0" borderId="0" xfId="2" applyFont="1" applyFill="1" applyBorder="1" applyAlignment="1">
      <alignment vertical="top" wrapText="1"/>
    </xf>
    <xf numFmtId="0" fontId="16" fillId="0" borderId="3" xfId="2" applyNumberFormat="1" applyFont="1" applyFill="1" applyBorder="1" applyAlignment="1">
      <alignment horizontal="left" vertical="top"/>
    </xf>
    <xf numFmtId="0" fontId="14" fillId="0" borderId="3" xfId="2" applyNumberFormat="1" applyFont="1" applyFill="1" applyBorder="1" applyAlignment="1">
      <alignment horizontal="center" vertical="center" wrapText="1"/>
    </xf>
    <xf numFmtId="2" fontId="13" fillId="0" borderId="3" xfId="2" applyNumberFormat="1" applyFont="1" applyFill="1" applyBorder="1" applyAlignment="1">
      <alignment horizontal="center" vertical="center"/>
    </xf>
    <xf numFmtId="0" fontId="13" fillId="0" borderId="3" xfId="2" applyNumberFormat="1" applyFont="1" applyFill="1" applyBorder="1" applyAlignment="1">
      <alignment horizontal="left" vertical="center" wrapText="1"/>
    </xf>
    <xf numFmtId="0" fontId="13" fillId="0" borderId="3" xfId="2" applyNumberFormat="1" applyFont="1" applyFill="1" applyBorder="1" applyAlignment="1">
      <alignment horizontal="center" vertical="center" wrapText="1"/>
    </xf>
    <xf numFmtId="43" fontId="13" fillId="0" borderId="3" xfId="1" applyFont="1" applyFill="1" applyBorder="1" applyAlignment="1">
      <alignment horizontal="right" vertical="center" wrapText="1"/>
    </xf>
    <xf numFmtId="0" fontId="2" fillId="2" borderId="1" xfId="0" applyFont="1" applyFill="1" applyBorder="1"/>
    <xf numFmtId="43" fontId="2" fillId="2" borderId="1" xfId="1" applyFont="1" applyFill="1" applyBorder="1"/>
    <xf numFmtId="0" fontId="2" fillId="0" borderId="1" xfId="0" applyFont="1" applyBorder="1"/>
    <xf numFmtId="43" fontId="2" fillId="0" borderId="1" xfId="1" applyFont="1" applyBorder="1"/>
    <xf numFmtId="0" fontId="2" fillId="0" borderId="0" xfId="0" applyFont="1" applyAlignment="1">
      <alignment horizontal="center" vertical="top"/>
    </xf>
    <xf numFmtId="0" fontId="2" fillId="0" borderId="0" xfId="0" applyFont="1" applyAlignment="1">
      <alignment wrapText="1"/>
    </xf>
    <xf numFmtId="0" fontId="17" fillId="0" borderId="0" xfId="2" applyFont="1" applyFill="1" applyBorder="1" applyAlignment="1">
      <alignment horizontal="left" vertical="top"/>
    </xf>
    <xf numFmtId="0" fontId="9" fillId="0" borderId="0" xfId="2" applyFont="1" applyFill="1" applyBorder="1" applyAlignment="1">
      <alignment horizontal="center"/>
    </xf>
    <xf numFmtId="0" fontId="18" fillId="0" borderId="5" xfId="2" applyNumberFormat="1" applyFont="1" applyFill="1" applyBorder="1" applyAlignment="1">
      <alignment horizontal="center" vertical="top" wrapText="1"/>
    </xf>
    <xf numFmtId="0" fontId="18" fillId="0" borderId="5" xfId="2" applyNumberFormat="1" applyFont="1" applyFill="1" applyBorder="1" applyAlignment="1">
      <alignment horizontal="center" vertical="center" wrapText="1"/>
    </xf>
    <xf numFmtId="2" fontId="18" fillId="0" borderId="6" xfId="1" applyNumberFormat="1" applyFont="1" applyFill="1" applyBorder="1" applyAlignment="1">
      <alignment horizontal="center" wrapText="1"/>
    </xf>
    <xf numFmtId="2" fontId="18" fillId="0" borderId="5" xfId="1" applyNumberFormat="1" applyFont="1" applyFill="1" applyBorder="1" applyAlignment="1">
      <alignment horizontal="center" vertical="center" wrapText="1"/>
    </xf>
    <xf numFmtId="2" fontId="19" fillId="0" borderId="5" xfId="2" applyNumberFormat="1" applyFont="1" applyFill="1" applyBorder="1" applyAlignment="1">
      <alignment horizontal="center" vertical="center" wrapText="1"/>
    </xf>
    <xf numFmtId="0" fontId="14" fillId="0" borderId="7" xfId="2" applyNumberFormat="1" applyFont="1" applyFill="1" applyBorder="1" applyAlignment="1">
      <alignment horizontal="center" vertical="top" wrapText="1"/>
    </xf>
    <xf numFmtId="0" fontId="14" fillId="0" borderId="8" xfId="2" applyNumberFormat="1" applyFont="1" applyFill="1" applyBorder="1" applyAlignment="1">
      <alignment horizontal="center" vertical="top" wrapText="1"/>
    </xf>
    <xf numFmtId="0" fontId="14" fillId="0" borderId="8" xfId="2" applyNumberFormat="1" applyFont="1" applyFill="1" applyBorder="1" applyAlignment="1">
      <alignment horizontal="center" vertical="center" wrapText="1"/>
    </xf>
    <xf numFmtId="2" fontId="14" fillId="0" borderId="8" xfId="1" applyNumberFormat="1" applyFont="1" applyFill="1" applyBorder="1" applyAlignment="1">
      <alignment horizontal="center" wrapText="1"/>
    </xf>
    <xf numFmtId="2" fontId="15" fillId="0" borderId="8" xfId="2" applyNumberFormat="1" applyFont="1" applyFill="1" applyBorder="1" applyAlignment="1">
      <alignment horizontal="center" vertical="center" wrapText="1"/>
    </xf>
    <xf numFmtId="2" fontId="15" fillId="0" borderId="9" xfId="1" applyNumberFormat="1" applyFont="1" applyFill="1" applyBorder="1" applyAlignment="1">
      <alignment horizontal="right" vertical="center" wrapText="1"/>
    </xf>
    <xf numFmtId="0" fontId="6" fillId="0" borderId="10" xfId="2" applyNumberFormat="1" applyFont="1" applyFill="1" applyBorder="1" applyAlignment="1">
      <alignment horizontal="center" vertical="top"/>
    </xf>
    <xf numFmtId="0" fontId="20" fillId="0" borderId="3" xfId="2" applyNumberFormat="1" applyFont="1" applyFill="1" applyBorder="1" applyAlignment="1">
      <alignment horizontal="justify" vertical="top"/>
    </xf>
    <xf numFmtId="0" fontId="6" fillId="0" borderId="3" xfId="2" applyNumberFormat="1" applyFont="1" applyFill="1" applyBorder="1" applyAlignment="1">
      <alignment horizontal="center" vertical="center"/>
    </xf>
    <xf numFmtId="2" fontId="6" fillId="0" borderId="3" xfId="2" applyNumberFormat="1" applyFont="1" applyFill="1" applyBorder="1" applyAlignment="1">
      <alignment horizontal="center"/>
    </xf>
    <xf numFmtId="2" fontId="6" fillId="0" borderId="3" xfId="1" applyNumberFormat="1" applyFont="1" applyFill="1" applyBorder="1" applyAlignment="1">
      <alignment horizontal="center" vertical="center" wrapText="1"/>
    </xf>
    <xf numFmtId="2" fontId="6" fillId="0" borderId="11" xfId="1" applyNumberFormat="1" applyFont="1" applyFill="1" applyBorder="1" applyAlignment="1">
      <alignment horizontal="right" vertical="center" wrapText="1"/>
    </xf>
    <xf numFmtId="0" fontId="6" fillId="0" borderId="0" xfId="2" applyFont="1" applyFill="1" applyBorder="1" applyAlignment="1">
      <alignment vertical="top" wrapText="1"/>
    </xf>
    <xf numFmtId="0" fontId="6" fillId="0" borderId="3" xfId="2" applyNumberFormat="1" applyFont="1" applyFill="1" applyBorder="1" applyAlignment="1">
      <alignment horizontal="justify" vertical="top"/>
    </xf>
    <xf numFmtId="164" fontId="20" fillId="0" borderId="10" xfId="2" applyNumberFormat="1" applyFont="1" applyFill="1" applyBorder="1" applyAlignment="1">
      <alignment horizontal="center" vertical="top"/>
    </xf>
    <xf numFmtId="0" fontId="20" fillId="0" borderId="3" xfId="2" applyNumberFormat="1" applyFont="1" applyFill="1" applyBorder="1" applyAlignment="1">
      <alignment horizontal="center" vertical="center" wrapText="1"/>
    </xf>
    <xf numFmtId="2" fontId="6" fillId="0" borderId="3" xfId="1" applyNumberFormat="1" applyFont="1" applyFill="1" applyBorder="1" applyAlignment="1">
      <alignment horizontal="center" wrapText="1"/>
    </xf>
    <xf numFmtId="2" fontId="6" fillId="0" borderId="3" xfId="3" applyNumberFormat="1" applyFont="1" applyFill="1" applyBorder="1" applyAlignment="1">
      <alignment horizontal="center" vertical="center" wrapText="1"/>
    </xf>
    <xf numFmtId="0" fontId="6" fillId="0" borderId="0" xfId="3" applyFont="1" applyFill="1" applyBorder="1" applyAlignment="1">
      <alignment vertical="top" wrapText="1"/>
    </xf>
    <xf numFmtId="2" fontId="6" fillId="0" borderId="3" xfId="2" applyNumberFormat="1" applyFont="1" applyFill="1" applyBorder="1" applyAlignment="1">
      <alignment horizontal="center" vertical="center"/>
    </xf>
    <xf numFmtId="43" fontId="6" fillId="0" borderId="3" xfId="1" applyFont="1" applyFill="1" applyBorder="1" applyAlignment="1">
      <alignment horizontal="center" vertical="center" wrapText="1"/>
    </xf>
    <xf numFmtId="0" fontId="20" fillId="0" borderId="10" xfId="2" applyNumberFormat="1" applyFont="1" applyFill="1" applyBorder="1" applyAlignment="1">
      <alignment horizontal="center" vertical="top"/>
    </xf>
    <xf numFmtId="0" fontId="6" fillId="0" borderId="12" xfId="2" applyNumberFormat="1" applyFont="1" applyFill="1" applyBorder="1" applyAlignment="1">
      <alignment horizontal="center" vertical="top"/>
    </xf>
    <xf numFmtId="0" fontId="6" fillId="0" borderId="13" xfId="2" applyNumberFormat="1" applyFont="1" applyFill="1" applyBorder="1" applyAlignment="1">
      <alignment horizontal="justify" vertical="top"/>
    </xf>
    <xf numFmtId="0" fontId="20" fillId="3" borderId="12" xfId="2" applyNumberFormat="1" applyFont="1" applyFill="1" applyBorder="1" applyAlignment="1">
      <alignment horizontal="center" vertical="top" wrapText="1"/>
    </xf>
    <xf numFmtId="0" fontId="20" fillId="3" borderId="13" xfId="2" applyNumberFormat="1" applyFont="1" applyFill="1" applyBorder="1" applyAlignment="1">
      <alignment horizontal="justify" vertical="top"/>
    </xf>
    <xf numFmtId="0" fontId="20" fillId="3" borderId="13" xfId="2" applyNumberFormat="1" applyFont="1" applyFill="1" applyBorder="1" applyAlignment="1">
      <alignment horizontal="center" vertical="center" wrapText="1"/>
    </xf>
    <xf numFmtId="0" fontId="20" fillId="3" borderId="13" xfId="2" applyNumberFormat="1" applyFont="1" applyFill="1" applyBorder="1" applyAlignment="1">
      <alignment horizontal="center" wrapText="1"/>
    </xf>
    <xf numFmtId="2" fontId="21" fillId="0" borderId="0" xfId="4" applyNumberFormat="1" applyFont="1" applyFill="1" applyBorder="1" applyAlignment="1">
      <alignment horizontal="center"/>
    </xf>
    <xf numFmtId="43" fontId="21" fillId="0" borderId="0" xfId="4" applyFont="1" applyBorder="1" applyAlignment="1">
      <alignment horizontal="left" indent="1"/>
    </xf>
    <xf numFmtId="43" fontId="22" fillId="0" borderId="0" xfId="4" applyFont="1" applyBorder="1" applyAlignment="1">
      <alignment horizontal="center"/>
    </xf>
    <xf numFmtId="2" fontId="22" fillId="0" borderId="0" xfId="1" applyNumberFormat="1" applyFont="1" applyFill="1" applyBorder="1" applyAlignment="1">
      <alignment horizontal="center"/>
    </xf>
    <xf numFmtId="43" fontId="23" fillId="0" borderId="0" xfId="2" applyNumberFormat="1" applyFont="1" applyAlignment="1">
      <alignment vertical="justify"/>
    </xf>
    <xf numFmtId="0" fontId="23" fillId="0" borderId="0" xfId="2" applyFont="1" applyAlignment="1">
      <alignment vertical="justify"/>
    </xf>
    <xf numFmtId="0" fontId="0" fillId="0" borderId="0" xfId="0" applyAlignment="1">
      <alignment horizontal="center"/>
    </xf>
    <xf numFmtId="2" fontId="0" fillId="0" borderId="0" xfId="1" applyNumberFormat="1" applyFont="1" applyAlignment="1">
      <alignment horizontal="center"/>
    </xf>
    <xf numFmtId="0" fontId="6" fillId="0" borderId="0" xfId="2" applyFont="1" applyFill="1" applyBorder="1" applyAlignment="1">
      <alignment wrapText="1"/>
    </xf>
    <xf numFmtId="0" fontId="8" fillId="0" borderId="0" xfId="2" applyFont="1" applyFill="1" applyBorder="1" applyAlignment="1">
      <alignment horizontal="center" vertical="top"/>
    </xf>
    <xf numFmtId="0" fontId="8" fillId="0" borderId="0" xfId="2" applyFont="1" applyFill="1" applyBorder="1" applyAlignment="1">
      <alignment horizontal="center" vertical="center"/>
    </xf>
    <xf numFmtId="2" fontId="18" fillId="0" borderId="6" xfId="1" applyNumberFormat="1" applyFont="1" applyFill="1" applyBorder="1" applyAlignment="1">
      <alignment horizontal="center" vertical="center" wrapText="1"/>
    </xf>
    <xf numFmtId="2" fontId="14" fillId="0" borderId="16" xfId="1" applyNumberFormat="1" applyFont="1" applyFill="1" applyBorder="1" applyAlignment="1">
      <alignment horizontal="center" vertical="center" wrapText="1"/>
    </xf>
    <xf numFmtId="2" fontId="15" fillId="0" borderId="9" xfId="1" applyNumberFormat="1" applyFont="1" applyFill="1" applyBorder="1" applyAlignment="1">
      <alignment horizontal="left" vertical="center"/>
    </xf>
    <xf numFmtId="2" fontId="6" fillId="0" borderId="17" xfId="2" applyNumberFormat="1" applyFont="1" applyFill="1" applyBorder="1" applyAlignment="1">
      <alignment horizontal="center" vertical="center"/>
    </xf>
    <xf numFmtId="2" fontId="6" fillId="0" borderId="3" xfId="2" applyNumberFormat="1" applyFont="1" applyFill="1" applyBorder="1" applyAlignment="1">
      <alignment horizontal="center" vertical="center" wrapText="1"/>
    </xf>
    <xf numFmtId="2" fontId="6" fillId="0" borderId="11" xfId="1" applyNumberFormat="1" applyFont="1" applyFill="1" applyBorder="1" applyAlignment="1">
      <alignment horizontal="left" vertical="center"/>
    </xf>
    <xf numFmtId="0" fontId="6" fillId="0" borderId="3" xfId="2" applyNumberFormat="1" applyFont="1" applyFill="1" applyBorder="1" applyAlignment="1">
      <alignment horizontal="justify" vertical="top" wrapText="1"/>
    </xf>
    <xf numFmtId="0" fontId="24" fillId="0" borderId="3" xfId="4" applyNumberFormat="1" applyFont="1" applyBorder="1" applyAlignment="1">
      <alignment horizontal="center" vertical="center" wrapText="1"/>
    </xf>
    <xf numFmtId="2" fontId="6" fillId="0" borderId="17" xfId="1" applyNumberFormat="1" applyFont="1" applyFill="1" applyBorder="1" applyAlignment="1">
      <alignment horizontal="center" vertical="center"/>
    </xf>
    <xf numFmtId="0" fontId="20" fillId="3" borderId="18" xfId="2" applyNumberFormat="1" applyFont="1" applyFill="1" applyBorder="1" applyAlignment="1">
      <alignment horizontal="center" vertical="top" wrapText="1"/>
    </xf>
    <xf numFmtId="0" fontId="20" fillId="3" borderId="19" xfId="2" applyNumberFormat="1" applyFont="1" applyFill="1" applyBorder="1" applyAlignment="1">
      <alignment horizontal="justify" vertical="top"/>
    </xf>
    <xf numFmtId="0" fontId="20" fillId="3" borderId="19" xfId="2" applyNumberFormat="1" applyFont="1" applyFill="1" applyBorder="1" applyAlignment="1">
      <alignment horizontal="center" vertical="center" wrapText="1"/>
    </xf>
    <xf numFmtId="2" fontId="20" fillId="3" borderId="20" xfId="1" applyNumberFormat="1" applyFont="1" applyFill="1" applyBorder="1" applyAlignment="1">
      <alignment horizontal="center" vertical="center" wrapText="1"/>
    </xf>
    <xf numFmtId="2" fontId="6" fillId="3" borderId="19" xfId="2" applyNumberFormat="1" applyFont="1" applyFill="1" applyBorder="1" applyAlignment="1">
      <alignment horizontal="center" vertical="center" wrapText="1"/>
    </xf>
    <xf numFmtId="43" fontId="20" fillId="3" borderId="21" xfId="1" applyFont="1" applyFill="1" applyBorder="1" applyAlignment="1">
      <alignment horizontal="right" vertical="center"/>
    </xf>
    <xf numFmtId="43" fontId="20" fillId="3" borderId="21" xfId="1" applyFont="1" applyFill="1" applyBorder="1" applyAlignment="1">
      <alignment horizontal="left" vertical="center"/>
    </xf>
    <xf numFmtId="0" fontId="6" fillId="0" borderId="7" xfId="2" applyNumberFormat="1" applyFont="1" applyFill="1" applyBorder="1" applyAlignment="1">
      <alignment horizontal="center" vertical="top"/>
    </xf>
    <xf numFmtId="0" fontId="6" fillId="0" borderId="8" xfId="2" applyNumberFormat="1" applyFont="1" applyFill="1" applyBorder="1" applyAlignment="1">
      <alignment horizontal="justify" vertical="top"/>
    </xf>
    <xf numFmtId="0" fontId="6" fillId="0" borderId="8" xfId="2" applyNumberFormat="1" applyFont="1" applyFill="1" applyBorder="1" applyAlignment="1">
      <alignment horizontal="center" vertical="center"/>
    </xf>
    <xf numFmtId="2" fontId="6" fillId="0" borderId="8" xfId="2" applyNumberFormat="1" applyFont="1" applyFill="1" applyBorder="1" applyAlignment="1">
      <alignment horizontal="center" vertical="center" wrapText="1"/>
    </xf>
    <xf numFmtId="2" fontId="6" fillId="0" borderId="9" xfId="1" applyNumberFormat="1" applyFont="1" applyFill="1" applyBorder="1" applyAlignment="1">
      <alignment horizontal="right" vertical="center" wrapText="1"/>
    </xf>
    <xf numFmtId="0" fontId="20" fillId="0" borderId="10" xfId="3" applyNumberFormat="1" applyFont="1" applyFill="1" applyBorder="1" applyAlignment="1">
      <alignment horizontal="center" vertical="top" wrapText="1"/>
    </xf>
    <xf numFmtId="0" fontId="20" fillId="0" borderId="3" xfId="3" applyNumberFormat="1" applyFont="1" applyFill="1" applyBorder="1" applyAlignment="1">
      <alignment horizontal="center" vertical="top" wrapText="1"/>
    </xf>
    <xf numFmtId="0" fontId="6" fillId="0" borderId="3" xfId="0" applyFont="1" applyBorder="1" applyAlignment="1">
      <alignment horizontal="justify" vertical="top" wrapText="1"/>
    </xf>
    <xf numFmtId="0" fontId="6" fillId="0" borderId="3" xfId="0" applyFont="1" applyBorder="1" applyAlignment="1">
      <alignment horizontal="justify" vertical="top"/>
    </xf>
    <xf numFmtId="0" fontId="27" fillId="0" borderId="3" xfId="0" applyFont="1" applyBorder="1" applyAlignment="1">
      <alignment horizontal="justify" vertical="justify" wrapText="1"/>
    </xf>
    <xf numFmtId="0" fontId="20" fillId="0" borderId="12" xfId="2" applyNumberFormat="1" applyFont="1" applyFill="1" applyBorder="1" applyAlignment="1">
      <alignment horizontal="center" vertical="top"/>
    </xf>
    <xf numFmtId="2" fontId="6" fillId="0" borderId="13" xfId="2" applyNumberFormat="1" applyFont="1" applyFill="1" applyBorder="1" applyAlignment="1">
      <alignment horizontal="center" vertical="center" wrapText="1"/>
    </xf>
    <xf numFmtId="2" fontId="6" fillId="0" borderId="14" xfId="1" applyNumberFormat="1" applyFont="1" applyFill="1" applyBorder="1" applyAlignment="1">
      <alignment horizontal="left" vertical="center"/>
    </xf>
    <xf numFmtId="2" fontId="20" fillId="3" borderId="21" xfId="1" applyNumberFormat="1" applyFont="1" applyFill="1" applyBorder="1" applyAlignment="1">
      <alignment horizontal="left" vertical="center"/>
    </xf>
    <xf numFmtId="2" fontId="6" fillId="0" borderId="9" xfId="1" applyNumberFormat="1" applyFont="1" applyFill="1" applyBorder="1" applyAlignment="1">
      <alignment horizontal="left" vertical="center"/>
    </xf>
    <xf numFmtId="2" fontId="28" fillId="0" borderId="3" xfId="2" applyNumberFormat="1" applyFont="1" applyFill="1" applyBorder="1" applyAlignment="1">
      <alignment horizontal="center" vertical="center" wrapText="1"/>
    </xf>
    <xf numFmtId="2" fontId="6" fillId="0" borderId="0" xfId="2" applyNumberFormat="1" applyFont="1" applyFill="1" applyBorder="1" applyAlignment="1">
      <alignment vertical="top" wrapText="1"/>
    </xf>
    <xf numFmtId="0" fontId="28" fillId="0" borderId="3" xfId="2" applyNumberFormat="1" applyFont="1" applyFill="1" applyBorder="1" applyAlignment="1">
      <alignment horizontal="justify" vertical="top"/>
    </xf>
    <xf numFmtId="0" fontId="29" fillId="0" borderId="3" xfId="0" applyFont="1" applyBorder="1" applyAlignment="1">
      <alignment horizontal="left" vertical="center" wrapText="1"/>
    </xf>
    <xf numFmtId="0" fontId="29" fillId="0" borderId="3" xfId="0" applyFont="1" applyBorder="1" applyAlignment="1">
      <alignment vertical="center" wrapText="1"/>
    </xf>
    <xf numFmtId="0" fontId="27" fillId="0" borderId="3" xfId="0" applyFont="1" applyBorder="1" applyAlignment="1">
      <alignment vertical="top" wrapText="1"/>
    </xf>
    <xf numFmtId="0" fontId="6" fillId="0" borderId="0" xfId="2" applyFont="1" applyFill="1" applyBorder="1" applyAlignment="1">
      <alignment vertical="top"/>
    </xf>
    <xf numFmtId="0" fontId="6" fillId="0" borderId="0" xfId="2" applyFont="1" applyFill="1" applyBorder="1" applyAlignment="1">
      <alignment horizontal="center" vertical="center" wrapText="1"/>
    </xf>
    <xf numFmtId="2" fontId="6" fillId="0" borderId="0" xfId="1" applyNumberFormat="1" applyFont="1" applyFill="1" applyBorder="1" applyAlignment="1">
      <alignment horizontal="center" vertical="center"/>
    </xf>
    <xf numFmtId="2" fontId="6" fillId="0" borderId="0" xfId="2" applyNumberFormat="1" applyFont="1" applyFill="1" applyBorder="1" applyAlignment="1">
      <alignment horizontal="center" vertical="center"/>
    </xf>
    <xf numFmtId="2" fontId="6" fillId="0" borderId="0" xfId="1" applyNumberFormat="1" applyFont="1" applyFill="1" applyBorder="1" applyAlignment="1">
      <alignment horizontal="right" vertical="center"/>
    </xf>
    <xf numFmtId="0" fontId="6" fillId="0" borderId="0" xfId="2" applyFont="1" applyFill="1" applyBorder="1" applyAlignment="1"/>
    <xf numFmtId="0" fontId="13" fillId="0" borderId="0" xfId="2" applyFont="1" applyFill="1" applyBorder="1" applyAlignment="1">
      <alignment vertical="top"/>
    </xf>
    <xf numFmtId="0" fontId="15" fillId="0" borderId="0" xfId="2" applyFont="1" applyFill="1" applyBorder="1" applyAlignment="1">
      <alignment vertical="top"/>
    </xf>
    <xf numFmtId="2" fontId="15" fillId="0" borderId="9" xfId="1" applyNumberFormat="1" applyFont="1" applyFill="1" applyBorder="1" applyAlignment="1">
      <alignment horizontal="left" vertical="center" wrapText="1"/>
    </xf>
    <xf numFmtId="2" fontId="6" fillId="0" borderId="11" xfId="1" applyNumberFormat="1" applyFont="1" applyFill="1" applyBorder="1" applyAlignment="1">
      <alignment horizontal="left" vertical="center" wrapText="1"/>
    </xf>
    <xf numFmtId="0" fontId="20" fillId="0" borderId="3" xfId="2" applyNumberFormat="1" applyFont="1" applyFill="1" applyBorder="1" applyAlignment="1">
      <alignment horizontal="center" vertical="center"/>
    </xf>
    <xf numFmtId="2" fontId="20" fillId="0" borderId="11" xfId="1" applyNumberFormat="1" applyFont="1" applyFill="1" applyBorder="1" applyAlignment="1">
      <alignment horizontal="right" vertical="center" wrapText="1"/>
    </xf>
    <xf numFmtId="0" fontId="20" fillId="0" borderId="0" xfId="2" applyFont="1" applyFill="1" applyBorder="1" applyAlignment="1">
      <alignment vertical="top" wrapText="1"/>
    </xf>
    <xf numFmtId="0" fontId="20" fillId="0" borderId="0" xfId="2" applyFont="1" applyFill="1" applyBorder="1" applyAlignment="1">
      <alignment vertical="top"/>
    </xf>
    <xf numFmtId="2" fontId="20" fillId="0" borderId="11" xfId="1" applyNumberFormat="1" applyFont="1" applyFill="1" applyBorder="1" applyAlignment="1">
      <alignment horizontal="left" vertical="center" wrapText="1"/>
    </xf>
    <xf numFmtId="2" fontId="6" fillId="0" borderId="9" xfId="1" applyNumberFormat="1" applyFont="1" applyFill="1" applyBorder="1" applyAlignment="1">
      <alignment horizontal="left" vertical="center" wrapText="1"/>
    </xf>
    <xf numFmtId="2" fontId="6" fillId="0" borderId="14" xfId="1" applyNumberFormat="1" applyFont="1" applyFill="1" applyBorder="1" applyAlignment="1">
      <alignment horizontal="left" vertical="center" wrapText="1"/>
    </xf>
    <xf numFmtId="43" fontId="20" fillId="0" borderId="0" xfId="1" applyFont="1" applyFill="1" applyBorder="1" applyAlignment="1">
      <alignment vertical="top" wrapText="1"/>
    </xf>
    <xf numFmtId="2" fontId="6" fillId="0" borderId="0" xfId="2" applyNumberFormat="1" applyFont="1" applyFill="1" applyBorder="1" applyAlignment="1">
      <alignment vertical="top"/>
    </xf>
    <xf numFmtId="0" fontId="14" fillId="0" borderId="10" xfId="2" applyNumberFormat="1" applyFont="1" applyFill="1" applyBorder="1" applyAlignment="1">
      <alignment horizontal="center" vertical="top" wrapText="1"/>
    </xf>
    <xf numFmtId="2" fontId="15" fillId="0" borderId="3" xfId="2" applyNumberFormat="1" applyFont="1" applyFill="1" applyBorder="1" applyAlignment="1">
      <alignment horizontal="center" vertical="center" wrapText="1"/>
    </xf>
    <xf numFmtId="2" fontId="15" fillId="0" borderId="11" xfId="1" applyNumberFormat="1" applyFont="1" applyFill="1" applyBorder="1" applyAlignment="1">
      <alignment horizontal="right" vertical="center" wrapText="1"/>
    </xf>
    <xf numFmtId="2" fontId="14" fillId="0" borderId="8" xfId="1" applyNumberFormat="1" applyFont="1" applyFill="1" applyBorder="1" applyAlignment="1">
      <alignment horizontal="center" vertical="center" wrapText="1"/>
    </xf>
    <xf numFmtId="2" fontId="14" fillId="0" borderId="3" xfId="1" applyNumberFormat="1" applyFont="1" applyFill="1" applyBorder="1" applyAlignment="1">
      <alignment horizontal="center" vertical="center" wrapText="1"/>
    </xf>
    <xf numFmtId="2" fontId="20" fillId="0" borderId="3" xfId="2" applyNumberFormat="1" applyFont="1" applyFill="1" applyBorder="1" applyAlignment="1">
      <alignment horizontal="center" vertical="center"/>
    </xf>
    <xf numFmtId="2" fontId="20" fillId="0" borderId="3" xfId="1" applyNumberFormat="1" applyFont="1" applyFill="1" applyBorder="1" applyAlignment="1">
      <alignment horizontal="center" vertical="center" wrapText="1"/>
    </xf>
    <xf numFmtId="0" fontId="28" fillId="0" borderId="10" xfId="2" applyNumberFormat="1" applyFont="1" applyFill="1" applyBorder="1" applyAlignment="1">
      <alignment horizontal="center" vertical="top"/>
    </xf>
    <xf numFmtId="2" fontId="20" fillId="3" borderId="19" xfId="1" applyNumberFormat="1" applyFont="1" applyFill="1" applyBorder="1" applyAlignment="1">
      <alignment horizontal="center" vertical="center" wrapText="1"/>
    </xf>
    <xf numFmtId="2" fontId="6" fillId="0" borderId="8" xfId="2" applyNumberFormat="1" applyFont="1" applyFill="1" applyBorder="1" applyAlignment="1">
      <alignment horizontal="center" vertical="center"/>
    </xf>
    <xf numFmtId="2" fontId="6" fillId="0" borderId="8" xfId="1"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Alignment="1"/>
    <xf numFmtId="0" fontId="2" fillId="0" borderId="23" xfId="0" applyFont="1" applyFill="1" applyBorder="1" applyAlignment="1">
      <alignment horizontal="left" vertical="center"/>
    </xf>
    <xf numFmtId="0" fontId="20" fillId="0" borderId="10" xfId="2" quotePrefix="1" applyNumberFormat="1" applyFont="1" applyFill="1" applyBorder="1" applyAlignment="1">
      <alignment horizontal="center" vertical="top"/>
    </xf>
    <xf numFmtId="0" fontId="6" fillId="0" borderId="3" xfId="2" applyNumberFormat="1" applyFont="1" applyFill="1" applyBorder="1" applyAlignment="1">
      <alignment horizontal="center"/>
    </xf>
    <xf numFmtId="0" fontId="20" fillId="0" borderId="3" xfId="2" applyNumberFormat="1" applyFont="1" applyFill="1" applyBorder="1" applyAlignment="1">
      <alignment horizontal="center" wrapText="1"/>
    </xf>
    <xf numFmtId="2" fontId="6" fillId="0" borderId="17" xfId="2" applyNumberFormat="1" applyFont="1" applyFill="1" applyBorder="1" applyAlignment="1">
      <alignment horizontal="center"/>
    </xf>
    <xf numFmtId="0" fontId="6" fillId="0" borderId="8" xfId="2" applyNumberFormat="1" applyFont="1" applyFill="1" applyBorder="1" applyAlignment="1">
      <alignment horizontal="center"/>
    </xf>
    <xf numFmtId="2" fontId="6" fillId="0" borderId="17" xfId="1" applyNumberFormat="1" applyFont="1" applyFill="1" applyBorder="1" applyAlignment="1">
      <alignment horizontal="center" wrapText="1"/>
    </xf>
    <xf numFmtId="0" fontId="24" fillId="0" borderId="3" xfId="4" applyNumberFormat="1" applyFont="1" applyBorder="1" applyAlignment="1">
      <alignment horizontal="center" wrapText="1"/>
    </xf>
    <xf numFmtId="0" fontId="6" fillId="0" borderId="3" xfId="0" applyFont="1" applyBorder="1" applyAlignment="1">
      <alignment horizontal="center"/>
    </xf>
    <xf numFmtId="2" fontId="6" fillId="0" borderId="17" xfId="0" applyNumberFormat="1" applyFont="1" applyBorder="1" applyAlignment="1">
      <alignment horizontal="center"/>
    </xf>
    <xf numFmtId="2" fontId="27" fillId="0" borderId="17" xfId="0" applyNumberFormat="1" applyFont="1" applyBorder="1" applyAlignment="1">
      <alignment horizontal="center"/>
    </xf>
    <xf numFmtId="2" fontId="6" fillId="0" borderId="17" xfId="1" applyNumberFormat="1" applyFont="1" applyFill="1" applyBorder="1" applyAlignment="1">
      <alignment horizontal="center"/>
    </xf>
    <xf numFmtId="0" fontId="6" fillId="0" borderId="13" xfId="2" applyNumberFormat="1" applyFont="1" applyFill="1" applyBorder="1" applyAlignment="1">
      <alignment horizontal="center"/>
    </xf>
    <xf numFmtId="2" fontId="6" fillId="0" borderId="22" xfId="1" applyNumberFormat="1" applyFont="1" applyFill="1" applyBorder="1" applyAlignment="1">
      <alignment horizontal="center"/>
    </xf>
    <xf numFmtId="0" fontId="20" fillId="3" borderId="19" xfId="2" applyNumberFormat="1" applyFont="1" applyFill="1" applyBorder="1" applyAlignment="1">
      <alignment horizontal="center" wrapText="1"/>
    </xf>
    <xf numFmtId="2" fontId="20" fillId="3" borderId="20" xfId="1" applyNumberFormat="1" applyFont="1" applyFill="1" applyBorder="1" applyAlignment="1">
      <alignment horizontal="center" wrapText="1"/>
    </xf>
    <xf numFmtId="2" fontId="6" fillId="0" borderId="16" xfId="1" applyNumberFormat="1" applyFont="1" applyFill="1" applyBorder="1" applyAlignment="1">
      <alignment horizontal="center"/>
    </xf>
    <xf numFmtId="0" fontId="29" fillId="0" borderId="3" xfId="0" applyFont="1" applyBorder="1" applyAlignment="1">
      <alignment wrapText="1"/>
    </xf>
    <xf numFmtId="2" fontId="29" fillId="0" borderId="17" xfId="0" applyNumberFormat="1" applyFont="1" applyBorder="1" applyAlignment="1">
      <alignment horizontal="center" wrapText="1"/>
    </xf>
    <xf numFmtId="0" fontId="27" fillId="0" borderId="3" xfId="0" applyFont="1" applyBorder="1" applyAlignment="1"/>
    <xf numFmtId="2" fontId="6" fillId="0" borderId="17" xfId="2" applyNumberFormat="1" applyFont="1" applyFill="1" applyBorder="1" applyAlignment="1">
      <alignment horizontal="center" wrapText="1"/>
    </xf>
    <xf numFmtId="2" fontId="6" fillId="0" borderId="22" xfId="1" applyNumberFormat="1" applyFont="1" applyFill="1" applyBorder="1" applyAlignment="1">
      <alignment horizontal="center" wrapText="1"/>
    </xf>
    <xf numFmtId="2" fontId="6" fillId="0" borderId="16" xfId="1" applyNumberFormat="1" applyFont="1" applyFill="1" applyBorder="1" applyAlignment="1">
      <alignment horizontal="center" wrapText="1"/>
    </xf>
    <xf numFmtId="2" fontId="6" fillId="0" borderId="11" xfId="1" applyNumberFormat="1" applyFont="1" applyFill="1" applyBorder="1" applyAlignment="1">
      <alignment horizontal="right" wrapText="1"/>
    </xf>
    <xf numFmtId="43" fontId="20" fillId="3" borderId="21" xfId="1" applyFont="1" applyFill="1" applyBorder="1" applyAlignment="1">
      <alignment horizontal="right"/>
    </xf>
    <xf numFmtId="0" fontId="32" fillId="0" borderId="3" xfId="2" applyNumberFormat="1" applyFont="1" applyFill="1" applyBorder="1" applyAlignment="1">
      <alignment horizontal="justify" vertical="top"/>
    </xf>
    <xf numFmtId="43" fontId="6" fillId="0" borderId="11" xfId="1" applyFont="1" applyFill="1" applyBorder="1" applyAlignment="1">
      <alignment horizontal="center" wrapText="1"/>
    </xf>
    <xf numFmtId="43" fontId="20" fillId="3" borderId="13" xfId="1" applyFont="1" applyFill="1" applyBorder="1" applyAlignment="1">
      <alignment horizontal="center" wrapText="1"/>
    </xf>
    <xf numFmtId="2" fontId="6" fillId="0" borderId="3" xfId="2" applyNumberFormat="1" applyFont="1" applyFill="1" applyBorder="1" applyAlignment="1">
      <alignment horizontal="center" wrapText="1"/>
    </xf>
    <xf numFmtId="0" fontId="20" fillId="0" borderId="3" xfId="2" applyNumberFormat="1" applyFont="1" applyFill="1" applyBorder="1" applyAlignment="1">
      <alignment horizontal="center"/>
    </xf>
    <xf numFmtId="2" fontId="20" fillId="0" borderId="17" xfId="2" applyNumberFormat="1" applyFont="1" applyFill="1" applyBorder="1" applyAlignment="1">
      <alignment horizontal="center"/>
    </xf>
    <xf numFmtId="2" fontId="20" fillId="0" borderId="3" xfId="2" applyNumberFormat="1" applyFont="1" applyFill="1" applyBorder="1" applyAlignment="1">
      <alignment horizontal="center" wrapText="1"/>
    </xf>
    <xf numFmtId="2" fontId="6" fillId="0" borderId="13" xfId="2" applyNumberFormat="1" applyFont="1" applyFill="1" applyBorder="1" applyAlignment="1">
      <alignment horizontal="center" wrapText="1"/>
    </xf>
    <xf numFmtId="2" fontId="6" fillId="3" borderId="19" xfId="2" applyNumberFormat="1" applyFont="1" applyFill="1" applyBorder="1" applyAlignment="1">
      <alignment horizontal="center" wrapText="1"/>
    </xf>
    <xf numFmtId="2" fontId="6" fillId="0" borderId="16" xfId="2" applyNumberFormat="1" applyFont="1" applyFill="1" applyBorder="1" applyAlignment="1">
      <alignment horizontal="center"/>
    </xf>
    <xf numFmtId="2" fontId="6" fillId="0" borderId="8" xfId="2" applyNumberFormat="1" applyFont="1" applyFill="1" applyBorder="1" applyAlignment="1">
      <alignment horizontal="center" wrapText="1"/>
    </xf>
    <xf numFmtId="2" fontId="6" fillId="0" borderId="10" xfId="2" applyNumberFormat="1" applyFont="1" applyFill="1" applyBorder="1" applyAlignment="1">
      <alignment horizontal="center" vertical="top"/>
    </xf>
    <xf numFmtId="0" fontId="24" fillId="0" borderId="3" xfId="4" quotePrefix="1" applyNumberFormat="1" applyFont="1" applyFill="1" applyBorder="1" applyAlignment="1">
      <alignment horizontal="center" vertical="top"/>
    </xf>
    <xf numFmtId="0" fontId="6" fillId="0" borderId="24" xfId="2" applyNumberFormat="1" applyFont="1" applyFill="1" applyBorder="1" applyAlignment="1">
      <alignment horizontal="center" vertical="top"/>
    </xf>
    <xf numFmtId="0" fontId="6" fillId="0" borderId="25" xfId="2" applyNumberFormat="1" applyFont="1" applyFill="1" applyBorder="1" applyAlignment="1">
      <alignment horizontal="justify" vertical="top"/>
    </xf>
    <xf numFmtId="0" fontId="6" fillId="0" borderId="25" xfId="2" applyNumberFormat="1" applyFont="1" applyFill="1" applyBorder="1" applyAlignment="1">
      <alignment horizontal="center" vertical="center"/>
    </xf>
    <xf numFmtId="2" fontId="6" fillId="0" borderId="25" xfId="2" applyNumberFormat="1" applyFont="1" applyFill="1" applyBorder="1" applyAlignment="1">
      <alignment horizontal="center" vertical="center"/>
    </xf>
    <xf numFmtId="2" fontId="6" fillId="0" borderId="25" xfId="1" applyNumberFormat="1" applyFont="1" applyFill="1" applyBorder="1" applyAlignment="1">
      <alignment horizontal="center" vertical="center" wrapText="1"/>
    </xf>
    <xf numFmtId="2" fontId="6" fillId="0" borderId="26" xfId="1" applyNumberFormat="1" applyFont="1" applyFill="1" applyBorder="1" applyAlignment="1">
      <alignment horizontal="right" vertical="center" wrapText="1"/>
    </xf>
    <xf numFmtId="0" fontId="24" fillId="0" borderId="3" xfId="4" applyNumberFormat="1" applyFont="1" applyFill="1" applyBorder="1" applyAlignment="1">
      <alignment horizontal="center" wrapText="1"/>
    </xf>
    <xf numFmtId="164" fontId="6" fillId="0" borderId="10" xfId="2" applyNumberFormat="1" applyFont="1" applyFill="1" applyBorder="1" applyAlignment="1">
      <alignment horizontal="center" vertical="top"/>
    </xf>
    <xf numFmtId="165" fontId="6" fillId="0" borderId="0" xfId="2" applyNumberFormat="1" applyFont="1" applyFill="1" applyBorder="1" applyAlignment="1">
      <alignment vertical="top" wrapText="1"/>
    </xf>
    <xf numFmtId="0" fontId="27" fillId="0" borderId="3" xfId="0" applyFont="1" applyBorder="1" applyAlignment="1">
      <alignment horizontal="justify" vertical="top" wrapText="1"/>
    </xf>
    <xf numFmtId="0" fontId="27" fillId="0" borderId="3" xfId="2" applyNumberFormat="1" applyFont="1" applyFill="1" applyBorder="1" applyAlignment="1">
      <alignment horizontal="justify" vertical="top"/>
    </xf>
    <xf numFmtId="0" fontId="33" fillId="0" borderId="3" xfId="2" applyNumberFormat="1" applyFont="1" applyFill="1" applyBorder="1" applyAlignment="1">
      <alignment horizontal="justify" vertical="top"/>
    </xf>
    <xf numFmtId="0" fontId="34" fillId="0" borderId="3" xfId="2" applyNumberFormat="1" applyFont="1" applyFill="1" applyBorder="1" applyAlignment="1">
      <alignment horizontal="justify" vertical="top"/>
    </xf>
    <xf numFmtId="43" fontId="9" fillId="0" borderId="0" xfId="1" applyFont="1" applyFill="1" applyBorder="1" applyAlignment="1">
      <alignment horizontal="center" vertical="top"/>
    </xf>
    <xf numFmtId="43" fontId="11" fillId="0" borderId="0" xfId="1" applyFont="1" applyBorder="1" applyAlignment="1">
      <alignment horizontal="center" wrapText="1"/>
    </xf>
    <xf numFmtId="43" fontId="12" fillId="2" borderId="1" xfId="1" applyFont="1" applyFill="1" applyBorder="1" applyAlignment="1">
      <alignment horizontal="center" vertical="center" wrapText="1"/>
    </xf>
    <xf numFmtId="43" fontId="15" fillId="0" borderId="4" xfId="1" applyFont="1" applyFill="1" applyBorder="1" applyAlignment="1">
      <alignment horizontal="right" vertical="center" wrapText="1"/>
    </xf>
    <xf numFmtId="43" fontId="15" fillId="0" borderId="3" xfId="1" applyFont="1" applyFill="1" applyBorder="1" applyAlignment="1">
      <alignment horizontal="right" vertical="center" wrapText="1"/>
    </xf>
    <xf numFmtId="43" fontId="0" fillId="0" borderId="0" xfId="1" applyFont="1"/>
    <xf numFmtId="43" fontId="6" fillId="0" borderId="0" xfId="1" applyFont="1" applyFill="1" applyBorder="1"/>
    <xf numFmtId="43" fontId="18" fillId="0" borderId="5" xfId="1" applyFont="1" applyFill="1" applyBorder="1" applyAlignment="1">
      <alignment horizontal="center" vertical="center" wrapText="1"/>
    </xf>
    <xf numFmtId="43" fontId="15" fillId="0" borderId="8" xfId="1" applyFont="1" applyFill="1" applyBorder="1" applyAlignment="1">
      <alignment horizontal="center" vertical="center" wrapText="1"/>
    </xf>
    <xf numFmtId="43" fontId="20" fillId="3" borderId="13" xfId="1" applyFont="1" applyFill="1" applyBorder="1" applyAlignment="1">
      <alignment horizontal="center" vertical="center" wrapText="1"/>
    </xf>
    <xf numFmtId="43" fontId="21" fillId="0" borderId="0" xfId="1" applyFont="1" applyFill="1" applyAlignment="1">
      <alignment horizontal="right"/>
    </xf>
    <xf numFmtId="43" fontId="19" fillId="0" borderId="5" xfId="1" applyFont="1" applyFill="1" applyBorder="1" applyAlignment="1">
      <alignment horizontal="center" vertical="center" wrapText="1"/>
    </xf>
    <xf numFmtId="43" fontId="15" fillId="0" borderId="9" xfId="1" applyFont="1" applyFill="1" applyBorder="1" applyAlignment="1">
      <alignment horizontal="right" vertical="center" wrapText="1"/>
    </xf>
    <xf numFmtId="43" fontId="6" fillId="0" borderId="11" xfId="1" applyFont="1" applyFill="1" applyBorder="1" applyAlignment="1">
      <alignment horizontal="right" vertical="center" wrapText="1"/>
    </xf>
    <xf numFmtId="43" fontId="22" fillId="0" borderId="15" xfId="1" applyFont="1" applyFill="1" applyBorder="1" applyAlignment="1">
      <alignment horizontal="right"/>
    </xf>
    <xf numFmtId="43" fontId="8" fillId="0" borderId="0" xfId="1" applyFont="1" applyFill="1" applyBorder="1" applyAlignment="1">
      <alignment horizontal="center" vertical="top"/>
    </xf>
    <xf numFmtId="43" fontId="18" fillId="0" borderId="5" xfId="1" applyFont="1" applyFill="1" applyBorder="1" applyAlignment="1">
      <alignment horizontal="right" vertical="center" wrapText="1"/>
    </xf>
    <xf numFmtId="43" fontId="15" fillId="0" borderId="9" xfId="1" applyFont="1" applyFill="1" applyBorder="1" applyAlignment="1">
      <alignment horizontal="right" wrapText="1"/>
    </xf>
    <xf numFmtId="43" fontId="6" fillId="0" borderId="11" xfId="1" applyFont="1" applyFill="1" applyBorder="1" applyAlignment="1">
      <alignment horizontal="right" wrapText="1"/>
    </xf>
    <xf numFmtId="43" fontId="6" fillId="0" borderId="14" xfId="1" applyFont="1" applyFill="1" applyBorder="1" applyAlignment="1">
      <alignment horizontal="right" wrapText="1"/>
    </xf>
    <xf numFmtId="43" fontId="6" fillId="0" borderId="9" xfId="1" applyFont="1" applyFill="1" applyBorder="1" applyAlignment="1">
      <alignment horizontal="right" wrapText="1"/>
    </xf>
    <xf numFmtId="43" fontId="6" fillId="0" borderId="0" xfId="1" applyFont="1" applyFill="1" applyBorder="1" applyAlignment="1">
      <alignment horizontal="right" vertical="center"/>
    </xf>
    <xf numFmtId="43" fontId="20" fillId="0" borderId="11" xfId="1" applyFont="1" applyFill="1" applyBorder="1" applyAlignment="1">
      <alignment horizontal="right" wrapText="1"/>
    </xf>
    <xf numFmtId="0" fontId="4" fillId="0" borderId="0" xfId="2" applyFont="1" applyFill="1" applyAlignment="1">
      <alignment horizontal="center" vertical="center" wrapText="1"/>
    </xf>
    <xf numFmtId="0" fontId="2" fillId="2" borderId="1" xfId="0" applyFont="1" applyFill="1" applyBorder="1" applyAlignment="1">
      <alignment horizontal="right" vertical="center"/>
    </xf>
    <xf numFmtId="0" fontId="5"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8" fillId="0" borderId="0" xfId="2" applyFont="1" applyFill="1" applyBorder="1" applyAlignment="1">
      <alignment horizontal="center" vertical="top"/>
    </xf>
    <xf numFmtId="0" fontId="10" fillId="0" borderId="0" xfId="2" applyFont="1" applyBorder="1" applyAlignment="1">
      <alignment horizontal="center" wrapText="1"/>
    </xf>
    <xf numFmtId="0" fontId="2" fillId="0" borderId="1" xfId="0" applyFont="1" applyBorder="1" applyAlignment="1">
      <alignment horizontal="right" vertical="center"/>
    </xf>
    <xf numFmtId="2" fontId="6" fillId="0" borderId="0" xfId="1" applyNumberFormat="1" applyFont="1" applyFill="1" applyBorder="1" applyAlignment="1">
      <alignment horizontal="center" vertical="center"/>
    </xf>
  </cellXfs>
  <cellStyles count="5">
    <cellStyle name="Comma" xfId="1" builtinId="3"/>
    <cellStyle name="Comma 2" xfId="4"/>
    <cellStyle name="Normal" xfId="0" builtinId="0"/>
    <cellStyle name="Normal 10 2" xfId="3"/>
    <cellStyle name="Normal 2" xfId="2"/>
  </cellStyles>
  <dxfs count="483">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indexed="9"/>
      </font>
    </dxf>
    <dxf>
      <font>
        <condense val="0"/>
        <extend val="0"/>
        <color auto="1"/>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lor theme="0"/>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lor theme="0"/>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lor theme="0"/>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lor theme="0"/>
      </font>
    </dxf>
    <dxf>
      <font>
        <condense val="0"/>
        <extend val="0"/>
        <color auto="1"/>
      </font>
    </dxf>
    <dxf>
      <font>
        <condense val="0"/>
        <extend val="0"/>
        <color indexed="9"/>
      </font>
    </dxf>
    <dxf>
      <font>
        <condense val="0"/>
        <extend val="0"/>
        <color auto="1"/>
      </font>
    </dxf>
    <dxf>
      <font>
        <color theme="0"/>
      </font>
    </dxf>
    <dxf>
      <font>
        <condense val="0"/>
        <extend val="0"/>
        <color indexed="9"/>
      </font>
    </dxf>
    <dxf>
      <font>
        <condense val="0"/>
        <extend val="0"/>
        <color auto="1"/>
      </font>
    </dxf>
    <dxf>
      <font>
        <color theme="0"/>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lor theme="0"/>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lor theme="0"/>
      </font>
    </dxf>
    <dxf>
      <font>
        <condense val="0"/>
        <extend val="0"/>
        <color auto="1"/>
      </font>
    </dxf>
    <dxf>
      <font>
        <condense val="0"/>
        <extend val="0"/>
        <color indexed="9"/>
      </font>
    </dxf>
    <dxf>
      <font>
        <condense val="0"/>
        <extend val="0"/>
        <color auto="1"/>
      </font>
    </dxf>
    <dxf>
      <font>
        <color theme="0"/>
      </font>
    </dxf>
    <dxf>
      <font>
        <condense val="0"/>
        <extend val="0"/>
        <color indexed="9"/>
      </font>
    </dxf>
    <dxf>
      <font>
        <condense val="0"/>
        <extend val="0"/>
        <color auto="1"/>
      </font>
    </dxf>
    <dxf>
      <font>
        <color theme="0"/>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lor theme="0"/>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lor theme="0"/>
      </font>
    </dxf>
    <dxf>
      <font>
        <condense val="0"/>
        <extend val="0"/>
        <color auto="1"/>
      </font>
    </dxf>
    <dxf>
      <font>
        <condense val="0"/>
        <extend val="0"/>
        <color indexed="9"/>
      </font>
    </dxf>
    <dxf>
      <font>
        <condense val="0"/>
        <extend val="0"/>
        <color auto="1"/>
      </font>
    </dxf>
    <dxf>
      <font>
        <color theme="0"/>
      </font>
    </dxf>
    <dxf>
      <font>
        <condense val="0"/>
        <extend val="0"/>
        <color indexed="9"/>
      </font>
    </dxf>
    <dxf>
      <font>
        <condense val="0"/>
        <extend val="0"/>
        <color auto="1"/>
      </font>
    </dxf>
    <dxf>
      <font>
        <color theme="0"/>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lor theme="0"/>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lor theme="0"/>
      </font>
    </dxf>
    <dxf>
      <font>
        <condense val="0"/>
        <extend val="0"/>
        <color auto="1"/>
      </font>
    </dxf>
    <dxf>
      <font>
        <condense val="0"/>
        <extend val="0"/>
        <color indexed="9"/>
      </font>
    </dxf>
    <dxf>
      <font>
        <condense val="0"/>
        <extend val="0"/>
        <color auto="1"/>
      </font>
    </dxf>
    <dxf>
      <font>
        <color theme="0"/>
      </font>
    </dxf>
    <dxf>
      <font>
        <condense val="0"/>
        <extend val="0"/>
        <color indexed="9"/>
      </font>
    </dxf>
    <dxf>
      <font>
        <condense val="0"/>
        <extend val="0"/>
        <color auto="1"/>
      </font>
    </dxf>
    <dxf>
      <font>
        <color theme="0"/>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lor theme="0"/>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lor theme="0"/>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lor theme="0"/>
      </font>
    </dxf>
    <dxf>
      <font>
        <condense val="0"/>
        <extend val="0"/>
        <color indexed="9"/>
      </font>
    </dxf>
    <dxf>
      <font>
        <condense val="0"/>
        <extend val="0"/>
        <color auto="1"/>
      </font>
    </dxf>
    <dxf>
      <font>
        <condense val="0"/>
        <extend val="0"/>
        <color auto="1"/>
      </font>
    </dxf>
    <dxf>
      <font>
        <condense val="0"/>
        <extend val="0"/>
        <color indexed="9"/>
      </font>
    </dxf>
    <dxf>
      <font>
        <color theme="0"/>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lor theme="0"/>
      </font>
    </dxf>
    <dxf>
      <font>
        <condense val="0"/>
        <extend val="0"/>
        <color indexed="9"/>
      </font>
    </dxf>
    <dxf>
      <font>
        <condense val="0"/>
        <extend val="0"/>
        <color auto="1"/>
      </font>
    </dxf>
    <dxf>
      <font>
        <condense val="0"/>
        <extend val="0"/>
        <color auto="1"/>
      </font>
    </dxf>
    <dxf>
      <font>
        <color theme="0"/>
      </font>
    </dxf>
    <dxf>
      <font>
        <condense val="0"/>
        <extend val="0"/>
        <color auto="1"/>
      </font>
    </dxf>
    <dxf>
      <font>
        <condense val="0"/>
        <extend val="0"/>
        <color indexed="9"/>
      </font>
    </dxf>
    <dxf>
      <font>
        <color theme="0"/>
      </font>
    </dxf>
    <dxf>
      <font>
        <condense val="0"/>
        <extend val="0"/>
        <color auto="1"/>
      </font>
    </dxf>
    <dxf>
      <font>
        <condense val="0"/>
        <extend val="0"/>
        <color indexed="9"/>
      </font>
    </dxf>
    <dxf>
      <font>
        <condense val="0"/>
        <extend val="0"/>
        <color auto="1"/>
      </font>
    </dxf>
    <dxf>
      <font>
        <condense val="0"/>
        <extend val="0"/>
        <color auto="1"/>
      </font>
    </dxf>
    <dxf>
      <font>
        <color theme="0"/>
      </font>
    </dxf>
    <dxf>
      <font>
        <condense val="0"/>
        <extend val="0"/>
        <color indexed="9"/>
      </font>
    </dxf>
    <dxf>
      <font>
        <condense val="0"/>
        <extend val="0"/>
        <color auto="1"/>
      </font>
    </dxf>
    <dxf>
      <font>
        <condense val="0"/>
        <extend val="0"/>
        <color auto="1"/>
      </font>
    </dxf>
    <dxf>
      <font>
        <color theme="0"/>
      </font>
    </dxf>
    <dxf>
      <font>
        <condense val="0"/>
        <extend val="0"/>
        <color auto="1"/>
      </font>
    </dxf>
    <dxf>
      <font>
        <condense val="0"/>
        <extend val="0"/>
        <color indexed="9"/>
      </font>
    </dxf>
    <dxf>
      <font>
        <color theme="0"/>
      </font>
    </dxf>
    <dxf>
      <font>
        <condense val="0"/>
        <extend val="0"/>
        <color auto="1"/>
      </font>
    </dxf>
    <dxf>
      <font>
        <condense val="0"/>
        <extend val="0"/>
        <color indexed="9"/>
      </font>
    </dxf>
    <dxf>
      <font>
        <condense val="0"/>
        <extend val="0"/>
        <color auto="1"/>
      </font>
    </dxf>
    <dxf>
      <font>
        <condense val="0"/>
        <extend val="0"/>
        <color auto="1"/>
      </font>
    </dxf>
    <dxf>
      <font>
        <color theme="0"/>
      </font>
    </dxf>
    <dxf>
      <font>
        <condense val="0"/>
        <extend val="0"/>
        <color indexed="9"/>
      </font>
    </dxf>
    <dxf>
      <font>
        <condense val="0"/>
        <extend val="0"/>
        <color auto="1"/>
      </font>
    </dxf>
    <dxf>
      <font>
        <condense val="0"/>
        <extend val="0"/>
        <color auto="1"/>
      </font>
    </dxf>
    <dxf>
      <font>
        <color theme="0"/>
      </font>
    </dxf>
    <dxf>
      <font>
        <condense val="0"/>
        <extend val="0"/>
        <color auto="1"/>
      </font>
    </dxf>
    <dxf>
      <font>
        <condense val="0"/>
        <extend val="0"/>
        <color indexed="9"/>
      </font>
    </dxf>
    <dxf>
      <font>
        <color theme="0"/>
      </font>
    </dxf>
    <dxf>
      <font>
        <condense val="0"/>
        <extend val="0"/>
        <color auto="1"/>
      </font>
    </dxf>
    <dxf>
      <font>
        <condense val="0"/>
        <extend val="0"/>
        <color indexed="9"/>
      </font>
    </dxf>
    <dxf>
      <font>
        <condense val="0"/>
        <extend val="0"/>
        <color auto="1"/>
      </font>
    </dxf>
    <dxf>
      <font>
        <condense val="0"/>
        <extend val="0"/>
        <color auto="1"/>
      </font>
    </dxf>
    <dxf>
      <font>
        <color theme="0"/>
      </font>
    </dxf>
    <dxf>
      <font>
        <condense val="0"/>
        <extend val="0"/>
        <color indexed="9"/>
      </font>
    </dxf>
    <dxf>
      <font>
        <condense val="0"/>
        <extend val="0"/>
        <color auto="1"/>
      </font>
    </dxf>
    <dxf>
      <font>
        <condense val="0"/>
        <extend val="0"/>
        <color auto="1"/>
      </font>
    </dxf>
    <dxf>
      <font>
        <color theme="0"/>
      </font>
    </dxf>
    <dxf>
      <font>
        <condense val="0"/>
        <extend val="0"/>
        <color auto="1"/>
      </font>
    </dxf>
    <dxf>
      <font>
        <condense val="0"/>
        <extend val="0"/>
        <color indexed="9"/>
      </font>
    </dxf>
    <dxf>
      <font>
        <color theme="0"/>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lor theme="0"/>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lor theme="0"/>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lor theme="0"/>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indexed="9"/>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indexed="9"/>
      </font>
    </dxf>
    <dxf>
      <font>
        <condense val="0"/>
        <extend val="0"/>
        <color auto="1"/>
      </font>
    </dxf>
    <dxf>
      <font>
        <condense val="0"/>
        <extend val="0"/>
        <color indexed="9"/>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calcChain" Target="calcChain.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1\staff\Users\pintusharma\Downloads\kpd\share\project%20documents\DMRC%20IT%20Park\project%20documents\Kuwait%20Audit%20Bureau\Rate%20Analysi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1\staff\Users\pintusharma\Downloads\Graph2"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1\staff\C\DOCUME~1\bhaskar\LOCALS~1\Temp\Temporary%20Directory%201%20for%20Consolidated%20Financials%20-%20Feb%2006%2006.zip\DOCUME~1\vishal\LOCALS~1\Temp\DOCUME~1\WADKAR~1.OBE\LOCALS~1\Temp\Oberoi%20Mal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1\staff\Users\pintusharma\Downloads\Accounts\D\project%20documents\DMRC%20IT%20Park\project%20documents\Kuwait%20Audit%20Bureau\Rate%20Analysi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1\staff\B\WINDOWS\DEPR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1\staff\Users\pintusharma\Downloads\SERVER\DATA\DataFile\O\DB9604\RevMay97\SHOPLI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1\staff\Users\pintusharma\Downloads\JOSHI\MY%20DOCUMENTS\WINDOWS\Desktop\Manoj%20Gandhi\FINDRDE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1\staff\Users\pintusharma\Downloads\Mufsjmms1\ibd\TEMP\Compco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1\staff\Users\pintusharma\Downloads\ESDFS1\ROOT\1999\SEPTM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1\staff\Users\pintusharma\Downloads\Suresh\c%20on%20suresh\WINDOWS\TEMP\cidcoanalys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1\staff\Users\pintusharma\Downloads\Nafees\f\My%20Documents\Excel\Arcop\Alpha%20Group%20Housing,%20Sector-84,%20Gurgaon\Construction%20Budget%20-%2003.03.2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1\staff\C\Documents%20and%20Settings\ripal\Desktop\Extra\Book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1\staff\Users\pintusharma\Downloads\Basant\projects\PROJECTS\Projects%20A%20-%20G\DMRC%20Headquarters\DMRC%20TENDER%20DOCU%20SAMPLE\RATE%20ANALYSIS%20HYDRAULIC%2017-03-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 Analysis"/>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CAP"/>
    </sheetNames>
    <sheetDataSet>
      <sheetData sheetId="0" refreshError="1">
        <row r="5">
          <cell r="H5">
            <v>7340.666666666667</v>
          </cell>
        </row>
        <row r="6">
          <cell r="H6">
            <v>7374.9231111111121</v>
          </cell>
        </row>
        <row r="7">
          <cell r="H7">
            <v>14715.589777777779</v>
          </cell>
        </row>
      </sheetData>
      <sheetData sheetId="1"/>
      <sheetData sheetId="2"/>
      <sheetData sheetId="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Oasso"/>
      <sheetName val="Wd"/>
      <sheetName val="Ndcpl"/>
      <sheetName val="Oepl"/>
      <sheetName val="Rsedpl(119)"/>
      <sheetName val="Rsedpl(120)"/>
      <sheetName val="MJ47,48"/>
      <sheetName val="Gupta"/>
      <sheetName val="Ocpl-53"/>
      <sheetName val="Opd"/>
      <sheetName val="Curvature"/>
      <sheetName val="Cash Flow - OMPL"/>
      <sheetName val="OMP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 Analysis"/>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2)"/>
    </sheetNames>
    <sheetDataSet>
      <sheetData sheetId="0" refreshError="1">
        <row r="65">
          <cell r="A65" t="str">
            <v>(II)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tOutConfCentr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6"/>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N T.B."/>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S-F"/>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5">
          <cell r="H5">
            <v>7340.666666666667</v>
          </cell>
        </row>
        <row r="6">
          <cell r="H6">
            <v>7374.9231111111121</v>
          </cell>
          <cell r="J6">
            <v>28</v>
          </cell>
        </row>
        <row r="7">
          <cell r="H7">
            <v>14715.589777777779</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vil Work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8:F21"/>
  <sheetViews>
    <sheetView view="pageBreakPreview" zoomScale="115" zoomScaleNormal="100" zoomScaleSheetLayoutView="115" workbookViewId="0">
      <selection activeCell="D31" sqref="D31"/>
    </sheetView>
  </sheetViews>
  <sheetFormatPr defaultRowHeight="15" x14ac:dyDescent="0.25"/>
  <cols>
    <col min="6" max="6" width="16.42578125" customWidth="1"/>
  </cols>
  <sheetData>
    <row r="18" spans="1:6" x14ac:dyDescent="0.25">
      <c r="A18" s="213" t="s">
        <v>202</v>
      </c>
      <c r="B18" s="213"/>
      <c r="C18" s="213"/>
      <c r="D18" s="213"/>
      <c r="E18" s="213"/>
      <c r="F18" s="213"/>
    </row>
    <row r="19" spans="1:6" x14ac:dyDescent="0.25">
      <c r="A19" s="213"/>
      <c r="B19" s="213"/>
      <c r="C19" s="213"/>
      <c r="D19" s="213"/>
      <c r="E19" s="213"/>
      <c r="F19" s="213"/>
    </row>
    <row r="20" spans="1:6" x14ac:dyDescent="0.25">
      <c r="A20" s="213"/>
      <c r="B20" s="213"/>
      <c r="C20" s="213"/>
      <c r="D20" s="213"/>
      <c r="E20" s="213"/>
      <c r="F20" s="213"/>
    </row>
    <row r="21" spans="1:6" x14ac:dyDescent="0.25">
      <c r="A21" s="213"/>
      <c r="B21" s="213"/>
      <c r="C21" s="213"/>
      <c r="D21" s="213"/>
      <c r="E21" s="213"/>
      <c r="F21" s="213"/>
    </row>
  </sheetData>
  <mergeCells count="1">
    <mergeCell ref="A18:F21"/>
  </mergeCells>
  <printOptions horizontalCentered="1"/>
  <pageMargins left="0.25" right="0.25"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85" zoomScaleNormal="100" zoomScaleSheetLayoutView="85" workbookViewId="0">
      <pane ySplit="6" topLeftCell="A7" activePane="bottomLeft" state="frozen"/>
      <selection activeCell="I23" sqref="I23"/>
      <selection pane="bottomLeft" activeCell="B16" sqref="B16"/>
    </sheetView>
  </sheetViews>
  <sheetFormatPr defaultRowHeight="15" x14ac:dyDescent="0.25"/>
  <cols>
    <col min="1" max="1" width="9.42578125" bestFit="1" customWidth="1"/>
    <col min="2" max="2" width="60.7109375" customWidth="1"/>
    <col min="3" max="3" width="6.42578125" customWidth="1"/>
    <col min="4" max="4" width="18.85546875" style="195" customWidth="1"/>
  </cols>
  <sheetData>
    <row r="1" spans="1:4" s="1" customFormat="1" ht="12.75" x14ac:dyDescent="0.2">
      <c r="A1" s="215" t="s">
        <v>203</v>
      </c>
      <c r="B1" s="215"/>
      <c r="C1" s="215"/>
      <c r="D1" s="215"/>
    </row>
    <row r="2" spans="1:4" s="1" customFormat="1" ht="12.75" x14ac:dyDescent="0.2">
      <c r="A2" s="215"/>
      <c r="B2" s="215"/>
      <c r="C2" s="215"/>
      <c r="D2" s="215"/>
    </row>
    <row r="3" spans="1:4" s="1" customFormat="1" ht="16.5" customHeight="1" x14ac:dyDescent="0.2">
      <c r="A3" s="216" t="s">
        <v>0</v>
      </c>
      <c r="B3" s="216"/>
      <c r="C3" s="216"/>
      <c r="D3" s="216"/>
    </row>
    <row r="4" spans="1:4" s="1" customFormat="1" ht="15.75" x14ac:dyDescent="0.2">
      <c r="A4" s="217" t="s">
        <v>1</v>
      </c>
      <c r="B4" s="217"/>
      <c r="C4" s="217"/>
      <c r="D4" s="217"/>
    </row>
    <row r="5" spans="1:4" s="1" customFormat="1" ht="6" customHeight="1" x14ac:dyDescent="0.2">
      <c r="A5" s="2"/>
      <c r="B5" s="2"/>
      <c r="C5" s="2"/>
      <c r="D5" s="190"/>
    </row>
    <row r="6" spans="1:4" x14ac:dyDescent="0.25">
      <c r="A6" s="218" t="s">
        <v>2</v>
      </c>
      <c r="B6" s="218"/>
      <c r="C6" s="218"/>
      <c r="D6" s="218"/>
    </row>
    <row r="7" spans="1:4" ht="12" customHeight="1" x14ac:dyDescent="0.25">
      <c r="A7" s="3"/>
      <c r="B7" s="3"/>
      <c r="C7" s="3"/>
      <c r="D7" s="191"/>
    </row>
    <row r="8" spans="1:4" s="7" customFormat="1" ht="25.5" customHeight="1" x14ac:dyDescent="0.25">
      <c r="A8" s="4" t="s">
        <v>3</v>
      </c>
      <c r="B8" s="5" t="s">
        <v>4</v>
      </c>
      <c r="C8" s="6"/>
      <c r="D8" s="192" t="s">
        <v>5</v>
      </c>
    </row>
    <row r="9" spans="1:4" s="11" customFormat="1" ht="12.75" x14ac:dyDescent="0.25">
      <c r="A9" s="8"/>
      <c r="B9" s="9"/>
      <c r="C9" s="10"/>
      <c r="D9" s="193"/>
    </row>
    <row r="10" spans="1:4" s="11" customFormat="1" ht="12.75" x14ac:dyDescent="0.25">
      <c r="A10" s="12" t="s">
        <v>6</v>
      </c>
      <c r="B10" s="8"/>
      <c r="C10" s="13"/>
      <c r="D10" s="194"/>
    </row>
    <row r="11" spans="1:4" s="11" customFormat="1" ht="12.75" x14ac:dyDescent="0.25">
      <c r="A11" s="12"/>
      <c r="B11" s="8"/>
      <c r="C11" s="13"/>
      <c r="D11" s="194"/>
    </row>
    <row r="12" spans="1:4" s="7" customFormat="1" ht="17.25" customHeight="1" x14ac:dyDescent="0.25">
      <c r="A12" s="14">
        <v>1</v>
      </c>
      <c r="B12" s="15" t="s">
        <v>7</v>
      </c>
      <c r="C12" s="16" t="s">
        <v>8</v>
      </c>
      <c r="D12" s="17">
        <f>+'BOQ-Prelim'!F57</f>
        <v>0</v>
      </c>
    </row>
    <row r="13" spans="1:4" s="7" customFormat="1" ht="17.25" customHeight="1" x14ac:dyDescent="0.25">
      <c r="A13" s="14"/>
      <c r="B13" s="15"/>
      <c r="C13" s="16"/>
      <c r="D13" s="17"/>
    </row>
    <row r="14" spans="1:4" s="11" customFormat="1" ht="12.75" x14ac:dyDescent="0.25">
      <c r="A14" s="12" t="s">
        <v>9</v>
      </c>
      <c r="B14" s="8"/>
      <c r="C14" s="13"/>
      <c r="D14" s="194"/>
    </row>
    <row r="15" spans="1:4" s="11" customFormat="1" ht="12.75" x14ac:dyDescent="0.25">
      <c r="A15" s="12"/>
      <c r="B15" s="8"/>
      <c r="C15" s="13"/>
      <c r="D15" s="194"/>
    </row>
    <row r="16" spans="1:4" s="7" customFormat="1" ht="17.25" customHeight="1" x14ac:dyDescent="0.25">
      <c r="A16" s="14">
        <v>2</v>
      </c>
      <c r="B16" s="15" t="s">
        <v>412</v>
      </c>
      <c r="C16" s="16" t="s">
        <v>8</v>
      </c>
      <c r="D16" s="17">
        <f>+'BOQ-Civil'!F57</f>
        <v>0</v>
      </c>
    </row>
    <row r="17" spans="1:4" s="7" customFormat="1" ht="17.25" customHeight="1" x14ac:dyDescent="0.25">
      <c r="A17" s="14">
        <v>3</v>
      </c>
      <c r="B17" s="15" t="s">
        <v>238</v>
      </c>
      <c r="C17" s="16" t="s">
        <v>8</v>
      </c>
      <c r="D17" s="17">
        <f>+'BOQ-Civil'!F195</f>
        <v>0</v>
      </c>
    </row>
    <row r="18" spans="1:4" s="7" customFormat="1" ht="17.25" customHeight="1" x14ac:dyDescent="0.25">
      <c r="A18" s="14">
        <v>4</v>
      </c>
      <c r="B18" s="15" t="s">
        <v>10</v>
      </c>
      <c r="C18" s="16" t="s">
        <v>8</v>
      </c>
      <c r="D18" s="17">
        <f>+'BOQ-Civil'!F213</f>
        <v>0</v>
      </c>
    </row>
    <row r="19" spans="1:4" s="7" customFormat="1" ht="17.25" customHeight="1" x14ac:dyDescent="0.25">
      <c r="A19" s="14">
        <v>5</v>
      </c>
      <c r="B19" s="15" t="s">
        <v>11</v>
      </c>
      <c r="C19" s="16" t="s">
        <v>8</v>
      </c>
      <c r="D19" s="17">
        <f>+'BOQ-Civil'!F235</f>
        <v>0</v>
      </c>
    </row>
    <row r="20" spans="1:4" s="7" customFormat="1" ht="17.25" customHeight="1" x14ac:dyDescent="0.25">
      <c r="A20" s="14">
        <v>6</v>
      </c>
      <c r="B20" s="15" t="s">
        <v>12</v>
      </c>
      <c r="C20" s="16" t="s">
        <v>8</v>
      </c>
      <c r="D20" s="17">
        <f>+'BOQ-Civil'!F252</f>
        <v>0</v>
      </c>
    </row>
    <row r="21" spans="1:4" s="7" customFormat="1" ht="17.25" customHeight="1" x14ac:dyDescent="0.25">
      <c r="A21" s="14">
        <v>7</v>
      </c>
      <c r="B21" s="15" t="s">
        <v>13</v>
      </c>
      <c r="C21" s="16" t="s">
        <v>8</v>
      </c>
      <c r="D21" s="17">
        <f>+'BOQ-Civil'!F268</f>
        <v>0</v>
      </c>
    </row>
    <row r="22" spans="1:4" s="7" customFormat="1" ht="17.25" customHeight="1" x14ac:dyDescent="0.25">
      <c r="A22" s="14">
        <v>8</v>
      </c>
      <c r="B22" s="15" t="s">
        <v>159</v>
      </c>
      <c r="C22" s="16" t="s">
        <v>8</v>
      </c>
      <c r="D22" s="17">
        <f>+'BOQ-Finishes'!F62</f>
        <v>0</v>
      </c>
    </row>
    <row r="23" spans="1:4" s="7" customFormat="1" ht="17.25" customHeight="1" x14ac:dyDescent="0.25">
      <c r="A23" s="14">
        <v>9</v>
      </c>
      <c r="B23" s="15" t="s">
        <v>15</v>
      </c>
      <c r="C23" s="16" t="s">
        <v>8</v>
      </c>
      <c r="D23" s="17">
        <f>+'BOQ-Finishes'!F84</f>
        <v>0</v>
      </c>
    </row>
    <row r="24" spans="1:4" s="7" customFormat="1" ht="17.25" customHeight="1" x14ac:dyDescent="0.25">
      <c r="A24" s="14">
        <v>10</v>
      </c>
      <c r="B24" s="15" t="s">
        <v>16</v>
      </c>
      <c r="C24" s="16" t="s">
        <v>8</v>
      </c>
      <c r="D24" s="17">
        <f>+'BOQ-Finishes'!F144</f>
        <v>0</v>
      </c>
    </row>
    <row r="25" spans="1:4" s="7" customFormat="1" ht="11.25" customHeight="1" x14ac:dyDescent="0.25">
      <c r="A25" s="14"/>
      <c r="B25" s="15"/>
      <c r="C25" s="16"/>
      <c r="D25" s="17"/>
    </row>
    <row r="26" spans="1:4" s="11" customFormat="1" ht="12.75" x14ac:dyDescent="0.25">
      <c r="A26" s="12" t="s">
        <v>17</v>
      </c>
      <c r="B26" s="8"/>
      <c r="C26" s="13"/>
      <c r="D26" s="194"/>
    </row>
    <row r="27" spans="1:4" s="11" customFormat="1" ht="9" customHeight="1" x14ac:dyDescent="0.25">
      <c r="A27" s="12"/>
      <c r="B27" s="8"/>
      <c r="C27" s="13"/>
      <c r="D27" s="194"/>
    </row>
    <row r="28" spans="1:4" s="7" customFormat="1" ht="17.25" customHeight="1" x14ac:dyDescent="0.25">
      <c r="A28" s="14">
        <v>11</v>
      </c>
      <c r="B28" s="15" t="s">
        <v>18</v>
      </c>
      <c r="C28" s="16" t="s">
        <v>8</v>
      </c>
      <c r="D28" s="17">
        <f>+'BOQ-MEP'!F97</f>
        <v>0</v>
      </c>
    </row>
    <row r="29" spans="1:4" s="7" customFormat="1" ht="17.25" customHeight="1" x14ac:dyDescent="0.25">
      <c r="A29" s="14">
        <v>12</v>
      </c>
      <c r="B29" s="15" t="s">
        <v>19</v>
      </c>
      <c r="C29" s="16" t="s">
        <v>8</v>
      </c>
      <c r="D29" s="17">
        <f>+'BOQ-MEP'!F189</f>
        <v>0</v>
      </c>
    </row>
    <row r="30" spans="1:4" x14ac:dyDescent="0.25">
      <c r="A30" s="214" t="s">
        <v>20</v>
      </c>
      <c r="B30" s="214"/>
      <c r="C30" s="18" t="s">
        <v>8</v>
      </c>
      <c r="D30" s="19">
        <f>SUM(D12:D29)</f>
        <v>0</v>
      </c>
    </row>
    <row r="31" spans="1:4" x14ac:dyDescent="0.25">
      <c r="A31" s="219" t="s">
        <v>21</v>
      </c>
      <c r="B31" s="219"/>
      <c r="C31" s="20" t="s">
        <v>8</v>
      </c>
      <c r="D31" s="21">
        <f>+D30*6%</f>
        <v>0</v>
      </c>
    </row>
    <row r="32" spans="1:4" x14ac:dyDescent="0.25">
      <c r="A32" s="214" t="s">
        <v>22</v>
      </c>
      <c r="B32" s="214"/>
      <c r="C32" s="18" t="s">
        <v>8</v>
      </c>
      <c r="D32" s="19">
        <f>SUM(D30:D31)</f>
        <v>0</v>
      </c>
    </row>
    <row r="34" spans="1:2" ht="60" x14ac:dyDescent="0.25">
      <c r="A34" s="22" t="s">
        <v>23</v>
      </c>
      <c r="B34" s="23" t="s">
        <v>24</v>
      </c>
    </row>
  </sheetData>
  <mergeCells count="7">
    <mergeCell ref="A32:B32"/>
    <mergeCell ref="A1:D2"/>
    <mergeCell ref="A3:D3"/>
    <mergeCell ref="A4:D4"/>
    <mergeCell ref="A6:D6"/>
    <mergeCell ref="A30:B30"/>
    <mergeCell ref="A31:B31"/>
  </mergeCells>
  <conditionalFormatting sqref="A8:C13 A16:C16 A25:C25 B19:C20 B17:C17 A18 A20 A22:A23 B22:C24">
    <cfRule type="cellIs" dxfId="482" priority="7" stopIfTrue="1" operator="equal">
      <formula>0</formula>
    </cfRule>
  </conditionalFormatting>
  <conditionalFormatting sqref="A14:C15">
    <cfRule type="cellIs" dxfId="481" priority="6" stopIfTrue="1" operator="equal">
      <formula>0</formula>
    </cfRule>
  </conditionalFormatting>
  <conditionalFormatting sqref="A26:C27">
    <cfRule type="cellIs" dxfId="480" priority="5" stopIfTrue="1" operator="equal">
      <formula>0</formula>
    </cfRule>
  </conditionalFormatting>
  <conditionalFormatting sqref="A28:C29">
    <cfRule type="cellIs" dxfId="479" priority="4" stopIfTrue="1" operator="equal">
      <formula>0</formula>
    </cfRule>
  </conditionalFormatting>
  <conditionalFormatting sqref="B18:C18">
    <cfRule type="cellIs" dxfId="478" priority="3" stopIfTrue="1" operator="equal">
      <formula>0</formula>
    </cfRule>
  </conditionalFormatting>
  <conditionalFormatting sqref="B21:C21">
    <cfRule type="cellIs" dxfId="477" priority="2" stopIfTrue="1" operator="equal">
      <formula>0</formula>
    </cfRule>
  </conditionalFormatting>
  <conditionalFormatting sqref="A17 A19 A21 A24">
    <cfRule type="cellIs" dxfId="476" priority="1" stopIfTrue="1" operator="equal">
      <formula>0</formula>
    </cfRule>
  </conditionalFormatting>
  <printOptions horizontalCentered="1"/>
  <pageMargins left="0.25" right="0.25" top="0.75" bottom="0.75" header="0.3" footer="0.3"/>
  <pageSetup paperSize="9" orientation="portrait"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P104"/>
  <sheetViews>
    <sheetView view="pageBreakPreview" zoomScaleNormal="100" zoomScaleSheetLayoutView="100" workbookViewId="0">
      <pane ySplit="6" topLeftCell="A46" activePane="bottomLeft" state="frozen"/>
      <selection activeCell="I23" sqref="I23"/>
      <selection pane="bottomLeft" activeCell="F53" sqref="F53"/>
    </sheetView>
  </sheetViews>
  <sheetFormatPr defaultRowHeight="15" x14ac:dyDescent="0.25"/>
  <cols>
    <col min="1" max="1" width="4.7109375" style="65" bestFit="1" customWidth="1"/>
    <col min="2" max="2" width="60.7109375" customWidth="1"/>
    <col min="3" max="3" width="5.7109375" bestFit="1" customWidth="1"/>
    <col min="4" max="4" width="10.28515625" style="65" customWidth="1"/>
    <col min="5" max="5" width="10.28515625" style="195" customWidth="1"/>
    <col min="6" max="6" width="13.42578125" style="195" customWidth="1"/>
    <col min="7" max="8" width="9" customWidth="1"/>
    <col min="9" max="9" width="9.5703125" customWidth="1"/>
    <col min="10" max="10" width="9" customWidth="1"/>
    <col min="11" max="11" width="10.5703125" bestFit="1" customWidth="1"/>
    <col min="13" max="13" width="12" bestFit="1" customWidth="1"/>
    <col min="14" max="15" width="11.5703125" bestFit="1" customWidth="1"/>
  </cols>
  <sheetData>
    <row r="1" spans="1:6" s="1" customFormat="1" ht="12.75" customHeight="1" x14ac:dyDescent="0.2">
      <c r="A1" s="215" t="str">
        <f>+'SUMMARY-BOQ'!A1:D2</f>
        <v>CENTRAL PARK TOILET BLOCK</v>
      </c>
      <c r="B1" s="215"/>
      <c r="C1" s="215"/>
      <c r="D1" s="215"/>
      <c r="E1" s="215"/>
      <c r="F1" s="215"/>
    </row>
    <row r="2" spans="1:6" s="1" customFormat="1" ht="12.75" customHeight="1" x14ac:dyDescent="0.2">
      <c r="A2" s="215"/>
      <c r="B2" s="215"/>
      <c r="C2" s="215"/>
      <c r="D2" s="215"/>
      <c r="E2" s="215"/>
      <c r="F2" s="215"/>
    </row>
    <row r="3" spans="1:6" s="1" customFormat="1" ht="16.5" customHeight="1" x14ac:dyDescent="0.2">
      <c r="A3" s="216" t="str">
        <f>+'SUMMARY-BOQ'!A3:D3</f>
        <v>Hulhumalé, Republic of Maldives</v>
      </c>
      <c r="B3" s="216"/>
      <c r="C3" s="216"/>
      <c r="D3" s="216"/>
      <c r="E3" s="216"/>
      <c r="F3" s="216"/>
    </row>
    <row r="4" spans="1:6" s="1" customFormat="1" ht="15.75" x14ac:dyDescent="0.2">
      <c r="A4" s="217" t="str">
        <f>+'SUMMARY-BOQ'!A4:D4</f>
        <v>BILL OF QUANTITIES</v>
      </c>
      <c r="B4" s="217"/>
      <c r="C4" s="217"/>
      <c r="D4" s="217"/>
      <c r="E4" s="217"/>
      <c r="F4" s="217"/>
    </row>
    <row r="5" spans="1:6" s="1" customFormat="1" ht="15.75" customHeight="1" thickBot="1" x14ac:dyDescent="0.3">
      <c r="A5" s="24" t="s">
        <v>25</v>
      </c>
      <c r="B5" s="2"/>
      <c r="C5" s="2"/>
      <c r="D5" s="25"/>
      <c r="E5" s="196"/>
      <c r="F5" s="196"/>
    </row>
    <row r="6" spans="1:6" s="7" customFormat="1" ht="13.5" customHeight="1" thickBot="1" x14ac:dyDescent="0.25">
      <c r="A6" s="26" t="s">
        <v>26</v>
      </c>
      <c r="B6" s="26" t="s">
        <v>27</v>
      </c>
      <c r="C6" s="27" t="s">
        <v>28</v>
      </c>
      <c r="D6" s="28" t="s">
        <v>29</v>
      </c>
      <c r="E6" s="197" t="s">
        <v>30</v>
      </c>
      <c r="F6" s="201" t="s">
        <v>31</v>
      </c>
    </row>
    <row r="7" spans="1:6" s="11" customFormat="1" ht="12.75" x14ac:dyDescent="0.2">
      <c r="A7" s="31"/>
      <c r="B7" s="32"/>
      <c r="C7" s="33"/>
      <c r="D7" s="34"/>
      <c r="E7" s="198"/>
      <c r="F7" s="202"/>
    </row>
    <row r="8" spans="1:6" s="43" customFormat="1" ht="12.75" x14ac:dyDescent="0.2">
      <c r="A8" s="37"/>
      <c r="B8" s="38" t="s">
        <v>32</v>
      </c>
      <c r="C8" s="39"/>
      <c r="D8" s="40"/>
      <c r="E8" s="51"/>
      <c r="F8" s="203"/>
    </row>
    <row r="9" spans="1:6" s="43" customFormat="1" ht="12.75" x14ac:dyDescent="0.2">
      <c r="A9" s="37"/>
      <c r="B9" s="44"/>
      <c r="C9" s="39"/>
      <c r="D9" s="40"/>
      <c r="E9" s="51"/>
      <c r="F9" s="203"/>
    </row>
    <row r="10" spans="1:6" s="43" customFormat="1" ht="63.75" x14ac:dyDescent="0.2">
      <c r="A10" s="37"/>
      <c r="B10" s="44" t="s">
        <v>204</v>
      </c>
      <c r="C10" s="39"/>
      <c r="D10" s="40"/>
      <c r="E10" s="51"/>
      <c r="F10" s="203"/>
    </row>
    <row r="11" spans="1:6" s="43" customFormat="1" ht="12.75" x14ac:dyDescent="0.2">
      <c r="A11" s="37"/>
      <c r="B11" s="44"/>
      <c r="C11" s="39"/>
      <c r="D11" s="40"/>
      <c r="E11" s="51"/>
      <c r="F11" s="203"/>
    </row>
    <row r="12" spans="1:6" s="43" customFormat="1" ht="114.75" x14ac:dyDescent="0.2">
      <c r="A12" s="37"/>
      <c r="B12" s="44" t="s">
        <v>205</v>
      </c>
      <c r="C12" s="39"/>
      <c r="D12" s="40"/>
      <c r="E12" s="51"/>
      <c r="F12" s="203"/>
    </row>
    <row r="13" spans="1:6" s="43" customFormat="1" ht="12.75" x14ac:dyDescent="0.2">
      <c r="A13" s="37"/>
      <c r="B13" s="44"/>
      <c r="C13" s="39"/>
      <c r="D13" s="40"/>
      <c r="E13" s="51"/>
      <c r="F13" s="203"/>
    </row>
    <row r="14" spans="1:6" s="43" customFormat="1" ht="51" x14ac:dyDescent="0.2">
      <c r="A14" s="37"/>
      <c r="B14" s="44" t="s">
        <v>206</v>
      </c>
      <c r="C14" s="39"/>
      <c r="D14" s="40"/>
      <c r="E14" s="51"/>
      <c r="F14" s="203"/>
    </row>
    <row r="15" spans="1:6" s="43" customFormat="1" ht="12.75" x14ac:dyDescent="0.2">
      <c r="A15" s="37"/>
      <c r="B15" s="44"/>
      <c r="C15" s="39"/>
      <c r="D15" s="40"/>
      <c r="E15" s="51"/>
      <c r="F15" s="203"/>
    </row>
    <row r="16" spans="1:6" s="43" customFormat="1" ht="25.5" x14ac:dyDescent="0.2">
      <c r="A16" s="37"/>
      <c r="B16" s="44" t="s">
        <v>207</v>
      </c>
      <c r="C16" s="39"/>
      <c r="D16" s="40"/>
      <c r="E16" s="51"/>
      <c r="F16" s="203"/>
    </row>
    <row r="17" spans="1:6" s="43" customFormat="1" ht="12.75" x14ac:dyDescent="0.2">
      <c r="A17" s="37"/>
      <c r="B17" s="44"/>
      <c r="C17" s="39"/>
      <c r="D17" s="40"/>
      <c r="E17" s="51"/>
      <c r="F17" s="203"/>
    </row>
    <row r="18" spans="1:6" s="43" customFormat="1" ht="63.75" x14ac:dyDescent="0.2">
      <c r="A18" s="37"/>
      <c r="B18" s="44" t="s">
        <v>208</v>
      </c>
      <c r="C18" s="39"/>
      <c r="D18" s="40"/>
      <c r="E18" s="51"/>
      <c r="F18" s="203"/>
    </row>
    <row r="19" spans="1:6" s="43" customFormat="1" ht="12.75" x14ac:dyDescent="0.2">
      <c r="A19" s="37"/>
      <c r="B19" s="44"/>
      <c r="C19" s="39"/>
      <c r="D19" s="40"/>
      <c r="E19" s="51"/>
      <c r="F19" s="203"/>
    </row>
    <row r="20" spans="1:6" s="43" customFormat="1" ht="76.5" x14ac:dyDescent="0.2">
      <c r="A20" s="37"/>
      <c r="B20" s="44" t="s">
        <v>33</v>
      </c>
      <c r="C20" s="39"/>
      <c r="D20" s="40"/>
      <c r="E20" s="51"/>
      <c r="F20" s="203"/>
    </row>
    <row r="21" spans="1:6" s="43" customFormat="1" ht="12.75" x14ac:dyDescent="0.2">
      <c r="A21" s="37"/>
      <c r="B21" s="44"/>
      <c r="C21" s="39"/>
      <c r="D21" s="40"/>
      <c r="E21" s="51"/>
      <c r="F21" s="203"/>
    </row>
    <row r="22" spans="1:6" s="43" customFormat="1" ht="140.25" x14ac:dyDescent="0.2">
      <c r="A22" s="37"/>
      <c r="B22" s="44" t="s">
        <v>209</v>
      </c>
      <c r="C22" s="39"/>
      <c r="D22" s="40"/>
      <c r="E22" s="51"/>
      <c r="F22" s="203"/>
    </row>
    <row r="23" spans="1:6" s="43" customFormat="1" ht="12.75" x14ac:dyDescent="0.2">
      <c r="A23" s="37"/>
      <c r="B23" s="44"/>
      <c r="C23" s="39"/>
      <c r="D23" s="40"/>
      <c r="E23" s="51"/>
      <c r="F23" s="203"/>
    </row>
    <row r="24" spans="1:6" s="43" customFormat="1" ht="76.5" x14ac:dyDescent="0.2">
      <c r="A24" s="37"/>
      <c r="B24" s="44" t="s">
        <v>210</v>
      </c>
      <c r="C24" s="39"/>
      <c r="D24" s="40"/>
      <c r="E24" s="51"/>
      <c r="F24" s="203"/>
    </row>
    <row r="25" spans="1:6" s="43" customFormat="1" ht="12.75" x14ac:dyDescent="0.2">
      <c r="A25" s="37"/>
      <c r="B25" s="44"/>
      <c r="C25" s="39"/>
      <c r="D25" s="40"/>
      <c r="E25" s="51"/>
      <c r="F25" s="203"/>
    </row>
    <row r="26" spans="1:6" s="43" customFormat="1" ht="25.5" x14ac:dyDescent="0.2">
      <c r="A26" s="37"/>
      <c r="B26" s="44" t="s">
        <v>211</v>
      </c>
      <c r="C26" s="39"/>
      <c r="D26" s="40"/>
      <c r="E26" s="51"/>
      <c r="F26" s="203"/>
    </row>
    <row r="27" spans="1:6" s="43" customFormat="1" ht="12.75" x14ac:dyDescent="0.2">
      <c r="A27" s="37"/>
      <c r="B27" s="44"/>
      <c r="C27" s="39"/>
      <c r="D27" s="40"/>
      <c r="E27" s="51"/>
      <c r="F27" s="203"/>
    </row>
    <row r="28" spans="1:6" s="43" customFormat="1" ht="25.5" x14ac:dyDescent="0.2">
      <c r="A28" s="37"/>
      <c r="B28" s="44" t="s">
        <v>212</v>
      </c>
      <c r="C28" s="39"/>
      <c r="D28" s="40"/>
      <c r="E28" s="51"/>
      <c r="F28" s="203"/>
    </row>
    <row r="29" spans="1:6" s="43" customFormat="1" ht="12.75" x14ac:dyDescent="0.2">
      <c r="A29" s="37"/>
      <c r="B29" s="44"/>
      <c r="C29" s="39"/>
      <c r="D29" s="40"/>
      <c r="E29" s="51"/>
      <c r="F29" s="203"/>
    </row>
    <row r="30" spans="1:6" s="43" customFormat="1" ht="51" x14ac:dyDescent="0.2">
      <c r="A30" s="37"/>
      <c r="B30" s="44" t="s">
        <v>213</v>
      </c>
      <c r="C30" s="39"/>
      <c r="D30" s="40"/>
      <c r="E30" s="51"/>
      <c r="F30" s="203"/>
    </row>
    <row r="31" spans="1:6" s="43" customFormat="1" ht="12.75" x14ac:dyDescent="0.2">
      <c r="A31" s="37"/>
      <c r="B31" s="44"/>
      <c r="C31" s="39"/>
      <c r="D31" s="40"/>
      <c r="E31" s="51"/>
      <c r="F31" s="203"/>
    </row>
    <row r="32" spans="1:6" s="43" customFormat="1" ht="102" x14ac:dyDescent="0.2">
      <c r="A32" s="37"/>
      <c r="B32" s="44" t="s">
        <v>34</v>
      </c>
      <c r="C32" s="39"/>
      <c r="D32" s="40"/>
      <c r="E32" s="51"/>
      <c r="F32" s="203"/>
    </row>
    <row r="33" spans="1:16" s="43" customFormat="1" ht="12.75" x14ac:dyDescent="0.2">
      <c r="A33" s="37"/>
      <c r="B33" s="44"/>
      <c r="C33" s="39"/>
      <c r="D33" s="40"/>
      <c r="E33" s="51"/>
      <c r="F33" s="203"/>
    </row>
    <row r="34" spans="1:16" s="43" customFormat="1" ht="76.5" x14ac:dyDescent="0.2">
      <c r="A34" s="37"/>
      <c r="B34" s="44" t="s">
        <v>35</v>
      </c>
      <c r="C34" s="39"/>
      <c r="D34" s="40"/>
      <c r="E34" s="51"/>
      <c r="F34" s="203"/>
    </row>
    <row r="35" spans="1:16" s="43" customFormat="1" ht="12.75" x14ac:dyDescent="0.2">
      <c r="A35" s="37"/>
      <c r="B35" s="44"/>
      <c r="C35" s="39"/>
      <c r="D35" s="40"/>
      <c r="E35" s="51"/>
      <c r="F35" s="203"/>
    </row>
    <row r="36" spans="1:16" s="49" customFormat="1" ht="12.75" x14ac:dyDescent="0.2">
      <c r="A36" s="45">
        <v>1</v>
      </c>
      <c r="B36" s="38" t="s">
        <v>7</v>
      </c>
      <c r="C36" s="46"/>
      <c r="D36" s="47"/>
      <c r="E36" s="51"/>
      <c r="F36" s="203"/>
    </row>
    <row r="37" spans="1:16" s="43" customFormat="1" ht="12.75" x14ac:dyDescent="0.2">
      <c r="A37" s="37"/>
      <c r="B37" s="44"/>
      <c r="C37" s="39"/>
      <c r="D37" s="40"/>
      <c r="E37" s="51"/>
      <c r="F37" s="203"/>
    </row>
    <row r="38" spans="1:16" s="43" customFormat="1" ht="12.75" x14ac:dyDescent="0.2">
      <c r="A38" s="37"/>
      <c r="B38" s="38" t="s">
        <v>36</v>
      </c>
      <c r="C38" s="39"/>
      <c r="D38" s="40"/>
      <c r="E38" s="51"/>
      <c r="F38" s="203"/>
    </row>
    <row r="39" spans="1:16" s="43" customFormat="1" ht="12.75" x14ac:dyDescent="0.2">
      <c r="A39" s="37"/>
      <c r="B39" s="44"/>
      <c r="C39" s="39"/>
      <c r="D39" s="40"/>
      <c r="E39" s="51"/>
      <c r="F39" s="203"/>
    </row>
    <row r="40" spans="1:16" s="43" customFormat="1" ht="51" x14ac:dyDescent="0.2">
      <c r="A40" s="37" t="s">
        <v>214</v>
      </c>
      <c r="B40" s="44" t="s">
        <v>37</v>
      </c>
      <c r="C40" s="39"/>
      <c r="D40" s="40"/>
      <c r="E40" s="51"/>
      <c r="F40" s="203"/>
    </row>
    <row r="41" spans="1:16" s="43" customFormat="1" ht="12.75" x14ac:dyDescent="0.2">
      <c r="A41" s="37"/>
      <c r="B41" s="44"/>
      <c r="C41" s="39"/>
      <c r="D41" s="40"/>
      <c r="E41" s="51"/>
      <c r="F41" s="203"/>
    </row>
    <row r="42" spans="1:16" s="43" customFormat="1" ht="63.75" x14ac:dyDescent="0.2">
      <c r="A42" s="37" t="s">
        <v>215</v>
      </c>
      <c r="B42" s="44" t="s">
        <v>38</v>
      </c>
      <c r="C42" s="39"/>
      <c r="D42" s="40"/>
      <c r="E42" s="51"/>
      <c r="F42" s="203"/>
    </row>
    <row r="43" spans="1:16" s="43" customFormat="1" ht="12.75" x14ac:dyDescent="0.2">
      <c r="A43" s="37"/>
      <c r="B43" s="44"/>
      <c r="C43" s="39"/>
      <c r="D43" s="40"/>
      <c r="E43" s="51"/>
      <c r="F43" s="203"/>
    </row>
    <row r="44" spans="1:16" s="49" customFormat="1" ht="12.75" x14ac:dyDescent="0.2">
      <c r="A44" s="45"/>
      <c r="B44" s="38" t="s">
        <v>39</v>
      </c>
      <c r="C44" s="46"/>
      <c r="D44" s="47"/>
      <c r="E44" s="51"/>
      <c r="F44" s="203"/>
    </row>
    <row r="45" spans="1:16" s="43" customFormat="1" ht="51" x14ac:dyDescent="0.2">
      <c r="A45" s="37">
        <v>1.1000000000000001</v>
      </c>
      <c r="B45" s="44" t="s">
        <v>40</v>
      </c>
      <c r="C45" s="141" t="s">
        <v>41</v>
      </c>
      <c r="D45" s="40">
        <v>1</v>
      </c>
      <c r="E45" s="51"/>
      <c r="F45" s="165">
        <f>ROUND(+D45*E45,2)</f>
        <v>0</v>
      </c>
      <c r="P45" s="49"/>
    </row>
    <row r="46" spans="1:16" s="43" customFormat="1" ht="12.75" x14ac:dyDescent="0.2">
      <c r="A46" s="37"/>
      <c r="B46" s="44"/>
      <c r="C46" s="141"/>
      <c r="D46" s="40"/>
      <c r="E46" s="51"/>
      <c r="F46" s="165"/>
    </row>
    <row r="47" spans="1:16" s="49" customFormat="1" ht="12.75" x14ac:dyDescent="0.2">
      <c r="A47" s="45"/>
      <c r="B47" s="38" t="s">
        <v>42</v>
      </c>
      <c r="C47" s="142"/>
      <c r="D47" s="47"/>
      <c r="E47" s="51"/>
      <c r="F47" s="165"/>
      <c r="P47" s="43"/>
    </row>
    <row r="48" spans="1:16" s="43" customFormat="1" ht="12.75" x14ac:dyDescent="0.2">
      <c r="A48" s="37">
        <v>1.2</v>
      </c>
      <c r="B48" s="44" t="s">
        <v>43</v>
      </c>
      <c r="C48" s="141" t="s">
        <v>41</v>
      </c>
      <c r="D48" s="40">
        <v>1</v>
      </c>
      <c r="E48" s="51"/>
      <c r="F48" s="165">
        <f>ROUND(+D48*E48,2)</f>
        <v>0</v>
      </c>
    </row>
    <row r="49" spans="1:16" s="43" customFormat="1" ht="12.75" x14ac:dyDescent="0.2">
      <c r="A49" s="37"/>
      <c r="B49" s="44"/>
      <c r="C49" s="141"/>
      <c r="D49" s="40"/>
      <c r="E49" s="51"/>
      <c r="F49" s="165"/>
      <c r="P49" s="49"/>
    </row>
    <row r="50" spans="1:16" s="43" customFormat="1" ht="12.75" x14ac:dyDescent="0.2">
      <c r="A50" s="37"/>
      <c r="B50" s="44"/>
      <c r="C50" s="141"/>
      <c r="D50" s="40"/>
      <c r="E50" s="51"/>
      <c r="F50" s="165"/>
    </row>
    <row r="51" spans="1:16" s="43" customFormat="1" ht="12.75" x14ac:dyDescent="0.2">
      <c r="A51" s="52"/>
      <c r="B51" s="38" t="s">
        <v>44</v>
      </c>
      <c r="C51" s="142"/>
      <c r="D51" s="47"/>
      <c r="E51" s="51"/>
      <c r="F51" s="165"/>
    </row>
    <row r="52" spans="1:16" s="43" customFormat="1" ht="63.75" x14ac:dyDescent="0.2">
      <c r="A52" s="37">
        <v>1.3</v>
      </c>
      <c r="B52" s="44" t="s">
        <v>45</v>
      </c>
      <c r="C52" s="141" t="s">
        <v>41</v>
      </c>
      <c r="D52" s="40">
        <v>1</v>
      </c>
      <c r="E52" s="51"/>
      <c r="F52" s="165">
        <f>ROUND(+D52*E52,2)</f>
        <v>0</v>
      </c>
    </row>
    <row r="53" spans="1:16" s="43" customFormat="1" ht="12.75" x14ac:dyDescent="0.2">
      <c r="A53" s="37"/>
      <c r="B53" s="44"/>
      <c r="C53" s="141"/>
      <c r="D53" s="40"/>
      <c r="E53" s="51"/>
      <c r="F53" s="165"/>
    </row>
    <row r="54" spans="1:16" s="49" customFormat="1" ht="12.75" x14ac:dyDescent="0.2">
      <c r="A54" s="45"/>
      <c r="B54" s="38" t="s">
        <v>246</v>
      </c>
      <c r="C54" s="142"/>
      <c r="D54" s="47"/>
      <c r="E54" s="51"/>
      <c r="F54" s="165"/>
    </row>
    <row r="55" spans="1:16" s="43" customFormat="1" ht="51" x14ac:dyDescent="0.2">
      <c r="A55" s="184">
        <v>1.4</v>
      </c>
      <c r="B55" s="44" t="s">
        <v>46</v>
      </c>
      <c r="C55" s="141" t="s">
        <v>41</v>
      </c>
      <c r="D55" s="40">
        <v>1</v>
      </c>
      <c r="E55" s="51"/>
      <c r="F55" s="165">
        <f>ROUND(+D55*E55,2)</f>
        <v>0</v>
      </c>
    </row>
    <row r="56" spans="1:16" s="43" customFormat="1" ht="12.75" x14ac:dyDescent="0.2">
      <c r="A56" s="37"/>
      <c r="B56" s="44"/>
      <c r="C56" s="39"/>
      <c r="D56" s="40"/>
      <c r="E56" s="51"/>
      <c r="F56" s="165"/>
    </row>
    <row r="57" spans="1:16" s="43" customFormat="1" ht="13.5" thickBot="1" x14ac:dyDescent="0.25">
      <c r="A57" s="55"/>
      <c r="B57" s="56" t="s">
        <v>47</v>
      </c>
      <c r="C57" s="57"/>
      <c r="D57" s="58"/>
      <c r="E57" s="199"/>
      <c r="F57" s="166">
        <f>ROUND(SUM(F44:F56),2)</f>
        <v>0</v>
      </c>
    </row>
    <row r="58" spans="1:16" x14ac:dyDescent="0.25">
      <c r="A58" s="59"/>
      <c r="B58" s="60"/>
      <c r="C58" s="61"/>
      <c r="D58" s="62"/>
      <c r="E58" s="200"/>
      <c r="F58" s="204"/>
      <c r="G58" s="63"/>
      <c r="H58" s="64"/>
      <c r="I58" s="64"/>
      <c r="J58" s="64"/>
      <c r="K58" s="64"/>
      <c r="L58" s="64"/>
    </row>
    <row r="59" spans="1:16" x14ac:dyDescent="0.25">
      <c r="D59" s="66"/>
    </row>
    <row r="60" spans="1:16" x14ac:dyDescent="0.25">
      <c r="D60" s="66"/>
    </row>
    <row r="61" spans="1:16" x14ac:dyDescent="0.25">
      <c r="D61" s="66"/>
    </row>
    <row r="62" spans="1:16" x14ac:dyDescent="0.25">
      <c r="D62" s="66"/>
    </row>
    <row r="63" spans="1:16" x14ac:dyDescent="0.25">
      <c r="D63" s="66"/>
    </row>
    <row r="64" spans="1:16" x14ac:dyDescent="0.25">
      <c r="D64" s="66"/>
    </row>
    <row r="65" spans="4:4" x14ac:dyDescent="0.25">
      <c r="D65" s="66"/>
    </row>
    <row r="66" spans="4:4" x14ac:dyDescent="0.25">
      <c r="D66" s="66"/>
    </row>
    <row r="67" spans="4:4" x14ac:dyDescent="0.25">
      <c r="D67" s="66"/>
    </row>
    <row r="68" spans="4:4" x14ac:dyDescent="0.25">
      <c r="D68" s="66"/>
    </row>
    <row r="69" spans="4:4" x14ac:dyDescent="0.25">
      <c r="D69" s="66"/>
    </row>
    <row r="70" spans="4:4" x14ac:dyDescent="0.25">
      <c r="D70" s="66"/>
    </row>
    <row r="71" spans="4:4" x14ac:dyDescent="0.25">
      <c r="D71" s="66"/>
    </row>
    <row r="72" spans="4:4" x14ac:dyDescent="0.25">
      <c r="D72" s="66"/>
    </row>
    <row r="73" spans="4:4" x14ac:dyDescent="0.25">
      <c r="D73" s="66"/>
    </row>
    <row r="74" spans="4:4" x14ac:dyDescent="0.25">
      <c r="D74" s="66"/>
    </row>
    <row r="75" spans="4:4" x14ac:dyDescent="0.25">
      <c r="D75" s="66"/>
    </row>
    <row r="76" spans="4:4" x14ac:dyDescent="0.25">
      <c r="D76" s="66"/>
    </row>
    <row r="77" spans="4:4" x14ac:dyDescent="0.25">
      <c r="D77" s="66"/>
    </row>
    <row r="78" spans="4:4" x14ac:dyDescent="0.25">
      <c r="D78" s="66"/>
    </row>
    <row r="79" spans="4:4" x14ac:dyDescent="0.25">
      <c r="D79" s="66"/>
    </row>
    <row r="80" spans="4:4" x14ac:dyDescent="0.25">
      <c r="D80" s="66"/>
    </row>
    <row r="81" spans="4:4" x14ac:dyDescent="0.25">
      <c r="D81" s="66"/>
    </row>
    <row r="82" spans="4:4" x14ac:dyDescent="0.25">
      <c r="D82" s="66"/>
    </row>
    <row r="104" spans="1:1" x14ac:dyDescent="0.25">
      <c r="A104" s="65">
        <v>122</v>
      </c>
    </row>
  </sheetData>
  <mergeCells count="3">
    <mergeCell ref="A1:F2"/>
    <mergeCell ref="A3:F3"/>
    <mergeCell ref="A4:F4"/>
  </mergeCells>
  <conditionalFormatting sqref="A6:E6 A53:D53 A46:D46 A56:D56 A50:D50 F56:F57 F8:F35 A8:D35 A37:D43 F37:F43">
    <cfRule type="cellIs" dxfId="475" priority="40" stopIfTrue="1" operator="equal">
      <formula>0</formula>
    </cfRule>
  </conditionalFormatting>
  <conditionalFormatting sqref="A7:D7">
    <cfRule type="cellIs" dxfId="474" priority="39" stopIfTrue="1" operator="equal">
      <formula>0</formula>
    </cfRule>
  </conditionalFormatting>
  <conditionalFormatting sqref="C53:D53 C46:D46 C56:D56 C48:D50 C8:D35 C37:D43">
    <cfRule type="cellIs" dxfId="473" priority="36" stopIfTrue="1" operator="equal">
      <formula>0</formula>
    </cfRule>
  </conditionalFormatting>
  <conditionalFormatting sqref="A48:D49 A52:B52 B55 A45:B45">
    <cfRule type="cellIs" dxfId="472" priority="37" stopIfTrue="1" operator="equal">
      <formula>0</formula>
    </cfRule>
  </conditionalFormatting>
  <conditionalFormatting sqref="D53 D46 D56 D48:D50 D8:D35 D37:D43">
    <cfRule type="cellIs" dxfId="471" priority="38" stopIfTrue="1" operator="between">
      <formula>0</formula>
      <formula>0</formula>
    </cfRule>
  </conditionalFormatting>
  <conditionalFormatting sqref="A36:D36">
    <cfRule type="cellIs" dxfId="470" priority="35" stopIfTrue="1" operator="equal">
      <formula>0</formula>
    </cfRule>
  </conditionalFormatting>
  <conditionalFormatting sqref="A44:D44">
    <cfRule type="cellIs" dxfId="469" priority="34" stopIfTrue="1" operator="equal">
      <formula>0</formula>
    </cfRule>
  </conditionalFormatting>
  <conditionalFormatting sqref="A47:D47">
    <cfRule type="cellIs" dxfId="468" priority="33" stopIfTrue="1" operator="equal">
      <formula>0</formula>
    </cfRule>
  </conditionalFormatting>
  <conditionalFormatting sqref="C52:D52">
    <cfRule type="cellIs" dxfId="467" priority="27" stopIfTrue="1" operator="equal">
      <formula>0</formula>
    </cfRule>
  </conditionalFormatting>
  <conditionalFormatting sqref="A54:D54 A55">
    <cfRule type="cellIs" dxfId="466" priority="32" stopIfTrue="1" operator="equal">
      <formula>0</formula>
    </cfRule>
  </conditionalFormatting>
  <conditionalFormatting sqref="A51:D51">
    <cfRule type="cellIs" dxfId="465" priority="31" stopIfTrue="1" operator="equal">
      <formula>0</formula>
    </cfRule>
  </conditionalFormatting>
  <conditionalFormatting sqref="A57:D57">
    <cfRule type="cellIs" dxfId="464" priority="30" stopIfTrue="1" operator="equal">
      <formula>0</formula>
    </cfRule>
  </conditionalFormatting>
  <conditionalFormatting sqref="D57">
    <cfRule type="cellIs" dxfId="463" priority="29" stopIfTrue="1" operator="between">
      <formula>0</formula>
      <formula>0</formula>
    </cfRule>
  </conditionalFormatting>
  <conditionalFormatting sqref="C52:D52">
    <cfRule type="cellIs" dxfId="462" priority="26" stopIfTrue="1" operator="equal">
      <formula>0</formula>
    </cfRule>
  </conditionalFormatting>
  <conditionalFormatting sqref="D52">
    <cfRule type="cellIs" dxfId="461" priority="28" stopIfTrue="1" operator="between">
      <formula>0</formula>
      <formula>0</formula>
    </cfRule>
  </conditionalFormatting>
  <conditionalFormatting sqref="C55">
    <cfRule type="cellIs" dxfId="460" priority="24" stopIfTrue="1" operator="equal">
      <formula>0</formula>
    </cfRule>
  </conditionalFormatting>
  <conditionalFormatting sqref="C55">
    <cfRule type="cellIs" dxfId="459" priority="25" stopIfTrue="1" operator="equal">
      <formula>0</formula>
    </cfRule>
  </conditionalFormatting>
  <conditionalFormatting sqref="C45:D45">
    <cfRule type="cellIs" dxfId="458" priority="21" stopIfTrue="1" operator="equal">
      <formula>0</formula>
    </cfRule>
  </conditionalFormatting>
  <conditionalFormatting sqref="C45:D45 F45:F55">
    <cfRule type="cellIs" dxfId="457" priority="22" stopIfTrue="1" operator="equal">
      <formula>0</formula>
    </cfRule>
  </conditionalFormatting>
  <conditionalFormatting sqref="D45">
    <cfRule type="cellIs" dxfId="456" priority="23" stopIfTrue="1" operator="between">
      <formula>0</formula>
      <formula>0</formula>
    </cfRule>
  </conditionalFormatting>
  <conditionalFormatting sqref="E57">
    <cfRule type="cellIs" dxfId="455" priority="20" stopIfTrue="1" operator="equal">
      <formula>0</formula>
    </cfRule>
  </conditionalFormatting>
  <conditionalFormatting sqref="D55">
    <cfRule type="cellIs" dxfId="454" priority="3" stopIfTrue="1" operator="equal">
      <formula>0</formula>
    </cfRule>
  </conditionalFormatting>
  <conditionalFormatting sqref="D55">
    <cfRule type="cellIs" dxfId="453" priority="2" stopIfTrue="1" operator="equal">
      <formula>0</formula>
    </cfRule>
  </conditionalFormatting>
  <conditionalFormatting sqref="D55">
    <cfRule type="cellIs" dxfId="452" priority="4" stopIfTrue="1" operator="between">
      <formula>0</formula>
      <formula>0</formula>
    </cfRule>
  </conditionalFormatting>
  <printOptions horizontalCentered="1"/>
  <pageMargins left="0.25" right="0.25" top="0.75" bottom="0.75" header="0.3" footer="0.3"/>
  <pageSetup paperSize="9" scale="9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T269"/>
  <sheetViews>
    <sheetView view="pageBreakPreview" zoomScale="55" zoomScaleNormal="90" zoomScaleSheetLayoutView="55" workbookViewId="0">
      <pane ySplit="6" topLeftCell="A233" activePane="bottomLeft" state="frozen"/>
      <selection activeCell="I23" sqref="I23"/>
      <selection pane="bottomLeft" activeCell="D265" sqref="D265"/>
    </sheetView>
  </sheetViews>
  <sheetFormatPr defaultColWidth="7.5703125" defaultRowHeight="12.75" x14ac:dyDescent="0.2"/>
  <cols>
    <col min="1" max="1" width="6.85546875" style="107" customWidth="1"/>
    <col min="2" max="2" width="60.7109375" style="107" customWidth="1"/>
    <col min="3" max="3" width="6" style="108" customWidth="1"/>
    <col min="4" max="4" width="8.42578125" style="109" customWidth="1"/>
    <col min="5" max="5" width="11.85546875" style="110" customWidth="1"/>
    <col min="6" max="6" width="13.7109375" style="211" customWidth="1"/>
    <col min="7" max="7" width="7.5703125" style="67"/>
    <col min="8" max="11" width="12.140625" style="111" hidden="1" customWidth="1"/>
    <col min="12" max="14" width="0" style="1" hidden="1" customWidth="1"/>
    <col min="15" max="15" width="10.140625" style="1" hidden="1" customWidth="1"/>
    <col min="16" max="16" width="14.42578125" style="1" hidden="1" customWidth="1"/>
    <col min="17" max="17" width="0" style="1" hidden="1" customWidth="1"/>
    <col min="18" max="19" width="7.5703125" style="1"/>
    <col min="20" max="20" width="9.5703125" style="1" bestFit="1" customWidth="1"/>
    <col min="21" max="16384" width="7.5703125" style="1"/>
  </cols>
  <sheetData>
    <row r="1" spans="1:11" ht="12.75" customHeight="1" x14ac:dyDescent="0.2">
      <c r="A1" s="215" t="str">
        <f>+'SUMMARY-BOQ'!A1:D2</f>
        <v>CENTRAL PARK TOILET BLOCK</v>
      </c>
      <c r="B1" s="215"/>
      <c r="C1" s="215"/>
      <c r="D1" s="215"/>
      <c r="E1" s="215"/>
      <c r="F1" s="215"/>
      <c r="H1" s="1"/>
      <c r="I1" s="1"/>
      <c r="J1" s="1"/>
      <c r="K1" s="1"/>
    </row>
    <row r="2" spans="1:11" ht="12.75" customHeight="1" x14ac:dyDescent="0.2">
      <c r="A2" s="215"/>
      <c r="B2" s="215"/>
      <c r="C2" s="215"/>
      <c r="D2" s="215"/>
      <c r="E2" s="215"/>
      <c r="F2" s="215"/>
      <c r="H2" s="1"/>
      <c r="I2" s="1"/>
      <c r="J2" s="1"/>
      <c r="K2" s="1"/>
    </row>
    <row r="3" spans="1:11" ht="16.5" customHeight="1" x14ac:dyDescent="0.2">
      <c r="A3" s="216" t="str">
        <f>+'SUMMARY-BOQ'!A3:D3</f>
        <v>Hulhumalé, Republic of Maldives</v>
      </c>
      <c r="B3" s="216"/>
      <c r="C3" s="216"/>
      <c r="D3" s="216"/>
      <c r="E3" s="216"/>
      <c r="F3" s="216"/>
      <c r="H3" s="1"/>
      <c r="I3" s="1"/>
      <c r="J3" s="1"/>
      <c r="K3" s="1"/>
    </row>
    <row r="4" spans="1:11" ht="15.75" x14ac:dyDescent="0.2">
      <c r="A4" s="217" t="str">
        <f>+'SUMMARY-BOQ'!A4:D4</f>
        <v>BILL OF QUANTITIES</v>
      </c>
      <c r="B4" s="217"/>
      <c r="C4" s="217"/>
      <c r="D4" s="217"/>
      <c r="E4" s="217"/>
      <c r="F4" s="217"/>
      <c r="H4" s="1"/>
      <c r="I4" s="1"/>
      <c r="J4" s="1"/>
      <c r="K4" s="1"/>
    </row>
    <row r="5" spans="1:11" ht="16.5" thickBot="1" x14ac:dyDescent="0.25">
      <c r="A5" s="24" t="s">
        <v>9</v>
      </c>
      <c r="B5" s="68"/>
      <c r="C5" s="68"/>
      <c r="D5" s="69"/>
      <c r="E5" s="68"/>
      <c r="F5" s="205"/>
      <c r="H5" s="68"/>
      <c r="I5" s="68"/>
      <c r="J5" s="68"/>
      <c r="K5" s="68"/>
    </row>
    <row r="6" spans="1:11" s="7" customFormat="1" ht="36.75" thickBot="1" x14ac:dyDescent="0.3">
      <c r="A6" s="27" t="s">
        <v>48</v>
      </c>
      <c r="B6" s="27" t="s">
        <v>49</v>
      </c>
      <c r="C6" s="27" t="s">
        <v>28</v>
      </c>
      <c r="D6" s="70" t="s">
        <v>50</v>
      </c>
      <c r="E6" s="29" t="s">
        <v>30</v>
      </c>
      <c r="F6" s="206" t="s">
        <v>31</v>
      </c>
      <c r="H6" s="29" t="s">
        <v>51</v>
      </c>
      <c r="I6" s="29" t="s">
        <v>52</v>
      </c>
      <c r="J6" s="29" t="s">
        <v>53</v>
      </c>
      <c r="K6" s="29"/>
    </row>
    <row r="7" spans="1:11" s="11" customFormat="1" x14ac:dyDescent="0.2">
      <c r="A7" s="31"/>
      <c r="B7" s="32"/>
      <c r="C7" s="33"/>
      <c r="D7" s="71"/>
      <c r="E7" s="35"/>
      <c r="F7" s="207"/>
      <c r="H7" s="72"/>
      <c r="I7" s="72"/>
      <c r="J7" s="72"/>
      <c r="K7" s="72"/>
    </row>
    <row r="8" spans="1:11" s="43" customFormat="1" x14ac:dyDescent="0.2">
      <c r="A8" s="45">
        <v>2</v>
      </c>
      <c r="B8" s="38" t="s">
        <v>412</v>
      </c>
      <c r="C8" s="39"/>
      <c r="D8" s="73"/>
      <c r="E8" s="74"/>
      <c r="F8" s="208"/>
      <c r="H8" s="75"/>
      <c r="I8" s="75"/>
      <c r="J8" s="75"/>
      <c r="K8" s="75"/>
    </row>
    <row r="9" spans="1:11" s="43" customFormat="1" x14ac:dyDescent="0.2">
      <c r="A9" s="37"/>
      <c r="B9" s="44"/>
      <c r="C9" s="39"/>
      <c r="D9" s="73"/>
      <c r="E9" s="74"/>
      <c r="F9" s="208"/>
      <c r="H9" s="75"/>
      <c r="I9" s="75"/>
      <c r="J9" s="75"/>
      <c r="K9" s="75"/>
    </row>
    <row r="10" spans="1:11" s="43" customFormat="1" ht="63.75" x14ac:dyDescent="0.2">
      <c r="A10" s="37" t="s">
        <v>214</v>
      </c>
      <c r="B10" s="44" t="s">
        <v>55</v>
      </c>
      <c r="C10" s="39"/>
      <c r="D10" s="73"/>
      <c r="E10" s="74"/>
      <c r="F10" s="208"/>
      <c r="H10" s="75"/>
      <c r="I10" s="75"/>
      <c r="J10" s="75"/>
      <c r="K10" s="75"/>
    </row>
    <row r="11" spans="1:11" s="43" customFormat="1" x14ac:dyDescent="0.2">
      <c r="A11" s="37"/>
      <c r="B11" s="44"/>
      <c r="C11" s="39"/>
      <c r="D11" s="73"/>
      <c r="E11" s="74"/>
      <c r="F11" s="208"/>
      <c r="H11" s="75"/>
      <c r="I11" s="75"/>
      <c r="J11" s="75"/>
      <c r="K11" s="75"/>
    </row>
    <row r="12" spans="1:11" s="43" customFormat="1" ht="76.5" x14ac:dyDescent="0.2">
      <c r="A12" s="37" t="s">
        <v>215</v>
      </c>
      <c r="B12" s="44" t="s">
        <v>56</v>
      </c>
      <c r="C12" s="39"/>
      <c r="D12" s="73"/>
      <c r="E12" s="74"/>
      <c r="F12" s="208"/>
      <c r="H12" s="75"/>
      <c r="I12" s="75"/>
      <c r="J12" s="75"/>
      <c r="K12" s="75"/>
    </row>
    <row r="13" spans="1:11" s="43" customFormat="1" x14ac:dyDescent="0.2">
      <c r="A13" s="37"/>
      <c r="B13" s="44"/>
      <c r="C13" s="39"/>
      <c r="D13" s="73"/>
      <c r="E13" s="74"/>
      <c r="F13" s="208"/>
      <c r="H13" s="75"/>
      <c r="I13" s="75"/>
      <c r="J13" s="75"/>
      <c r="K13" s="75"/>
    </row>
    <row r="14" spans="1:11" s="43" customFormat="1" ht="38.25" x14ac:dyDescent="0.2">
      <c r="A14" s="37" t="s">
        <v>216</v>
      </c>
      <c r="B14" s="44" t="s">
        <v>57</v>
      </c>
      <c r="C14" s="39"/>
      <c r="D14" s="73"/>
      <c r="E14" s="74"/>
      <c r="F14" s="208"/>
      <c r="H14" s="75"/>
      <c r="I14" s="75"/>
      <c r="J14" s="75"/>
      <c r="K14" s="75"/>
    </row>
    <row r="15" spans="1:11" s="43" customFormat="1" x14ac:dyDescent="0.2">
      <c r="A15" s="37"/>
      <c r="B15" s="44"/>
      <c r="C15" s="39"/>
      <c r="D15" s="73"/>
      <c r="E15" s="74"/>
      <c r="F15" s="208"/>
      <c r="H15" s="75"/>
      <c r="I15" s="75"/>
      <c r="J15" s="75"/>
      <c r="K15" s="75"/>
    </row>
    <row r="16" spans="1:11" s="43" customFormat="1" ht="107.25" customHeight="1" x14ac:dyDescent="0.2">
      <c r="A16" s="37" t="s">
        <v>217</v>
      </c>
      <c r="B16" s="76" t="s">
        <v>284</v>
      </c>
      <c r="C16" s="39"/>
      <c r="D16" s="73"/>
      <c r="E16" s="74"/>
      <c r="F16" s="208"/>
      <c r="H16" s="75"/>
      <c r="I16" s="75"/>
      <c r="J16" s="75"/>
      <c r="K16" s="75"/>
    </row>
    <row r="17" spans="1:11" s="43" customFormat="1" x14ac:dyDescent="0.2">
      <c r="A17" s="37"/>
      <c r="B17" s="44"/>
      <c r="C17" s="39"/>
      <c r="D17" s="73"/>
      <c r="E17" s="74"/>
      <c r="F17" s="208"/>
      <c r="H17" s="75"/>
      <c r="I17" s="75"/>
      <c r="J17" s="75"/>
      <c r="K17" s="75"/>
    </row>
    <row r="18" spans="1:11" s="43" customFormat="1" ht="25.5" x14ac:dyDescent="0.2">
      <c r="A18" s="37" t="s">
        <v>218</v>
      </c>
      <c r="B18" s="44" t="s">
        <v>58</v>
      </c>
      <c r="C18" s="39"/>
      <c r="D18" s="73"/>
      <c r="E18" s="74"/>
      <c r="F18" s="208"/>
      <c r="H18" s="75"/>
      <c r="I18" s="75"/>
      <c r="J18" s="75"/>
      <c r="K18" s="75"/>
    </row>
    <row r="19" spans="1:11" s="43" customFormat="1" x14ac:dyDescent="0.2">
      <c r="A19" s="37"/>
      <c r="B19" s="44"/>
      <c r="C19" s="39"/>
      <c r="D19" s="73"/>
      <c r="E19" s="74"/>
      <c r="F19" s="208"/>
      <c r="H19" s="75"/>
      <c r="I19" s="75"/>
      <c r="J19" s="75"/>
      <c r="K19" s="75"/>
    </row>
    <row r="20" spans="1:11" s="43" customFormat="1" x14ac:dyDescent="0.2">
      <c r="A20" s="37" t="s">
        <v>219</v>
      </c>
      <c r="B20" s="44" t="s">
        <v>59</v>
      </c>
      <c r="C20" s="39"/>
      <c r="D20" s="50"/>
      <c r="E20" s="41"/>
      <c r="F20" s="208"/>
      <c r="H20" s="75"/>
      <c r="I20" s="75"/>
      <c r="J20" s="75"/>
      <c r="K20" s="75"/>
    </row>
    <row r="21" spans="1:11" s="43" customFormat="1" x14ac:dyDescent="0.2">
      <c r="A21" s="37"/>
      <c r="B21" s="44"/>
      <c r="C21" s="39"/>
      <c r="D21" s="73"/>
      <c r="E21" s="74"/>
      <c r="F21" s="208"/>
      <c r="H21" s="75"/>
      <c r="I21" s="75"/>
      <c r="J21" s="75"/>
      <c r="K21" s="75"/>
    </row>
    <row r="22" spans="1:11" s="43" customFormat="1" x14ac:dyDescent="0.2">
      <c r="A22" s="37" t="s">
        <v>220</v>
      </c>
      <c r="B22" s="44" t="s">
        <v>60</v>
      </c>
      <c r="C22" s="39"/>
      <c r="D22" s="73"/>
      <c r="E22" s="74"/>
      <c r="F22" s="208"/>
      <c r="H22" s="75"/>
      <c r="I22" s="75"/>
      <c r="J22" s="75"/>
      <c r="K22" s="75"/>
    </row>
    <row r="23" spans="1:11" s="43" customFormat="1" ht="25.5" x14ac:dyDescent="0.2">
      <c r="A23" s="37"/>
      <c r="B23" s="44" t="s">
        <v>61</v>
      </c>
      <c r="C23" s="39"/>
      <c r="D23" s="73"/>
      <c r="E23" s="74"/>
      <c r="F23" s="208"/>
      <c r="H23" s="75"/>
      <c r="I23" s="75"/>
      <c r="J23" s="75"/>
      <c r="K23" s="75"/>
    </row>
    <row r="24" spans="1:11" s="43" customFormat="1" x14ac:dyDescent="0.2">
      <c r="A24" s="37"/>
      <c r="B24" s="44"/>
      <c r="C24" s="39"/>
      <c r="D24" s="73"/>
      <c r="E24" s="74"/>
      <c r="F24" s="208"/>
      <c r="H24" s="75"/>
      <c r="I24" s="75"/>
      <c r="J24" s="75"/>
      <c r="K24" s="75"/>
    </row>
    <row r="25" spans="1:11" s="43" customFormat="1" x14ac:dyDescent="0.2">
      <c r="A25" s="37"/>
      <c r="B25" s="44" t="s">
        <v>62</v>
      </c>
      <c r="C25" s="39"/>
      <c r="D25" s="73"/>
      <c r="E25" s="74"/>
      <c r="F25" s="208"/>
      <c r="H25" s="75"/>
      <c r="I25" s="75"/>
      <c r="J25" s="75"/>
      <c r="K25" s="75"/>
    </row>
    <row r="26" spans="1:11" s="43" customFormat="1" x14ac:dyDescent="0.2">
      <c r="A26" s="37"/>
      <c r="B26" s="44" t="s">
        <v>63</v>
      </c>
      <c r="C26" s="39"/>
      <c r="D26" s="73"/>
      <c r="E26" s="74"/>
      <c r="F26" s="208"/>
      <c r="H26" s="75"/>
      <c r="I26" s="75"/>
      <c r="J26" s="75"/>
      <c r="K26" s="75"/>
    </row>
    <row r="27" spans="1:11" s="43" customFormat="1" x14ac:dyDescent="0.2">
      <c r="A27" s="37"/>
      <c r="B27" s="44"/>
      <c r="C27" s="39"/>
      <c r="D27" s="73"/>
      <c r="E27" s="74"/>
      <c r="F27" s="208"/>
      <c r="H27" s="75"/>
      <c r="I27" s="75"/>
      <c r="J27" s="75"/>
      <c r="K27" s="75"/>
    </row>
    <row r="28" spans="1:11" s="43" customFormat="1" ht="25.5" x14ac:dyDescent="0.2">
      <c r="A28" s="37" t="s">
        <v>221</v>
      </c>
      <c r="B28" s="44" t="s">
        <v>64</v>
      </c>
      <c r="C28" s="39"/>
      <c r="D28" s="73"/>
      <c r="E28" s="74"/>
      <c r="F28" s="208"/>
      <c r="H28" s="75"/>
      <c r="I28" s="75"/>
      <c r="J28" s="75"/>
      <c r="K28" s="75"/>
    </row>
    <row r="29" spans="1:11" s="43" customFormat="1" x14ac:dyDescent="0.2">
      <c r="A29" s="37"/>
      <c r="B29" s="44"/>
      <c r="C29" s="39"/>
      <c r="D29" s="73"/>
      <c r="E29" s="74"/>
      <c r="F29" s="208"/>
      <c r="H29" s="75"/>
      <c r="I29" s="75"/>
      <c r="J29" s="75"/>
      <c r="K29" s="75"/>
    </row>
    <row r="30" spans="1:11" s="43" customFormat="1" ht="38.25" x14ac:dyDescent="0.2">
      <c r="A30" s="37" t="s">
        <v>222</v>
      </c>
      <c r="B30" s="44" t="s">
        <v>65</v>
      </c>
      <c r="C30" s="39"/>
      <c r="D30" s="73"/>
      <c r="E30" s="74"/>
      <c r="F30" s="208"/>
      <c r="H30" s="75"/>
      <c r="I30" s="75"/>
      <c r="J30" s="75"/>
      <c r="K30" s="75"/>
    </row>
    <row r="31" spans="1:11" s="43" customFormat="1" x14ac:dyDescent="0.2">
      <c r="A31" s="37"/>
      <c r="B31" s="44"/>
      <c r="C31" s="39"/>
      <c r="D31" s="73"/>
      <c r="E31" s="74"/>
      <c r="F31" s="208"/>
      <c r="H31" s="75"/>
      <c r="I31" s="75"/>
      <c r="J31" s="75"/>
      <c r="K31" s="75"/>
    </row>
    <row r="32" spans="1:11" s="43" customFormat="1" ht="45.75" customHeight="1" x14ac:dyDescent="0.2">
      <c r="A32" s="37" t="s">
        <v>223</v>
      </c>
      <c r="B32" s="44" t="s">
        <v>66</v>
      </c>
      <c r="C32" s="141"/>
      <c r="D32" s="143"/>
      <c r="E32" s="74"/>
      <c r="F32" s="208"/>
      <c r="H32" s="75"/>
      <c r="I32" s="75"/>
      <c r="J32" s="75"/>
      <c r="K32" s="75"/>
    </row>
    <row r="33" spans="1:20" s="43" customFormat="1" x14ac:dyDescent="0.2">
      <c r="A33" s="37"/>
      <c r="B33" s="44"/>
      <c r="C33" s="141"/>
      <c r="D33" s="143"/>
      <c r="E33" s="74"/>
      <c r="F33" s="208"/>
      <c r="H33" s="75"/>
      <c r="I33" s="75"/>
      <c r="J33" s="75"/>
      <c r="K33" s="75"/>
    </row>
    <row r="34" spans="1:20" s="43" customFormat="1" x14ac:dyDescent="0.2">
      <c r="A34" s="37" t="s">
        <v>224</v>
      </c>
      <c r="B34" s="44" t="s">
        <v>67</v>
      </c>
      <c r="C34" s="141"/>
      <c r="D34" s="143"/>
      <c r="E34" s="74"/>
      <c r="F34" s="208"/>
      <c r="H34" s="75"/>
      <c r="I34" s="75"/>
      <c r="J34" s="75"/>
      <c r="K34" s="75"/>
    </row>
    <row r="35" spans="1:20" s="43" customFormat="1" x14ac:dyDescent="0.2">
      <c r="A35" s="37"/>
      <c r="B35" s="44" t="s">
        <v>68</v>
      </c>
      <c r="C35" s="141"/>
      <c r="D35" s="143"/>
      <c r="E35" s="74"/>
      <c r="F35" s="208"/>
      <c r="H35" s="75"/>
      <c r="I35" s="75"/>
      <c r="J35" s="75"/>
      <c r="K35" s="75"/>
    </row>
    <row r="36" spans="1:20" s="43" customFormat="1" x14ac:dyDescent="0.2">
      <c r="A36" s="37"/>
      <c r="B36" s="44" t="s">
        <v>69</v>
      </c>
      <c r="C36" s="141"/>
      <c r="D36" s="143"/>
      <c r="E36" s="74"/>
      <c r="F36" s="208"/>
      <c r="H36" s="75"/>
      <c r="I36" s="75"/>
      <c r="J36" s="75"/>
      <c r="K36" s="75"/>
    </row>
    <row r="37" spans="1:20" s="43" customFormat="1" x14ac:dyDescent="0.2">
      <c r="A37" s="37"/>
      <c r="B37" s="44"/>
      <c r="C37" s="141"/>
      <c r="D37" s="143"/>
      <c r="E37" s="74"/>
      <c r="F37" s="208"/>
      <c r="H37" s="75"/>
      <c r="I37" s="75"/>
      <c r="J37" s="75"/>
      <c r="K37" s="75"/>
    </row>
    <row r="38" spans="1:20" s="43" customFormat="1" ht="20.25" customHeight="1" x14ac:dyDescent="0.2">
      <c r="A38" s="37" t="s">
        <v>225</v>
      </c>
      <c r="B38" s="44" t="s">
        <v>70</v>
      </c>
      <c r="C38" s="141"/>
      <c r="D38" s="143"/>
      <c r="E38" s="74"/>
      <c r="F38" s="208"/>
      <c r="H38" s="75"/>
      <c r="I38" s="75"/>
      <c r="J38" s="75"/>
      <c r="K38" s="75"/>
    </row>
    <row r="39" spans="1:20" s="49" customFormat="1" x14ac:dyDescent="0.2">
      <c r="A39" s="91"/>
      <c r="B39" s="92"/>
      <c r="C39" s="142"/>
      <c r="D39" s="145"/>
      <c r="E39" s="48"/>
      <c r="F39" s="208"/>
      <c r="H39" s="75"/>
      <c r="I39" s="75"/>
      <c r="J39" s="75"/>
      <c r="K39" s="75"/>
    </row>
    <row r="40" spans="1:20" s="43" customFormat="1" x14ac:dyDescent="0.2">
      <c r="A40" s="52">
        <v>2.1</v>
      </c>
      <c r="B40" s="38" t="s">
        <v>259</v>
      </c>
      <c r="C40" s="142"/>
      <c r="D40" s="145"/>
      <c r="E40" s="74"/>
      <c r="F40" s="208"/>
      <c r="H40" s="75"/>
      <c r="I40" s="75"/>
      <c r="J40" s="75"/>
      <c r="K40" s="75"/>
    </row>
    <row r="41" spans="1:20" s="43" customFormat="1" x14ac:dyDescent="0.2">
      <c r="A41" s="52"/>
      <c r="B41" s="38"/>
      <c r="C41" s="142"/>
      <c r="D41" s="145"/>
      <c r="E41" s="74"/>
      <c r="F41" s="208"/>
      <c r="H41" s="75"/>
      <c r="I41" s="75"/>
      <c r="J41" s="75"/>
      <c r="K41" s="75"/>
    </row>
    <row r="42" spans="1:20" s="43" customFormat="1" x14ac:dyDescent="0.2">
      <c r="A42" s="52"/>
      <c r="B42" s="38" t="s">
        <v>252</v>
      </c>
      <c r="C42" s="142"/>
      <c r="D42" s="145"/>
      <c r="E42" s="74"/>
      <c r="F42" s="208"/>
      <c r="H42" s="75"/>
      <c r="I42" s="75"/>
      <c r="J42" s="75"/>
      <c r="K42" s="75"/>
    </row>
    <row r="43" spans="1:20" s="43" customFormat="1" ht="51" x14ac:dyDescent="0.3">
      <c r="A43" s="37" t="s">
        <v>237</v>
      </c>
      <c r="B43" s="44" t="s">
        <v>255</v>
      </c>
      <c r="C43" s="146" t="s">
        <v>98</v>
      </c>
      <c r="D43" s="145">
        <f>ROUND(420,2)</f>
        <v>420</v>
      </c>
      <c r="E43" s="74"/>
      <c r="F43" s="208">
        <f>ROUND(+D43*E43,2)</f>
        <v>0</v>
      </c>
      <c r="H43" s="75"/>
      <c r="I43" s="75"/>
      <c r="J43" s="75"/>
      <c r="K43" s="75"/>
      <c r="T43" s="185"/>
    </row>
    <row r="44" spans="1:20" s="43" customFormat="1" ht="16.5" x14ac:dyDescent="0.3">
      <c r="A44" s="37"/>
      <c r="B44" s="44"/>
      <c r="C44" s="146"/>
      <c r="D44" s="145"/>
      <c r="E44" s="74"/>
      <c r="F44" s="208"/>
      <c r="H44" s="75"/>
      <c r="I44" s="75"/>
      <c r="J44" s="75"/>
      <c r="K44" s="75"/>
    </row>
    <row r="45" spans="1:20" s="43" customFormat="1" x14ac:dyDescent="0.2">
      <c r="A45" s="52"/>
      <c r="B45" s="38" t="s">
        <v>160</v>
      </c>
      <c r="C45" s="142"/>
      <c r="D45" s="145"/>
      <c r="E45" s="74"/>
      <c r="F45" s="208"/>
      <c r="H45" s="75"/>
      <c r="I45" s="75"/>
      <c r="J45" s="75"/>
      <c r="K45" s="75"/>
    </row>
    <row r="46" spans="1:20" s="43" customFormat="1" ht="198.75" customHeight="1" x14ac:dyDescent="0.2">
      <c r="A46" s="37" t="s">
        <v>214</v>
      </c>
      <c r="B46" s="186" t="s">
        <v>427</v>
      </c>
      <c r="C46" s="147"/>
      <c r="D46" s="148"/>
      <c r="E46" s="74"/>
      <c r="F46" s="208"/>
      <c r="H46" s="75"/>
      <c r="I46" s="75"/>
      <c r="J46" s="75"/>
      <c r="K46" s="75"/>
    </row>
    <row r="47" spans="1:20" s="43" customFormat="1" x14ac:dyDescent="0.2">
      <c r="A47" s="37"/>
      <c r="B47" s="93"/>
      <c r="C47" s="147"/>
      <c r="D47" s="148"/>
      <c r="E47" s="74"/>
      <c r="F47" s="208"/>
      <c r="H47" s="75"/>
      <c r="I47" s="75"/>
      <c r="J47" s="75"/>
      <c r="K47" s="75"/>
    </row>
    <row r="48" spans="1:20" s="43" customFormat="1" ht="25.5" x14ac:dyDescent="0.3">
      <c r="A48" s="37" t="s">
        <v>399</v>
      </c>
      <c r="B48" s="94" t="s">
        <v>256</v>
      </c>
      <c r="C48" s="146" t="s">
        <v>97</v>
      </c>
      <c r="D48" s="148">
        <f>ROUND(38.82,2)</f>
        <v>38.82</v>
      </c>
      <c r="E48" s="74"/>
      <c r="F48" s="208">
        <f>ROUND(+D48*E48,2)</f>
        <v>0</v>
      </c>
      <c r="H48" s="75"/>
      <c r="I48" s="75"/>
      <c r="J48" s="75"/>
      <c r="K48" s="75"/>
      <c r="S48" s="102"/>
    </row>
    <row r="49" spans="1:11" s="43" customFormat="1" x14ac:dyDescent="0.2">
      <c r="A49" s="37"/>
      <c r="B49" s="44"/>
      <c r="C49" s="141"/>
      <c r="D49" s="143"/>
      <c r="E49" s="74"/>
      <c r="F49" s="208"/>
      <c r="H49" s="75"/>
      <c r="I49" s="75"/>
      <c r="J49" s="75"/>
      <c r="K49" s="75"/>
    </row>
    <row r="50" spans="1:11" s="43" customFormat="1" x14ac:dyDescent="0.2">
      <c r="A50" s="37"/>
      <c r="B50" s="38" t="s">
        <v>100</v>
      </c>
      <c r="C50" s="141"/>
      <c r="D50" s="145"/>
      <c r="E50" s="74"/>
      <c r="F50" s="208"/>
      <c r="H50" s="75"/>
      <c r="I50" s="75"/>
      <c r="J50" s="75"/>
      <c r="K50" s="75"/>
    </row>
    <row r="51" spans="1:11" s="43" customFormat="1" x14ac:dyDescent="0.2">
      <c r="A51" s="37"/>
      <c r="B51" s="44"/>
      <c r="C51" s="141"/>
      <c r="D51" s="145"/>
      <c r="E51" s="74"/>
      <c r="F51" s="208"/>
      <c r="H51" s="75"/>
      <c r="I51" s="75"/>
      <c r="J51" s="75"/>
      <c r="K51" s="75"/>
    </row>
    <row r="52" spans="1:11" s="43" customFormat="1" ht="38.25" x14ac:dyDescent="0.3">
      <c r="A52" s="37" t="s">
        <v>400</v>
      </c>
      <c r="B52" s="95" t="s">
        <v>254</v>
      </c>
      <c r="C52" s="146" t="s">
        <v>97</v>
      </c>
      <c r="D52" s="149">
        <f>ROUND(0.69,2)</f>
        <v>0.69</v>
      </c>
      <c r="E52" s="74"/>
      <c r="F52" s="208">
        <f>ROUND(+D52*E52,2)</f>
        <v>0</v>
      </c>
      <c r="H52" s="75"/>
      <c r="I52" s="75"/>
      <c r="J52" s="75"/>
      <c r="K52" s="75"/>
    </row>
    <row r="53" spans="1:11" s="43" customFormat="1" x14ac:dyDescent="0.2">
      <c r="A53" s="37"/>
      <c r="B53" s="38"/>
      <c r="C53" s="141"/>
      <c r="D53" s="145"/>
      <c r="E53" s="74"/>
      <c r="F53" s="208"/>
      <c r="H53" s="75"/>
      <c r="I53" s="75"/>
      <c r="J53" s="75"/>
      <c r="K53" s="75"/>
    </row>
    <row r="54" spans="1:11" s="43" customFormat="1" ht="25.5" x14ac:dyDescent="0.3">
      <c r="A54" s="37" t="s">
        <v>401</v>
      </c>
      <c r="B54" s="95" t="s">
        <v>253</v>
      </c>
      <c r="C54" s="146" t="s">
        <v>97</v>
      </c>
      <c r="D54" s="149">
        <f>ROUND(0.77,2)</f>
        <v>0.77</v>
      </c>
      <c r="E54" s="74"/>
      <c r="F54" s="208">
        <f>ROUND(+D54*E54,2)</f>
        <v>0</v>
      </c>
      <c r="H54" s="75"/>
      <c r="I54" s="75"/>
      <c r="J54" s="75"/>
      <c r="K54" s="75"/>
    </row>
    <row r="55" spans="1:11" s="43" customFormat="1" ht="16.5" x14ac:dyDescent="0.3">
      <c r="A55" s="37"/>
      <c r="B55" s="95"/>
      <c r="C55" s="146"/>
      <c r="D55" s="149"/>
      <c r="E55" s="74"/>
      <c r="F55" s="208"/>
      <c r="H55" s="75"/>
      <c r="I55" s="75"/>
      <c r="J55" s="75"/>
      <c r="K55" s="75"/>
    </row>
    <row r="56" spans="1:11" s="43" customFormat="1" ht="14.25" customHeight="1" thickBot="1" x14ac:dyDescent="0.25">
      <c r="A56" s="96"/>
      <c r="B56" s="54"/>
      <c r="C56" s="151"/>
      <c r="D56" s="152"/>
      <c r="E56" s="97"/>
      <c r="F56" s="209"/>
      <c r="H56" s="98"/>
      <c r="I56" s="98"/>
      <c r="J56" s="98"/>
      <c r="K56" s="98"/>
    </row>
    <row r="57" spans="1:11" s="43" customFormat="1" ht="13.5" thickBot="1" x14ac:dyDescent="0.25">
      <c r="A57" s="79"/>
      <c r="B57" s="80" t="s">
        <v>99</v>
      </c>
      <c r="C57" s="153"/>
      <c r="D57" s="154"/>
      <c r="E57" s="83"/>
      <c r="F57" s="163">
        <f>ROUND(SUM(F43:F56),2)</f>
        <v>0</v>
      </c>
      <c r="H57" s="99"/>
      <c r="I57" s="99"/>
      <c r="J57" s="99"/>
      <c r="K57" s="99"/>
    </row>
    <row r="58" spans="1:11" s="43" customFormat="1" x14ac:dyDescent="0.2">
      <c r="A58" s="86"/>
      <c r="B58" s="87"/>
      <c r="C58" s="144"/>
      <c r="D58" s="155"/>
      <c r="E58" s="89"/>
      <c r="F58" s="210"/>
      <c r="H58" s="100"/>
      <c r="I58" s="100"/>
      <c r="J58" s="100"/>
      <c r="K58" s="100"/>
    </row>
    <row r="59" spans="1:11" s="43" customFormat="1" x14ac:dyDescent="0.2">
      <c r="A59" s="45">
        <v>3</v>
      </c>
      <c r="B59" s="38" t="s">
        <v>238</v>
      </c>
      <c r="C59" s="141"/>
      <c r="D59" s="150"/>
      <c r="E59" s="74"/>
      <c r="F59" s="208"/>
      <c r="H59" s="75"/>
      <c r="I59" s="75"/>
      <c r="J59" s="75"/>
      <c r="K59" s="75"/>
    </row>
    <row r="60" spans="1:11" s="43" customFormat="1" x14ac:dyDescent="0.2">
      <c r="A60" s="45"/>
      <c r="B60" s="38"/>
      <c r="C60" s="141"/>
      <c r="D60" s="150"/>
      <c r="E60" s="74"/>
      <c r="F60" s="208"/>
      <c r="H60" s="75"/>
      <c r="I60" s="75"/>
      <c r="J60" s="75"/>
      <c r="K60" s="75"/>
    </row>
    <row r="61" spans="1:11" s="43" customFormat="1" ht="25.5" x14ac:dyDescent="0.2">
      <c r="A61" s="37" t="s">
        <v>214</v>
      </c>
      <c r="B61" s="44" t="s">
        <v>72</v>
      </c>
      <c r="C61" s="141"/>
      <c r="D61" s="150"/>
      <c r="E61" s="74"/>
      <c r="F61" s="208"/>
      <c r="H61" s="75"/>
      <c r="I61" s="75"/>
      <c r="J61" s="75"/>
      <c r="K61" s="75"/>
    </row>
    <row r="62" spans="1:11" s="43" customFormat="1" x14ac:dyDescent="0.2">
      <c r="A62" s="45"/>
      <c r="B62" s="38"/>
      <c r="C62" s="141"/>
      <c r="D62" s="150"/>
      <c r="E62" s="74"/>
      <c r="F62" s="208"/>
      <c r="H62" s="75"/>
      <c r="I62" s="75"/>
      <c r="J62" s="75"/>
      <c r="K62" s="75"/>
    </row>
    <row r="63" spans="1:11" s="43" customFormat="1" ht="25.5" x14ac:dyDescent="0.2">
      <c r="A63" s="37" t="s">
        <v>215</v>
      </c>
      <c r="B63" s="44" t="s">
        <v>73</v>
      </c>
      <c r="C63" s="141"/>
      <c r="D63" s="150"/>
      <c r="E63" s="74"/>
      <c r="F63" s="208"/>
      <c r="H63" s="75"/>
      <c r="I63" s="75"/>
      <c r="J63" s="75"/>
      <c r="K63" s="75"/>
    </row>
    <row r="64" spans="1:11" s="43" customFormat="1" x14ac:dyDescent="0.2">
      <c r="A64" s="37"/>
      <c r="B64" s="44"/>
      <c r="C64" s="141"/>
      <c r="D64" s="150"/>
      <c r="E64" s="74"/>
      <c r="F64" s="208"/>
      <c r="H64" s="75"/>
      <c r="I64" s="75"/>
      <c r="J64" s="75"/>
      <c r="K64" s="75"/>
    </row>
    <row r="65" spans="1:11" s="43" customFormat="1" ht="25.5" x14ac:dyDescent="0.2">
      <c r="A65" s="37" t="s">
        <v>216</v>
      </c>
      <c r="B65" s="44" t="s">
        <v>74</v>
      </c>
      <c r="C65" s="141"/>
      <c r="D65" s="150"/>
      <c r="E65" s="74"/>
      <c r="F65" s="208"/>
      <c r="H65" s="75"/>
      <c r="I65" s="75"/>
      <c r="J65" s="75"/>
      <c r="K65" s="75"/>
    </row>
    <row r="66" spans="1:11" s="43" customFormat="1" x14ac:dyDescent="0.2">
      <c r="A66" s="37"/>
      <c r="B66" s="44"/>
      <c r="C66" s="141"/>
      <c r="D66" s="150"/>
      <c r="E66" s="74"/>
      <c r="F66" s="208"/>
      <c r="H66" s="75"/>
      <c r="I66" s="75"/>
      <c r="J66" s="75"/>
      <c r="K66" s="75"/>
    </row>
    <row r="67" spans="1:11" s="43" customFormat="1" x14ac:dyDescent="0.2">
      <c r="A67" s="37" t="s">
        <v>217</v>
      </c>
      <c r="B67" s="44" t="s">
        <v>75</v>
      </c>
      <c r="C67" s="141"/>
      <c r="D67" s="150"/>
      <c r="E67" s="74"/>
      <c r="F67" s="208"/>
      <c r="H67" s="75"/>
      <c r="I67" s="75"/>
      <c r="J67" s="75"/>
      <c r="K67" s="75"/>
    </row>
    <row r="68" spans="1:11" s="43" customFormat="1" x14ac:dyDescent="0.2">
      <c r="A68" s="37"/>
      <c r="B68" s="44" t="s">
        <v>76</v>
      </c>
      <c r="C68" s="141"/>
      <c r="D68" s="150"/>
      <c r="E68" s="74"/>
      <c r="F68" s="208"/>
      <c r="H68" s="75"/>
      <c r="I68" s="75"/>
      <c r="J68" s="75"/>
      <c r="K68" s="75"/>
    </row>
    <row r="69" spans="1:11" s="43" customFormat="1" x14ac:dyDescent="0.2">
      <c r="A69" s="37"/>
      <c r="B69" s="44" t="s">
        <v>77</v>
      </c>
      <c r="C69" s="141"/>
      <c r="D69" s="150"/>
      <c r="E69" s="74"/>
      <c r="F69" s="208"/>
      <c r="H69" s="75"/>
      <c r="I69" s="75"/>
      <c r="J69" s="75"/>
      <c r="K69" s="75"/>
    </row>
    <row r="70" spans="1:11" s="43" customFormat="1" ht="25.5" x14ac:dyDescent="0.2">
      <c r="A70" s="37"/>
      <c r="B70" s="44" t="s">
        <v>78</v>
      </c>
      <c r="C70" s="141"/>
      <c r="D70" s="150"/>
      <c r="E70" s="74"/>
      <c r="F70" s="208"/>
      <c r="H70" s="75"/>
      <c r="I70" s="75"/>
      <c r="J70" s="75"/>
      <c r="K70" s="75"/>
    </row>
    <row r="71" spans="1:11" s="43" customFormat="1" x14ac:dyDescent="0.2">
      <c r="A71" s="37"/>
      <c r="B71" s="44" t="s">
        <v>79</v>
      </c>
      <c r="C71" s="141"/>
      <c r="D71" s="150"/>
      <c r="E71" s="74"/>
      <c r="F71" s="208"/>
      <c r="H71" s="75"/>
      <c r="I71" s="75"/>
      <c r="J71" s="75"/>
      <c r="K71" s="75"/>
    </row>
    <row r="72" spans="1:11" s="43" customFormat="1" ht="38.25" x14ac:dyDescent="0.2">
      <c r="A72" s="37"/>
      <c r="B72" s="44" t="s">
        <v>80</v>
      </c>
      <c r="C72" s="141"/>
      <c r="D72" s="150"/>
      <c r="E72" s="74"/>
      <c r="F72" s="208"/>
      <c r="H72" s="75"/>
      <c r="I72" s="75"/>
      <c r="J72" s="75"/>
      <c r="K72" s="75"/>
    </row>
    <row r="73" spans="1:11" s="43" customFormat="1" ht="25.5" x14ac:dyDescent="0.2">
      <c r="A73" s="37"/>
      <c r="B73" s="44" t="s">
        <v>81</v>
      </c>
      <c r="C73" s="141"/>
      <c r="D73" s="150"/>
      <c r="E73" s="74"/>
      <c r="F73" s="208"/>
      <c r="H73" s="75"/>
      <c r="I73" s="75"/>
      <c r="J73" s="75"/>
      <c r="K73" s="75"/>
    </row>
    <row r="74" spans="1:11" s="43" customFormat="1" x14ac:dyDescent="0.2">
      <c r="A74" s="37"/>
      <c r="B74" s="44" t="s">
        <v>82</v>
      </c>
      <c r="C74" s="141"/>
      <c r="D74" s="150"/>
      <c r="E74" s="74"/>
      <c r="F74" s="208"/>
      <c r="H74" s="75"/>
      <c r="I74" s="75"/>
      <c r="J74" s="75"/>
      <c r="K74" s="75"/>
    </row>
    <row r="75" spans="1:11" s="43" customFormat="1" ht="25.5" x14ac:dyDescent="0.2">
      <c r="A75" s="37"/>
      <c r="B75" s="44" t="s">
        <v>83</v>
      </c>
      <c r="C75" s="141"/>
      <c r="D75" s="150"/>
      <c r="E75" s="74"/>
      <c r="F75" s="208"/>
      <c r="H75" s="75"/>
      <c r="I75" s="75"/>
      <c r="J75" s="75"/>
      <c r="K75" s="75"/>
    </row>
    <row r="76" spans="1:11" s="43" customFormat="1" x14ac:dyDescent="0.2">
      <c r="A76" s="45"/>
      <c r="B76" s="38"/>
      <c r="C76" s="141"/>
      <c r="D76" s="150"/>
      <c r="E76" s="74"/>
      <c r="F76" s="208"/>
      <c r="H76" s="75"/>
      <c r="I76" s="75"/>
      <c r="J76" s="75"/>
      <c r="K76" s="75"/>
    </row>
    <row r="77" spans="1:11" s="43" customFormat="1" ht="51" x14ac:dyDescent="0.2">
      <c r="A77" s="37" t="s">
        <v>218</v>
      </c>
      <c r="B77" s="44" t="s">
        <v>101</v>
      </c>
      <c r="C77" s="141"/>
      <c r="D77" s="145"/>
      <c r="E77" s="74"/>
      <c r="F77" s="208"/>
      <c r="H77" s="75"/>
      <c r="I77" s="75"/>
      <c r="J77" s="75"/>
      <c r="K77" s="75"/>
    </row>
    <row r="78" spans="1:11" s="43" customFormat="1" x14ac:dyDescent="0.2">
      <c r="A78" s="37"/>
      <c r="B78" s="44"/>
      <c r="C78" s="141"/>
      <c r="D78" s="145"/>
      <c r="E78" s="74"/>
      <c r="F78" s="208"/>
      <c r="H78" s="75"/>
      <c r="I78" s="75"/>
      <c r="J78" s="75"/>
      <c r="K78" s="75"/>
    </row>
    <row r="79" spans="1:11" s="43" customFormat="1" ht="25.5" x14ac:dyDescent="0.2">
      <c r="A79" s="37">
        <v>3.1</v>
      </c>
      <c r="B79" s="38" t="s">
        <v>247</v>
      </c>
      <c r="C79" s="141"/>
      <c r="D79" s="145"/>
      <c r="E79" s="74"/>
      <c r="F79" s="208"/>
      <c r="H79" s="75"/>
      <c r="I79" s="75"/>
      <c r="J79" s="75"/>
      <c r="K79" s="75"/>
    </row>
    <row r="80" spans="1:11" s="43" customFormat="1" ht="16.5" x14ac:dyDescent="0.3">
      <c r="A80" s="37" t="s">
        <v>249</v>
      </c>
      <c r="B80" s="44" t="s">
        <v>283</v>
      </c>
      <c r="C80" s="146" t="s">
        <v>98</v>
      </c>
      <c r="D80" s="150">
        <f>ROUND(71.99,2)</f>
        <v>71.989999999999995</v>
      </c>
      <c r="E80" s="74"/>
      <c r="F80" s="208">
        <f>ROUND(+D80*E80,2)</f>
        <v>0</v>
      </c>
      <c r="H80" s="75"/>
      <c r="I80" s="75"/>
      <c r="J80" s="75"/>
      <c r="K80" s="75"/>
    </row>
    <row r="81" spans="1:11" s="43" customFormat="1" x14ac:dyDescent="0.2">
      <c r="A81" s="37"/>
      <c r="B81" s="44"/>
      <c r="C81" s="141"/>
      <c r="D81" s="145"/>
      <c r="E81" s="74"/>
      <c r="F81" s="208"/>
      <c r="H81" s="75"/>
      <c r="I81" s="75"/>
      <c r="J81" s="75"/>
      <c r="K81" s="75"/>
    </row>
    <row r="82" spans="1:11" s="43" customFormat="1" x14ac:dyDescent="0.2">
      <c r="A82" s="37">
        <v>3.2</v>
      </c>
      <c r="B82" s="38" t="s">
        <v>248</v>
      </c>
      <c r="C82" s="141"/>
      <c r="D82" s="150"/>
      <c r="E82" s="74"/>
      <c r="F82" s="208"/>
      <c r="H82" s="75"/>
      <c r="I82" s="75"/>
      <c r="J82" s="75"/>
      <c r="K82" s="75"/>
    </row>
    <row r="83" spans="1:11" s="43" customFormat="1" x14ac:dyDescent="0.2">
      <c r="A83" s="37"/>
      <c r="B83" s="38"/>
      <c r="C83" s="141"/>
      <c r="D83" s="150"/>
      <c r="E83" s="74"/>
      <c r="F83" s="208"/>
      <c r="H83" s="75"/>
      <c r="I83" s="75"/>
      <c r="J83" s="75"/>
      <c r="K83" s="75"/>
    </row>
    <row r="84" spans="1:11" s="43" customFormat="1" x14ac:dyDescent="0.2">
      <c r="A84" s="37"/>
      <c r="B84" s="38" t="s">
        <v>261</v>
      </c>
      <c r="C84" s="141"/>
      <c r="D84" s="150"/>
      <c r="E84" s="74"/>
      <c r="F84" s="208"/>
      <c r="H84" s="75"/>
      <c r="I84" s="75"/>
      <c r="J84" s="75"/>
      <c r="K84" s="75"/>
    </row>
    <row r="85" spans="1:11" s="43" customFormat="1" ht="16.5" x14ac:dyDescent="0.3">
      <c r="A85" s="37"/>
      <c r="B85" s="164" t="s">
        <v>189</v>
      </c>
      <c r="C85" s="146"/>
      <c r="D85" s="150"/>
      <c r="E85" s="74"/>
      <c r="F85" s="208"/>
      <c r="H85" s="75"/>
      <c r="I85" s="75"/>
      <c r="J85" s="75"/>
      <c r="K85" s="75"/>
    </row>
    <row r="86" spans="1:11" s="43" customFormat="1" ht="18" x14ac:dyDescent="0.3">
      <c r="A86" s="37" t="s">
        <v>239</v>
      </c>
      <c r="B86" s="44" t="s">
        <v>241</v>
      </c>
      <c r="C86" s="146" t="s">
        <v>97</v>
      </c>
      <c r="D86" s="150">
        <f>ROUND(2.66,2)</f>
        <v>2.66</v>
      </c>
      <c r="E86" s="74"/>
      <c r="F86" s="208">
        <f>ROUND(+D86*E86,2)</f>
        <v>0</v>
      </c>
      <c r="H86" s="75"/>
      <c r="I86" s="75"/>
      <c r="J86" s="75"/>
      <c r="K86" s="75"/>
    </row>
    <row r="87" spans="1:11" s="43" customFormat="1" ht="16.5" x14ac:dyDescent="0.3">
      <c r="A87" s="37"/>
      <c r="B87" s="44"/>
      <c r="C87" s="146"/>
      <c r="D87" s="150"/>
      <c r="E87" s="74"/>
      <c r="F87" s="208"/>
      <c r="H87" s="75"/>
      <c r="I87" s="75"/>
      <c r="J87" s="75"/>
      <c r="K87" s="75"/>
    </row>
    <row r="88" spans="1:11" s="43" customFormat="1" ht="16.5" x14ac:dyDescent="0.3">
      <c r="A88" s="37"/>
      <c r="B88" s="164" t="s">
        <v>190</v>
      </c>
      <c r="C88" s="146"/>
      <c r="D88" s="150"/>
      <c r="E88" s="74"/>
      <c r="F88" s="208"/>
      <c r="H88" s="75"/>
      <c r="I88" s="75"/>
      <c r="J88" s="75"/>
      <c r="K88" s="75"/>
    </row>
    <row r="89" spans="1:11" s="43" customFormat="1" ht="18" x14ac:dyDescent="0.3">
      <c r="A89" s="37" t="s">
        <v>240</v>
      </c>
      <c r="B89" s="44" t="s">
        <v>264</v>
      </c>
      <c r="C89" s="146" t="s">
        <v>97</v>
      </c>
      <c r="D89" s="150">
        <f>ROUND(7.26,2)</f>
        <v>7.26</v>
      </c>
      <c r="E89" s="74"/>
      <c r="F89" s="208">
        <f>ROUND(+D89*E89,2)</f>
        <v>0</v>
      </c>
      <c r="H89" s="75"/>
      <c r="I89" s="75"/>
      <c r="J89" s="75"/>
      <c r="K89" s="75"/>
    </row>
    <row r="90" spans="1:11" s="43" customFormat="1" ht="16.5" x14ac:dyDescent="0.3">
      <c r="A90" s="37"/>
      <c r="B90" s="44"/>
      <c r="C90" s="146"/>
      <c r="D90" s="150"/>
      <c r="E90" s="74"/>
      <c r="F90" s="208"/>
      <c r="H90" s="75"/>
      <c r="I90" s="75"/>
      <c r="J90" s="75"/>
      <c r="K90" s="75"/>
    </row>
    <row r="91" spans="1:11" s="43" customFormat="1" ht="16.5" x14ac:dyDescent="0.3">
      <c r="A91" s="37"/>
      <c r="B91" s="188" t="s">
        <v>430</v>
      </c>
      <c r="C91" s="146"/>
      <c r="D91" s="150"/>
      <c r="E91" s="74"/>
      <c r="F91" s="208"/>
      <c r="H91" s="75"/>
      <c r="I91" s="75"/>
      <c r="J91" s="75"/>
      <c r="K91" s="75"/>
    </row>
    <row r="92" spans="1:11" s="43" customFormat="1" ht="18" x14ac:dyDescent="0.3">
      <c r="A92" s="37" t="s">
        <v>242</v>
      </c>
      <c r="B92" s="187" t="s">
        <v>462</v>
      </c>
      <c r="C92" s="146" t="s">
        <v>97</v>
      </c>
      <c r="D92" s="150">
        <f>ROUND(0.38,2)</f>
        <v>0.38</v>
      </c>
      <c r="E92" s="74"/>
      <c r="F92" s="208">
        <f>ROUND(+D92*E92,2)</f>
        <v>0</v>
      </c>
      <c r="H92" s="75"/>
      <c r="I92" s="75"/>
      <c r="J92" s="75"/>
      <c r="K92" s="75"/>
    </row>
    <row r="93" spans="1:11" s="43" customFormat="1" ht="16.5" x14ac:dyDescent="0.3">
      <c r="A93" s="37"/>
      <c r="B93" s="103"/>
      <c r="C93" s="146"/>
      <c r="D93" s="150"/>
      <c r="E93" s="74"/>
      <c r="F93" s="208"/>
      <c r="H93" s="75"/>
      <c r="I93" s="75"/>
      <c r="J93" s="75"/>
      <c r="K93" s="75"/>
    </row>
    <row r="94" spans="1:11" s="43" customFormat="1" ht="16.5" x14ac:dyDescent="0.3">
      <c r="A94" s="37"/>
      <c r="B94" s="38" t="s">
        <v>262</v>
      </c>
      <c r="C94" s="146"/>
      <c r="D94" s="150"/>
      <c r="E94" s="74"/>
      <c r="F94" s="208"/>
      <c r="H94" s="75"/>
      <c r="I94" s="75"/>
      <c r="J94" s="75"/>
      <c r="K94" s="75"/>
    </row>
    <row r="95" spans="1:11" s="43" customFormat="1" ht="16.5" x14ac:dyDescent="0.3">
      <c r="A95" s="37"/>
      <c r="B95" s="38"/>
      <c r="C95" s="146"/>
      <c r="D95" s="150"/>
      <c r="E95" s="74"/>
      <c r="F95" s="208"/>
      <c r="H95" s="75"/>
      <c r="I95" s="75"/>
      <c r="J95" s="75"/>
      <c r="K95" s="75"/>
    </row>
    <row r="96" spans="1:11" s="43" customFormat="1" ht="16.5" x14ac:dyDescent="0.3">
      <c r="A96" s="37"/>
      <c r="B96" s="38" t="s">
        <v>248</v>
      </c>
      <c r="C96" s="146"/>
      <c r="D96" s="150"/>
      <c r="E96" s="74"/>
      <c r="F96" s="208"/>
      <c r="H96" s="75"/>
      <c r="I96" s="75"/>
      <c r="J96" s="75"/>
      <c r="K96" s="75"/>
    </row>
    <row r="97" spans="1:11" s="43" customFormat="1" ht="16.5" x14ac:dyDescent="0.3">
      <c r="A97" s="37"/>
      <c r="B97" s="164" t="s">
        <v>177</v>
      </c>
      <c r="C97" s="146"/>
      <c r="D97" s="150"/>
      <c r="E97" s="74"/>
      <c r="F97" s="208"/>
      <c r="H97" s="75"/>
      <c r="I97" s="75"/>
      <c r="J97" s="75"/>
      <c r="K97" s="75"/>
    </row>
    <row r="98" spans="1:11" s="43" customFormat="1" ht="18" x14ac:dyDescent="0.3">
      <c r="A98" s="37" t="s">
        <v>244</v>
      </c>
      <c r="B98" s="44" t="s">
        <v>263</v>
      </c>
      <c r="C98" s="146" t="s">
        <v>97</v>
      </c>
      <c r="D98" s="150">
        <f>ROUND(6.17,2)</f>
        <v>6.17</v>
      </c>
      <c r="E98" s="74"/>
      <c r="F98" s="208">
        <f>ROUND(+D98*E98,2)</f>
        <v>0</v>
      </c>
      <c r="H98" s="75"/>
      <c r="I98" s="75"/>
      <c r="J98" s="75"/>
      <c r="K98" s="75"/>
    </row>
    <row r="99" spans="1:11" s="43" customFormat="1" ht="16.5" x14ac:dyDescent="0.3">
      <c r="A99" s="37"/>
      <c r="B99" s="38"/>
      <c r="C99" s="146"/>
      <c r="D99" s="150"/>
      <c r="E99" s="74"/>
      <c r="F99" s="208"/>
      <c r="H99" s="75"/>
      <c r="I99" s="75"/>
      <c r="J99" s="75"/>
      <c r="K99" s="75"/>
    </row>
    <row r="100" spans="1:11" s="43" customFormat="1" ht="16.5" x14ac:dyDescent="0.3">
      <c r="A100" s="37"/>
      <c r="B100" s="164" t="s">
        <v>402</v>
      </c>
      <c r="C100" s="146"/>
      <c r="D100" s="150"/>
      <c r="E100" s="74"/>
      <c r="F100" s="208"/>
      <c r="H100" s="75"/>
      <c r="I100" s="75"/>
      <c r="J100" s="75"/>
      <c r="K100" s="75"/>
    </row>
    <row r="101" spans="1:11" s="43" customFormat="1" ht="18" x14ac:dyDescent="0.3">
      <c r="A101" s="37" t="s">
        <v>245</v>
      </c>
      <c r="B101" s="44" t="s">
        <v>243</v>
      </c>
      <c r="C101" s="183" t="s">
        <v>97</v>
      </c>
      <c r="D101" s="150">
        <f>ROUND(1.73,2)</f>
        <v>1.73</v>
      </c>
      <c r="E101" s="74"/>
      <c r="F101" s="208">
        <f>ROUND(+D101*E101,2)</f>
        <v>0</v>
      </c>
      <c r="H101" s="75"/>
      <c r="I101" s="75"/>
      <c r="J101" s="75"/>
      <c r="K101" s="75"/>
    </row>
    <row r="102" spans="1:11" s="43" customFormat="1" ht="16.5" x14ac:dyDescent="0.3">
      <c r="A102" s="37"/>
      <c r="B102" s="44"/>
      <c r="C102" s="183"/>
      <c r="D102" s="150"/>
      <c r="E102" s="74"/>
      <c r="F102" s="208"/>
      <c r="H102" s="75"/>
      <c r="I102" s="75"/>
      <c r="J102" s="75"/>
      <c r="K102" s="75"/>
    </row>
    <row r="103" spans="1:11" s="43" customFormat="1" ht="16.5" x14ac:dyDescent="0.3">
      <c r="A103" s="37"/>
      <c r="B103" s="164" t="s">
        <v>191</v>
      </c>
      <c r="C103" s="146"/>
      <c r="D103" s="150"/>
      <c r="E103" s="74"/>
      <c r="F103" s="208"/>
      <c r="H103" s="75"/>
      <c r="I103" s="75"/>
      <c r="J103" s="75"/>
      <c r="K103" s="75"/>
    </row>
    <row r="104" spans="1:11" s="43" customFormat="1" ht="18" x14ac:dyDescent="0.3">
      <c r="A104" s="37" t="s">
        <v>250</v>
      </c>
      <c r="B104" s="187" t="s">
        <v>477</v>
      </c>
      <c r="C104" s="183" t="s">
        <v>97</v>
      </c>
      <c r="D104" s="150">
        <f>ROUND(18.32,2)</f>
        <v>18.32</v>
      </c>
      <c r="E104" s="74"/>
      <c r="F104" s="208">
        <f>ROUND(+D104*E104,2)</f>
        <v>0</v>
      </c>
      <c r="H104" s="75"/>
      <c r="I104" s="75"/>
      <c r="J104" s="75"/>
      <c r="K104" s="75"/>
    </row>
    <row r="105" spans="1:11" s="43" customFormat="1" ht="16.5" x14ac:dyDescent="0.3">
      <c r="A105" s="37"/>
      <c r="B105" s="44"/>
      <c r="C105" s="183"/>
      <c r="D105" s="150"/>
      <c r="E105" s="74"/>
      <c r="F105" s="208"/>
      <c r="H105" s="75"/>
      <c r="I105" s="75"/>
      <c r="J105" s="75"/>
      <c r="K105" s="75"/>
    </row>
    <row r="106" spans="1:11" s="43" customFormat="1" ht="18" x14ac:dyDescent="0.3">
      <c r="A106" s="37" t="s">
        <v>251</v>
      </c>
      <c r="B106" s="44" t="s">
        <v>411</v>
      </c>
      <c r="C106" s="183" t="s">
        <v>97</v>
      </c>
      <c r="D106" s="150">
        <f>ROUND(2.87,2)</f>
        <v>2.87</v>
      </c>
      <c r="E106" s="74"/>
      <c r="F106" s="208">
        <f>ROUND(+D106*E106,2)</f>
        <v>0</v>
      </c>
      <c r="H106" s="75"/>
      <c r="I106" s="75"/>
      <c r="J106" s="75"/>
      <c r="K106" s="75"/>
    </row>
    <row r="107" spans="1:11" s="43" customFormat="1" ht="16.5" x14ac:dyDescent="0.3">
      <c r="A107" s="37"/>
      <c r="B107" s="44"/>
      <c r="C107" s="183"/>
      <c r="D107" s="150"/>
      <c r="E107" s="74"/>
      <c r="F107" s="208"/>
      <c r="H107" s="75"/>
      <c r="I107" s="75"/>
      <c r="J107" s="75"/>
      <c r="K107" s="75"/>
    </row>
    <row r="108" spans="1:11" s="43" customFormat="1" ht="18" x14ac:dyDescent="0.3">
      <c r="A108" s="37" t="s">
        <v>428</v>
      </c>
      <c r="B108" s="187" t="s">
        <v>429</v>
      </c>
      <c r="C108" s="183" t="s">
        <v>97</v>
      </c>
      <c r="D108" s="150">
        <f>ROUND(1.18,2)</f>
        <v>1.18</v>
      </c>
      <c r="E108" s="74"/>
      <c r="F108" s="208">
        <f>ROUND(+D108*E108,2)</f>
        <v>0</v>
      </c>
      <c r="H108" s="75"/>
      <c r="I108" s="75"/>
      <c r="J108" s="75"/>
      <c r="K108" s="75"/>
    </row>
    <row r="109" spans="1:11" s="43" customFormat="1" ht="16.5" x14ac:dyDescent="0.3">
      <c r="A109" s="37"/>
      <c r="B109" s="44"/>
      <c r="C109" s="146"/>
      <c r="D109" s="150"/>
      <c r="E109" s="74"/>
      <c r="F109" s="208"/>
      <c r="H109" s="75"/>
      <c r="I109" s="75"/>
      <c r="J109" s="75"/>
      <c r="K109" s="75"/>
    </row>
    <row r="110" spans="1:11" s="43" customFormat="1" x14ac:dyDescent="0.2">
      <c r="A110" s="52">
        <v>3.3</v>
      </c>
      <c r="B110" s="38" t="s">
        <v>260</v>
      </c>
      <c r="C110" s="141"/>
      <c r="D110" s="145"/>
      <c r="E110" s="74"/>
      <c r="F110" s="208"/>
      <c r="H110" s="75"/>
      <c r="I110" s="75"/>
      <c r="J110" s="75"/>
      <c r="K110" s="75"/>
    </row>
    <row r="111" spans="1:11" s="43" customFormat="1" x14ac:dyDescent="0.2">
      <c r="A111" s="37"/>
      <c r="B111" s="38"/>
      <c r="C111" s="141"/>
      <c r="D111" s="145"/>
      <c r="E111" s="74"/>
      <c r="F111" s="208"/>
      <c r="H111" s="75"/>
      <c r="I111" s="75"/>
      <c r="J111" s="75"/>
      <c r="K111" s="75"/>
    </row>
    <row r="112" spans="1:11" s="43" customFormat="1" ht="76.5" x14ac:dyDescent="0.2">
      <c r="A112" s="37" t="s">
        <v>214</v>
      </c>
      <c r="B112" s="44" t="s">
        <v>257</v>
      </c>
      <c r="C112" s="141"/>
      <c r="D112" s="150"/>
      <c r="E112" s="74"/>
      <c r="F112" s="208"/>
      <c r="H112" s="75"/>
      <c r="I112" s="75"/>
      <c r="J112" s="75"/>
      <c r="K112" s="75"/>
    </row>
    <row r="113" spans="1:11" s="43" customFormat="1" x14ac:dyDescent="0.2">
      <c r="A113" s="37"/>
      <c r="B113" s="44"/>
      <c r="C113" s="141"/>
      <c r="D113" s="150"/>
      <c r="E113" s="74"/>
      <c r="F113" s="208"/>
      <c r="H113" s="75"/>
      <c r="I113" s="75"/>
      <c r="J113" s="75"/>
      <c r="K113" s="75"/>
    </row>
    <row r="114" spans="1:11" s="43" customFormat="1" ht="51" x14ac:dyDescent="0.2">
      <c r="A114" s="37" t="s">
        <v>215</v>
      </c>
      <c r="B114" s="44" t="s">
        <v>95</v>
      </c>
      <c r="C114" s="141"/>
      <c r="D114" s="150"/>
      <c r="E114" s="74"/>
      <c r="F114" s="208"/>
      <c r="H114" s="75"/>
      <c r="I114" s="75"/>
      <c r="J114" s="75"/>
      <c r="K114" s="75"/>
    </row>
    <row r="115" spans="1:11" s="43" customFormat="1" x14ac:dyDescent="0.2">
      <c r="A115" s="37"/>
      <c r="B115" s="44"/>
      <c r="C115" s="141"/>
      <c r="D115" s="150"/>
      <c r="E115" s="74"/>
      <c r="F115" s="208"/>
      <c r="H115" s="75"/>
      <c r="I115" s="75"/>
      <c r="J115" s="75"/>
      <c r="K115" s="75"/>
    </row>
    <row r="116" spans="1:11" s="43" customFormat="1" ht="127.5" x14ac:dyDescent="0.3">
      <c r="A116" s="37" t="s">
        <v>216</v>
      </c>
      <c r="B116" s="44" t="s">
        <v>258</v>
      </c>
      <c r="C116" s="146"/>
      <c r="D116" s="145"/>
      <c r="E116" s="74"/>
      <c r="F116" s="208"/>
      <c r="H116" s="75"/>
      <c r="I116" s="75"/>
      <c r="J116" s="75"/>
      <c r="K116" s="75"/>
    </row>
    <row r="117" spans="1:11" s="43" customFormat="1" ht="16.5" x14ac:dyDescent="0.3">
      <c r="A117" s="52"/>
      <c r="B117" s="44"/>
      <c r="C117" s="146"/>
      <c r="D117" s="145"/>
      <c r="E117" s="74"/>
      <c r="F117" s="208"/>
      <c r="H117" s="75"/>
      <c r="I117" s="75"/>
      <c r="J117" s="75"/>
      <c r="K117" s="75"/>
    </row>
    <row r="118" spans="1:11" s="43" customFormat="1" ht="16.5" x14ac:dyDescent="0.3">
      <c r="A118" s="37" t="s">
        <v>265</v>
      </c>
      <c r="B118" s="44" t="s">
        <v>189</v>
      </c>
      <c r="C118" s="183" t="s">
        <v>98</v>
      </c>
      <c r="D118" s="150">
        <f>ROUND(16.38,2)</f>
        <v>16.38</v>
      </c>
      <c r="E118" s="74"/>
      <c r="F118" s="208">
        <f>ROUND(+D118*E118,2)</f>
        <v>0</v>
      </c>
      <c r="H118" s="75"/>
      <c r="I118" s="75"/>
      <c r="J118" s="75"/>
      <c r="K118" s="75"/>
    </row>
    <row r="119" spans="1:11" s="43" customFormat="1" ht="16.5" x14ac:dyDescent="0.3">
      <c r="A119" s="37"/>
      <c r="B119" s="44"/>
      <c r="C119" s="183"/>
      <c r="D119" s="150"/>
      <c r="E119" s="74"/>
      <c r="F119" s="208"/>
      <c r="H119" s="75"/>
      <c r="I119" s="75"/>
      <c r="J119" s="75"/>
      <c r="K119" s="75"/>
    </row>
    <row r="120" spans="1:11" s="43" customFormat="1" ht="16.5" x14ac:dyDescent="0.3">
      <c r="A120" s="37" t="s">
        <v>266</v>
      </c>
      <c r="B120" s="44" t="s">
        <v>190</v>
      </c>
      <c r="C120" s="183" t="s">
        <v>98</v>
      </c>
      <c r="D120" s="150">
        <f>ROUND(75.81,2)</f>
        <v>75.81</v>
      </c>
      <c r="E120" s="74"/>
      <c r="F120" s="208">
        <f>ROUND(+D120*E120,2)</f>
        <v>0</v>
      </c>
      <c r="H120" s="75"/>
      <c r="I120" s="75"/>
      <c r="J120" s="75"/>
      <c r="K120" s="75"/>
    </row>
    <row r="121" spans="1:11" s="43" customFormat="1" ht="16.5" x14ac:dyDescent="0.3">
      <c r="A121" s="37"/>
      <c r="B121" s="44"/>
      <c r="C121" s="183"/>
      <c r="D121" s="150"/>
      <c r="E121" s="74"/>
      <c r="F121" s="208"/>
      <c r="H121" s="75"/>
      <c r="I121" s="75"/>
      <c r="J121" s="75"/>
      <c r="K121" s="75"/>
    </row>
    <row r="122" spans="1:11" s="43" customFormat="1" ht="16.5" x14ac:dyDescent="0.3">
      <c r="A122" s="37" t="s">
        <v>267</v>
      </c>
      <c r="B122" s="44" t="s">
        <v>431</v>
      </c>
      <c r="C122" s="183" t="s">
        <v>98</v>
      </c>
      <c r="D122" s="150">
        <f>ROUND(131.16,2)</f>
        <v>131.16</v>
      </c>
      <c r="E122" s="74"/>
      <c r="F122" s="208">
        <f>ROUND(+D122*E122,2)</f>
        <v>0</v>
      </c>
      <c r="H122" s="75"/>
      <c r="I122" s="75"/>
      <c r="J122" s="75"/>
      <c r="K122" s="75"/>
    </row>
    <row r="123" spans="1:11" s="43" customFormat="1" ht="16.5" x14ac:dyDescent="0.3">
      <c r="A123" s="37"/>
      <c r="B123" s="44"/>
      <c r="C123" s="183"/>
      <c r="D123" s="150"/>
      <c r="E123" s="74"/>
      <c r="F123" s="208"/>
      <c r="H123" s="75"/>
      <c r="I123" s="75"/>
      <c r="J123" s="75"/>
      <c r="K123" s="75"/>
    </row>
    <row r="124" spans="1:11" s="43" customFormat="1" ht="16.5" x14ac:dyDescent="0.3">
      <c r="A124" s="37" t="s">
        <v>268</v>
      </c>
      <c r="B124" s="44" t="s">
        <v>271</v>
      </c>
      <c r="C124" s="183" t="s">
        <v>98</v>
      </c>
      <c r="D124" s="150">
        <f>ROUND(28.53,2)</f>
        <v>28.53</v>
      </c>
      <c r="E124" s="74"/>
      <c r="F124" s="208">
        <f>ROUND(+D124*E124,2)</f>
        <v>0</v>
      </c>
      <c r="H124" s="75"/>
      <c r="I124" s="75"/>
      <c r="J124" s="75"/>
      <c r="K124" s="75"/>
    </row>
    <row r="125" spans="1:11" s="43" customFormat="1" ht="16.5" x14ac:dyDescent="0.3">
      <c r="A125" s="37"/>
      <c r="B125" s="44"/>
      <c r="C125" s="183"/>
      <c r="D125" s="150"/>
      <c r="E125" s="74"/>
      <c r="F125" s="208"/>
      <c r="H125" s="75"/>
      <c r="I125" s="75"/>
      <c r="J125" s="75"/>
      <c r="K125" s="75"/>
    </row>
    <row r="126" spans="1:11" s="43" customFormat="1" ht="16.5" x14ac:dyDescent="0.3">
      <c r="A126" s="37" t="s">
        <v>269</v>
      </c>
      <c r="B126" s="44" t="s">
        <v>272</v>
      </c>
      <c r="C126" s="183" t="s">
        <v>98</v>
      </c>
      <c r="D126" s="150">
        <f>ROUND(20.87,2)</f>
        <v>20.87</v>
      </c>
      <c r="E126" s="74"/>
      <c r="F126" s="208">
        <f>ROUND(+D126*E126,2)</f>
        <v>0</v>
      </c>
      <c r="H126" s="75"/>
      <c r="I126" s="75"/>
      <c r="J126" s="75"/>
      <c r="K126" s="75"/>
    </row>
    <row r="127" spans="1:11" s="43" customFormat="1" ht="16.5" x14ac:dyDescent="0.3">
      <c r="A127" s="37"/>
      <c r="B127" s="44"/>
      <c r="C127" s="183"/>
      <c r="D127" s="150"/>
      <c r="E127" s="74"/>
      <c r="F127" s="208"/>
      <c r="H127" s="75"/>
      <c r="I127" s="75"/>
      <c r="J127" s="75"/>
      <c r="K127" s="75"/>
    </row>
    <row r="128" spans="1:11" s="43" customFormat="1" ht="16.5" x14ac:dyDescent="0.3">
      <c r="A128" s="37" t="s">
        <v>270</v>
      </c>
      <c r="B128" s="44" t="s">
        <v>450</v>
      </c>
      <c r="C128" s="183" t="s">
        <v>98</v>
      </c>
      <c r="D128" s="150">
        <f>ROUND(16.51,2)</f>
        <v>16.510000000000002</v>
      </c>
      <c r="E128" s="74"/>
      <c r="F128" s="208">
        <f>ROUND(+D128*E128,2)</f>
        <v>0</v>
      </c>
      <c r="H128" s="75"/>
      <c r="I128" s="75"/>
      <c r="J128" s="75"/>
      <c r="K128" s="75"/>
    </row>
    <row r="129" spans="1:11" s="43" customFormat="1" x14ac:dyDescent="0.2">
      <c r="A129" s="37"/>
      <c r="B129" s="44"/>
      <c r="C129" s="141"/>
      <c r="D129" s="145"/>
      <c r="E129" s="74"/>
      <c r="F129" s="208"/>
      <c r="H129" s="75"/>
      <c r="I129" s="75"/>
      <c r="J129" s="75"/>
      <c r="K129" s="75"/>
    </row>
    <row r="130" spans="1:11" s="43" customFormat="1" x14ac:dyDescent="0.2">
      <c r="A130" s="52">
        <v>3.4</v>
      </c>
      <c r="B130" s="38" t="s">
        <v>273</v>
      </c>
      <c r="C130" s="141"/>
      <c r="D130" s="150"/>
      <c r="E130" s="74"/>
      <c r="F130" s="208"/>
      <c r="H130" s="75"/>
      <c r="I130" s="75"/>
      <c r="J130" s="75"/>
      <c r="K130" s="75"/>
    </row>
    <row r="131" spans="1:11" s="43" customFormat="1" x14ac:dyDescent="0.2">
      <c r="A131" s="52"/>
      <c r="B131" s="38"/>
      <c r="C131" s="141"/>
      <c r="D131" s="145"/>
      <c r="E131" s="74"/>
      <c r="F131" s="208"/>
      <c r="H131" s="75"/>
      <c r="I131" s="75"/>
      <c r="J131" s="75"/>
      <c r="K131" s="75"/>
    </row>
    <row r="132" spans="1:11" s="43" customFormat="1" ht="38.25" x14ac:dyDescent="0.2">
      <c r="A132" s="37" t="s">
        <v>214</v>
      </c>
      <c r="B132" s="44" t="s">
        <v>275</v>
      </c>
      <c r="C132" s="141"/>
      <c r="D132" s="145"/>
      <c r="E132" s="74"/>
      <c r="F132" s="208"/>
      <c r="H132" s="75"/>
      <c r="I132" s="75"/>
      <c r="J132" s="75"/>
      <c r="K132" s="75"/>
    </row>
    <row r="133" spans="1:11" s="43" customFormat="1" x14ac:dyDescent="0.2">
      <c r="A133" s="37"/>
      <c r="B133" s="44"/>
      <c r="C133" s="141"/>
      <c r="D133" s="145"/>
      <c r="E133" s="74"/>
      <c r="F133" s="208"/>
      <c r="H133" s="75"/>
      <c r="I133" s="75"/>
      <c r="J133" s="75"/>
      <c r="K133" s="75"/>
    </row>
    <row r="134" spans="1:11" s="43" customFormat="1" ht="25.5" x14ac:dyDescent="0.2">
      <c r="A134" s="37" t="s">
        <v>215</v>
      </c>
      <c r="B134" s="44" t="s">
        <v>274</v>
      </c>
      <c r="C134" s="141"/>
      <c r="D134" s="145"/>
      <c r="E134" s="74"/>
      <c r="F134" s="208"/>
      <c r="H134" s="75"/>
      <c r="I134" s="75"/>
      <c r="J134" s="75"/>
      <c r="K134" s="75"/>
    </row>
    <row r="135" spans="1:11" s="43" customFormat="1" x14ac:dyDescent="0.2">
      <c r="A135" s="37"/>
      <c r="B135" s="44"/>
      <c r="C135" s="141"/>
      <c r="D135" s="145"/>
      <c r="E135" s="74"/>
      <c r="F135" s="208"/>
      <c r="H135" s="75"/>
      <c r="I135" s="75"/>
      <c r="J135" s="75"/>
      <c r="K135" s="75"/>
    </row>
    <row r="136" spans="1:11" s="43" customFormat="1" ht="38.25" x14ac:dyDescent="0.2">
      <c r="A136" s="37" t="s">
        <v>216</v>
      </c>
      <c r="B136" s="44" t="s">
        <v>276</v>
      </c>
      <c r="C136" s="141"/>
      <c r="D136" s="145"/>
      <c r="E136" s="74"/>
      <c r="F136" s="208"/>
      <c r="H136" s="75"/>
      <c r="I136" s="75"/>
      <c r="J136" s="75"/>
      <c r="K136" s="75"/>
    </row>
    <row r="137" spans="1:11" s="43" customFormat="1" x14ac:dyDescent="0.2">
      <c r="A137" s="37"/>
      <c r="B137" s="44"/>
      <c r="C137" s="141"/>
      <c r="D137" s="145"/>
      <c r="E137" s="74"/>
      <c r="F137" s="208"/>
      <c r="H137" s="75"/>
      <c r="I137" s="75"/>
      <c r="J137" s="75"/>
      <c r="K137" s="75"/>
    </row>
    <row r="138" spans="1:11" s="43" customFormat="1" ht="25.5" x14ac:dyDescent="0.2">
      <c r="A138" s="37" t="s">
        <v>217</v>
      </c>
      <c r="B138" s="44" t="s">
        <v>84</v>
      </c>
      <c r="C138" s="141"/>
      <c r="D138" s="145"/>
      <c r="E138" s="74"/>
      <c r="F138" s="208"/>
      <c r="H138" s="75"/>
      <c r="I138" s="75"/>
      <c r="J138" s="75"/>
      <c r="K138" s="75"/>
    </row>
    <row r="139" spans="1:11" s="43" customFormat="1" x14ac:dyDescent="0.2">
      <c r="A139" s="37"/>
      <c r="B139" s="44"/>
      <c r="C139" s="141"/>
      <c r="D139" s="145"/>
      <c r="E139" s="74"/>
      <c r="F139" s="208"/>
      <c r="H139" s="75"/>
      <c r="I139" s="75"/>
      <c r="J139" s="75"/>
      <c r="K139" s="75"/>
    </row>
    <row r="140" spans="1:11" s="43" customFormat="1" x14ac:dyDescent="0.2">
      <c r="A140" s="37" t="s">
        <v>218</v>
      </c>
      <c r="B140" s="44" t="s">
        <v>85</v>
      </c>
      <c r="C140" s="141"/>
      <c r="D140" s="145"/>
      <c r="E140" s="74"/>
      <c r="F140" s="208"/>
      <c r="H140" s="75"/>
      <c r="I140" s="75"/>
      <c r="J140" s="75"/>
      <c r="K140" s="75"/>
    </row>
    <row r="141" spans="1:11" s="43" customFormat="1" x14ac:dyDescent="0.2">
      <c r="A141" s="37"/>
      <c r="B141" s="44" t="s">
        <v>86</v>
      </c>
      <c r="C141" s="141"/>
      <c r="D141" s="145"/>
      <c r="E141" s="74"/>
      <c r="F141" s="208"/>
      <c r="H141" s="75"/>
      <c r="I141" s="75"/>
      <c r="J141" s="75"/>
      <c r="K141" s="75"/>
    </row>
    <row r="142" spans="1:11" s="43" customFormat="1" ht="25.5" x14ac:dyDescent="0.2">
      <c r="A142" s="37"/>
      <c r="B142" s="44" t="s">
        <v>87</v>
      </c>
      <c r="C142" s="141"/>
      <c r="D142" s="145"/>
      <c r="E142" s="74"/>
      <c r="F142" s="208"/>
      <c r="H142" s="75"/>
      <c r="I142" s="75"/>
      <c r="J142" s="75"/>
      <c r="K142" s="75"/>
    </row>
    <row r="143" spans="1:11" s="43" customFormat="1" x14ac:dyDescent="0.2">
      <c r="A143" s="37"/>
      <c r="B143" s="44" t="s">
        <v>88</v>
      </c>
      <c r="C143" s="141"/>
      <c r="D143" s="145"/>
      <c r="E143" s="74"/>
      <c r="F143" s="208"/>
      <c r="H143" s="75"/>
      <c r="I143" s="75"/>
      <c r="J143" s="75"/>
      <c r="K143" s="75"/>
    </row>
    <row r="144" spans="1:11" s="43" customFormat="1" x14ac:dyDescent="0.2">
      <c r="A144" s="37"/>
      <c r="B144" s="44" t="s">
        <v>89</v>
      </c>
      <c r="C144" s="141"/>
      <c r="D144" s="145"/>
      <c r="E144" s="74"/>
      <c r="F144" s="208"/>
      <c r="H144" s="75"/>
      <c r="I144" s="75"/>
      <c r="J144" s="75"/>
      <c r="K144" s="75"/>
    </row>
    <row r="145" spans="1:11" s="43" customFormat="1" x14ac:dyDescent="0.2">
      <c r="A145" s="37"/>
      <c r="B145" s="44" t="s">
        <v>90</v>
      </c>
      <c r="C145" s="141"/>
      <c r="D145" s="145"/>
      <c r="E145" s="74"/>
      <c r="F145" s="208"/>
      <c r="H145" s="75"/>
      <c r="I145" s="75"/>
      <c r="J145" s="75"/>
      <c r="K145" s="75"/>
    </row>
    <row r="146" spans="1:11" s="43" customFormat="1" x14ac:dyDescent="0.2">
      <c r="A146" s="37"/>
      <c r="B146" s="44" t="s">
        <v>91</v>
      </c>
      <c r="C146" s="141"/>
      <c r="D146" s="145"/>
      <c r="E146" s="74"/>
      <c r="F146" s="208"/>
      <c r="H146" s="75"/>
      <c r="I146" s="75"/>
      <c r="J146" s="75"/>
      <c r="K146" s="75"/>
    </row>
    <row r="147" spans="1:11" s="43" customFormat="1" x14ac:dyDescent="0.2">
      <c r="A147" s="37"/>
      <c r="B147" s="44" t="s">
        <v>92</v>
      </c>
      <c r="C147" s="141"/>
      <c r="D147" s="145"/>
      <c r="E147" s="74"/>
      <c r="F147" s="208"/>
      <c r="H147" s="75"/>
      <c r="I147" s="75"/>
      <c r="J147" s="75"/>
      <c r="K147" s="75"/>
    </row>
    <row r="148" spans="1:11" s="43" customFormat="1" x14ac:dyDescent="0.2">
      <c r="A148" s="37"/>
      <c r="B148" s="44"/>
      <c r="C148" s="141"/>
      <c r="D148" s="145"/>
      <c r="E148" s="74"/>
      <c r="F148" s="208"/>
      <c r="H148" s="75"/>
      <c r="I148" s="75"/>
      <c r="J148" s="75"/>
      <c r="K148" s="75"/>
    </row>
    <row r="149" spans="1:11" s="43" customFormat="1" x14ac:dyDescent="0.2">
      <c r="A149" s="37"/>
      <c r="B149" s="189" t="s">
        <v>189</v>
      </c>
      <c r="C149" s="141"/>
      <c r="D149" s="145"/>
      <c r="E149" s="74"/>
      <c r="F149" s="208"/>
      <c r="H149" s="75"/>
      <c r="I149" s="75"/>
      <c r="J149" s="75"/>
      <c r="K149" s="75"/>
    </row>
    <row r="150" spans="1:11" s="43" customFormat="1" x14ac:dyDescent="0.2">
      <c r="A150" s="37" t="s">
        <v>278</v>
      </c>
      <c r="B150" s="187" t="s">
        <v>432</v>
      </c>
      <c r="C150" s="141" t="s">
        <v>277</v>
      </c>
      <c r="D150" s="145">
        <f>ROUND(0.29,2)</f>
        <v>0.28999999999999998</v>
      </c>
      <c r="E150" s="74"/>
      <c r="F150" s="208">
        <f>ROUND(+D150*E150,2)</f>
        <v>0</v>
      </c>
      <c r="H150" s="75"/>
      <c r="I150" s="75"/>
      <c r="J150" s="75"/>
      <c r="K150" s="75"/>
    </row>
    <row r="151" spans="1:11" s="43" customFormat="1" x14ac:dyDescent="0.2">
      <c r="A151" s="37"/>
      <c r="B151" s="103"/>
      <c r="C151" s="141"/>
      <c r="D151" s="145"/>
      <c r="E151" s="74"/>
      <c r="F151" s="208"/>
      <c r="H151" s="75"/>
      <c r="I151" s="75"/>
      <c r="J151" s="75"/>
      <c r="K151" s="75"/>
    </row>
    <row r="152" spans="1:11" s="43" customFormat="1" x14ac:dyDescent="0.2">
      <c r="A152" s="37" t="s">
        <v>279</v>
      </c>
      <c r="B152" s="189" t="s">
        <v>431</v>
      </c>
      <c r="C152" s="141"/>
      <c r="D152" s="145"/>
      <c r="E152" s="74"/>
      <c r="F152" s="208"/>
      <c r="H152" s="75"/>
      <c r="I152" s="75"/>
      <c r="J152" s="75"/>
      <c r="K152" s="75"/>
    </row>
    <row r="153" spans="1:11" s="43" customFormat="1" x14ac:dyDescent="0.2">
      <c r="A153" s="37"/>
      <c r="B153" s="187"/>
      <c r="C153" s="141"/>
      <c r="D153" s="145"/>
      <c r="E153" s="74"/>
      <c r="F153" s="208"/>
      <c r="H153" s="75"/>
      <c r="I153" s="75"/>
      <c r="J153" s="75"/>
      <c r="K153" s="75"/>
    </row>
    <row r="154" spans="1:11" s="43" customFormat="1" x14ac:dyDescent="0.2">
      <c r="A154" s="37"/>
      <c r="B154" s="188" t="s">
        <v>433</v>
      </c>
      <c r="C154" s="141"/>
      <c r="D154" s="145"/>
      <c r="E154" s="74"/>
      <c r="F154" s="208"/>
      <c r="H154" s="75"/>
      <c r="I154" s="75"/>
      <c r="J154" s="75"/>
      <c r="K154" s="75"/>
    </row>
    <row r="155" spans="1:11" s="43" customFormat="1" x14ac:dyDescent="0.2">
      <c r="A155" s="37" t="s">
        <v>436</v>
      </c>
      <c r="B155" s="187" t="s">
        <v>434</v>
      </c>
      <c r="C155" s="141" t="s">
        <v>277</v>
      </c>
      <c r="D155" s="145">
        <f>ROUND(0.12,2)</f>
        <v>0.12</v>
      </c>
      <c r="E155" s="74"/>
      <c r="F155" s="208">
        <f>ROUND(+D155*E155,2)</f>
        <v>0</v>
      </c>
      <c r="H155" s="75"/>
      <c r="I155" s="75"/>
      <c r="J155" s="75"/>
      <c r="K155" s="75"/>
    </row>
    <row r="156" spans="1:11" s="43" customFormat="1" x14ac:dyDescent="0.2">
      <c r="A156" s="37"/>
      <c r="B156" s="187"/>
      <c r="C156" s="141"/>
      <c r="D156" s="145"/>
      <c r="E156" s="74"/>
      <c r="F156" s="208"/>
      <c r="H156" s="75"/>
      <c r="I156" s="75"/>
      <c r="J156" s="75"/>
      <c r="K156" s="75"/>
    </row>
    <row r="157" spans="1:11" s="43" customFormat="1" x14ac:dyDescent="0.2">
      <c r="A157" s="37" t="s">
        <v>437</v>
      </c>
      <c r="B157" s="187" t="s">
        <v>435</v>
      </c>
      <c r="C157" s="141" t="s">
        <v>277</v>
      </c>
      <c r="D157" s="145">
        <f>ROUND(0.04,2)</f>
        <v>0.04</v>
      </c>
      <c r="E157" s="74"/>
      <c r="F157" s="208">
        <f>ROUND(+D157*E157,2)</f>
        <v>0</v>
      </c>
      <c r="H157" s="75"/>
      <c r="I157" s="75"/>
      <c r="J157" s="75"/>
      <c r="K157" s="75"/>
    </row>
    <row r="158" spans="1:11" s="43" customFormat="1" x14ac:dyDescent="0.2">
      <c r="A158" s="37"/>
      <c r="B158" s="103"/>
      <c r="C158" s="141"/>
      <c r="D158" s="145"/>
      <c r="E158" s="74"/>
      <c r="F158" s="208"/>
      <c r="H158" s="75"/>
      <c r="I158" s="75"/>
      <c r="J158" s="75"/>
      <c r="K158" s="75"/>
    </row>
    <row r="159" spans="1:11" s="43" customFormat="1" x14ac:dyDescent="0.2">
      <c r="A159" s="37"/>
      <c r="B159" s="188" t="s">
        <v>438</v>
      </c>
      <c r="C159" s="141"/>
      <c r="D159" s="145"/>
      <c r="E159" s="74"/>
      <c r="F159" s="208"/>
      <c r="H159" s="75"/>
      <c r="I159" s="75"/>
      <c r="J159" s="75"/>
      <c r="K159" s="75"/>
    </row>
    <row r="160" spans="1:11" s="43" customFormat="1" x14ac:dyDescent="0.2">
      <c r="A160" s="37" t="s">
        <v>439</v>
      </c>
      <c r="B160" s="187" t="s">
        <v>445</v>
      </c>
      <c r="C160" s="141" t="s">
        <v>277</v>
      </c>
      <c r="D160" s="145">
        <f>ROUND(0.43,2)</f>
        <v>0.43</v>
      </c>
      <c r="E160" s="74"/>
      <c r="F160" s="208">
        <f>ROUND(+D160*E160,2)</f>
        <v>0</v>
      </c>
      <c r="H160" s="75"/>
      <c r="I160" s="75"/>
      <c r="J160" s="75"/>
      <c r="K160" s="75"/>
    </row>
    <row r="161" spans="1:11" s="43" customFormat="1" x14ac:dyDescent="0.2">
      <c r="A161" s="37"/>
      <c r="B161" s="187"/>
      <c r="C161" s="141"/>
      <c r="D161" s="145"/>
      <c r="E161" s="74"/>
      <c r="F161" s="208"/>
      <c r="H161" s="75"/>
      <c r="I161" s="75"/>
      <c r="J161" s="75"/>
      <c r="K161" s="75"/>
    </row>
    <row r="162" spans="1:11" s="43" customFormat="1" x14ac:dyDescent="0.2">
      <c r="A162" s="37" t="s">
        <v>440</v>
      </c>
      <c r="B162" s="187" t="s">
        <v>435</v>
      </c>
      <c r="C162" s="141" t="s">
        <v>277</v>
      </c>
      <c r="D162" s="145">
        <f>ROUND(0.08,2)</f>
        <v>0.08</v>
      </c>
      <c r="E162" s="74"/>
      <c r="F162" s="208">
        <f>ROUND(+D162*E162,2)</f>
        <v>0</v>
      </c>
      <c r="H162" s="75"/>
      <c r="I162" s="75"/>
      <c r="J162" s="75"/>
      <c r="K162" s="75"/>
    </row>
    <row r="163" spans="1:11" s="43" customFormat="1" x14ac:dyDescent="0.2">
      <c r="A163" s="37"/>
      <c r="B163" s="103"/>
      <c r="C163" s="141"/>
      <c r="D163" s="145"/>
      <c r="E163" s="74"/>
      <c r="F163" s="208"/>
      <c r="H163" s="75"/>
      <c r="I163" s="75"/>
      <c r="J163" s="75"/>
      <c r="K163" s="75"/>
    </row>
    <row r="164" spans="1:11" s="43" customFormat="1" x14ac:dyDescent="0.2">
      <c r="A164" s="37"/>
      <c r="B164" s="188" t="s">
        <v>441</v>
      </c>
      <c r="C164" s="141"/>
      <c r="D164" s="145"/>
      <c r="E164" s="74"/>
      <c r="F164" s="208"/>
      <c r="H164" s="75"/>
      <c r="I164" s="75"/>
      <c r="J164" s="75"/>
      <c r="K164" s="75"/>
    </row>
    <row r="165" spans="1:11" s="43" customFormat="1" x14ac:dyDescent="0.2">
      <c r="A165" s="37" t="s">
        <v>443</v>
      </c>
      <c r="B165" s="187" t="s">
        <v>442</v>
      </c>
      <c r="C165" s="141" t="s">
        <v>277</v>
      </c>
      <c r="D165" s="145">
        <f>ROUND(0.18,2)</f>
        <v>0.18</v>
      </c>
      <c r="E165" s="74"/>
      <c r="F165" s="208">
        <f>ROUND(+D165*E165,2)</f>
        <v>0</v>
      </c>
      <c r="H165" s="75"/>
      <c r="I165" s="75"/>
      <c r="J165" s="75"/>
      <c r="K165" s="75"/>
    </row>
    <row r="166" spans="1:11" s="43" customFormat="1" x14ac:dyDescent="0.2">
      <c r="A166" s="37"/>
      <c r="B166" s="187"/>
      <c r="C166" s="141"/>
      <c r="D166" s="145"/>
      <c r="E166" s="74"/>
      <c r="F166" s="208"/>
      <c r="H166" s="75"/>
      <c r="I166" s="75"/>
      <c r="J166" s="75"/>
      <c r="K166" s="75"/>
    </row>
    <row r="167" spans="1:11" s="43" customFormat="1" x14ac:dyDescent="0.2">
      <c r="A167" s="37" t="s">
        <v>444</v>
      </c>
      <c r="B167" s="187" t="s">
        <v>435</v>
      </c>
      <c r="C167" s="141" t="s">
        <v>277</v>
      </c>
      <c r="D167" s="145">
        <f>ROUND(0.03,2)</f>
        <v>0.03</v>
      </c>
      <c r="E167" s="74"/>
      <c r="F167" s="208">
        <f>ROUND(+D167*E167,2)</f>
        <v>0</v>
      </c>
      <c r="H167" s="75"/>
      <c r="I167" s="75"/>
      <c r="J167" s="75"/>
      <c r="K167" s="75"/>
    </row>
    <row r="168" spans="1:11" s="43" customFormat="1" x14ac:dyDescent="0.2">
      <c r="A168" s="37"/>
      <c r="B168" s="103"/>
      <c r="C168" s="141"/>
      <c r="D168" s="145"/>
      <c r="E168" s="74"/>
      <c r="F168" s="208"/>
      <c r="H168" s="75"/>
      <c r="I168" s="75"/>
      <c r="J168" s="75"/>
      <c r="K168" s="75"/>
    </row>
    <row r="169" spans="1:11" s="43" customFormat="1" x14ac:dyDescent="0.2">
      <c r="A169" s="37" t="s">
        <v>280</v>
      </c>
      <c r="B169" s="189" t="s">
        <v>190</v>
      </c>
      <c r="C169" s="141"/>
      <c r="D169" s="145"/>
      <c r="E169" s="74"/>
      <c r="F169" s="208"/>
      <c r="H169" s="75"/>
      <c r="I169" s="75"/>
      <c r="J169" s="75"/>
      <c r="K169" s="75"/>
    </row>
    <row r="170" spans="1:11" s="43" customFormat="1" x14ac:dyDescent="0.2">
      <c r="A170" s="37" t="s">
        <v>452</v>
      </c>
      <c r="B170" s="187" t="s">
        <v>446</v>
      </c>
      <c r="C170" s="141" t="s">
        <v>277</v>
      </c>
      <c r="D170" s="145">
        <f>ROUND(0.68,2)</f>
        <v>0.68</v>
      </c>
      <c r="E170" s="74"/>
      <c r="F170" s="208">
        <f>ROUND(+D170*E170,2)</f>
        <v>0</v>
      </c>
      <c r="H170" s="75"/>
      <c r="I170" s="75"/>
      <c r="J170" s="75"/>
      <c r="K170" s="75"/>
    </row>
    <row r="171" spans="1:11" s="43" customFormat="1" x14ac:dyDescent="0.2">
      <c r="A171" s="37"/>
      <c r="B171" s="187"/>
      <c r="C171" s="141"/>
      <c r="D171" s="145"/>
      <c r="E171" s="74"/>
      <c r="F171" s="208"/>
      <c r="H171" s="75"/>
      <c r="I171" s="75"/>
      <c r="J171" s="75"/>
      <c r="K171" s="75"/>
    </row>
    <row r="172" spans="1:11" s="43" customFormat="1" x14ac:dyDescent="0.2">
      <c r="A172" s="37" t="s">
        <v>453</v>
      </c>
      <c r="B172" s="187" t="s">
        <v>448</v>
      </c>
      <c r="C172" s="141" t="s">
        <v>277</v>
      </c>
      <c r="D172" s="145">
        <f>ROUND(0.12,2)</f>
        <v>0.12</v>
      </c>
      <c r="E172" s="74"/>
      <c r="F172" s="208">
        <f>ROUND(+D172*E172,2)</f>
        <v>0</v>
      </c>
      <c r="H172" s="75"/>
      <c r="I172" s="75"/>
      <c r="J172" s="75"/>
      <c r="K172" s="75"/>
    </row>
    <row r="173" spans="1:11" s="43" customFormat="1" x14ac:dyDescent="0.2">
      <c r="A173" s="37"/>
      <c r="B173" s="187"/>
      <c r="C173" s="141"/>
      <c r="D173" s="145"/>
      <c r="E173" s="74"/>
      <c r="F173" s="208"/>
      <c r="H173" s="75"/>
      <c r="I173" s="75"/>
      <c r="J173" s="75"/>
      <c r="K173" s="75"/>
    </row>
    <row r="174" spans="1:11" s="43" customFormat="1" x14ac:dyDescent="0.2">
      <c r="A174" s="37" t="s">
        <v>454</v>
      </c>
      <c r="B174" s="187" t="s">
        <v>447</v>
      </c>
      <c r="C174" s="141" t="s">
        <v>277</v>
      </c>
      <c r="D174" s="145">
        <f>ROUND(0.16,2)</f>
        <v>0.16</v>
      </c>
      <c r="E174" s="74"/>
      <c r="F174" s="208">
        <f>ROUND(+D174*E174,2)</f>
        <v>0</v>
      </c>
      <c r="H174" s="75"/>
      <c r="I174" s="75"/>
      <c r="J174" s="75"/>
      <c r="K174" s="75"/>
    </row>
    <row r="175" spans="1:11" s="43" customFormat="1" x14ac:dyDescent="0.2">
      <c r="A175" s="37"/>
      <c r="B175" s="187"/>
      <c r="C175" s="141"/>
      <c r="D175" s="145"/>
      <c r="E175" s="74"/>
      <c r="F175" s="208"/>
      <c r="H175" s="75"/>
      <c r="I175" s="75"/>
      <c r="J175" s="75"/>
      <c r="K175" s="75"/>
    </row>
    <row r="176" spans="1:11" s="43" customFormat="1" x14ac:dyDescent="0.2">
      <c r="A176" s="37"/>
      <c r="B176" s="189" t="s">
        <v>479</v>
      </c>
      <c r="C176" s="141"/>
      <c r="D176" s="145"/>
      <c r="E176" s="74"/>
      <c r="F176" s="208"/>
      <c r="H176" s="75"/>
      <c r="I176" s="75"/>
      <c r="J176" s="75"/>
      <c r="K176" s="75"/>
    </row>
    <row r="177" spans="1:11" s="43" customFormat="1" x14ac:dyDescent="0.2">
      <c r="A177" s="37" t="s">
        <v>281</v>
      </c>
      <c r="B177" s="187" t="s">
        <v>449</v>
      </c>
      <c r="C177" s="141" t="s">
        <v>277</v>
      </c>
      <c r="D177" s="145">
        <f>ROUND(1.22,2)</f>
        <v>1.22</v>
      </c>
      <c r="E177" s="74"/>
      <c r="F177" s="208">
        <f>ROUND(+D177*E177,2)</f>
        <v>0</v>
      </c>
      <c r="H177" s="75"/>
      <c r="I177" s="75"/>
      <c r="J177" s="75"/>
      <c r="K177" s="75"/>
    </row>
    <row r="178" spans="1:11" s="43" customFormat="1" x14ac:dyDescent="0.2">
      <c r="A178" s="37"/>
      <c r="B178" s="103"/>
      <c r="C178" s="141"/>
      <c r="D178" s="145"/>
      <c r="E178" s="74"/>
      <c r="F178" s="208"/>
      <c r="H178" s="75"/>
      <c r="I178" s="75"/>
      <c r="J178" s="75"/>
      <c r="K178" s="75"/>
    </row>
    <row r="179" spans="1:11" s="43" customFormat="1" x14ac:dyDescent="0.2">
      <c r="A179" s="37" t="s">
        <v>282</v>
      </c>
      <c r="B179" s="189" t="s">
        <v>271</v>
      </c>
      <c r="C179" s="141"/>
      <c r="D179" s="145"/>
      <c r="E179" s="74"/>
      <c r="F179" s="208"/>
      <c r="H179" s="75"/>
      <c r="I179" s="75"/>
      <c r="J179" s="75"/>
      <c r="K179" s="75"/>
    </row>
    <row r="180" spans="1:11" s="43" customFormat="1" x14ac:dyDescent="0.2">
      <c r="A180" s="37" t="s">
        <v>480</v>
      </c>
      <c r="B180" s="187" t="s">
        <v>448</v>
      </c>
      <c r="C180" s="141" t="s">
        <v>277</v>
      </c>
      <c r="D180" s="145">
        <f>ROUND(0.15,2)</f>
        <v>0.15</v>
      </c>
      <c r="E180" s="74"/>
      <c r="F180" s="208">
        <f>ROUND(+D180*E180,2)</f>
        <v>0</v>
      </c>
      <c r="H180" s="75"/>
      <c r="I180" s="75"/>
      <c r="J180" s="75"/>
      <c r="K180" s="75"/>
    </row>
    <row r="181" spans="1:11" s="43" customFormat="1" x14ac:dyDescent="0.2">
      <c r="A181" s="37"/>
      <c r="B181" s="187"/>
      <c r="C181" s="141"/>
      <c r="D181" s="145"/>
      <c r="E181" s="74"/>
      <c r="F181" s="208"/>
      <c r="H181" s="75"/>
      <c r="I181" s="75"/>
      <c r="J181" s="75"/>
      <c r="K181" s="75"/>
    </row>
    <row r="182" spans="1:11" s="43" customFormat="1" x14ac:dyDescent="0.2">
      <c r="A182" s="37" t="s">
        <v>481</v>
      </c>
      <c r="B182" s="187" t="s">
        <v>435</v>
      </c>
      <c r="C182" s="141" t="s">
        <v>277</v>
      </c>
      <c r="D182" s="145">
        <f>ROUND(0.06,2)</f>
        <v>0.06</v>
      </c>
      <c r="E182" s="74"/>
      <c r="F182" s="208">
        <f>ROUND(+D182*E182,2)</f>
        <v>0</v>
      </c>
      <c r="H182" s="75"/>
      <c r="I182" s="75"/>
      <c r="J182" s="75"/>
      <c r="K182" s="75"/>
    </row>
    <row r="183" spans="1:11" s="43" customFormat="1" x14ac:dyDescent="0.2">
      <c r="A183" s="37"/>
      <c r="B183" s="103"/>
      <c r="C183" s="141"/>
      <c r="D183" s="145"/>
      <c r="E183" s="74"/>
      <c r="F183" s="208"/>
      <c r="H183" s="75"/>
      <c r="I183" s="75"/>
      <c r="J183" s="75"/>
      <c r="K183" s="75"/>
    </row>
    <row r="184" spans="1:11" s="43" customFormat="1" x14ac:dyDescent="0.2">
      <c r="A184" s="37"/>
      <c r="B184" s="189" t="s">
        <v>272</v>
      </c>
      <c r="C184" s="141"/>
      <c r="D184" s="145"/>
      <c r="E184" s="74"/>
      <c r="F184" s="208"/>
      <c r="H184" s="75"/>
      <c r="I184" s="75"/>
      <c r="J184" s="75"/>
      <c r="K184" s="75"/>
    </row>
    <row r="185" spans="1:11" s="43" customFormat="1" x14ac:dyDescent="0.2">
      <c r="A185" s="37" t="s">
        <v>410</v>
      </c>
      <c r="B185" s="187" t="s">
        <v>478</v>
      </c>
      <c r="C185" s="141" t="s">
        <v>277</v>
      </c>
      <c r="D185" s="145">
        <f>ROUND(0.36,2)</f>
        <v>0.36</v>
      </c>
      <c r="E185" s="74"/>
      <c r="F185" s="208">
        <f>ROUND(+D185*E185,2)</f>
        <v>0</v>
      </c>
      <c r="H185" s="75"/>
      <c r="I185" s="75"/>
      <c r="J185" s="75"/>
      <c r="K185" s="75"/>
    </row>
    <row r="186" spans="1:11" s="43" customFormat="1" x14ac:dyDescent="0.2">
      <c r="A186" s="37"/>
      <c r="B186" s="103"/>
      <c r="C186" s="141"/>
      <c r="D186" s="145"/>
      <c r="E186" s="74"/>
      <c r="F186" s="208"/>
      <c r="H186" s="75"/>
      <c r="I186" s="75"/>
      <c r="J186" s="75"/>
      <c r="K186" s="75"/>
    </row>
    <row r="187" spans="1:11" s="43" customFormat="1" x14ac:dyDescent="0.2">
      <c r="A187" s="37"/>
      <c r="B187" s="189" t="s">
        <v>450</v>
      </c>
      <c r="C187" s="141"/>
      <c r="D187" s="145"/>
      <c r="E187" s="74"/>
      <c r="F187" s="208"/>
      <c r="H187" s="75"/>
      <c r="I187" s="75"/>
      <c r="J187" s="75"/>
      <c r="K187" s="75"/>
    </row>
    <row r="188" spans="1:11" s="43" customFormat="1" x14ac:dyDescent="0.2">
      <c r="A188" s="37" t="s">
        <v>482</v>
      </c>
      <c r="B188" s="187" t="s">
        <v>451</v>
      </c>
      <c r="C188" s="141" t="s">
        <v>277</v>
      </c>
      <c r="D188" s="145">
        <f>ROUND(0.07,2)</f>
        <v>7.0000000000000007E-2</v>
      </c>
      <c r="E188" s="74"/>
      <c r="F188" s="208">
        <f>ROUND(+D188*E188,2)</f>
        <v>0</v>
      </c>
      <c r="H188" s="75"/>
      <c r="I188" s="75"/>
      <c r="J188" s="75"/>
      <c r="K188" s="75"/>
    </row>
    <row r="189" spans="1:11" s="43" customFormat="1" x14ac:dyDescent="0.2">
      <c r="A189" s="37"/>
      <c r="B189" s="44"/>
      <c r="C189" s="141"/>
      <c r="D189" s="150"/>
      <c r="E189" s="74"/>
      <c r="F189" s="208"/>
      <c r="H189" s="75"/>
      <c r="I189" s="75"/>
      <c r="J189" s="75"/>
      <c r="K189" s="75"/>
    </row>
    <row r="190" spans="1:11" s="43" customFormat="1" x14ac:dyDescent="0.2">
      <c r="A190" s="37"/>
      <c r="B190" s="38" t="s">
        <v>179</v>
      </c>
      <c r="C190" s="141"/>
      <c r="D190" s="150"/>
      <c r="E190" s="74"/>
      <c r="F190" s="208"/>
      <c r="H190" s="75"/>
      <c r="I190" s="75"/>
      <c r="J190" s="75"/>
      <c r="K190" s="75"/>
    </row>
    <row r="191" spans="1:11" s="43" customFormat="1" ht="89.25" x14ac:dyDescent="0.2">
      <c r="A191" s="37">
        <v>3.5</v>
      </c>
      <c r="B191" s="44" t="s">
        <v>461</v>
      </c>
      <c r="C191" s="141" t="s">
        <v>161</v>
      </c>
      <c r="D191" s="150">
        <v>8</v>
      </c>
      <c r="E191" s="74"/>
      <c r="F191" s="208">
        <f>ROUND(+D191*E191,2)</f>
        <v>0</v>
      </c>
      <c r="H191" s="75"/>
      <c r="I191" s="75"/>
      <c r="J191" s="75"/>
      <c r="K191" s="75"/>
    </row>
    <row r="192" spans="1:11" s="43" customFormat="1" x14ac:dyDescent="0.2">
      <c r="A192" s="37"/>
      <c r="B192" s="44"/>
      <c r="C192" s="141"/>
      <c r="D192" s="150"/>
      <c r="E192" s="74"/>
      <c r="F192" s="208"/>
      <c r="H192" s="75"/>
      <c r="I192" s="75"/>
      <c r="J192" s="75"/>
      <c r="K192" s="75"/>
    </row>
    <row r="193" spans="1:11" s="43" customFormat="1" x14ac:dyDescent="0.2">
      <c r="A193" s="37"/>
      <c r="B193" s="44"/>
      <c r="C193" s="141"/>
      <c r="D193" s="150"/>
      <c r="E193" s="74"/>
      <c r="F193" s="208"/>
      <c r="H193" s="75"/>
      <c r="I193" s="75"/>
      <c r="J193" s="75"/>
      <c r="K193" s="75"/>
    </row>
    <row r="194" spans="1:11" s="43" customFormat="1" ht="13.5" thickBot="1" x14ac:dyDescent="0.25">
      <c r="A194" s="37"/>
      <c r="B194" s="44"/>
      <c r="C194" s="141"/>
      <c r="D194" s="150"/>
      <c r="E194" s="74"/>
      <c r="F194" s="208"/>
      <c r="H194" s="75"/>
      <c r="I194" s="75"/>
      <c r="J194" s="75"/>
      <c r="K194" s="75"/>
    </row>
    <row r="195" spans="1:11" s="43" customFormat="1" ht="13.5" thickBot="1" x14ac:dyDescent="0.25">
      <c r="A195" s="79"/>
      <c r="B195" s="80" t="s">
        <v>99</v>
      </c>
      <c r="C195" s="153"/>
      <c r="D195" s="154"/>
      <c r="E195" s="83"/>
      <c r="F195" s="163">
        <f>ROUND(+SUM(F79:F194),2)</f>
        <v>0</v>
      </c>
      <c r="G195" s="102"/>
      <c r="H195" s="85"/>
      <c r="I195" s="85"/>
      <c r="J195" s="85"/>
      <c r="K195" s="85"/>
    </row>
    <row r="196" spans="1:11" s="43" customFormat="1" x14ac:dyDescent="0.2">
      <c r="A196" s="86"/>
      <c r="B196" s="87"/>
      <c r="C196" s="144"/>
      <c r="D196" s="155"/>
      <c r="E196" s="89"/>
      <c r="F196" s="210"/>
      <c r="H196" s="100"/>
      <c r="I196" s="100"/>
      <c r="J196" s="100"/>
      <c r="K196" s="100"/>
    </row>
    <row r="197" spans="1:11" s="43" customFormat="1" x14ac:dyDescent="0.2">
      <c r="A197" s="45">
        <v>4</v>
      </c>
      <c r="B197" s="38" t="s">
        <v>10</v>
      </c>
      <c r="C197" s="141"/>
      <c r="D197" s="150"/>
      <c r="E197" s="74"/>
      <c r="F197" s="208"/>
      <c r="H197" s="75"/>
      <c r="I197" s="75"/>
      <c r="J197" s="75"/>
      <c r="K197" s="75"/>
    </row>
    <row r="198" spans="1:11" s="43" customFormat="1" ht="51" x14ac:dyDescent="0.2">
      <c r="A198" s="37" t="s">
        <v>214</v>
      </c>
      <c r="B198" s="95" t="s">
        <v>102</v>
      </c>
      <c r="C198" s="141"/>
      <c r="D198" s="145"/>
      <c r="E198" s="74"/>
      <c r="F198" s="208"/>
      <c r="H198" s="75"/>
      <c r="I198" s="75"/>
      <c r="J198" s="75"/>
      <c r="K198" s="75"/>
    </row>
    <row r="199" spans="1:11" s="43" customFormat="1" x14ac:dyDescent="0.2">
      <c r="A199" s="37"/>
      <c r="B199" s="95"/>
      <c r="C199" s="141"/>
      <c r="D199" s="145"/>
      <c r="E199" s="74"/>
      <c r="F199" s="208"/>
      <c r="H199" s="75"/>
      <c r="I199" s="75"/>
      <c r="J199" s="75"/>
      <c r="K199" s="75"/>
    </row>
    <row r="200" spans="1:11" s="43" customFormat="1" ht="38.25" x14ac:dyDescent="0.2">
      <c r="A200" s="37" t="s">
        <v>215</v>
      </c>
      <c r="B200" s="95" t="s">
        <v>299</v>
      </c>
      <c r="C200" s="141"/>
      <c r="D200" s="145"/>
      <c r="E200" s="74"/>
      <c r="F200" s="208"/>
      <c r="H200" s="75"/>
      <c r="I200" s="75"/>
      <c r="J200" s="75"/>
      <c r="K200" s="75"/>
    </row>
    <row r="201" spans="1:11" s="43" customFormat="1" x14ac:dyDescent="0.2">
      <c r="A201" s="37"/>
      <c r="B201" s="95"/>
      <c r="C201" s="141"/>
      <c r="D201" s="145"/>
      <c r="E201" s="74"/>
      <c r="F201" s="208"/>
      <c r="H201" s="75"/>
      <c r="I201" s="75"/>
      <c r="J201" s="75"/>
      <c r="K201" s="75"/>
    </row>
    <row r="202" spans="1:11" s="43" customFormat="1" ht="25.5" x14ac:dyDescent="0.2">
      <c r="A202" s="37" t="s">
        <v>216</v>
      </c>
      <c r="B202" s="44" t="s">
        <v>71</v>
      </c>
      <c r="C202" s="141"/>
      <c r="D202" s="145"/>
      <c r="E202" s="74"/>
      <c r="F202" s="208"/>
      <c r="H202" s="75"/>
      <c r="I202" s="75"/>
      <c r="J202" s="75"/>
      <c r="K202" s="75"/>
    </row>
    <row r="203" spans="1:11" s="43" customFormat="1" x14ac:dyDescent="0.2">
      <c r="A203" s="37"/>
      <c r="B203" s="95"/>
      <c r="C203" s="141"/>
      <c r="D203" s="145"/>
      <c r="E203" s="74"/>
      <c r="F203" s="208"/>
      <c r="H203" s="75"/>
      <c r="I203" s="75"/>
      <c r="J203" s="75"/>
      <c r="K203" s="75"/>
    </row>
    <row r="204" spans="1:11" s="43" customFormat="1" x14ac:dyDescent="0.2">
      <c r="A204" s="37"/>
      <c r="B204" s="38" t="s">
        <v>103</v>
      </c>
      <c r="C204" s="141"/>
      <c r="D204" s="145"/>
      <c r="E204" s="74"/>
      <c r="F204" s="208"/>
      <c r="H204" s="75"/>
      <c r="I204" s="75"/>
      <c r="J204" s="75"/>
      <c r="K204" s="75"/>
    </row>
    <row r="205" spans="1:11" s="43" customFormat="1" ht="51" x14ac:dyDescent="0.3">
      <c r="A205" s="37">
        <v>4.0999999999999996</v>
      </c>
      <c r="B205" s="76" t="s">
        <v>460</v>
      </c>
      <c r="C205" s="146" t="s">
        <v>41</v>
      </c>
      <c r="D205" s="150">
        <v>1</v>
      </c>
      <c r="E205" s="74"/>
      <c r="F205" s="208">
        <f>ROUND(+D205*E205,2)</f>
        <v>0</v>
      </c>
      <c r="H205" s="75"/>
      <c r="I205" s="75"/>
      <c r="J205" s="75"/>
      <c r="K205" s="75"/>
    </row>
    <row r="206" spans="1:11" s="43" customFormat="1" x14ac:dyDescent="0.2">
      <c r="A206" s="37"/>
      <c r="B206" s="104"/>
      <c r="C206" s="156"/>
      <c r="D206" s="157"/>
      <c r="E206" s="74"/>
      <c r="F206" s="208"/>
      <c r="H206" s="75"/>
      <c r="I206" s="75"/>
      <c r="J206" s="75"/>
      <c r="K206" s="75"/>
    </row>
    <row r="207" spans="1:11" s="43" customFormat="1" x14ac:dyDescent="0.2">
      <c r="A207" s="37"/>
      <c r="B207" s="104" t="s">
        <v>104</v>
      </c>
      <c r="C207" s="156"/>
      <c r="D207" s="150"/>
      <c r="E207" s="74"/>
      <c r="F207" s="208"/>
      <c r="H207" s="75"/>
      <c r="I207" s="75"/>
      <c r="J207" s="75"/>
      <c r="K207" s="75"/>
    </row>
    <row r="208" spans="1:11" s="43" customFormat="1" ht="121.5" customHeight="1" x14ac:dyDescent="0.3">
      <c r="A208" s="37">
        <v>4.2</v>
      </c>
      <c r="B208" s="95" t="s">
        <v>285</v>
      </c>
      <c r="C208" s="146" t="s">
        <v>98</v>
      </c>
      <c r="D208" s="150">
        <f>ROUND(15.46,2)</f>
        <v>15.46</v>
      </c>
      <c r="E208" s="74"/>
      <c r="F208" s="208">
        <f>ROUND(+D208*E208,2)</f>
        <v>0</v>
      </c>
      <c r="H208" s="75"/>
      <c r="I208" s="75"/>
      <c r="J208" s="75"/>
      <c r="K208" s="75"/>
    </row>
    <row r="209" spans="1:11" s="43" customFormat="1" ht="16.5" x14ac:dyDescent="0.3">
      <c r="A209" s="37"/>
      <c r="B209" s="106"/>
      <c r="C209" s="146"/>
      <c r="D209" s="149"/>
      <c r="E209" s="74"/>
      <c r="F209" s="208"/>
      <c r="H209" s="75"/>
      <c r="I209" s="75"/>
      <c r="J209" s="75"/>
      <c r="K209" s="75"/>
    </row>
    <row r="210" spans="1:11" s="43" customFormat="1" x14ac:dyDescent="0.2">
      <c r="A210" s="37"/>
      <c r="B210" s="38" t="s">
        <v>105</v>
      </c>
      <c r="C210" s="141"/>
      <c r="D210" s="145"/>
      <c r="E210" s="74"/>
      <c r="F210" s="208"/>
      <c r="H210" s="75"/>
      <c r="I210" s="75"/>
      <c r="J210" s="75"/>
      <c r="K210" s="75"/>
    </row>
    <row r="211" spans="1:11" s="43" customFormat="1" ht="114.75" x14ac:dyDescent="0.3">
      <c r="A211" s="37">
        <v>4.3</v>
      </c>
      <c r="B211" s="44" t="s">
        <v>286</v>
      </c>
      <c r="C211" s="146" t="s">
        <v>41</v>
      </c>
      <c r="D211" s="150">
        <v>1</v>
      </c>
      <c r="E211" s="74"/>
      <c r="F211" s="208">
        <f>ROUND(+D211*E211,2)</f>
        <v>0</v>
      </c>
      <c r="H211" s="75"/>
      <c r="I211" s="75"/>
      <c r="J211" s="75"/>
      <c r="K211" s="75"/>
    </row>
    <row r="212" spans="1:11" s="43" customFormat="1" ht="13.5" thickBot="1" x14ac:dyDescent="0.25">
      <c r="A212" s="37"/>
      <c r="B212" s="105"/>
      <c r="C212" s="158"/>
      <c r="D212" s="149"/>
      <c r="E212" s="74"/>
      <c r="F212" s="208"/>
      <c r="H212" s="75"/>
      <c r="I212" s="75"/>
      <c r="J212" s="75"/>
      <c r="K212" s="75"/>
    </row>
    <row r="213" spans="1:11" s="43" customFormat="1" ht="13.5" thickBot="1" x14ac:dyDescent="0.25">
      <c r="A213" s="79"/>
      <c r="B213" s="80" t="s">
        <v>99</v>
      </c>
      <c r="C213" s="153"/>
      <c r="D213" s="154"/>
      <c r="E213" s="83"/>
      <c r="F213" s="163">
        <f>ROUND(SUM(F198:F212),2)</f>
        <v>0</v>
      </c>
      <c r="G213" s="102"/>
      <c r="H213" s="85"/>
      <c r="I213" s="85"/>
      <c r="J213" s="85"/>
      <c r="K213" s="85"/>
    </row>
    <row r="214" spans="1:11" s="43" customFormat="1" x14ac:dyDescent="0.2">
      <c r="A214" s="37"/>
      <c r="B214" s="44"/>
      <c r="C214" s="141"/>
      <c r="D214" s="159"/>
      <c r="E214" s="74"/>
      <c r="F214" s="208"/>
      <c r="H214" s="75"/>
      <c r="I214" s="75"/>
      <c r="J214" s="75"/>
      <c r="K214" s="75"/>
    </row>
    <row r="215" spans="1:11" s="43" customFormat="1" x14ac:dyDescent="0.2">
      <c r="A215" s="45">
        <v>5</v>
      </c>
      <c r="B215" s="38" t="s">
        <v>11</v>
      </c>
      <c r="C215" s="141"/>
      <c r="D215" s="143"/>
      <c r="E215" s="74"/>
      <c r="F215" s="208"/>
      <c r="H215" s="75"/>
      <c r="I215" s="75"/>
      <c r="J215" s="75"/>
      <c r="K215" s="75"/>
    </row>
    <row r="216" spans="1:11" s="43" customFormat="1" x14ac:dyDescent="0.2">
      <c r="A216" s="37"/>
      <c r="B216" s="44"/>
      <c r="C216" s="141"/>
      <c r="D216" s="159"/>
      <c r="E216" s="74"/>
      <c r="F216" s="208"/>
      <c r="H216" s="75"/>
      <c r="I216" s="75"/>
      <c r="J216" s="75"/>
      <c r="K216" s="75"/>
    </row>
    <row r="217" spans="1:11" s="43" customFormat="1" x14ac:dyDescent="0.2">
      <c r="A217" s="37">
        <v>5.0999999999999996</v>
      </c>
      <c r="B217" s="38" t="s">
        <v>293</v>
      </c>
      <c r="C217" s="141"/>
      <c r="D217" s="150"/>
      <c r="E217" s="74"/>
      <c r="F217" s="208"/>
      <c r="H217" s="75"/>
      <c r="I217" s="75"/>
      <c r="J217" s="75"/>
      <c r="K217" s="75"/>
    </row>
    <row r="218" spans="1:11" s="43" customFormat="1" ht="76.5" x14ac:dyDescent="0.2">
      <c r="A218" s="37" t="s">
        <v>214</v>
      </c>
      <c r="B218" s="44" t="s">
        <v>106</v>
      </c>
      <c r="C218" s="141"/>
      <c r="D218" s="150"/>
      <c r="E218" s="74"/>
      <c r="F218" s="208"/>
      <c r="H218" s="75"/>
      <c r="I218" s="75"/>
      <c r="J218" s="75"/>
      <c r="K218" s="75"/>
    </row>
    <row r="219" spans="1:11" s="43" customFormat="1" x14ac:dyDescent="0.2">
      <c r="A219" s="37"/>
      <c r="B219" s="44"/>
      <c r="C219" s="141"/>
      <c r="D219" s="150"/>
      <c r="E219" s="74"/>
      <c r="F219" s="208"/>
      <c r="H219" s="75"/>
      <c r="I219" s="75"/>
      <c r="J219" s="75"/>
      <c r="K219" s="75"/>
    </row>
    <row r="220" spans="1:11" s="43" customFormat="1" ht="51" x14ac:dyDescent="0.2">
      <c r="A220" s="37" t="s">
        <v>215</v>
      </c>
      <c r="B220" s="44" t="s">
        <v>485</v>
      </c>
      <c r="C220" s="141"/>
      <c r="D220" s="150"/>
      <c r="E220" s="74"/>
      <c r="F220" s="208"/>
      <c r="H220" s="75"/>
      <c r="I220" s="75"/>
      <c r="J220" s="75"/>
      <c r="K220" s="75"/>
    </row>
    <row r="221" spans="1:11" s="43" customFormat="1" x14ac:dyDescent="0.2">
      <c r="A221" s="37"/>
      <c r="B221" s="44"/>
      <c r="C221" s="141"/>
      <c r="D221" s="150"/>
      <c r="E221" s="74"/>
      <c r="F221" s="208"/>
      <c r="H221" s="75"/>
      <c r="I221" s="75"/>
      <c r="J221" s="75"/>
      <c r="K221" s="75"/>
    </row>
    <row r="222" spans="1:11" s="43" customFormat="1" ht="51" x14ac:dyDescent="0.2">
      <c r="A222" s="37" t="s">
        <v>216</v>
      </c>
      <c r="B222" s="44" t="s">
        <v>486</v>
      </c>
      <c r="C222" s="141"/>
      <c r="D222" s="150"/>
      <c r="E222" s="74"/>
      <c r="F222" s="208"/>
      <c r="H222" s="75"/>
      <c r="I222" s="75"/>
      <c r="J222" s="75"/>
      <c r="K222" s="75"/>
    </row>
    <row r="223" spans="1:11" s="43" customFormat="1" x14ac:dyDescent="0.2">
      <c r="A223" s="37"/>
      <c r="B223" s="44"/>
      <c r="C223" s="141"/>
      <c r="D223" s="150"/>
      <c r="E223" s="74"/>
      <c r="F223" s="208"/>
      <c r="H223" s="75"/>
      <c r="I223" s="75"/>
      <c r="J223" s="75"/>
      <c r="K223" s="75"/>
    </row>
    <row r="224" spans="1:11" s="43" customFormat="1" ht="51" x14ac:dyDescent="0.3">
      <c r="A224" s="37"/>
      <c r="B224" s="44" t="s">
        <v>459</v>
      </c>
      <c r="C224" s="146"/>
      <c r="D224" s="145"/>
      <c r="E224" s="74"/>
      <c r="F224" s="208"/>
      <c r="H224" s="75"/>
      <c r="I224" s="75"/>
      <c r="J224" s="75"/>
      <c r="K224" s="75"/>
    </row>
    <row r="225" spans="1:11" s="43" customFormat="1" ht="16.5" x14ac:dyDescent="0.3">
      <c r="A225" s="37"/>
      <c r="B225" s="44"/>
      <c r="C225" s="146"/>
      <c r="D225" s="145"/>
      <c r="E225" s="74"/>
      <c r="F225" s="208"/>
      <c r="H225" s="75"/>
      <c r="I225" s="75"/>
      <c r="J225" s="75"/>
      <c r="K225" s="75"/>
    </row>
    <row r="226" spans="1:11" s="43" customFormat="1" ht="16.5" x14ac:dyDescent="0.3">
      <c r="A226" s="37" t="s">
        <v>287</v>
      </c>
      <c r="B226" s="44" t="s">
        <v>291</v>
      </c>
      <c r="C226" s="146" t="s">
        <v>98</v>
      </c>
      <c r="D226" s="145">
        <f>ROUND(278.91,2)</f>
        <v>278.91000000000003</v>
      </c>
      <c r="E226" s="74"/>
      <c r="F226" s="208">
        <f>ROUND(+D226*E226,2)</f>
        <v>0</v>
      </c>
      <c r="H226" s="75"/>
      <c r="I226" s="75"/>
      <c r="J226" s="75"/>
      <c r="K226" s="75"/>
    </row>
    <row r="227" spans="1:11" s="43" customFormat="1" ht="16.5" x14ac:dyDescent="0.3">
      <c r="A227" s="37"/>
      <c r="B227" s="44"/>
      <c r="C227" s="146"/>
      <c r="D227" s="145"/>
      <c r="E227" s="74"/>
      <c r="F227" s="208"/>
      <c r="H227" s="75"/>
      <c r="I227" s="75"/>
      <c r="J227" s="75"/>
      <c r="K227" s="75"/>
    </row>
    <row r="228" spans="1:11" s="43" customFormat="1" ht="16.5" x14ac:dyDescent="0.3">
      <c r="A228" s="37" t="s">
        <v>288</v>
      </c>
      <c r="B228" s="44" t="s">
        <v>292</v>
      </c>
      <c r="C228" s="146" t="s">
        <v>98</v>
      </c>
      <c r="D228" s="145">
        <f>ROUND(38.9,2)</f>
        <v>38.9</v>
      </c>
      <c r="E228" s="74"/>
      <c r="F228" s="208">
        <f>ROUND(+D228*E228,2)</f>
        <v>0</v>
      </c>
      <c r="H228" s="75"/>
      <c r="I228" s="75"/>
      <c r="J228" s="75"/>
      <c r="K228" s="75"/>
    </row>
    <row r="229" spans="1:11" s="43" customFormat="1" ht="16.5" x14ac:dyDescent="0.3">
      <c r="A229" s="37"/>
      <c r="B229" s="44"/>
      <c r="C229" s="146"/>
      <c r="D229" s="145"/>
      <c r="E229" s="74"/>
      <c r="F229" s="208"/>
      <c r="H229" s="75"/>
      <c r="I229" s="75"/>
      <c r="J229" s="75"/>
      <c r="K229" s="75"/>
    </row>
    <row r="230" spans="1:11" s="43" customFormat="1" ht="16.5" x14ac:dyDescent="0.3">
      <c r="A230" s="37">
        <v>5.2</v>
      </c>
      <c r="B230" s="38" t="s">
        <v>178</v>
      </c>
      <c r="C230" s="146"/>
      <c r="D230" s="145"/>
      <c r="E230" s="74"/>
      <c r="F230" s="208"/>
      <c r="H230" s="75"/>
      <c r="I230" s="75"/>
      <c r="J230" s="75"/>
      <c r="K230" s="75"/>
    </row>
    <row r="231" spans="1:11" s="43" customFormat="1" ht="55.5" customHeight="1" x14ac:dyDescent="0.3">
      <c r="A231" s="52"/>
      <c r="B231" s="44" t="s">
        <v>458</v>
      </c>
      <c r="C231" s="146"/>
      <c r="D231" s="145"/>
      <c r="E231" s="74"/>
      <c r="F231" s="208"/>
      <c r="H231" s="75"/>
      <c r="I231" s="75"/>
      <c r="J231" s="75"/>
      <c r="K231" s="75"/>
    </row>
    <row r="232" spans="1:11" s="43" customFormat="1" ht="16.5" x14ac:dyDescent="0.3">
      <c r="A232" s="52"/>
      <c r="B232" s="44"/>
      <c r="C232" s="146"/>
      <c r="D232" s="145"/>
      <c r="E232" s="74"/>
      <c r="F232" s="208"/>
      <c r="H232" s="75"/>
      <c r="I232" s="75"/>
      <c r="J232" s="75"/>
      <c r="K232" s="75"/>
    </row>
    <row r="233" spans="1:11" s="43" customFormat="1" ht="16.5" x14ac:dyDescent="0.3">
      <c r="A233" s="37" t="s">
        <v>289</v>
      </c>
      <c r="B233" s="44" t="s">
        <v>290</v>
      </c>
      <c r="C233" s="146" t="s">
        <v>98</v>
      </c>
      <c r="D233" s="145">
        <f>ROUND(13.86,2)</f>
        <v>13.86</v>
      </c>
      <c r="E233" s="74"/>
      <c r="F233" s="208">
        <f>ROUND(+D233*E233,2)</f>
        <v>0</v>
      </c>
      <c r="H233" s="75"/>
      <c r="I233" s="75"/>
      <c r="J233" s="75"/>
      <c r="K233" s="75"/>
    </row>
    <row r="234" spans="1:11" s="43" customFormat="1" ht="13.5" thickBot="1" x14ac:dyDescent="0.25">
      <c r="A234" s="53"/>
      <c r="B234" s="54"/>
      <c r="C234" s="151"/>
      <c r="D234" s="160"/>
      <c r="E234" s="97"/>
      <c r="F234" s="209"/>
      <c r="H234" s="98"/>
      <c r="I234" s="98"/>
      <c r="J234" s="98"/>
      <c r="K234" s="98"/>
    </row>
    <row r="235" spans="1:11" s="43" customFormat="1" ht="13.5" thickBot="1" x14ac:dyDescent="0.25">
      <c r="A235" s="79"/>
      <c r="B235" s="80" t="s">
        <v>99</v>
      </c>
      <c r="C235" s="153"/>
      <c r="D235" s="154"/>
      <c r="E235" s="83"/>
      <c r="F235" s="163">
        <f>ROUND(+SUM(F217:F234),2)</f>
        <v>0</v>
      </c>
      <c r="G235" s="102"/>
      <c r="H235" s="85"/>
      <c r="I235" s="85"/>
      <c r="J235" s="85"/>
      <c r="K235" s="85"/>
    </row>
    <row r="236" spans="1:11" s="43" customFormat="1" x14ac:dyDescent="0.2">
      <c r="A236" s="86"/>
      <c r="B236" s="87"/>
      <c r="C236" s="144"/>
      <c r="D236" s="161"/>
      <c r="E236" s="89"/>
      <c r="F236" s="210"/>
      <c r="H236" s="100"/>
      <c r="I236" s="100"/>
      <c r="J236" s="100"/>
      <c r="K236" s="100"/>
    </row>
    <row r="237" spans="1:11" s="43" customFormat="1" x14ac:dyDescent="0.2">
      <c r="A237" s="45">
        <v>6</v>
      </c>
      <c r="B237" s="38" t="s">
        <v>12</v>
      </c>
      <c r="C237" s="141"/>
      <c r="D237" s="150"/>
      <c r="E237" s="74"/>
      <c r="F237" s="208"/>
      <c r="H237" s="75"/>
      <c r="I237" s="75"/>
      <c r="J237" s="75"/>
      <c r="K237" s="75"/>
    </row>
    <row r="238" spans="1:11" s="43" customFormat="1" ht="76.5" x14ac:dyDescent="0.2">
      <c r="A238" s="37" t="s">
        <v>214</v>
      </c>
      <c r="B238" s="76" t="s">
        <v>487</v>
      </c>
      <c r="C238" s="141"/>
      <c r="D238" s="150"/>
      <c r="E238" s="74"/>
      <c r="F238" s="208"/>
      <c r="H238" s="75"/>
      <c r="I238" s="75"/>
      <c r="J238" s="75"/>
      <c r="K238" s="75"/>
    </row>
    <row r="239" spans="1:11" s="43" customFormat="1" x14ac:dyDescent="0.2">
      <c r="A239" s="37"/>
      <c r="B239" s="76"/>
      <c r="C239" s="141"/>
      <c r="D239" s="150"/>
      <c r="E239" s="74"/>
      <c r="F239" s="208"/>
      <c r="H239" s="75"/>
      <c r="I239" s="75"/>
      <c r="J239" s="75"/>
      <c r="K239" s="75"/>
    </row>
    <row r="240" spans="1:11" s="43" customFormat="1" ht="25.5" x14ac:dyDescent="0.2">
      <c r="A240" s="37" t="s">
        <v>215</v>
      </c>
      <c r="B240" s="76" t="s">
        <v>488</v>
      </c>
      <c r="C240" s="141"/>
      <c r="D240" s="150"/>
      <c r="E240" s="74"/>
      <c r="F240" s="208"/>
      <c r="H240" s="75"/>
      <c r="I240" s="75"/>
      <c r="J240" s="75"/>
      <c r="K240" s="75"/>
    </row>
    <row r="241" spans="1:11" s="43" customFormat="1" x14ac:dyDescent="0.2">
      <c r="A241" s="37"/>
      <c r="B241" s="76"/>
      <c r="C241" s="141"/>
      <c r="D241" s="150"/>
      <c r="E241" s="74"/>
      <c r="F241" s="208"/>
      <c r="H241" s="75"/>
      <c r="I241" s="75"/>
      <c r="J241" s="75"/>
      <c r="K241" s="75"/>
    </row>
    <row r="242" spans="1:11" s="43" customFormat="1" ht="38.25" x14ac:dyDescent="0.2">
      <c r="A242" s="37" t="s">
        <v>216</v>
      </c>
      <c r="B242" s="76" t="s">
        <v>489</v>
      </c>
      <c r="C242" s="141"/>
      <c r="D242" s="150"/>
      <c r="E242" s="74"/>
      <c r="F242" s="208"/>
      <c r="H242" s="75"/>
      <c r="I242" s="75"/>
      <c r="J242" s="75"/>
      <c r="K242" s="75"/>
    </row>
    <row r="243" spans="1:11" s="43" customFormat="1" x14ac:dyDescent="0.2">
      <c r="A243" s="37"/>
      <c r="B243" s="76"/>
      <c r="C243" s="141"/>
      <c r="D243" s="150"/>
      <c r="E243" s="74"/>
      <c r="F243" s="208"/>
      <c r="H243" s="75"/>
      <c r="I243" s="75"/>
      <c r="J243" s="75"/>
      <c r="K243" s="75"/>
    </row>
    <row r="244" spans="1:11" s="43" customFormat="1" ht="25.5" x14ac:dyDescent="0.2">
      <c r="A244" s="37" t="s">
        <v>217</v>
      </c>
      <c r="B244" s="76" t="s">
        <v>490</v>
      </c>
      <c r="C244" s="141"/>
      <c r="D244" s="150"/>
      <c r="E244" s="74"/>
      <c r="F244" s="208"/>
      <c r="H244" s="75"/>
      <c r="I244" s="75"/>
      <c r="J244" s="75"/>
      <c r="K244" s="75"/>
    </row>
    <row r="245" spans="1:11" s="43" customFormat="1" x14ac:dyDescent="0.2">
      <c r="A245" s="37"/>
      <c r="B245" s="44"/>
      <c r="C245" s="141"/>
      <c r="D245" s="150"/>
      <c r="E245" s="74"/>
      <c r="F245" s="208"/>
      <c r="H245" s="75"/>
      <c r="I245" s="75"/>
      <c r="J245" s="75"/>
      <c r="K245" s="75"/>
    </row>
    <row r="246" spans="1:11" s="43" customFormat="1" ht="16.5" x14ac:dyDescent="0.3">
      <c r="A246" s="37"/>
      <c r="B246" s="38" t="s">
        <v>405</v>
      </c>
      <c r="C246" s="146"/>
      <c r="D246" s="150"/>
      <c r="E246" s="74"/>
      <c r="F246" s="208"/>
      <c r="H246" s="75"/>
      <c r="I246" s="75"/>
      <c r="J246" s="75"/>
      <c r="K246" s="75"/>
    </row>
    <row r="247" spans="1:11" s="43" customFormat="1" ht="63.75" x14ac:dyDescent="0.3">
      <c r="A247" s="37">
        <v>6.1</v>
      </c>
      <c r="B247" s="44" t="s">
        <v>457</v>
      </c>
      <c r="C247" s="146" t="s">
        <v>98</v>
      </c>
      <c r="D247" s="150">
        <f>ROUND(123.15,2)</f>
        <v>123.15</v>
      </c>
      <c r="E247" s="74"/>
      <c r="F247" s="208">
        <f>ROUND(+D247*E247,2)</f>
        <v>0</v>
      </c>
      <c r="H247" s="75"/>
      <c r="I247" s="75"/>
      <c r="J247" s="75"/>
      <c r="K247" s="75"/>
    </row>
    <row r="248" spans="1:11" s="43" customFormat="1" x14ac:dyDescent="0.2">
      <c r="A248" s="37"/>
      <c r="B248" s="44"/>
      <c r="C248" s="141"/>
      <c r="D248" s="150"/>
      <c r="E248" s="74"/>
      <c r="F248" s="208"/>
      <c r="H248" s="75"/>
      <c r="I248" s="75"/>
      <c r="J248" s="75"/>
      <c r="K248" s="75"/>
    </row>
    <row r="249" spans="1:11" s="43" customFormat="1" x14ac:dyDescent="0.2">
      <c r="A249" s="37"/>
      <c r="B249" s="38" t="s">
        <v>294</v>
      </c>
      <c r="C249" s="141"/>
      <c r="D249" s="150"/>
      <c r="E249" s="74"/>
      <c r="F249" s="208"/>
      <c r="H249" s="75"/>
      <c r="I249" s="75"/>
      <c r="J249" s="75"/>
      <c r="K249" s="75"/>
    </row>
    <row r="250" spans="1:11" s="43" customFormat="1" ht="102" x14ac:dyDescent="0.3">
      <c r="A250" s="37">
        <v>6.2</v>
      </c>
      <c r="B250" s="44" t="s">
        <v>404</v>
      </c>
      <c r="C250" s="146" t="s">
        <v>98</v>
      </c>
      <c r="D250" s="150">
        <f>ROUND(470.41,2)</f>
        <v>470.41</v>
      </c>
      <c r="E250" s="74"/>
      <c r="F250" s="208">
        <f>ROUND(+D250*E250,2)</f>
        <v>0</v>
      </c>
      <c r="H250" s="75"/>
      <c r="I250" s="75"/>
      <c r="J250" s="75"/>
      <c r="K250" s="75"/>
    </row>
    <row r="251" spans="1:11" s="43" customFormat="1" ht="13.5" thickBot="1" x14ac:dyDescent="0.25">
      <c r="A251" s="53"/>
      <c r="B251" s="54"/>
      <c r="C251" s="151"/>
      <c r="D251" s="152"/>
      <c r="E251" s="97"/>
      <c r="F251" s="209"/>
      <c r="H251" s="98"/>
      <c r="I251" s="98"/>
      <c r="J251" s="98"/>
      <c r="K251" s="98"/>
    </row>
    <row r="252" spans="1:11" s="43" customFormat="1" ht="13.5" thickBot="1" x14ac:dyDescent="0.25">
      <c r="A252" s="79"/>
      <c r="B252" s="80" t="s">
        <v>99</v>
      </c>
      <c r="C252" s="153"/>
      <c r="D252" s="154"/>
      <c r="E252" s="83"/>
      <c r="F252" s="163">
        <f>ROUND(SUM(F238:F251),2)</f>
        <v>0</v>
      </c>
      <c r="H252" s="85"/>
      <c r="I252" s="85"/>
      <c r="J252" s="85"/>
      <c r="K252" s="85"/>
    </row>
    <row r="253" spans="1:11" s="43" customFormat="1" x14ac:dyDescent="0.2">
      <c r="A253" s="86"/>
      <c r="B253" s="87"/>
      <c r="C253" s="144"/>
      <c r="D253" s="161"/>
      <c r="E253" s="89"/>
      <c r="F253" s="210"/>
      <c r="H253" s="100"/>
      <c r="I253" s="100"/>
      <c r="J253" s="100"/>
      <c r="K253" s="100"/>
    </row>
    <row r="254" spans="1:11" s="43" customFormat="1" x14ac:dyDescent="0.2">
      <c r="A254" s="45">
        <v>7</v>
      </c>
      <c r="B254" s="38" t="s">
        <v>107</v>
      </c>
      <c r="C254" s="141"/>
      <c r="D254" s="150"/>
      <c r="E254" s="74"/>
      <c r="F254" s="208"/>
      <c r="H254" s="75"/>
      <c r="I254" s="75"/>
      <c r="J254" s="75"/>
      <c r="K254" s="75"/>
    </row>
    <row r="255" spans="1:11" s="43" customFormat="1" ht="63.75" x14ac:dyDescent="0.2">
      <c r="A255" s="37" t="s">
        <v>214</v>
      </c>
      <c r="B255" s="76" t="s">
        <v>295</v>
      </c>
      <c r="C255" s="141"/>
      <c r="D255" s="150"/>
      <c r="E255" s="74"/>
      <c r="F255" s="208"/>
      <c r="H255" s="75"/>
      <c r="I255" s="75"/>
      <c r="J255" s="75"/>
      <c r="K255" s="75"/>
    </row>
    <row r="256" spans="1:11" s="43" customFormat="1" x14ac:dyDescent="0.2">
      <c r="A256" s="37"/>
      <c r="B256" s="76"/>
      <c r="C256" s="141"/>
      <c r="D256" s="150"/>
      <c r="E256" s="74"/>
      <c r="F256" s="208"/>
      <c r="H256" s="75"/>
      <c r="I256" s="75"/>
      <c r="J256" s="75"/>
      <c r="K256" s="75"/>
    </row>
    <row r="257" spans="1:17" s="43" customFormat="1" ht="51" x14ac:dyDescent="0.2">
      <c r="A257" s="37" t="s">
        <v>215</v>
      </c>
      <c r="B257" s="76" t="s">
        <v>296</v>
      </c>
      <c r="C257" s="141"/>
      <c r="D257" s="150"/>
      <c r="E257" s="74"/>
      <c r="F257" s="208"/>
      <c r="H257" s="75"/>
      <c r="I257" s="75"/>
      <c r="J257" s="75"/>
      <c r="K257" s="75"/>
      <c r="O257" s="43">
        <v>20710.95</v>
      </c>
      <c r="P257" s="43">
        <v>19599</v>
      </c>
      <c r="Q257" s="43">
        <f>+O257-P257</f>
        <v>1111.9500000000007</v>
      </c>
    </row>
    <row r="258" spans="1:17" s="43" customFormat="1" x14ac:dyDescent="0.2">
      <c r="A258" s="37"/>
      <c r="B258" s="76"/>
      <c r="C258" s="141"/>
      <c r="D258" s="150"/>
      <c r="E258" s="74"/>
      <c r="F258" s="208"/>
      <c r="H258" s="75"/>
      <c r="I258" s="75"/>
      <c r="J258" s="75"/>
      <c r="K258" s="75"/>
    </row>
    <row r="259" spans="1:17" s="43" customFormat="1" ht="25.5" x14ac:dyDescent="0.2">
      <c r="A259" s="37" t="s">
        <v>216</v>
      </c>
      <c r="B259" s="44" t="s">
        <v>297</v>
      </c>
      <c r="C259" s="141"/>
      <c r="D259" s="150"/>
      <c r="E259" s="74"/>
      <c r="F259" s="208"/>
      <c r="H259" s="75"/>
      <c r="I259" s="75"/>
      <c r="J259" s="75"/>
      <c r="K259" s="75"/>
    </row>
    <row r="260" spans="1:17" s="43" customFormat="1" x14ac:dyDescent="0.2">
      <c r="A260" s="37"/>
      <c r="B260" s="44"/>
      <c r="C260" s="141"/>
      <c r="D260" s="150"/>
      <c r="E260" s="74"/>
      <c r="F260" s="208"/>
      <c r="H260" s="75"/>
      <c r="I260" s="75"/>
      <c r="J260" s="75"/>
      <c r="K260" s="75"/>
    </row>
    <row r="261" spans="1:17" s="43" customFormat="1" ht="25.5" x14ac:dyDescent="0.3">
      <c r="A261" s="37" t="s">
        <v>217</v>
      </c>
      <c r="B261" s="44" t="s">
        <v>298</v>
      </c>
      <c r="C261" s="146"/>
      <c r="D261" s="150"/>
      <c r="E261" s="74"/>
      <c r="F261" s="208"/>
      <c r="H261" s="75"/>
      <c r="I261" s="75"/>
      <c r="J261" s="75"/>
      <c r="K261" s="75"/>
    </row>
    <row r="262" spans="1:17" s="43" customFormat="1" ht="16.5" x14ac:dyDescent="0.3">
      <c r="A262" s="37"/>
      <c r="B262" s="44"/>
      <c r="C262" s="146"/>
      <c r="D262" s="150"/>
      <c r="E262" s="74"/>
      <c r="F262" s="208"/>
      <c r="H262" s="75"/>
      <c r="I262" s="75"/>
      <c r="J262" s="75"/>
      <c r="K262" s="75"/>
    </row>
    <row r="263" spans="1:17" s="43" customFormat="1" ht="63.75" x14ac:dyDescent="0.3">
      <c r="A263" s="37">
        <v>7.1</v>
      </c>
      <c r="B263" s="76" t="s">
        <v>456</v>
      </c>
      <c r="C263" s="146" t="s">
        <v>98</v>
      </c>
      <c r="D263" s="150">
        <f>ROUND(102.13,2)</f>
        <v>102.13</v>
      </c>
      <c r="E263" s="74"/>
      <c r="F263" s="208">
        <f>ROUND(+D263*E263,2)</f>
        <v>0</v>
      </c>
      <c r="H263" s="75"/>
      <c r="I263" s="75"/>
      <c r="J263" s="75"/>
      <c r="K263" s="75"/>
    </row>
    <row r="264" spans="1:17" s="43" customFormat="1" ht="16.5" x14ac:dyDescent="0.3">
      <c r="A264" s="37"/>
      <c r="B264" s="44"/>
      <c r="C264" s="146"/>
      <c r="D264" s="150"/>
      <c r="E264" s="74"/>
      <c r="F264" s="208"/>
      <c r="H264" s="75"/>
      <c r="I264" s="75"/>
      <c r="J264" s="75"/>
      <c r="K264" s="75"/>
    </row>
    <row r="265" spans="1:17" s="43" customFormat="1" ht="63.75" x14ac:dyDescent="0.3">
      <c r="A265" s="37">
        <v>7.2</v>
      </c>
      <c r="B265" s="76" t="s">
        <v>455</v>
      </c>
      <c r="C265" s="146" t="s">
        <v>98</v>
      </c>
      <c r="D265" s="150">
        <f>ROUND(47.38,2)</f>
        <v>47.38</v>
      </c>
      <c r="E265" s="74"/>
      <c r="F265" s="208">
        <f>ROUND(+D265*E265,2)</f>
        <v>0</v>
      </c>
      <c r="H265" s="75"/>
      <c r="I265" s="75"/>
      <c r="J265" s="75"/>
      <c r="K265" s="75"/>
    </row>
    <row r="266" spans="1:17" s="43" customFormat="1" ht="16.5" x14ac:dyDescent="0.3">
      <c r="A266" s="37"/>
      <c r="B266" s="44"/>
      <c r="C266" s="146"/>
      <c r="D266" s="150"/>
      <c r="E266" s="74"/>
      <c r="F266" s="208"/>
      <c r="H266" s="75"/>
      <c r="I266" s="75"/>
      <c r="J266" s="75"/>
      <c r="K266" s="75"/>
    </row>
    <row r="267" spans="1:17" s="43" customFormat="1" ht="17.25" thickBot="1" x14ac:dyDescent="0.25">
      <c r="A267" s="37"/>
      <c r="B267" s="44"/>
      <c r="C267" s="77"/>
      <c r="D267" s="78"/>
      <c r="E267" s="74"/>
      <c r="F267" s="208"/>
      <c r="H267" s="75"/>
      <c r="I267" s="75"/>
      <c r="J267" s="75"/>
      <c r="K267" s="75"/>
    </row>
    <row r="268" spans="1:17" s="43" customFormat="1" ht="13.5" thickBot="1" x14ac:dyDescent="0.3">
      <c r="A268" s="79"/>
      <c r="B268" s="80" t="s">
        <v>99</v>
      </c>
      <c r="C268" s="81"/>
      <c r="D268" s="82"/>
      <c r="E268" s="83"/>
      <c r="F268" s="84">
        <f>ROUND(SUM(F263:F267),2)</f>
        <v>0</v>
      </c>
      <c r="H268" s="85"/>
      <c r="I268" s="85"/>
      <c r="J268" s="85"/>
      <c r="K268" s="85"/>
    </row>
    <row r="269" spans="1:17" x14ac:dyDescent="0.2">
      <c r="E269" s="220"/>
      <c r="F269" s="220"/>
      <c r="H269" s="1"/>
      <c r="I269" s="1"/>
      <c r="J269" s="1"/>
      <c r="K269" s="1"/>
    </row>
  </sheetData>
  <mergeCells count="4">
    <mergeCell ref="A1:F2"/>
    <mergeCell ref="A3:F3"/>
    <mergeCell ref="A4:F4"/>
    <mergeCell ref="E269:F269"/>
  </mergeCells>
  <conditionalFormatting sqref="C49:D49 C129:D131 C8:D19 F57 F235 F195 F252 C213:D213 D224:D225 D228:D230 C234:D235 C237:D252 C254:D268 C21:D38 C81:D115 C59:D79 C134:D193 C215:D223">
    <cfRule type="cellIs" dxfId="451" priority="224" stopIfTrue="1" operator="equal">
      <formula>0</formula>
    </cfRule>
  </conditionalFormatting>
  <conditionalFormatting sqref="A49:D49 A53:D53 A9:D19 A80:B80 E6:F6 A213:D213 F206:F207 A224:B225 D224:D225 F212:F213 F40:F42 D228:D230 A228:B230 A234:D235 F192:F196 F110:F115 H110:K115 A81:D84 A255:D262 A264:D264 A263 A266:D268 A265 C263:D263 C265:D265 F45:F53 H234:K268 F234:F246 F151 F168 F178 F183 F209 F248:F249 F251:F262 F264 F266:F268 F189:F190 F8:F38 H8:K38 A85:C109 C8:D8 A110:D115 A21:D42 F56:F84 H56:K84 A58:D79 A116:B117 F129:F148 H129:K196 A129:D194 A202:B202 F215:F225 H215:K225 A215:D223 A237:D252">
    <cfRule type="cellIs" dxfId="450" priority="225" stopIfTrue="1" operator="equal">
      <formula>0</formula>
    </cfRule>
  </conditionalFormatting>
  <conditionalFormatting sqref="D49 D53 D8:D19 D213 D228:D230 D234:D235 D110:D115 D81:D84 D237:D252 D254:D268 D21:D38 D58:D79 D129:D194 D215:D225">
    <cfRule type="cellIs" dxfId="449" priority="226" stopIfTrue="1" operator="between">
      <formula>0</formula>
      <formula>0</formula>
    </cfRule>
  </conditionalFormatting>
  <conditionalFormatting sqref="A6:D7">
    <cfRule type="cellIs" dxfId="448" priority="228" stopIfTrue="1" operator="equal">
      <formula>0</formula>
    </cfRule>
  </conditionalFormatting>
  <conditionalFormatting sqref="F57 F235 F195 F252">
    <cfRule type="cellIs" dxfId="447" priority="227" operator="equal">
      <formula>0</formula>
    </cfRule>
  </conditionalFormatting>
  <conditionalFormatting sqref="A48:B48 D48 A45:D47 A43:B44 D43:D44">
    <cfRule type="cellIs" dxfId="446" priority="223" stopIfTrue="1" operator="equal">
      <formula>0</formula>
    </cfRule>
  </conditionalFormatting>
  <conditionalFormatting sqref="D53 D58">
    <cfRule type="cellIs" dxfId="445" priority="222" stopIfTrue="1" operator="equal">
      <formula>0</formula>
    </cfRule>
  </conditionalFormatting>
  <conditionalFormatting sqref="A50:D51">
    <cfRule type="cellIs" dxfId="444" priority="221" stopIfTrue="1" operator="equal">
      <formula>0</formula>
    </cfRule>
  </conditionalFormatting>
  <conditionalFormatting sqref="D52">
    <cfRule type="cellIs" dxfId="443" priority="220" stopIfTrue="1" operator="equal">
      <formula>0</formula>
    </cfRule>
  </conditionalFormatting>
  <conditionalFormatting sqref="B52 D52">
    <cfRule type="cellIs" dxfId="442" priority="219" stopIfTrue="1" operator="equal">
      <formula>0</formula>
    </cfRule>
  </conditionalFormatting>
  <conditionalFormatting sqref="C194:D194">
    <cfRule type="cellIs" dxfId="441" priority="218" stopIfTrue="1" operator="equal">
      <formula>0</formula>
    </cfRule>
  </conditionalFormatting>
  <conditionalFormatting sqref="D56">
    <cfRule type="cellIs" dxfId="440" priority="217" stopIfTrue="1" operator="equal">
      <formula>0</formula>
    </cfRule>
  </conditionalFormatting>
  <conditionalFormatting sqref="A56:D57">
    <cfRule type="cellIs" dxfId="439" priority="216" stopIfTrue="1" operator="equal">
      <formula>0</formula>
    </cfRule>
  </conditionalFormatting>
  <conditionalFormatting sqref="D56:D57">
    <cfRule type="cellIs" dxfId="438" priority="215" stopIfTrue="1" operator="between">
      <formula>0</formula>
      <formula>0</formula>
    </cfRule>
  </conditionalFormatting>
  <conditionalFormatting sqref="D116:D117">
    <cfRule type="cellIs" dxfId="437" priority="213" stopIfTrue="1" operator="equal">
      <formula>0</formula>
    </cfRule>
  </conditionalFormatting>
  <conditionalFormatting sqref="C236:D236">
    <cfRule type="cellIs" dxfId="436" priority="212" stopIfTrue="1" operator="equal">
      <formula>0</formula>
    </cfRule>
  </conditionalFormatting>
  <conditionalFormatting sqref="A236:D236">
    <cfRule type="cellIs" dxfId="435" priority="211" stopIfTrue="1" operator="equal">
      <formula>0</formula>
    </cfRule>
  </conditionalFormatting>
  <conditionalFormatting sqref="D236">
    <cfRule type="cellIs" dxfId="434" priority="210" stopIfTrue="1" operator="between">
      <formula>0</formula>
      <formula>0</formula>
    </cfRule>
  </conditionalFormatting>
  <conditionalFormatting sqref="C195:D195">
    <cfRule type="cellIs" dxfId="433" priority="209" stopIfTrue="1" operator="equal">
      <formula>0</formula>
    </cfRule>
  </conditionalFormatting>
  <conditionalFormatting sqref="A195:D195">
    <cfRule type="cellIs" dxfId="432" priority="208" stopIfTrue="1" operator="equal">
      <formula>0</formula>
    </cfRule>
  </conditionalFormatting>
  <conditionalFormatting sqref="D195">
    <cfRule type="cellIs" dxfId="431" priority="207" stopIfTrue="1" operator="between">
      <formula>0</formula>
      <formula>0</formula>
    </cfRule>
  </conditionalFormatting>
  <conditionalFormatting sqref="C196:D196">
    <cfRule type="cellIs" dxfId="430" priority="206" stopIfTrue="1" operator="equal">
      <formula>0</formula>
    </cfRule>
  </conditionalFormatting>
  <conditionalFormatting sqref="A196:D196">
    <cfRule type="cellIs" dxfId="429" priority="205" stopIfTrue="1" operator="equal">
      <formula>0</formula>
    </cfRule>
  </conditionalFormatting>
  <conditionalFormatting sqref="D196">
    <cfRule type="cellIs" dxfId="428" priority="204" stopIfTrue="1" operator="between">
      <formula>0</formula>
      <formula>0</formula>
    </cfRule>
  </conditionalFormatting>
  <conditionalFormatting sqref="A20:D20">
    <cfRule type="cellIs" dxfId="427" priority="200" stopIfTrue="1" operator="equal">
      <formula>0</formula>
    </cfRule>
  </conditionalFormatting>
  <conditionalFormatting sqref="C20:D20">
    <cfRule type="cellIs" dxfId="426" priority="198" stopIfTrue="1" operator="equal">
      <formula>0</formula>
    </cfRule>
  </conditionalFormatting>
  <conditionalFormatting sqref="D20">
    <cfRule type="cellIs" dxfId="425" priority="199" stopIfTrue="1" operator="between">
      <formula>0</formula>
      <formula>0</formula>
    </cfRule>
  </conditionalFormatting>
  <conditionalFormatting sqref="C48">
    <cfRule type="cellIs" dxfId="424" priority="193" stopIfTrue="1" operator="equal">
      <formula>0</formula>
    </cfRule>
  </conditionalFormatting>
  <conditionalFormatting sqref="C48">
    <cfRule type="cellIs" dxfId="423" priority="194" stopIfTrue="1" operator="equal">
      <formula>0</formula>
    </cfRule>
  </conditionalFormatting>
  <conditionalFormatting sqref="C52">
    <cfRule type="cellIs" dxfId="422" priority="191" stopIfTrue="1" operator="equal">
      <formula>0</formula>
    </cfRule>
  </conditionalFormatting>
  <conditionalFormatting sqref="C52">
    <cfRule type="cellIs" dxfId="421" priority="192" stopIfTrue="1" operator="equal">
      <formula>0</formula>
    </cfRule>
  </conditionalFormatting>
  <conditionalFormatting sqref="C116:C117">
    <cfRule type="cellIs" dxfId="420" priority="186" stopIfTrue="1" operator="equal">
      <formula>0</formula>
    </cfRule>
  </conditionalFormatting>
  <conditionalFormatting sqref="C116:C117">
    <cfRule type="cellIs" dxfId="419" priority="187" stopIfTrue="1" operator="equal">
      <formula>0</formula>
    </cfRule>
  </conditionalFormatting>
  <conditionalFormatting sqref="D80">
    <cfRule type="cellIs" dxfId="418" priority="183" stopIfTrue="1" operator="equal">
      <formula>0</formula>
    </cfRule>
  </conditionalFormatting>
  <conditionalFormatting sqref="D80">
    <cfRule type="cellIs" dxfId="417" priority="184" stopIfTrue="1" operator="equal">
      <formula>0</formula>
    </cfRule>
  </conditionalFormatting>
  <conditionalFormatting sqref="D80">
    <cfRule type="cellIs" dxfId="416" priority="185" stopIfTrue="1" operator="between">
      <formula>0</formula>
      <formula>0</formula>
    </cfRule>
  </conditionalFormatting>
  <conditionalFormatting sqref="C80">
    <cfRule type="cellIs" dxfId="415" priority="181" stopIfTrue="1" operator="equal">
      <formula>0</formula>
    </cfRule>
  </conditionalFormatting>
  <conditionalFormatting sqref="C80">
    <cfRule type="cellIs" dxfId="414" priority="182" stopIfTrue="1" operator="equal">
      <formula>0</formula>
    </cfRule>
  </conditionalFormatting>
  <conditionalFormatting sqref="C197:D203 F213 C206:D206 C212:D212 C209:D209 C207:C208">
    <cfRule type="cellIs" dxfId="413" priority="177" stopIfTrue="1" operator="equal">
      <formula>0</formula>
    </cfRule>
  </conditionalFormatting>
  <conditionalFormatting sqref="F197:F203 A212:D212 A206:D206 A209:D209 A207:C208 A197:D201 A203:D203 C202:D202">
    <cfRule type="cellIs" dxfId="412" priority="178" stopIfTrue="1" operator="equal">
      <formula>0</formula>
    </cfRule>
  </conditionalFormatting>
  <conditionalFormatting sqref="D197:D203 D206 D212 D209">
    <cfRule type="cellIs" dxfId="411" priority="179" stopIfTrue="1" operator="between">
      <formula>0</formula>
      <formula>0</formula>
    </cfRule>
  </conditionalFormatting>
  <conditionalFormatting sqref="F213">
    <cfRule type="cellIs" dxfId="410" priority="180" operator="equal">
      <formula>0</formula>
    </cfRule>
  </conditionalFormatting>
  <conditionalFormatting sqref="C208:C209">
    <cfRule type="cellIs" dxfId="409" priority="176" stopIfTrue="1" operator="between">
      <formula>0</formula>
      <formula>0</formula>
    </cfRule>
  </conditionalFormatting>
  <conditionalFormatting sqref="C214:D214">
    <cfRule type="cellIs" dxfId="408" priority="173" stopIfTrue="1" operator="equal">
      <formula>0</formula>
    </cfRule>
  </conditionalFormatting>
  <conditionalFormatting sqref="A214:D214 F214">
    <cfRule type="cellIs" dxfId="407" priority="174" stopIfTrue="1" operator="equal">
      <formula>0</formula>
    </cfRule>
  </conditionalFormatting>
  <conditionalFormatting sqref="D214">
    <cfRule type="cellIs" dxfId="406" priority="175" stopIfTrue="1" operator="between">
      <formula>0</formula>
      <formula>0</formula>
    </cfRule>
  </conditionalFormatting>
  <conditionalFormatting sqref="C204:D204">
    <cfRule type="cellIs" dxfId="405" priority="170" stopIfTrue="1" operator="equal">
      <formula>0</formula>
    </cfRule>
  </conditionalFormatting>
  <conditionalFormatting sqref="A205:B205 F204 A204:D204">
    <cfRule type="cellIs" dxfId="404" priority="171" stopIfTrue="1" operator="equal">
      <formula>0</formula>
    </cfRule>
  </conditionalFormatting>
  <conditionalFormatting sqref="D204">
    <cfRule type="cellIs" dxfId="403" priority="172" stopIfTrue="1" operator="between">
      <formula>0</formula>
      <formula>0</formula>
    </cfRule>
  </conditionalFormatting>
  <conditionalFormatting sqref="D205">
    <cfRule type="cellIs" dxfId="402" priority="167" stopIfTrue="1" operator="equal">
      <formula>0</formula>
    </cfRule>
  </conditionalFormatting>
  <conditionalFormatting sqref="D205">
    <cfRule type="cellIs" dxfId="401" priority="168" stopIfTrue="1" operator="equal">
      <formula>0</formula>
    </cfRule>
  </conditionalFormatting>
  <conditionalFormatting sqref="D205">
    <cfRule type="cellIs" dxfId="400" priority="169" stopIfTrue="1" operator="between">
      <formula>0</formula>
      <formula>0</formula>
    </cfRule>
  </conditionalFormatting>
  <conditionalFormatting sqref="C205">
    <cfRule type="cellIs" dxfId="399" priority="165" stopIfTrue="1" operator="equal">
      <formula>0</formula>
    </cfRule>
  </conditionalFormatting>
  <conditionalFormatting sqref="C205">
    <cfRule type="cellIs" dxfId="398" priority="166" stopIfTrue="1" operator="equal">
      <formula>0</formula>
    </cfRule>
  </conditionalFormatting>
  <conditionalFormatting sqref="C224:C225">
    <cfRule type="cellIs" dxfId="397" priority="163" stopIfTrue="1" operator="equal">
      <formula>0</formula>
    </cfRule>
  </conditionalFormatting>
  <conditionalFormatting sqref="C224:C225">
    <cfRule type="cellIs" dxfId="396" priority="164" stopIfTrue="1" operator="equal">
      <formula>0</formula>
    </cfRule>
  </conditionalFormatting>
  <conditionalFormatting sqref="C224:C225">
    <cfRule type="cellIs" dxfId="395" priority="162" stopIfTrue="1" operator="between">
      <formula>0</formula>
      <formula>0</formula>
    </cfRule>
  </conditionalFormatting>
  <conditionalFormatting sqref="C228:C230">
    <cfRule type="cellIs" dxfId="394" priority="160" stopIfTrue="1" operator="equal">
      <formula>0</formula>
    </cfRule>
  </conditionalFormatting>
  <conditionalFormatting sqref="C228:C230">
    <cfRule type="cellIs" dxfId="393" priority="161" stopIfTrue="1" operator="equal">
      <formula>0</formula>
    </cfRule>
  </conditionalFormatting>
  <conditionalFormatting sqref="C228:C230">
    <cfRule type="cellIs" dxfId="392" priority="159" stopIfTrue="1" operator="between">
      <formula>0</formula>
      <formula>0</formula>
    </cfRule>
  </conditionalFormatting>
  <conditionalFormatting sqref="F268">
    <cfRule type="cellIs" dxfId="391" priority="154" stopIfTrue="1" operator="equal">
      <formula>0</formula>
    </cfRule>
  </conditionalFormatting>
  <conditionalFormatting sqref="C254:D254">
    <cfRule type="cellIs" dxfId="390" priority="155" stopIfTrue="1" operator="equal">
      <formula>0</formula>
    </cfRule>
  </conditionalFormatting>
  <conditionalFormatting sqref="F268">
    <cfRule type="cellIs" dxfId="389" priority="156" operator="equal">
      <formula>0</formula>
    </cfRule>
  </conditionalFormatting>
  <conditionalFormatting sqref="C253:D253">
    <cfRule type="cellIs" dxfId="388" priority="153" stopIfTrue="1" operator="equal">
      <formula>0</formula>
    </cfRule>
  </conditionalFormatting>
  <conditionalFormatting sqref="A253:D253">
    <cfRule type="cellIs" dxfId="387" priority="152" stopIfTrue="1" operator="equal">
      <formula>0</formula>
    </cfRule>
  </conditionalFormatting>
  <conditionalFormatting sqref="D253">
    <cfRule type="cellIs" dxfId="386" priority="151" stopIfTrue="1" operator="between">
      <formula>0</formula>
      <formula>0</formula>
    </cfRule>
  </conditionalFormatting>
  <conditionalFormatting sqref="A254:B254">
    <cfRule type="cellIs" dxfId="385" priority="150" stopIfTrue="1" operator="equal">
      <formula>0</formula>
    </cfRule>
  </conditionalFormatting>
  <conditionalFormatting sqref="C210:D210">
    <cfRule type="cellIs" dxfId="384" priority="147" stopIfTrue="1" operator="equal">
      <formula>0</formula>
    </cfRule>
  </conditionalFormatting>
  <conditionalFormatting sqref="A211:B211 A210:D210 F210">
    <cfRule type="cellIs" dxfId="383" priority="148" stopIfTrue="1" operator="equal">
      <formula>0</formula>
    </cfRule>
  </conditionalFormatting>
  <conditionalFormatting sqref="D210">
    <cfRule type="cellIs" dxfId="382" priority="149" stopIfTrue="1" operator="between">
      <formula>0</formula>
      <formula>0</formula>
    </cfRule>
  </conditionalFormatting>
  <conditionalFormatting sqref="C211">
    <cfRule type="cellIs" dxfId="381" priority="145" stopIfTrue="1" operator="equal">
      <formula>0</formula>
    </cfRule>
  </conditionalFormatting>
  <conditionalFormatting sqref="C211">
    <cfRule type="cellIs" dxfId="380" priority="146" stopIfTrue="1" operator="equal">
      <formula>0</formula>
    </cfRule>
  </conditionalFormatting>
  <conditionalFormatting sqref="F229:F230">
    <cfRule type="cellIs" dxfId="379" priority="144" stopIfTrue="1" operator="equal">
      <formula>0</formula>
    </cfRule>
  </conditionalFormatting>
  <conditionalFormatting sqref="A52">
    <cfRule type="cellIs" dxfId="378" priority="143" stopIfTrue="1" operator="equal">
      <formula>0</formula>
    </cfRule>
  </conditionalFormatting>
  <conditionalFormatting sqref="H57 H235 H195 H252">
    <cfRule type="cellIs" dxfId="377" priority="140" stopIfTrue="1" operator="equal">
      <formula>0</formula>
    </cfRule>
  </conditionalFormatting>
  <conditionalFormatting sqref="H6 H206:H209 H212:H213 H40:H53">
    <cfRule type="cellIs" dxfId="376" priority="141" stopIfTrue="1" operator="equal">
      <formula>0</formula>
    </cfRule>
  </conditionalFormatting>
  <conditionalFormatting sqref="H57 H235 H195 H252">
    <cfRule type="cellIs" dxfId="375" priority="142" operator="equal">
      <formula>0</formula>
    </cfRule>
  </conditionalFormatting>
  <conditionalFormatting sqref="H213">
    <cfRule type="cellIs" dxfId="374" priority="137" stopIfTrue="1" operator="equal">
      <formula>0</formula>
    </cfRule>
  </conditionalFormatting>
  <conditionalFormatting sqref="H197:H203">
    <cfRule type="cellIs" dxfId="373" priority="138" stopIfTrue="1" operator="equal">
      <formula>0</formula>
    </cfRule>
  </conditionalFormatting>
  <conditionalFormatting sqref="H213">
    <cfRule type="cellIs" dxfId="372" priority="139" operator="equal">
      <formula>0</formula>
    </cfRule>
  </conditionalFormatting>
  <conditionalFormatting sqref="H214">
    <cfRule type="cellIs" dxfId="371" priority="136" stopIfTrue="1" operator="equal">
      <formula>0</formula>
    </cfRule>
  </conditionalFormatting>
  <conditionalFormatting sqref="H204:H205">
    <cfRule type="cellIs" dxfId="370" priority="135" stopIfTrue="1" operator="equal">
      <formula>0</formula>
    </cfRule>
  </conditionalFormatting>
  <conditionalFormatting sqref="H268">
    <cfRule type="cellIs" dxfId="369" priority="133" stopIfTrue="1" operator="equal">
      <formula>0</formula>
    </cfRule>
  </conditionalFormatting>
  <conditionalFormatting sqref="H268">
    <cfRule type="cellIs" dxfId="368" priority="134" operator="equal">
      <formula>0</formula>
    </cfRule>
  </conditionalFormatting>
  <conditionalFormatting sqref="H210:H211">
    <cfRule type="cellIs" dxfId="367" priority="132" stopIfTrue="1" operator="equal">
      <formula>0</formula>
    </cfRule>
  </conditionalFormatting>
  <conditionalFormatting sqref="H228:H230">
    <cfRule type="cellIs" dxfId="366" priority="131" stopIfTrue="1" operator="equal">
      <formula>0</formula>
    </cfRule>
  </conditionalFormatting>
  <conditionalFormatting sqref="I57 I235 I195 I252">
    <cfRule type="cellIs" dxfId="365" priority="128" stopIfTrue="1" operator="equal">
      <formula>0</formula>
    </cfRule>
  </conditionalFormatting>
  <conditionalFormatting sqref="I6 I206:I209 I212:I213 I40:I53">
    <cfRule type="cellIs" dxfId="364" priority="129" stopIfTrue="1" operator="equal">
      <formula>0</formula>
    </cfRule>
  </conditionalFormatting>
  <conditionalFormatting sqref="I57 I235 I195 I252">
    <cfRule type="cellIs" dxfId="363" priority="130" operator="equal">
      <formula>0</formula>
    </cfRule>
  </conditionalFormatting>
  <conditionalFormatting sqref="I213">
    <cfRule type="cellIs" dxfId="362" priority="125" stopIfTrue="1" operator="equal">
      <formula>0</formula>
    </cfRule>
  </conditionalFormatting>
  <conditionalFormatting sqref="I197:I203">
    <cfRule type="cellIs" dxfId="361" priority="126" stopIfTrue="1" operator="equal">
      <formula>0</formula>
    </cfRule>
  </conditionalFormatting>
  <conditionalFormatting sqref="I213">
    <cfRule type="cellIs" dxfId="360" priority="127" operator="equal">
      <formula>0</formula>
    </cfRule>
  </conditionalFormatting>
  <conditionalFormatting sqref="I214">
    <cfRule type="cellIs" dxfId="359" priority="124" stopIfTrue="1" operator="equal">
      <formula>0</formula>
    </cfRule>
  </conditionalFormatting>
  <conditionalFormatting sqref="I204:I205">
    <cfRule type="cellIs" dxfId="358" priority="123" stopIfTrue="1" operator="equal">
      <formula>0</formula>
    </cfRule>
  </conditionalFormatting>
  <conditionalFormatting sqref="I268">
    <cfRule type="cellIs" dxfId="357" priority="121" stopIfTrue="1" operator="equal">
      <formula>0</formula>
    </cfRule>
  </conditionalFormatting>
  <conditionalFormatting sqref="I268">
    <cfRule type="cellIs" dxfId="356" priority="122" operator="equal">
      <formula>0</formula>
    </cfRule>
  </conditionalFormatting>
  <conditionalFormatting sqref="I210:I211">
    <cfRule type="cellIs" dxfId="355" priority="120" stopIfTrue="1" operator="equal">
      <formula>0</formula>
    </cfRule>
  </conditionalFormatting>
  <conditionalFormatting sqref="I228:I230">
    <cfRule type="cellIs" dxfId="354" priority="119" stopIfTrue="1" operator="equal">
      <formula>0</formula>
    </cfRule>
  </conditionalFormatting>
  <conditionalFormatting sqref="J57 J235 J195 J252">
    <cfRule type="cellIs" dxfId="353" priority="116" stopIfTrue="1" operator="equal">
      <formula>0</formula>
    </cfRule>
  </conditionalFormatting>
  <conditionalFormatting sqref="J6 J206:J209 J212:J213 J40:J53">
    <cfRule type="cellIs" dxfId="352" priority="117" stopIfTrue="1" operator="equal">
      <formula>0</formula>
    </cfRule>
  </conditionalFormatting>
  <conditionalFormatting sqref="J57 J235 J195 J252">
    <cfRule type="cellIs" dxfId="351" priority="118" operator="equal">
      <formula>0</formula>
    </cfRule>
  </conditionalFormatting>
  <conditionalFormatting sqref="J213">
    <cfRule type="cellIs" dxfId="350" priority="113" stopIfTrue="1" operator="equal">
      <formula>0</formula>
    </cfRule>
  </conditionalFormatting>
  <conditionalFormatting sqref="J197:J203">
    <cfRule type="cellIs" dxfId="349" priority="114" stopIfTrue="1" operator="equal">
      <formula>0</formula>
    </cfRule>
  </conditionalFormatting>
  <conditionalFormatting sqref="J213">
    <cfRule type="cellIs" dxfId="348" priority="115" operator="equal">
      <formula>0</formula>
    </cfRule>
  </conditionalFormatting>
  <conditionalFormatting sqref="J214">
    <cfRule type="cellIs" dxfId="347" priority="112" stopIfTrue="1" operator="equal">
      <formula>0</formula>
    </cfRule>
  </conditionalFormatting>
  <conditionalFormatting sqref="J204:J205">
    <cfRule type="cellIs" dxfId="346" priority="111" stopIfTrue="1" operator="equal">
      <formula>0</formula>
    </cfRule>
  </conditionalFormatting>
  <conditionalFormatting sqref="J268">
    <cfRule type="cellIs" dxfId="345" priority="109" stopIfTrue="1" operator="equal">
      <formula>0</formula>
    </cfRule>
  </conditionalFormatting>
  <conditionalFormatting sqref="J268">
    <cfRule type="cellIs" dxfId="344" priority="110" operator="equal">
      <formula>0</formula>
    </cfRule>
  </conditionalFormatting>
  <conditionalFormatting sqref="J210:J211">
    <cfRule type="cellIs" dxfId="343" priority="108" stopIfTrue="1" operator="equal">
      <formula>0</formula>
    </cfRule>
  </conditionalFormatting>
  <conditionalFormatting sqref="J228:J230">
    <cfRule type="cellIs" dxfId="342" priority="107" stopIfTrue="1" operator="equal">
      <formula>0</formula>
    </cfRule>
  </conditionalFormatting>
  <conditionalFormatting sqref="K57 K235 K195 K252">
    <cfRule type="cellIs" dxfId="341" priority="104" stopIfTrue="1" operator="equal">
      <formula>0</formula>
    </cfRule>
  </conditionalFormatting>
  <conditionalFormatting sqref="K6 K206:K209 K212:K213 K40:K53">
    <cfRule type="cellIs" dxfId="340" priority="105" stopIfTrue="1" operator="equal">
      <formula>0</formula>
    </cfRule>
  </conditionalFormatting>
  <conditionalFormatting sqref="K57 K235 K195 K252">
    <cfRule type="cellIs" dxfId="339" priority="106" operator="equal">
      <formula>0</formula>
    </cfRule>
  </conditionalFormatting>
  <conditionalFormatting sqref="K213">
    <cfRule type="cellIs" dxfId="338" priority="101" stopIfTrue="1" operator="equal">
      <formula>0</formula>
    </cfRule>
  </conditionalFormatting>
  <conditionalFormatting sqref="K197:K203">
    <cfRule type="cellIs" dxfId="337" priority="102" stopIfTrue="1" operator="equal">
      <formula>0</formula>
    </cfRule>
  </conditionalFormatting>
  <conditionalFormatting sqref="K213">
    <cfRule type="cellIs" dxfId="336" priority="103" operator="equal">
      <formula>0</formula>
    </cfRule>
  </conditionalFormatting>
  <conditionalFormatting sqref="K214">
    <cfRule type="cellIs" dxfId="335" priority="100" stopIfTrue="1" operator="equal">
      <formula>0</formula>
    </cfRule>
  </conditionalFormatting>
  <conditionalFormatting sqref="K204:K205">
    <cfRule type="cellIs" dxfId="334" priority="99" stopIfTrue="1" operator="equal">
      <formula>0</formula>
    </cfRule>
  </conditionalFormatting>
  <conditionalFormatting sqref="K268">
    <cfRule type="cellIs" dxfId="333" priority="97" stopIfTrue="1" operator="equal">
      <formula>0</formula>
    </cfRule>
  </conditionalFormatting>
  <conditionalFormatting sqref="K268">
    <cfRule type="cellIs" dxfId="332" priority="98" operator="equal">
      <formula>0</formula>
    </cfRule>
  </conditionalFormatting>
  <conditionalFormatting sqref="K210:K211">
    <cfRule type="cellIs" dxfId="331" priority="96" stopIfTrue="1" operator="equal">
      <formula>0</formula>
    </cfRule>
  </conditionalFormatting>
  <conditionalFormatting sqref="K228:K230">
    <cfRule type="cellIs" dxfId="330" priority="95" stopIfTrue="1" operator="equal">
      <formula>0</formula>
    </cfRule>
  </conditionalFormatting>
  <conditionalFormatting sqref="C43:C44">
    <cfRule type="cellIs" dxfId="329" priority="77" stopIfTrue="1" operator="equal">
      <formula>0</formula>
    </cfRule>
  </conditionalFormatting>
  <conditionalFormatting sqref="C43:C44">
    <cfRule type="cellIs" dxfId="328" priority="78" stopIfTrue="1" operator="equal">
      <formula>0</formula>
    </cfRule>
  </conditionalFormatting>
  <conditionalFormatting sqref="D207:D208">
    <cfRule type="cellIs" dxfId="327" priority="73" stopIfTrue="1" operator="equal">
      <formula>0</formula>
    </cfRule>
  </conditionalFormatting>
  <conditionalFormatting sqref="D207:D208">
    <cfRule type="cellIs" dxfId="326" priority="74" stopIfTrue="1" operator="equal">
      <formula>0</formula>
    </cfRule>
  </conditionalFormatting>
  <conditionalFormatting sqref="D207:D208">
    <cfRule type="cellIs" dxfId="325" priority="75" stopIfTrue="1" operator="between">
      <formula>0</formula>
      <formula>0</formula>
    </cfRule>
  </conditionalFormatting>
  <conditionalFormatting sqref="D211">
    <cfRule type="cellIs" dxfId="324" priority="70" stopIfTrue="1" operator="equal">
      <formula>0</formula>
    </cfRule>
  </conditionalFormatting>
  <conditionalFormatting sqref="D211">
    <cfRule type="cellIs" dxfId="323" priority="71" stopIfTrue="1" operator="equal">
      <formula>0</formula>
    </cfRule>
  </conditionalFormatting>
  <conditionalFormatting sqref="D211">
    <cfRule type="cellIs" dxfId="322" priority="72" stopIfTrue="1" operator="between">
      <formula>0</formula>
      <formula>0</formula>
    </cfRule>
  </conditionalFormatting>
  <conditionalFormatting sqref="F55">
    <cfRule type="cellIs" dxfId="321" priority="69" stopIfTrue="1" operator="equal">
      <formula>0</formula>
    </cfRule>
  </conditionalFormatting>
  <conditionalFormatting sqref="D54:D55">
    <cfRule type="cellIs" dxfId="320" priority="68" stopIfTrue="1" operator="equal">
      <formula>0</formula>
    </cfRule>
  </conditionalFormatting>
  <conditionalFormatting sqref="B54:B55 D54:D55">
    <cfRule type="cellIs" dxfId="319" priority="67" stopIfTrue="1" operator="equal">
      <formula>0</formula>
    </cfRule>
  </conditionalFormatting>
  <conditionalFormatting sqref="C54:C55">
    <cfRule type="cellIs" dxfId="318" priority="65" stopIfTrue="1" operator="equal">
      <formula>0</formula>
    </cfRule>
  </conditionalFormatting>
  <conditionalFormatting sqref="C54:C55">
    <cfRule type="cellIs" dxfId="317" priority="66" stopIfTrue="1" operator="equal">
      <formula>0</formula>
    </cfRule>
  </conditionalFormatting>
  <conditionalFormatting sqref="A54:A55">
    <cfRule type="cellIs" dxfId="316" priority="64" stopIfTrue="1" operator="equal">
      <formula>0</formula>
    </cfRule>
  </conditionalFormatting>
  <conditionalFormatting sqref="H54:H55">
    <cfRule type="cellIs" dxfId="315" priority="63" stopIfTrue="1" operator="equal">
      <formula>0</formula>
    </cfRule>
  </conditionalFormatting>
  <conditionalFormatting sqref="I54:I55">
    <cfRule type="cellIs" dxfId="314" priority="62" stopIfTrue="1" operator="equal">
      <formula>0</formula>
    </cfRule>
  </conditionalFormatting>
  <conditionalFormatting sqref="J54:J55">
    <cfRule type="cellIs" dxfId="313" priority="61" stopIfTrue="1" operator="equal">
      <formula>0</formula>
    </cfRule>
  </conditionalFormatting>
  <conditionalFormatting sqref="K54:K55">
    <cfRule type="cellIs" dxfId="312" priority="60" stopIfTrue="1" operator="equal">
      <formula>0</formula>
    </cfRule>
  </conditionalFormatting>
  <conditionalFormatting sqref="D226:D227">
    <cfRule type="cellIs" dxfId="311" priority="55" stopIfTrue="1" operator="equal">
      <formula>0</formula>
    </cfRule>
  </conditionalFormatting>
  <conditionalFormatting sqref="D226:D227 A226:B227">
    <cfRule type="cellIs" dxfId="310" priority="56" stopIfTrue="1" operator="equal">
      <formula>0</formula>
    </cfRule>
  </conditionalFormatting>
  <conditionalFormatting sqref="D226:D227">
    <cfRule type="cellIs" dxfId="309" priority="57" stopIfTrue="1" operator="between">
      <formula>0</formula>
      <formula>0</formula>
    </cfRule>
  </conditionalFormatting>
  <conditionalFormatting sqref="C226:C227">
    <cfRule type="cellIs" dxfId="308" priority="53" stopIfTrue="1" operator="equal">
      <formula>0</formula>
    </cfRule>
  </conditionalFormatting>
  <conditionalFormatting sqref="C226:C227">
    <cfRule type="cellIs" dxfId="307" priority="54" stopIfTrue="1" operator="equal">
      <formula>0</formula>
    </cfRule>
  </conditionalFormatting>
  <conditionalFormatting sqref="C226:C227">
    <cfRule type="cellIs" dxfId="306" priority="52" stopIfTrue="1" operator="between">
      <formula>0</formula>
      <formula>0</formula>
    </cfRule>
  </conditionalFormatting>
  <conditionalFormatting sqref="F227">
    <cfRule type="cellIs" dxfId="305" priority="51" stopIfTrue="1" operator="equal">
      <formula>0</formula>
    </cfRule>
  </conditionalFormatting>
  <conditionalFormatting sqref="H226:H227">
    <cfRule type="cellIs" dxfId="304" priority="50" stopIfTrue="1" operator="equal">
      <formula>0</formula>
    </cfRule>
  </conditionalFormatting>
  <conditionalFormatting sqref="I226:I227">
    <cfRule type="cellIs" dxfId="303" priority="49" stopIfTrue="1" operator="equal">
      <formula>0</formula>
    </cfRule>
  </conditionalFormatting>
  <conditionalFormatting sqref="J226:J227">
    <cfRule type="cellIs" dxfId="302" priority="48" stopIfTrue="1" operator="equal">
      <formula>0</formula>
    </cfRule>
  </conditionalFormatting>
  <conditionalFormatting sqref="K226:K227">
    <cfRule type="cellIs" dxfId="301" priority="47" stopIfTrue="1" operator="equal">
      <formula>0</formula>
    </cfRule>
  </conditionalFormatting>
  <conditionalFormatting sqref="D231:D232">
    <cfRule type="cellIs" dxfId="300" priority="37" stopIfTrue="1" operator="equal">
      <formula>0</formula>
    </cfRule>
  </conditionalFormatting>
  <conditionalFormatting sqref="A231:B232 D231:D232 F231:F232">
    <cfRule type="cellIs" dxfId="299" priority="38" stopIfTrue="1" operator="equal">
      <formula>0</formula>
    </cfRule>
  </conditionalFormatting>
  <conditionalFormatting sqref="D231:D232">
    <cfRule type="cellIs" dxfId="298" priority="39" stopIfTrue="1" operator="between">
      <formula>0</formula>
      <formula>0</formula>
    </cfRule>
  </conditionalFormatting>
  <conditionalFormatting sqref="C231:C232">
    <cfRule type="cellIs" dxfId="297" priority="35" stopIfTrue="1" operator="equal">
      <formula>0</formula>
    </cfRule>
  </conditionalFormatting>
  <conditionalFormatting sqref="C231:C232">
    <cfRule type="cellIs" dxfId="296" priority="36" stopIfTrue="1" operator="equal">
      <formula>0</formula>
    </cfRule>
  </conditionalFormatting>
  <conditionalFormatting sqref="C231:C232">
    <cfRule type="cellIs" dxfId="295" priority="34" stopIfTrue="1" operator="between">
      <formula>0</formula>
      <formula>0</formula>
    </cfRule>
  </conditionalFormatting>
  <conditionalFormatting sqref="H231:H232">
    <cfRule type="cellIs" dxfId="294" priority="33" stopIfTrue="1" operator="equal">
      <formula>0</formula>
    </cfRule>
  </conditionalFormatting>
  <conditionalFormatting sqref="I231:I232">
    <cfRule type="cellIs" dxfId="293" priority="32" stopIfTrue="1" operator="equal">
      <formula>0</formula>
    </cfRule>
  </conditionalFormatting>
  <conditionalFormatting sqref="J231:J232">
    <cfRule type="cellIs" dxfId="292" priority="31" stopIfTrue="1" operator="equal">
      <formula>0</formula>
    </cfRule>
  </conditionalFormatting>
  <conditionalFormatting sqref="K231:K232">
    <cfRule type="cellIs" dxfId="291" priority="30" stopIfTrue="1" operator="equal">
      <formula>0</formula>
    </cfRule>
  </conditionalFormatting>
  <conditionalFormatting sqref="D233">
    <cfRule type="cellIs" dxfId="290" priority="27" stopIfTrue="1" operator="equal">
      <formula>0</formula>
    </cfRule>
  </conditionalFormatting>
  <conditionalFormatting sqref="D233 A233:B233">
    <cfRule type="cellIs" dxfId="289" priority="28" stopIfTrue="1" operator="equal">
      <formula>0</formula>
    </cfRule>
  </conditionalFormatting>
  <conditionalFormatting sqref="D233">
    <cfRule type="cellIs" dxfId="288" priority="29" stopIfTrue="1" operator="between">
      <formula>0</formula>
      <formula>0</formula>
    </cfRule>
  </conditionalFormatting>
  <conditionalFormatting sqref="C233">
    <cfRule type="cellIs" dxfId="287" priority="25" stopIfTrue="1" operator="equal">
      <formula>0</formula>
    </cfRule>
  </conditionalFormatting>
  <conditionalFormatting sqref="C233">
    <cfRule type="cellIs" dxfId="286" priority="26" stopIfTrue="1" operator="equal">
      <formula>0</formula>
    </cfRule>
  </conditionalFormatting>
  <conditionalFormatting sqref="C233">
    <cfRule type="cellIs" dxfId="285" priority="24" stopIfTrue="1" operator="between">
      <formula>0</formula>
      <formula>0</formula>
    </cfRule>
  </conditionalFormatting>
  <conditionalFormatting sqref="H233">
    <cfRule type="cellIs" dxfId="284" priority="22" stopIfTrue="1" operator="equal">
      <formula>0</formula>
    </cfRule>
  </conditionalFormatting>
  <conditionalFormatting sqref="I233">
    <cfRule type="cellIs" dxfId="283" priority="21" stopIfTrue="1" operator="equal">
      <formula>0</formula>
    </cfRule>
  </conditionalFormatting>
  <conditionalFormatting sqref="J233">
    <cfRule type="cellIs" dxfId="282" priority="20" stopIfTrue="1" operator="equal">
      <formula>0</formula>
    </cfRule>
  </conditionalFormatting>
  <conditionalFormatting sqref="K233">
    <cfRule type="cellIs" dxfId="281" priority="19" stopIfTrue="1" operator="equal">
      <formula>0</formula>
    </cfRule>
  </conditionalFormatting>
  <conditionalFormatting sqref="F43:F44">
    <cfRule type="cellIs" dxfId="280" priority="16" stopIfTrue="1" operator="equal">
      <formula>0</formula>
    </cfRule>
  </conditionalFormatting>
  <conditionalFormatting sqref="A118:B128">
    <cfRule type="cellIs" dxfId="279" priority="15" stopIfTrue="1" operator="equal">
      <formula>0</formula>
    </cfRule>
  </conditionalFormatting>
  <conditionalFormatting sqref="D118:D128">
    <cfRule type="cellIs" dxfId="278" priority="14" stopIfTrue="1" operator="equal">
      <formula>0</formula>
    </cfRule>
  </conditionalFormatting>
  <conditionalFormatting sqref="C118:C128">
    <cfRule type="cellIs" dxfId="277" priority="10" stopIfTrue="1" operator="equal">
      <formula>0</formula>
    </cfRule>
  </conditionalFormatting>
  <conditionalFormatting sqref="C118:C128">
    <cfRule type="cellIs" dxfId="276" priority="11" stopIfTrue="1" operator="equal">
      <formula>0</formula>
    </cfRule>
  </conditionalFormatting>
  <conditionalFormatting sqref="B265">
    <cfRule type="cellIs" dxfId="275" priority="6" stopIfTrue="1" operator="equal">
      <formula>0</formula>
    </cfRule>
  </conditionalFormatting>
  <conditionalFormatting sqref="B263">
    <cfRule type="cellIs" dxfId="274" priority="4" stopIfTrue="1" operator="equal">
      <formula>0</formula>
    </cfRule>
  </conditionalFormatting>
  <conditionalFormatting sqref="F54">
    <cfRule type="cellIs" dxfId="273" priority="3" stopIfTrue="1" operator="equal">
      <formula>0</formula>
    </cfRule>
  </conditionalFormatting>
  <conditionalFormatting sqref="A8:B8">
    <cfRule type="cellIs" dxfId="272" priority="1" stopIfTrue="1" operator="equal">
      <formula>0</formula>
    </cfRule>
  </conditionalFormatting>
  <printOptions horizontalCentered="1"/>
  <pageMargins left="0.25" right="0.25" top="0.75" bottom="0.75" header="0.3" footer="0.3"/>
  <pageSetup paperSize="9" scale="92" fitToHeight="0" orientation="portrait"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N149"/>
  <sheetViews>
    <sheetView view="pageBreakPreview" zoomScaleNormal="90" zoomScaleSheetLayoutView="100" workbookViewId="0">
      <pane ySplit="6" topLeftCell="A76" activePane="bottomLeft" state="frozen"/>
      <selection activeCell="I23" sqref="I23"/>
      <selection pane="bottomLeft" activeCell="F92" sqref="F92"/>
    </sheetView>
  </sheetViews>
  <sheetFormatPr defaultColWidth="7.5703125" defaultRowHeight="12.75" x14ac:dyDescent="0.2"/>
  <cols>
    <col min="1" max="1" width="6" style="107" customWidth="1"/>
    <col min="2" max="2" width="60.7109375" style="107" customWidth="1"/>
    <col min="3" max="3" width="6" style="108" customWidth="1"/>
    <col min="4" max="4" width="8.42578125" style="109" customWidth="1"/>
    <col min="5" max="5" width="9.140625" style="110" customWidth="1"/>
    <col min="6" max="6" width="12.140625" style="211" customWidth="1"/>
    <col min="7" max="7" width="18.28515625" style="112" customWidth="1"/>
    <col min="8" max="8" width="12.140625" style="111" hidden="1" customWidth="1"/>
    <col min="9" max="9" width="16.7109375" style="111" hidden="1" customWidth="1"/>
    <col min="10" max="11" width="12.140625" style="111" hidden="1" customWidth="1"/>
    <col min="12" max="13" width="7.5703125" style="1"/>
    <col min="14" max="14" width="14.42578125" style="1" bestFit="1" customWidth="1"/>
    <col min="15" max="16384" width="7.5703125" style="1"/>
  </cols>
  <sheetData>
    <row r="1" spans="1:11" ht="12.75" customHeight="1" x14ac:dyDescent="0.2">
      <c r="A1" s="215" t="str">
        <f>+'SUMMARY-BOQ'!A1:D2</f>
        <v>CENTRAL PARK TOILET BLOCK</v>
      </c>
      <c r="B1" s="215"/>
      <c r="C1" s="215"/>
      <c r="D1" s="215"/>
      <c r="E1" s="215"/>
      <c r="F1" s="215"/>
      <c r="H1" s="1"/>
      <c r="I1" s="1"/>
      <c r="J1" s="1"/>
      <c r="K1" s="1"/>
    </row>
    <row r="2" spans="1:11" ht="12.75" customHeight="1" x14ac:dyDescent="0.2">
      <c r="A2" s="215"/>
      <c r="B2" s="215"/>
      <c r="C2" s="215"/>
      <c r="D2" s="215"/>
      <c r="E2" s="215"/>
      <c r="F2" s="215"/>
      <c r="H2" s="1"/>
      <c r="I2" s="1"/>
      <c r="J2" s="1"/>
      <c r="K2" s="1"/>
    </row>
    <row r="3" spans="1:11" ht="16.5" customHeight="1" x14ac:dyDescent="0.2">
      <c r="A3" s="216" t="str">
        <f>+'SUMMARY-BOQ'!A3:D3</f>
        <v>Hulhumalé, Republic of Maldives</v>
      </c>
      <c r="B3" s="216"/>
      <c r="C3" s="216"/>
      <c r="D3" s="216"/>
      <c r="E3" s="216"/>
      <c r="F3" s="216"/>
      <c r="H3" s="1"/>
      <c r="I3" s="1"/>
      <c r="J3" s="1"/>
      <c r="K3" s="1"/>
    </row>
    <row r="4" spans="1:11" ht="15.75" x14ac:dyDescent="0.2">
      <c r="A4" s="217" t="str">
        <f>+'SUMMARY-BOQ'!A4:D4</f>
        <v>BILL OF QUANTITIES</v>
      </c>
      <c r="B4" s="217"/>
      <c r="C4" s="217"/>
      <c r="D4" s="217"/>
      <c r="E4" s="217"/>
      <c r="F4" s="217"/>
      <c r="H4" s="1"/>
      <c r="I4" s="1"/>
      <c r="J4" s="1"/>
      <c r="K4" s="1"/>
    </row>
    <row r="5" spans="1:11" ht="6" customHeight="1" thickBot="1" x14ac:dyDescent="0.25">
      <c r="A5" s="68"/>
      <c r="B5" s="68"/>
      <c r="C5" s="68"/>
      <c r="D5" s="69"/>
      <c r="E5" s="68"/>
      <c r="F5" s="205"/>
      <c r="H5" s="68"/>
      <c r="I5" s="68"/>
      <c r="J5" s="68"/>
      <c r="K5" s="68"/>
    </row>
    <row r="6" spans="1:11" s="7" customFormat="1" ht="25.5" customHeight="1" thickBot="1" x14ac:dyDescent="0.3">
      <c r="A6" s="26" t="s">
        <v>48</v>
      </c>
      <c r="B6" s="27" t="s">
        <v>49</v>
      </c>
      <c r="C6" s="27" t="s">
        <v>28</v>
      </c>
      <c r="D6" s="70" t="s">
        <v>50</v>
      </c>
      <c r="E6" s="29" t="s">
        <v>30</v>
      </c>
      <c r="F6" s="197" t="s">
        <v>31</v>
      </c>
      <c r="G6" s="113"/>
      <c r="H6" s="29" t="s">
        <v>51</v>
      </c>
      <c r="I6" s="29" t="s">
        <v>52</v>
      </c>
      <c r="J6" s="29" t="s">
        <v>53</v>
      </c>
      <c r="K6" s="29"/>
    </row>
    <row r="7" spans="1:11" s="11" customFormat="1" x14ac:dyDescent="0.25">
      <c r="A7" s="31"/>
      <c r="B7" s="32"/>
      <c r="C7" s="33"/>
      <c r="D7" s="71"/>
      <c r="E7" s="35"/>
      <c r="F7" s="202"/>
      <c r="G7" s="114"/>
      <c r="H7" s="115"/>
      <c r="I7" s="115"/>
      <c r="J7" s="115"/>
      <c r="K7" s="115"/>
    </row>
    <row r="8" spans="1:11" s="43" customFormat="1" x14ac:dyDescent="0.25">
      <c r="A8" s="37"/>
      <c r="B8" s="38" t="s">
        <v>54</v>
      </c>
      <c r="C8" s="39"/>
      <c r="D8" s="73"/>
      <c r="E8" s="74"/>
      <c r="F8" s="203"/>
      <c r="G8" s="107"/>
      <c r="H8" s="116"/>
      <c r="I8" s="116"/>
      <c r="J8" s="116"/>
      <c r="K8" s="116"/>
    </row>
    <row r="9" spans="1:11" s="43" customFormat="1" x14ac:dyDescent="0.25">
      <c r="A9" s="37"/>
      <c r="B9" s="44"/>
      <c r="C9" s="39"/>
      <c r="D9" s="73"/>
      <c r="E9" s="74"/>
      <c r="F9" s="203"/>
      <c r="G9" s="107"/>
      <c r="H9" s="116"/>
      <c r="I9" s="116"/>
      <c r="J9" s="116"/>
      <c r="K9" s="116"/>
    </row>
    <row r="10" spans="1:11" s="43" customFormat="1" ht="25.5" x14ac:dyDescent="0.25">
      <c r="A10" s="37" t="s">
        <v>214</v>
      </c>
      <c r="B10" s="44" t="s">
        <v>93</v>
      </c>
      <c r="C10" s="39"/>
      <c r="D10" s="73"/>
      <c r="E10" s="74"/>
      <c r="F10" s="203"/>
      <c r="G10" s="107"/>
      <c r="H10" s="116"/>
      <c r="I10" s="116"/>
      <c r="J10" s="116"/>
      <c r="K10" s="116"/>
    </row>
    <row r="11" spans="1:11" s="43" customFormat="1" x14ac:dyDescent="0.25">
      <c r="A11" s="37"/>
      <c r="B11" s="44"/>
      <c r="C11" s="39"/>
      <c r="D11" s="73"/>
      <c r="E11" s="74"/>
      <c r="F11" s="203"/>
      <c r="G11" s="107"/>
      <c r="H11" s="116"/>
      <c r="I11" s="116"/>
      <c r="J11" s="116"/>
      <c r="K11" s="116"/>
    </row>
    <row r="12" spans="1:11" s="43" customFormat="1" x14ac:dyDescent="0.25">
      <c r="A12" s="37" t="s">
        <v>215</v>
      </c>
      <c r="B12" s="44" t="s">
        <v>108</v>
      </c>
      <c r="C12" s="39"/>
      <c r="D12" s="73"/>
      <c r="E12" s="74"/>
      <c r="F12" s="203"/>
      <c r="G12" s="107"/>
      <c r="H12" s="116"/>
      <c r="I12" s="116"/>
      <c r="J12" s="116"/>
      <c r="K12" s="116"/>
    </row>
    <row r="13" spans="1:11" s="43" customFormat="1" ht="38.25" x14ac:dyDescent="0.25">
      <c r="A13" s="37"/>
      <c r="B13" s="44" t="s">
        <v>109</v>
      </c>
      <c r="C13" s="39"/>
      <c r="D13" s="73"/>
      <c r="E13" s="74"/>
      <c r="F13" s="203"/>
      <c r="G13" s="107"/>
      <c r="H13" s="116"/>
      <c r="I13" s="116"/>
      <c r="J13" s="116"/>
      <c r="K13" s="116"/>
    </row>
    <row r="14" spans="1:11" s="43" customFormat="1" x14ac:dyDescent="0.25">
      <c r="A14" s="37"/>
      <c r="B14" s="44"/>
      <c r="C14" s="39"/>
      <c r="D14" s="73"/>
      <c r="E14" s="74"/>
      <c r="F14" s="203"/>
      <c r="G14" s="107"/>
      <c r="H14" s="116"/>
      <c r="I14" s="116"/>
      <c r="J14" s="116"/>
      <c r="K14" s="116"/>
    </row>
    <row r="15" spans="1:11" s="43" customFormat="1" ht="25.5" x14ac:dyDescent="0.25">
      <c r="A15" s="37"/>
      <c r="B15" s="44" t="s">
        <v>110</v>
      </c>
      <c r="C15" s="39"/>
      <c r="D15" s="73"/>
      <c r="E15" s="74"/>
      <c r="F15" s="203"/>
      <c r="G15" s="107"/>
      <c r="H15" s="116"/>
      <c r="I15" s="116"/>
      <c r="J15" s="116"/>
      <c r="K15" s="116"/>
    </row>
    <row r="16" spans="1:11" s="43" customFormat="1" x14ac:dyDescent="0.25">
      <c r="A16" s="37"/>
      <c r="B16" s="44"/>
      <c r="C16" s="39"/>
      <c r="D16" s="73"/>
      <c r="E16" s="74"/>
      <c r="F16" s="203"/>
      <c r="G16" s="107"/>
      <c r="H16" s="116"/>
      <c r="I16" s="116"/>
      <c r="J16" s="116"/>
      <c r="K16" s="116"/>
    </row>
    <row r="17" spans="1:12" s="43" customFormat="1" ht="38.25" x14ac:dyDescent="0.25">
      <c r="A17" s="37" t="s">
        <v>216</v>
      </c>
      <c r="B17" s="44" t="s">
        <v>111</v>
      </c>
      <c r="C17" s="39"/>
      <c r="D17" s="73"/>
      <c r="E17" s="74"/>
      <c r="F17" s="203"/>
      <c r="G17" s="107"/>
      <c r="H17" s="116"/>
      <c r="I17" s="116"/>
      <c r="J17" s="116"/>
      <c r="K17" s="116"/>
      <c r="L17" s="43" t="s">
        <v>112</v>
      </c>
    </row>
    <row r="18" spans="1:12" s="43" customFormat="1" x14ac:dyDescent="0.25">
      <c r="A18" s="37"/>
      <c r="B18" s="44"/>
      <c r="C18" s="39"/>
      <c r="D18" s="73"/>
      <c r="E18" s="74"/>
      <c r="F18" s="203"/>
      <c r="G18" s="107"/>
      <c r="H18" s="116"/>
      <c r="I18" s="116"/>
      <c r="J18" s="116"/>
      <c r="K18" s="116"/>
    </row>
    <row r="19" spans="1:12" s="43" customFormat="1" ht="25.5" x14ac:dyDescent="0.25">
      <c r="A19" s="37" t="s">
        <v>217</v>
      </c>
      <c r="B19" s="44" t="s">
        <v>96</v>
      </c>
      <c r="C19" s="39"/>
      <c r="D19" s="73"/>
      <c r="E19" s="74"/>
      <c r="F19" s="203"/>
      <c r="G19" s="107"/>
      <c r="H19" s="116"/>
      <c r="I19" s="116"/>
      <c r="J19" s="116"/>
      <c r="K19" s="116"/>
    </row>
    <row r="20" spans="1:12" s="43" customFormat="1" x14ac:dyDescent="0.25">
      <c r="A20" s="37"/>
      <c r="B20" s="44"/>
      <c r="C20" s="39"/>
      <c r="D20" s="73"/>
      <c r="E20" s="74"/>
      <c r="F20" s="203"/>
      <c r="G20" s="107"/>
      <c r="H20" s="116"/>
      <c r="I20" s="116"/>
      <c r="J20" s="116"/>
      <c r="K20" s="116"/>
    </row>
    <row r="21" spans="1:12" s="43" customFormat="1" ht="38.25" x14ac:dyDescent="0.25">
      <c r="A21" s="37" t="s">
        <v>218</v>
      </c>
      <c r="B21" s="76" t="s">
        <v>113</v>
      </c>
      <c r="C21" s="39"/>
      <c r="D21" s="73"/>
      <c r="E21" s="74"/>
      <c r="F21" s="203"/>
      <c r="G21" s="107"/>
      <c r="H21" s="116"/>
      <c r="I21" s="116"/>
      <c r="J21" s="116"/>
      <c r="K21" s="116"/>
    </row>
    <row r="22" spans="1:12" s="43" customFormat="1" x14ac:dyDescent="0.25">
      <c r="A22" s="37"/>
      <c r="B22" s="76"/>
      <c r="C22" s="39"/>
      <c r="D22" s="73"/>
      <c r="E22" s="74"/>
      <c r="F22" s="203"/>
      <c r="G22" s="107"/>
      <c r="H22" s="116"/>
      <c r="I22" s="116"/>
      <c r="J22" s="116"/>
      <c r="K22" s="116"/>
    </row>
    <row r="23" spans="1:12" s="43" customFormat="1" ht="51" x14ac:dyDescent="0.25">
      <c r="A23" s="37" t="s">
        <v>219</v>
      </c>
      <c r="B23" s="76" t="s">
        <v>114</v>
      </c>
      <c r="C23" s="39"/>
      <c r="D23" s="73"/>
      <c r="E23" s="74"/>
      <c r="F23" s="203"/>
      <c r="G23" s="107"/>
      <c r="H23" s="116"/>
      <c r="I23" s="116"/>
      <c r="J23" s="116"/>
      <c r="K23" s="116"/>
    </row>
    <row r="24" spans="1:12" s="43" customFormat="1" x14ac:dyDescent="0.25">
      <c r="A24" s="37"/>
      <c r="B24" s="76"/>
      <c r="C24" s="39"/>
      <c r="D24" s="73"/>
      <c r="E24" s="74"/>
      <c r="F24" s="203"/>
      <c r="G24" s="107"/>
      <c r="H24" s="116"/>
      <c r="I24" s="116"/>
      <c r="J24" s="116"/>
      <c r="K24" s="116"/>
    </row>
    <row r="25" spans="1:12" s="43" customFormat="1" x14ac:dyDescent="0.25">
      <c r="A25" s="37" t="s">
        <v>220</v>
      </c>
      <c r="B25" s="44" t="s">
        <v>115</v>
      </c>
      <c r="C25" s="39"/>
      <c r="D25" s="73"/>
      <c r="E25" s="74"/>
      <c r="F25" s="203"/>
      <c r="G25" s="107"/>
      <c r="H25" s="116"/>
      <c r="I25" s="116"/>
      <c r="J25" s="116"/>
      <c r="K25" s="116"/>
    </row>
    <row r="26" spans="1:12" s="43" customFormat="1" x14ac:dyDescent="0.25">
      <c r="A26" s="37"/>
      <c r="B26" s="44"/>
      <c r="C26" s="39"/>
      <c r="D26" s="73"/>
      <c r="E26" s="74"/>
      <c r="F26" s="203"/>
      <c r="G26" s="107"/>
      <c r="H26" s="116"/>
      <c r="I26" s="116"/>
      <c r="J26" s="116"/>
      <c r="K26" s="116"/>
    </row>
    <row r="27" spans="1:12" s="43" customFormat="1" ht="38.25" x14ac:dyDescent="0.25">
      <c r="A27" s="37" t="s">
        <v>221</v>
      </c>
      <c r="B27" s="76" t="s">
        <v>116</v>
      </c>
      <c r="C27" s="39"/>
      <c r="D27" s="73"/>
      <c r="E27" s="74"/>
      <c r="F27" s="203"/>
      <c r="G27" s="107"/>
      <c r="H27" s="116"/>
      <c r="I27" s="116"/>
      <c r="J27" s="116"/>
      <c r="K27" s="116"/>
    </row>
    <row r="28" spans="1:12" s="43" customFormat="1" x14ac:dyDescent="0.25">
      <c r="A28" s="37"/>
      <c r="B28" s="44"/>
      <c r="C28" s="39"/>
      <c r="D28" s="73"/>
      <c r="E28" s="74"/>
      <c r="F28" s="203"/>
      <c r="G28" s="107"/>
      <c r="H28" s="116"/>
      <c r="I28" s="116"/>
      <c r="J28" s="116"/>
      <c r="K28" s="116"/>
    </row>
    <row r="29" spans="1:12" s="43" customFormat="1" x14ac:dyDescent="0.25">
      <c r="A29" s="45">
        <v>8</v>
      </c>
      <c r="B29" s="38" t="s">
        <v>300</v>
      </c>
      <c r="C29" s="39"/>
      <c r="D29" s="78"/>
      <c r="E29" s="74"/>
      <c r="F29" s="203"/>
      <c r="G29" s="107"/>
      <c r="H29" s="116"/>
      <c r="I29" s="116"/>
      <c r="J29" s="116"/>
      <c r="K29" s="116"/>
    </row>
    <row r="30" spans="1:12" s="43" customFormat="1" x14ac:dyDescent="0.25">
      <c r="A30" s="45"/>
      <c r="B30" s="38"/>
      <c r="C30" s="39"/>
      <c r="D30" s="78"/>
      <c r="E30" s="74"/>
      <c r="F30" s="203"/>
      <c r="G30" s="107"/>
      <c r="H30" s="116"/>
      <c r="I30" s="116"/>
      <c r="J30" s="116"/>
      <c r="K30" s="116"/>
    </row>
    <row r="31" spans="1:12" s="43" customFormat="1" x14ac:dyDescent="0.25">
      <c r="A31" s="52">
        <v>8.1</v>
      </c>
      <c r="B31" s="38" t="s">
        <v>14</v>
      </c>
      <c r="C31" s="39"/>
      <c r="D31" s="78"/>
      <c r="E31" s="74"/>
      <c r="F31" s="203"/>
      <c r="G31" s="107"/>
      <c r="H31" s="116"/>
      <c r="I31" s="116"/>
      <c r="J31" s="116"/>
      <c r="K31" s="116"/>
    </row>
    <row r="32" spans="1:12" s="43" customFormat="1" ht="38.25" x14ac:dyDescent="0.25">
      <c r="A32" s="37" t="s">
        <v>214</v>
      </c>
      <c r="B32" s="76" t="s">
        <v>420</v>
      </c>
      <c r="C32" s="39"/>
      <c r="D32" s="78"/>
      <c r="E32" s="74"/>
      <c r="F32" s="203"/>
      <c r="G32" s="107"/>
      <c r="H32" s="116"/>
      <c r="I32" s="116"/>
      <c r="J32" s="116"/>
      <c r="K32" s="116"/>
    </row>
    <row r="33" spans="1:11" s="43" customFormat="1" x14ac:dyDescent="0.25">
      <c r="A33" s="37"/>
      <c r="B33" s="38"/>
      <c r="C33" s="39"/>
      <c r="D33" s="78"/>
      <c r="E33" s="74"/>
      <c r="F33" s="203"/>
      <c r="G33" s="107"/>
      <c r="H33" s="116"/>
      <c r="I33" s="116"/>
      <c r="J33" s="116"/>
      <c r="K33" s="116"/>
    </row>
    <row r="34" spans="1:11" s="43" customFormat="1" x14ac:dyDescent="0.25">
      <c r="A34" s="37"/>
      <c r="B34" s="38" t="s">
        <v>302</v>
      </c>
      <c r="C34" s="39"/>
      <c r="D34" s="78"/>
      <c r="E34" s="74"/>
      <c r="F34" s="203"/>
      <c r="G34" s="107"/>
      <c r="H34" s="116"/>
      <c r="I34" s="116"/>
      <c r="J34" s="116"/>
      <c r="K34" s="116"/>
    </row>
    <row r="35" spans="1:11" s="43" customFormat="1" ht="76.5" x14ac:dyDescent="0.3">
      <c r="A35" s="37" t="s">
        <v>192</v>
      </c>
      <c r="B35" s="44" t="s">
        <v>421</v>
      </c>
      <c r="C35" s="146" t="s">
        <v>98</v>
      </c>
      <c r="D35" s="150">
        <f>ROUND(54.23,2)</f>
        <v>54.23</v>
      </c>
      <c r="E35" s="167"/>
      <c r="F35" s="208">
        <f>ROUND(+D35*E35,2)</f>
        <v>0</v>
      </c>
      <c r="G35" s="107"/>
      <c r="H35" s="116"/>
      <c r="I35" s="116"/>
      <c r="J35" s="116"/>
      <c r="K35" s="116"/>
    </row>
    <row r="36" spans="1:11" s="43" customFormat="1" ht="16.5" x14ac:dyDescent="0.25">
      <c r="A36" s="37"/>
      <c r="B36" s="44"/>
      <c r="C36" s="77"/>
      <c r="D36" s="78"/>
      <c r="E36" s="74"/>
      <c r="F36" s="203"/>
      <c r="G36" s="107"/>
      <c r="H36" s="116"/>
      <c r="I36" s="116"/>
      <c r="J36" s="116"/>
      <c r="K36" s="116"/>
    </row>
    <row r="37" spans="1:11" s="43" customFormat="1" ht="16.5" x14ac:dyDescent="0.25">
      <c r="A37" s="37"/>
      <c r="B37" s="38" t="s">
        <v>301</v>
      </c>
      <c r="C37" s="77"/>
      <c r="D37" s="78"/>
      <c r="E37" s="74"/>
      <c r="F37" s="203"/>
      <c r="G37" s="107"/>
      <c r="H37" s="116"/>
      <c r="I37" s="116"/>
      <c r="J37" s="116"/>
      <c r="K37" s="116"/>
    </row>
    <row r="38" spans="1:11" s="43" customFormat="1" ht="76.5" x14ac:dyDescent="0.3">
      <c r="A38" s="37" t="s">
        <v>193</v>
      </c>
      <c r="B38" s="44" t="s">
        <v>484</v>
      </c>
      <c r="C38" s="146" t="s">
        <v>98</v>
      </c>
      <c r="D38" s="150">
        <f>ROUND(420.08,2)</f>
        <v>420.08</v>
      </c>
      <c r="E38" s="167"/>
      <c r="F38" s="208">
        <f>ROUND(+D38*E38,2)</f>
        <v>0</v>
      </c>
      <c r="G38" s="107"/>
      <c r="H38" s="116"/>
      <c r="I38" s="116"/>
      <c r="J38" s="116"/>
      <c r="K38" s="116"/>
    </row>
    <row r="39" spans="1:11" s="43" customFormat="1" ht="16.5" x14ac:dyDescent="0.3">
      <c r="A39" s="37"/>
      <c r="B39" s="44"/>
      <c r="C39" s="146"/>
      <c r="D39" s="150"/>
      <c r="E39" s="167"/>
      <c r="F39" s="208"/>
      <c r="G39" s="107"/>
      <c r="H39" s="116"/>
      <c r="I39" s="116"/>
      <c r="J39" s="116"/>
      <c r="K39" s="116"/>
    </row>
    <row r="40" spans="1:11" s="43" customFormat="1" ht="16.5" x14ac:dyDescent="0.3">
      <c r="A40" s="52">
        <v>8.1999999999999993</v>
      </c>
      <c r="B40" s="38" t="s">
        <v>303</v>
      </c>
      <c r="C40" s="146"/>
      <c r="D40" s="150"/>
      <c r="E40" s="167"/>
      <c r="F40" s="208"/>
      <c r="G40" s="107"/>
      <c r="H40" s="116"/>
      <c r="I40" s="116"/>
      <c r="J40" s="116"/>
      <c r="K40" s="116"/>
    </row>
    <row r="41" spans="1:11" s="43" customFormat="1" ht="16.5" x14ac:dyDescent="0.3">
      <c r="A41" s="37"/>
      <c r="B41" s="38"/>
      <c r="C41" s="146"/>
      <c r="D41" s="150"/>
      <c r="E41" s="167"/>
      <c r="F41" s="208"/>
      <c r="G41" s="107"/>
      <c r="H41" s="116"/>
      <c r="I41" s="116"/>
      <c r="J41" s="116"/>
      <c r="K41" s="116"/>
    </row>
    <row r="42" spans="1:11" s="119" customFormat="1" x14ac:dyDescent="0.2">
      <c r="A42" s="37"/>
      <c r="B42" s="38" t="s">
        <v>117</v>
      </c>
      <c r="C42" s="168"/>
      <c r="D42" s="169"/>
      <c r="E42" s="170"/>
      <c r="F42" s="212"/>
      <c r="H42" s="116"/>
      <c r="I42" s="116"/>
      <c r="J42" s="116"/>
      <c r="K42" s="116"/>
    </row>
    <row r="43" spans="1:11" s="119" customFormat="1" ht="42" customHeight="1" x14ac:dyDescent="0.2">
      <c r="A43" s="37"/>
      <c r="B43" s="44" t="s">
        <v>422</v>
      </c>
      <c r="C43" s="168"/>
      <c r="D43" s="169"/>
      <c r="E43" s="170"/>
      <c r="F43" s="212"/>
      <c r="H43" s="116"/>
      <c r="I43" s="116"/>
      <c r="J43" s="116"/>
      <c r="K43" s="116"/>
    </row>
    <row r="44" spans="1:11" s="119" customFormat="1" x14ac:dyDescent="0.2">
      <c r="A44" s="37"/>
      <c r="B44" s="44"/>
      <c r="C44" s="168"/>
      <c r="D44" s="169"/>
      <c r="E44" s="170"/>
      <c r="F44" s="212"/>
      <c r="H44" s="116"/>
      <c r="I44" s="116"/>
      <c r="J44" s="116"/>
      <c r="K44" s="116"/>
    </row>
    <row r="45" spans="1:11" s="43" customFormat="1" ht="16.5" x14ac:dyDescent="0.3">
      <c r="A45" s="37" t="s">
        <v>304</v>
      </c>
      <c r="B45" s="187" t="s">
        <v>418</v>
      </c>
      <c r="C45" s="146" t="s">
        <v>98</v>
      </c>
      <c r="D45" s="143">
        <f>ROUND(149.73,2)</f>
        <v>149.72999999999999</v>
      </c>
      <c r="E45" s="167"/>
      <c r="F45" s="208">
        <f>ROUND(+D45*E45,2)</f>
        <v>0</v>
      </c>
      <c r="H45" s="116"/>
      <c r="I45" s="116"/>
      <c r="J45" s="116"/>
      <c r="K45" s="116"/>
    </row>
    <row r="46" spans="1:11" s="43" customFormat="1" ht="16.5" x14ac:dyDescent="0.3">
      <c r="A46" s="37"/>
      <c r="B46" s="44"/>
      <c r="C46" s="146"/>
      <c r="D46" s="143"/>
      <c r="E46" s="167"/>
      <c r="F46" s="208"/>
      <c r="H46" s="116"/>
      <c r="I46" s="116"/>
      <c r="J46" s="116"/>
      <c r="K46" s="116"/>
    </row>
    <row r="47" spans="1:11" s="43" customFormat="1" x14ac:dyDescent="0.2">
      <c r="A47" s="52"/>
      <c r="B47" s="38" t="s">
        <v>305</v>
      </c>
      <c r="C47" s="141"/>
      <c r="D47" s="150"/>
      <c r="E47" s="167"/>
      <c r="F47" s="208"/>
      <c r="G47" s="107"/>
      <c r="H47" s="116"/>
      <c r="I47" s="116"/>
      <c r="J47" s="116"/>
      <c r="K47" s="116"/>
    </row>
    <row r="48" spans="1:11" s="43" customFormat="1" ht="38.25" x14ac:dyDescent="0.2">
      <c r="A48" s="37" t="s">
        <v>214</v>
      </c>
      <c r="B48" s="44" t="s">
        <v>309</v>
      </c>
      <c r="C48" s="141"/>
      <c r="D48" s="150"/>
      <c r="E48" s="167"/>
      <c r="F48" s="208"/>
      <c r="G48" s="107"/>
      <c r="H48" s="116"/>
      <c r="I48" s="116"/>
      <c r="J48" s="116"/>
      <c r="K48" s="116"/>
    </row>
    <row r="49" spans="1:11" s="43" customFormat="1" ht="25.5" x14ac:dyDescent="0.2">
      <c r="A49" s="37" t="s">
        <v>215</v>
      </c>
      <c r="B49" s="44" t="s">
        <v>463</v>
      </c>
      <c r="C49" s="141"/>
      <c r="D49" s="150"/>
      <c r="E49" s="167"/>
      <c r="F49" s="208"/>
      <c r="G49" s="107"/>
      <c r="H49" s="116"/>
      <c r="I49" s="116"/>
      <c r="J49" s="116"/>
      <c r="K49" s="116"/>
    </row>
    <row r="50" spans="1:11" s="43" customFormat="1" x14ac:dyDescent="0.2">
      <c r="A50" s="52"/>
      <c r="B50" s="38"/>
      <c r="C50" s="141"/>
      <c r="D50" s="150"/>
      <c r="E50" s="167"/>
      <c r="F50" s="208"/>
      <c r="G50" s="107"/>
      <c r="H50" s="116"/>
      <c r="I50" s="116"/>
      <c r="J50" s="116"/>
      <c r="K50" s="116"/>
    </row>
    <row r="51" spans="1:11" s="43" customFormat="1" ht="51" x14ac:dyDescent="0.3">
      <c r="A51" s="37"/>
      <c r="B51" s="44" t="s">
        <v>464</v>
      </c>
      <c r="C51" s="146"/>
      <c r="D51" s="150"/>
      <c r="E51" s="167"/>
      <c r="F51" s="208"/>
      <c r="G51" s="107"/>
      <c r="H51" s="116"/>
      <c r="I51" s="116"/>
      <c r="J51" s="116"/>
      <c r="K51" s="116"/>
    </row>
    <row r="52" spans="1:11" s="43" customFormat="1" ht="16.5" x14ac:dyDescent="0.3">
      <c r="A52" s="37"/>
      <c r="B52" s="44"/>
      <c r="C52" s="146"/>
      <c r="D52" s="150"/>
      <c r="E52" s="167"/>
      <c r="F52" s="208"/>
      <c r="G52" s="107"/>
      <c r="H52" s="116"/>
      <c r="I52" s="116"/>
      <c r="J52" s="116"/>
      <c r="K52" s="116"/>
    </row>
    <row r="53" spans="1:11" s="43" customFormat="1" ht="16.5" x14ac:dyDescent="0.3">
      <c r="A53" s="37" t="s">
        <v>306</v>
      </c>
      <c r="B53" s="44" t="s">
        <v>308</v>
      </c>
      <c r="C53" s="146" t="s">
        <v>98</v>
      </c>
      <c r="D53" s="150">
        <f>ROUND(14.66,2)</f>
        <v>14.66</v>
      </c>
      <c r="E53" s="167"/>
      <c r="F53" s="208">
        <f>ROUND(+D53*E53,2)</f>
        <v>0</v>
      </c>
      <c r="G53" s="107"/>
      <c r="H53" s="116"/>
      <c r="I53" s="116"/>
      <c r="J53" s="116"/>
      <c r="K53" s="116"/>
    </row>
    <row r="54" spans="1:11" s="43" customFormat="1" ht="16.5" x14ac:dyDescent="0.3">
      <c r="A54" s="37"/>
      <c r="B54" s="44"/>
      <c r="C54" s="146"/>
      <c r="D54" s="150"/>
      <c r="E54" s="167"/>
      <c r="F54" s="208"/>
      <c r="G54" s="107"/>
      <c r="H54" s="116"/>
      <c r="I54" s="116"/>
      <c r="J54" s="116"/>
      <c r="K54" s="116"/>
    </row>
    <row r="55" spans="1:11" s="43" customFormat="1" ht="25.5" x14ac:dyDescent="0.3">
      <c r="A55" s="37" t="s">
        <v>307</v>
      </c>
      <c r="B55" s="44" t="s">
        <v>406</v>
      </c>
      <c r="C55" s="146" t="s">
        <v>98</v>
      </c>
      <c r="D55" s="150">
        <f>ROUND(8.93,2)</f>
        <v>8.93</v>
      </c>
      <c r="E55" s="167"/>
      <c r="F55" s="208">
        <f>ROUND(+D55*E55,2)</f>
        <v>0</v>
      </c>
      <c r="G55" s="107"/>
      <c r="H55" s="116"/>
      <c r="I55" s="116"/>
      <c r="J55" s="116"/>
      <c r="K55" s="116"/>
    </row>
    <row r="56" spans="1:11" s="43" customFormat="1" ht="16.5" x14ac:dyDescent="0.3">
      <c r="A56" s="37"/>
      <c r="B56" s="44"/>
      <c r="C56" s="146"/>
      <c r="D56" s="150"/>
      <c r="E56" s="167"/>
      <c r="F56" s="208"/>
      <c r="G56" s="107"/>
      <c r="H56" s="116"/>
      <c r="I56" s="116"/>
      <c r="J56" s="116"/>
      <c r="K56" s="116"/>
    </row>
    <row r="57" spans="1:11" s="43" customFormat="1" ht="16.5" x14ac:dyDescent="0.3">
      <c r="A57" s="52"/>
      <c r="B57" s="38" t="s">
        <v>310</v>
      </c>
      <c r="C57" s="146"/>
      <c r="D57" s="150"/>
      <c r="E57" s="167"/>
      <c r="F57" s="208"/>
      <c r="G57" s="107"/>
      <c r="H57" s="116"/>
      <c r="I57" s="116"/>
      <c r="J57" s="116"/>
      <c r="K57" s="116"/>
    </row>
    <row r="58" spans="1:11" s="43" customFormat="1" ht="51" x14ac:dyDescent="0.3">
      <c r="A58" s="52"/>
      <c r="B58" s="44" t="s">
        <v>465</v>
      </c>
      <c r="C58" s="146"/>
      <c r="D58" s="150"/>
      <c r="E58" s="167"/>
      <c r="F58" s="208"/>
      <c r="G58" s="107"/>
      <c r="H58" s="116"/>
      <c r="I58" s="116"/>
      <c r="J58" s="116"/>
      <c r="K58" s="116"/>
    </row>
    <row r="59" spans="1:11" s="43" customFormat="1" ht="16.5" x14ac:dyDescent="0.3">
      <c r="A59" s="52"/>
      <c r="B59" s="44"/>
      <c r="C59" s="146"/>
      <c r="D59" s="150"/>
      <c r="E59" s="167"/>
      <c r="F59" s="208"/>
      <c r="G59" s="107"/>
      <c r="H59" s="116"/>
      <c r="I59" s="116"/>
      <c r="J59" s="116"/>
      <c r="K59" s="116"/>
    </row>
    <row r="60" spans="1:11" s="43" customFormat="1" ht="16.5" x14ac:dyDescent="0.3">
      <c r="A60" s="37" t="s">
        <v>311</v>
      </c>
      <c r="B60" s="44" t="s">
        <v>407</v>
      </c>
      <c r="C60" s="146" t="s">
        <v>98</v>
      </c>
      <c r="D60" s="150">
        <f>ROUND(57.27,2)</f>
        <v>57.27</v>
      </c>
      <c r="E60" s="167"/>
      <c r="F60" s="208">
        <f>ROUND(+D60*E60,2)</f>
        <v>0</v>
      </c>
      <c r="G60" s="107"/>
      <c r="H60" s="116"/>
      <c r="I60" s="116"/>
      <c r="J60" s="116"/>
      <c r="K60" s="116"/>
    </row>
    <row r="61" spans="1:11" s="43" customFormat="1" ht="13.5" thickBot="1" x14ac:dyDescent="0.25">
      <c r="A61" s="53"/>
      <c r="B61" s="54"/>
      <c r="C61" s="151"/>
      <c r="D61" s="152"/>
      <c r="E61" s="171"/>
      <c r="F61" s="209"/>
      <c r="G61" s="107"/>
      <c r="H61" s="123"/>
      <c r="I61" s="123"/>
      <c r="J61" s="123"/>
      <c r="K61" s="123"/>
    </row>
    <row r="62" spans="1:11" ht="13.5" thickBot="1" x14ac:dyDescent="0.25">
      <c r="A62" s="79"/>
      <c r="B62" s="80" t="s">
        <v>99</v>
      </c>
      <c r="C62" s="153"/>
      <c r="D62" s="154"/>
      <c r="E62" s="172"/>
      <c r="F62" s="163">
        <f>ROUND(SUM(F35:F61),2)</f>
        <v>0</v>
      </c>
      <c r="H62" s="85"/>
      <c r="I62" s="85"/>
      <c r="J62" s="85"/>
      <c r="K62" s="85"/>
    </row>
    <row r="63" spans="1:11" s="43" customFormat="1" x14ac:dyDescent="0.2">
      <c r="A63" s="86"/>
      <c r="B63" s="87"/>
      <c r="C63" s="144"/>
      <c r="D63" s="173"/>
      <c r="E63" s="174"/>
      <c r="F63" s="210"/>
      <c r="G63" s="107"/>
      <c r="H63" s="122"/>
      <c r="I63" s="122"/>
      <c r="J63" s="122"/>
      <c r="K63" s="122"/>
    </row>
    <row r="64" spans="1:11" s="119" customFormat="1" x14ac:dyDescent="0.2">
      <c r="A64" s="52">
        <v>9</v>
      </c>
      <c r="B64" s="38" t="s">
        <v>15</v>
      </c>
      <c r="C64" s="168"/>
      <c r="D64" s="169"/>
      <c r="E64" s="170"/>
      <c r="F64" s="212"/>
      <c r="G64" s="120"/>
      <c r="H64" s="121"/>
      <c r="I64" s="121"/>
      <c r="J64" s="121"/>
      <c r="K64" s="121"/>
    </row>
    <row r="65" spans="1:14" s="43" customFormat="1" x14ac:dyDescent="0.2">
      <c r="A65" s="37"/>
      <c r="B65" s="44"/>
      <c r="C65" s="141"/>
      <c r="D65" s="143"/>
      <c r="E65" s="167"/>
      <c r="F65" s="208"/>
      <c r="G65" s="107"/>
      <c r="H65" s="116"/>
      <c r="I65" s="116"/>
      <c r="J65" s="116"/>
      <c r="K65" s="116"/>
    </row>
    <row r="66" spans="1:14" s="119" customFormat="1" x14ac:dyDescent="0.2">
      <c r="A66" s="37">
        <v>9.1</v>
      </c>
      <c r="B66" s="38" t="s">
        <v>313</v>
      </c>
      <c r="C66" s="168"/>
      <c r="D66" s="169"/>
      <c r="E66" s="170"/>
      <c r="F66" s="212"/>
      <c r="G66" s="120"/>
      <c r="H66" s="121"/>
      <c r="I66" s="121"/>
      <c r="J66" s="121"/>
      <c r="K66" s="121"/>
      <c r="N66" s="124"/>
    </row>
    <row r="67" spans="1:14" s="43" customFormat="1" ht="25.5" x14ac:dyDescent="0.2">
      <c r="A67" s="37" t="s">
        <v>214</v>
      </c>
      <c r="B67" s="44" t="s">
        <v>317</v>
      </c>
      <c r="C67" s="141"/>
      <c r="D67" s="143"/>
      <c r="E67" s="167"/>
      <c r="F67" s="208"/>
      <c r="G67" s="107"/>
      <c r="H67" s="116"/>
      <c r="I67" s="116"/>
      <c r="J67" s="116"/>
      <c r="K67" s="116"/>
    </row>
    <row r="68" spans="1:14" s="43" customFormat="1" x14ac:dyDescent="0.2">
      <c r="A68" s="37"/>
      <c r="B68" s="44"/>
      <c r="C68" s="141"/>
      <c r="D68" s="143"/>
      <c r="E68" s="167"/>
      <c r="F68" s="208"/>
      <c r="G68" s="107"/>
      <c r="H68" s="116"/>
      <c r="I68" s="116"/>
      <c r="J68" s="116"/>
      <c r="K68" s="116"/>
    </row>
    <row r="69" spans="1:14" s="43" customFormat="1" ht="38.25" x14ac:dyDescent="0.2">
      <c r="A69" s="37" t="s">
        <v>215</v>
      </c>
      <c r="B69" s="76" t="s">
        <v>318</v>
      </c>
      <c r="C69" s="141"/>
      <c r="D69" s="143"/>
      <c r="E69" s="167"/>
      <c r="F69" s="208"/>
      <c r="G69" s="107"/>
      <c r="H69" s="116"/>
      <c r="I69" s="116"/>
      <c r="J69" s="116"/>
      <c r="K69" s="116"/>
    </row>
    <row r="70" spans="1:14" s="43" customFormat="1" x14ac:dyDescent="0.2">
      <c r="A70" s="37"/>
      <c r="B70" s="76"/>
      <c r="C70" s="141"/>
      <c r="D70" s="143"/>
      <c r="E70" s="167"/>
      <c r="F70" s="208"/>
      <c r="G70" s="107"/>
      <c r="H70" s="116"/>
      <c r="I70" s="116"/>
      <c r="J70" s="116"/>
      <c r="K70" s="116"/>
    </row>
    <row r="71" spans="1:14" s="43" customFormat="1" ht="25.5" x14ac:dyDescent="0.2">
      <c r="A71" s="37" t="s">
        <v>216</v>
      </c>
      <c r="B71" s="76" t="s">
        <v>312</v>
      </c>
      <c r="C71" s="141"/>
      <c r="D71" s="143"/>
      <c r="E71" s="167"/>
      <c r="F71" s="208"/>
      <c r="G71" s="107"/>
      <c r="H71" s="116"/>
      <c r="I71" s="116"/>
      <c r="J71" s="116"/>
      <c r="K71" s="116"/>
    </row>
    <row r="72" spans="1:14" s="43" customFormat="1" x14ac:dyDescent="0.2">
      <c r="A72" s="37"/>
      <c r="B72" s="76"/>
      <c r="C72" s="141"/>
      <c r="D72" s="143"/>
      <c r="E72" s="167"/>
      <c r="F72" s="208"/>
      <c r="G72" s="107"/>
      <c r="H72" s="116"/>
      <c r="I72" s="116"/>
      <c r="J72" s="116"/>
      <c r="K72" s="116"/>
    </row>
    <row r="73" spans="1:14" s="43" customFormat="1" ht="38.25" x14ac:dyDescent="0.2">
      <c r="A73" s="37"/>
      <c r="B73" s="44" t="s">
        <v>319</v>
      </c>
      <c r="C73" s="141"/>
      <c r="D73" s="143"/>
      <c r="E73" s="167"/>
      <c r="F73" s="208"/>
      <c r="G73" s="107"/>
      <c r="H73" s="116"/>
      <c r="I73" s="116"/>
      <c r="J73" s="116"/>
      <c r="K73" s="116"/>
    </row>
    <row r="74" spans="1:14" s="43" customFormat="1" x14ac:dyDescent="0.2">
      <c r="A74" s="37"/>
      <c r="B74" s="44"/>
      <c r="C74" s="141"/>
      <c r="D74" s="143"/>
      <c r="E74" s="167"/>
      <c r="F74" s="208"/>
      <c r="G74" s="107"/>
      <c r="H74" s="116"/>
      <c r="I74" s="116"/>
      <c r="J74" s="116"/>
      <c r="K74" s="116"/>
    </row>
    <row r="75" spans="1:14" s="43" customFormat="1" x14ac:dyDescent="0.2">
      <c r="A75" s="37"/>
      <c r="B75" s="44" t="s">
        <v>320</v>
      </c>
      <c r="C75" s="141"/>
      <c r="D75" s="143"/>
      <c r="E75" s="167"/>
      <c r="F75" s="208"/>
      <c r="G75" s="107"/>
      <c r="H75" s="116"/>
      <c r="I75" s="116"/>
      <c r="J75" s="116"/>
      <c r="K75" s="116"/>
    </row>
    <row r="76" spans="1:14" s="43" customFormat="1" x14ac:dyDescent="0.2">
      <c r="A76" s="37" t="s">
        <v>314</v>
      </c>
      <c r="B76" s="76" t="s">
        <v>321</v>
      </c>
      <c r="C76" s="40" t="s">
        <v>118</v>
      </c>
      <c r="D76" s="143">
        <v>2</v>
      </c>
      <c r="E76" s="167"/>
      <c r="F76" s="208">
        <f>ROUND(+D76*E76,2)</f>
        <v>0</v>
      </c>
      <c r="G76" s="107"/>
      <c r="H76" s="116"/>
      <c r="I76" s="116"/>
      <c r="J76" s="116"/>
      <c r="K76" s="116"/>
    </row>
    <row r="77" spans="1:14" s="43" customFormat="1" x14ac:dyDescent="0.2">
      <c r="A77" s="37"/>
      <c r="B77" s="76"/>
      <c r="C77" s="40"/>
      <c r="D77" s="143"/>
      <c r="E77" s="167"/>
      <c r="F77" s="208"/>
      <c r="G77" s="107"/>
      <c r="H77" s="116"/>
      <c r="I77" s="116"/>
      <c r="J77" s="116"/>
      <c r="K77" s="116"/>
    </row>
    <row r="78" spans="1:14" s="43" customFormat="1" x14ac:dyDescent="0.2">
      <c r="A78" s="37"/>
      <c r="B78" s="44" t="s">
        <v>322</v>
      </c>
      <c r="C78" s="40"/>
      <c r="D78" s="143"/>
      <c r="E78" s="167"/>
      <c r="F78" s="208"/>
      <c r="G78" s="107"/>
      <c r="H78" s="116"/>
      <c r="I78" s="116"/>
      <c r="J78" s="116"/>
      <c r="K78" s="116"/>
    </row>
    <row r="79" spans="1:14" s="43" customFormat="1" x14ac:dyDescent="0.2">
      <c r="A79" s="37" t="s">
        <v>315</v>
      </c>
      <c r="B79" s="76" t="s">
        <v>423</v>
      </c>
      <c r="C79" s="40" t="s">
        <v>118</v>
      </c>
      <c r="D79" s="143">
        <v>12</v>
      </c>
      <c r="E79" s="167"/>
      <c r="F79" s="208">
        <f>ROUND(+D79*E79,2)</f>
        <v>0</v>
      </c>
      <c r="G79" s="107"/>
      <c r="H79" s="116"/>
      <c r="I79" s="116"/>
      <c r="J79" s="116"/>
      <c r="K79" s="116"/>
    </row>
    <row r="80" spans="1:14" s="43" customFormat="1" x14ac:dyDescent="0.2">
      <c r="A80" s="37"/>
      <c r="B80" s="76"/>
      <c r="C80" s="40"/>
      <c r="D80" s="143"/>
      <c r="E80" s="167"/>
      <c r="F80" s="208"/>
      <c r="G80" s="107"/>
      <c r="H80" s="116"/>
      <c r="I80" s="116"/>
      <c r="J80" s="116"/>
      <c r="K80" s="116"/>
    </row>
    <row r="81" spans="1:11" s="43" customFormat="1" x14ac:dyDescent="0.2">
      <c r="A81" s="37"/>
      <c r="B81" s="44" t="s">
        <v>323</v>
      </c>
      <c r="C81" s="40"/>
      <c r="D81" s="143"/>
      <c r="E81" s="167"/>
      <c r="F81" s="208"/>
      <c r="G81" s="107"/>
      <c r="H81" s="116"/>
      <c r="I81" s="116"/>
      <c r="J81" s="116"/>
      <c r="K81" s="116"/>
    </row>
    <row r="82" spans="1:11" s="43" customFormat="1" x14ac:dyDescent="0.2">
      <c r="A82" s="37" t="s">
        <v>316</v>
      </c>
      <c r="B82" s="76" t="s">
        <v>324</v>
      </c>
      <c r="C82" s="40" t="s">
        <v>118</v>
      </c>
      <c r="D82" s="143">
        <v>4</v>
      </c>
      <c r="E82" s="167"/>
      <c r="F82" s="208">
        <f>ROUND(+D82*E82,2)</f>
        <v>0</v>
      </c>
      <c r="G82" s="107"/>
      <c r="H82" s="116"/>
      <c r="I82" s="116"/>
      <c r="J82" s="116"/>
      <c r="K82" s="116"/>
    </row>
    <row r="83" spans="1:11" s="43" customFormat="1" ht="13.5" thickBot="1" x14ac:dyDescent="0.25">
      <c r="A83" s="37"/>
      <c r="B83" s="44"/>
      <c r="C83" s="141"/>
      <c r="D83" s="143"/>
      <c r="E83" s="167"/>
      <c r="F83" s="208"/>
      <c r="G83" s="107"/>
      <c r="H83" s="116"/>
      <c r="I83" s="116"/>
      <c r="J83" s="116"/>
      <c r="K83" s="116"/>
    </row>
    <row r="84" spans="1:11" ht="13.5" thickBot="1" x14ac:dyDescent="0.25">
      <c r="A84" s="79"/>
      <c r="B84" s="80" t="s">
        <v>99</v>
      </c>
      <c r="C84" s="153"/>
      <c r="D84" s="154"/>
      <c r="E84" s="172"/>
      <c r="F84" s="163">
        <f>ROUND(SUM(F75:F83),2)</f>
        <v>0</v>
      </c>
      <c r="H84" s="85"/>
      <c r="I84" s="85"/>
      <c r="J84" s="85"/>
      <c r="K84" s="85"/>
    </row>
    <row r="85" spans="1:11" s="43" customFormat="1" x14ac:dyDescent="0.2">
      <c r="A85" s="86"/>
      <c r="B85" s="87"/>
      <c r="C85" s="144"/>
      <c r="D85" s="155"/>
      <c r="E85" s="174"/>
      <c r="F85" s="210"/>
      <c r="G85" s="107"/>
      <c r="H85" s="122"/>
      <c r="I85" s="122"/>
      <c r="J85" s="122"/>
      <c r="K85" s="122"/>
    </row>
    <row r="86" spans="1:11" s="43" customFormat="1" x14ac:dyDescent="0.2">
      <c r="A86" s="37"/>
      <c r="B86" s="44"/>
      <c r="C86" s="141"/>
      <c r="D86" s="143"/>
      <c r="E86" s="167"/>
      <c r="F86" s="208"/>
      <c r="G86" s="107"/>
      <c r="H86" s="116"/>
      <c r="I86" s="116"/>
      <c r="J86" s="116"/>
      <c r="K86" s="116"/>
    </row>
    <row r="87" spans="1:11" s="43" customFormat="1" x14ac:dyDescent="0.2">
      <c r="A87" s="45">
        <v>10</v>
      </c>
      <c r="B87" s="38" t="s">
        <v>16</v>
      </c>
      <c r="C87" s="141"/>
      <c r="D87" s="150"/>
      <c r="E87" s="167"/>
      <c r="F87" s="208"/>
      <c r="G87" s="107"/>
      <c r="H87" s="116"/>
      <c r="I87" s="116"/>
      <c r="J87" s="116"/>
      <c r="K87" s="116"/>
    </row>
    <row r="88" spans="1:11" s="43" customFormat="1" x14ac:dyDescent="0.2">
      <c r="A88" s="45"/>
      <c r="B88" s="38"/>
      <c r="C88" s="141"/>
      <c r="D88" s="150"/>
      <c r="E88" s="167"/>
      <c r="F88" s="208"/>
      <c r="G88" s="107"/>
      <c r="H88" s="116"/>
      <c r="I88" s="116"/>
      <c r="J88" s="116"/>
      <c r="K88" s="116"/>
    </row>
    <row r="89" spans="1:11" s="43" customFormat="1" ht="63.75" x14ac:dyDescent="0.2">
      <c r="A89" s="37" t="s">
        <v>214</v>
      </c>
      <c r="B89" s="44" t="s">
        <v>94</v>
      </c>
      <c r="C89" s="141"/>
      <c r="D89" s="150"/>
      <c r="E89" s="167"/>
      <c r="F89" s="208"/>
      <c r="G89" s="107"/>
      <c r="H89" s="116"/>
      <c r="I89" s="116"/>
      <c r="J89" s="116"/>
      <c r="K89" s="116"/>
    </row>
    <row r="90" spans="1:11" s="43" customFormat="1" x14ac:dyDescent="0.2">
      <c r="A90" s="45"/>
      <c r="B90" s="38"/>
      <c r="C90" s="141"/>
      <c r="D90" s="150"/>
      <c r="E90" s="167"/>
      <c r="F90" s="208"/>
      <c r="G90" s="107"/>
      <c r="H90" s="116"/>
      <c r="I90" s="116"/>
      <c r="J90" s="116"/>
      <c r="K90" s="116"/>
    </row>
    <row r="91" spans="1:11" s="43" customFormat="1" x14ac:dyDescent="0.2">
      <c r="A91" s="37"/>
      <c r="B91" s="38" t="s">
        <v>180</v>
      </c>
      <c r="C91" s="141"/>
      <c r="D91" s="150"/>
      <c r="E91" s="167"/>
      <c r="F91" s="208"/>
      <c r="G91" s="107"/>
      <c r="H91" s="116"/>
      <c r="I91" s="116"/>
      <c r="J91" s="116"/>
      <c r="K91" s="116"/>
    </row>
    <row r="92" spans="1:11" s="43" customFormat="1" ht="89.25" x14ac:dyDescent="0.2">
      <c r="A92" s="37">
        <v>10.1</v>
      </c>
      <c r="B92" s="44" t="s">
        <v>491</v>
      </c>
      <c r="C92" s="141" t="s">
        <v>41</v>
      </c>
      <c r="D92" s="150">
        <v>1</v>
      </c>
      <c r="E92" s="167"/>
      <c r="F92" s="208">
        <f>ROUND(+D92*E92,2)</f>
        <v>0</v>
      </c>
      <c r="G92" s="107"/>
      <c r="H92" s="116"/>
      <c r="I92" s="116"/>
      <c r="J92" s="116"/>
      <c r="K92" s="116"/>
    </row>
    <row r="93" spans="1:11" s="43" customFormat="1" x14ac:dyDescent="0.2">
      <c r="A93" s="37"/>
      <c r="B93" s="44"/>
      <c r="C93" s="141"/>
      <c r="D93" s="150"/>
      <c r="E93" s="167"/>
      <c r="F93" s="208"/>
      <c r="G93" s="107"/>
      <c r="H93" s="116"/>
      <c r="I93" s="116"/>
      <c r="J93" s="116"/>
      <c r="K93" s="116"/>
    </row>
    <row r="94" spans="1:11" s="43" customFormat="1" x14ac:dyDescent="0.2">
      <c r="A94" s="37"/>
      <c r="B94" s="38" t="s">
        <v>162</v>
      </c>
      <c r="C94" s="141"/>
      <c r="D94" s="150"/>
      <c r="E94" s="167"/>
      <c r="F94" s="208"/>
      <c r="G94" s="107"/>
      <c r="H94" s="116"/>
      <c r="I94" s="116"/>
      <c r="J94" s="116"/>
      <c r="K94" s="116"/>
    </row>
    <row r="95" spans="1:11" s="43" customFormat="1" ht="89.25" x14ac:dyDescent="0.2">
      <c r="A95" s="37">
        <v>10.199999999999999</v>
      </c>
      <c r="B95" s="44" t="s">
        <v>468</v>
      </c>
      <c r="C95" s="141" t="s">
        <v>41</v>
      </c>
      <c r="D95" s="150">
        <v>1</v>
      </c>
      <c r="E95" s="167"/>
      <c r="F95" s="208">
        <f>ROUND(+D95*E95,2)</f>
        <v>0</v>
      </c>
      <c r="G95" s="107"/>
      <c r="H95" s="116"/>
      <c r="I95" s="116"/>
      <c r="J95" s="116"/>
      <c r="K95" s="116"/>
    </row>
    <row r="96" spans="1:11" s="43" customFormat="1" x14ac:dyDescent="0.2">
      <c r="A96" s="37"/>
      <c r="B96" s="44"/>
      <c r="C96" s="141"/>
      <c r="D96" s="150"/>
      <c r="E96" s="167"/>
      <c r="F96" s="208"/>
      <c r="G96" s="107"/>
      <c r="H96" s="116"/>
      <c r="I96" s="116"/>
      <c r="J96" s="116"/>
      <c r="K96" s="116"/>
    </row>
    <row r="97" spans="1:11" s="43" customFormat="1" ht="15" x14ac:dyDescent="0.2">
      <c r="A97" s="37"/>
      <c r="B97" s="139" t="s">
        <v>325</v>
      </c>
      <c r="C97" s="141"/>
      <c r="D97" s="150"/>
      <c r="E97" s="167"/>
      <c r="F97" s="208"/>
      <c r="G97" s="107"/>
      <c r="H97" s="116"/>
      <c r="I97" s="116"/>
      <c r="J97" s="116"/>
      <c r="K97" s="116"/>
    </row>
    <row r="98" spans="1:11" s="43" customFormat="1" ht="38.25" x14ac:dyDescent="0.3">
      <c r="A98" s="37">
        <v>10.3</v>
      </c>
      <c r="B98" s="44" t="s">
        <v>469</v>
      </c>
      <c r="C98" s="146" t="s">
        <v>98</v>
      </c>
      <c r="D98" s="150">
        <f>ROUND(49.08,2)</f>
        <v>49.08</v>
      </c>
      <c r="E98" s="167"/>
      <c r="F98" s="208">
        <f>ROUND(+D98*E98,2)</f>
        <v>0</v>
      </c>
      <c r="G98" s="107"/>
      <c r="H98" s="116"/>
      <c r="I98" s="116"/>
      <c r="J98" s="116"/>
      <c r="K98" s="116"/>
    </row>
    <row r="99" spans="1:11" s="43" customFormat="1" ht="16.5" x14ac:dyDescent="0.3">
      <c r="A99" s="37"/>
      <c r="B99" s="44"/>
      <c r="C99" s="146"/>
      <c r="D99" s="150"/>
      <c r="E99" s="167"/>
      <c r="F99" s="208"/>
      <c r="G99" s="107"/>
      <c r="H99" s="116"/>
      <c r="I99" s="116"/>
      <c r="J99" s="116"/>
      <c r="K99" s="116"/>
    </row>
    <row r="100" spans="1:11" s="43" customFormat="1" x14ac:dyDescent="0.2">
      <c r="A100" s="52"/>
      <c r="B100" s="38" t="s">
        <v>194</v>
      </c>
      <c r="C100" s="141"/>
      <c r="D100" s="150"/>
      <c r="E100" s="167"/>
      <c r="F100" s="208"/>
      <c r="G100" s="107"/>
      <c r="H100" s="116"/>
      <c r="I100" s="116"/>
      <c r="J100" s="116"/>
      <c r="K100" s="116"/>
    </row>
    <row r="101" spans="1:11" s="43" customFormat="1" ht="51" x14ac:dyDescent="0.2">
      <c r="A101" s="37">
        <v>10.4</v>
      </c>
      <c r="B101" s="44" t="s">
        <v>475</v>
      </c>
      <c r="C101" s="141"/>
      <c r="D101" s="150"/>
      <c r="E101" s="167"/>
      <c r="F101" s="208"/>
      <c r="G101" s="107"/>
      <c r="H101" s="116"/>
      <c r="I101" s="116"/>
      <c r="J101" s="116"/>
      <c r="K101" s="116"/>
    </row>
    <row r="102" spans="1:11" s="43" customFormat="1" x14ac:dyDescent="0.2">
      <c r="A102" s="37"/>
      <c r="B102" s="44"/>
      <c r="C102" s="141"/>
      <c r="D102" s="150"/>
      <c r="E102" s="167"/>
      <c r="F102" s="208"/>
      <c r="G102" s="107"/>
      <c r="H102" s="116"/>
      <c r="I102" s="116"/>
      <c r="J102" s="116"/>
      <c r="K102" s="116"/>
    </row>
    <row r="103" spans="1:11" s="43" customFormat="1" x14ac:dyDescent="0.2">
      <c r="A103" s="37" t="s">
        <v>167</v>
      </c>
      <c r="B103" s="44" t="s">
        <v>408</v>
      </c>
      <c r="C103" s="141" t="s">
        <v>161</v>
      </c>
      <c r="D103" s="150">
        <v>4</v>
      </c>
      <c r="E103" s="167"/>
      <c r="F103" s="208">
        <f>ROUND(+D103*E103,2)</f>
        <v>0</v>
      </c>
      <c r="G103" s="107"/>
      <c r="H103" s="116"/>
      <c r="I103" s="116"/>
      <c r="J103" s="116"/>
      <c r="K103" s="116"/>
    </row>
    <row r="104" spans="1:11" s="43" customFormat="1" x14ac:dyDescent="0.2">
      <c r="A104" s="37"/>
      <c r="B104" s="44"/>
      <c r="C104" s="141"/>
      <c r="D104" s="150"/>
      <c r="E104" s="167"/>
      <c r="F104" s="208"/>
      <c r="G104" s="107"/>
      <c r="H104" s="116"/>
      <c r="I104" s="116"/>
      <c r="J104" s="116"/>
      <c r="K104" s="116"/>
    </row>
    <row r="105" spans="1:11" s="43" customFormat="1" x14ac:dyDescent="0.2">
      <c r="A105" s="37" t="s">
        <v>169</v>
      </c>
      <c r="B105" s="44" t="s">
        <v>409</v>
      </c>
      <c r="C105" s="141" t="s">
        <v>161</v>
      </c>
      <c r="D105" s="150">
        <v>4</v>
      </c>
      <c r="E105" s="167"/>
      <c r="F105" s="208">
        <f>ROUND(+D105*E105,2)</f>
        <v>0</v>
      </c>
      <c r="G105" s="107"/>
      <c r="H105" s="116"/>
      <c r="I105" s="116"/>
      <c r="J105" s="116"/>
      <c r="K105" s="116"/>
    </row>
    <row r="106" spans="1:11" s="43" customFormat="1" x14ac:dyDescent="0.2">
      <c r="A106" s="37"/>
      <c r="B106" s="44"/>
      <c r="C106" s="141"/>
      <c r="D106" s="150"/>
      <c r="E106" s="167"/>
      <c r="F106" s="208"/>
      <c r="G106" s="107"/>
      <c r="H106" s="116"/>
      <c r="I106" s="116"/>
      <c r="J106" s="116"/>
      <c r="K106" s="116"/>
    </row>
    <row r="107" spans="1:11" s="43" customFormat="1" x14ac:dyDescent="0.2">
      <c r="A107" s="52"/>
      <c r="B107" s="38" t="s">
        <v>181</v>
      </c>
      <c r="C107" s="141"/>
      <c r="D107" s="150"/>
      <c r="E107" s="167"/>
      <c r="F107" s="208"/>
      <c r="G107" s="107"/>
      <c r="H107" s="116"/>
      <c r="I107" s="116"/>
      <c r="J107" s="116"/>
      <c r="K107" s="116"/>
    </row>
    <row r="108" spans="1:11" s="43" customFormat="1" ht="51" x14ac:dyDescent="0.3">
      <c r="A108" s="37">
        <v>10.5</v>
      </c>
      <c r="B108" s="44" t="s">
        <v>466</v>
      </c>
      <c r="C108" s="146" t="s">
        <v>98</v>
      </c>
      <c r="D108" s="150">
        <f>ROUND(6,2)</f>
        <v>6</v>
      </c>
      <c r="E108" s="167"/>
      <c r="F108" s="208">
        <f>ROUND(+D108*E108,2)</f>
        <v>0</v>
      </c>
      <c r="G108" s="107"/>
      <c r="H108" s="116"/>
      <c r="I108" s="116"/>
      <c r="J108" s="116"/>
      <c r="K108" s="116"/>
    </row>
    <row r="109" spans="1:11" s="43" customFormat="1" x14ac:dyDescent="0.2">
      <c r="A109" s="37"/>
      <c r="B109" s="44"/>
      <c r="C109" s="141"/>
      <c r="D109" s="150"/>
      <c r="E109" s="167"/>
      <c r="F109" s="208"/>
      <c r="G109" s="107"/>
      <c r="H109" s="116"/>
      <c r="I109" s="116"/>
      <c r="J109" s="116"/>
      <c r="K109" s="116"/>
    </row>
    <row r="110" spans="1:11" s="43" customFormat="1" x14ac:dyDescent="0.2">
      <c r="A110" s="52"/>
      <c r="B110" s="38" t="s">
        <v>182</v>
      </c>
      <c r="C110" s="141"/>
      <c r="D110" s="150"/>
      <c r="E110" s="167"/>
      <c r="F110" s="208"/>
      <c r="G110" s="107"/>
      <c r="H110" s="116"/>
      <c r="I110" s="116"/>
      <c r="J110" s="116"/>
      <c r="K110" s="116"/>
    </row>
    <row r="111" spans="1:11" s="43" customFormat="1" ht="63.75" x14ac:dyDescent="0.2">
      <c r="A111" s="37">
        <v>10.6</v>
      </c>
      <c r="B111" s="44" t="s">
        <v>467</v>
      </c>
      <c r="C111" s="141"/>
      <c r="D111" s="150"/>
      <c r="E111" s="167"/>
      <c r="F111" s="208"/>
      <c r="G111" s="107"/>
      <c r="H111" s="116"/>
      <c r="I111" s="116"/>
      <c r="J111" s="116"/>
      <c r="K111" s="116"/>
    </row>
    <row r="112" spans="1:11" s="43" customFormat="1" x14ac:dyDescent="0.2">
      <c r="A112" s="37"/>
      <c r="B112" s="44"/>
      <c r="C112" s="141"/>
      <c r="D112" s="150"/>
      <c r="E112" s="167"/>
      <c r="F112" s="208"/>
      <c r="G112" s="107"/>
      <c r="H112" s="116"/>
      <c r="I112" s="116"/>
      <c r="J112" s="116"/>
      <c r="K112" s="116"/>
    </row>
    <row r="113" spans="1:11" s="43" customFormat="1" ht="25.5" x14ac:dyDescent="0.2">
      <c r="A113" s="37" t="s">
        <v>326</v>
      </c>
      <c r="B113" s="44" t="s">
        <v>196</v>
      </c>
      <c r="C113" s="141" t="s">
        <v>161</v>
      </c>
      <c r="D113" s="150">
        <v>2</v>
      </c>
      <c r="E113" s="167"/>
      <c r="F113" s="208">
        <f>ROUND(+D113*E113,2)</f>
        <v>0</v>
      </c>
      <c r="G113" s="107"/>
      <c r="H113" s="116"/>
      <c r="I113" s="116"/>
      <c r="J113" s="116"/>
      <c r="K113" s="116"/>
    </row>
    <row r="114" spans="1:11" s="43" customFormat="1" x14ac:dyDescent="0.2">
      <c r="A114" s="37"/>
      <c r="B114" s="44"/>
      <c r="C114" s="141"/>
      <c r="D114" s="150"/>
      <c r="E114" s="167"/>
      <c r="F114" s="208"/>
      <c r="G114" s="107"/>
      <c r="H114" s="116"/>
      <c r="I114" s="116"/>
      <c r="J114" s="116"/>
      <c r="K114" s="116"/>
    </row>
    <row r="115" spans="1:11" s="43" customFormat="1" ht="25.5" x14ac:dyDescent="0.2">
      <c r="A115" s="37" t="s">
        <v>327</v>
      </c>
      <c r="B115" s="44" t="s">
        <v>195</v>
      </c>
      <c r="C115" s="141" t="s">
        <v>161</v>
      </c>
      <c r="D115" s="150">
        <v>4</v>
      </c>
      <c r="E115" s="167"/>
      <c r="F115" s="208">
        <f>ROUND(+D115*E115,2)</f>
        <v>0</v>
      </c>
      <c r="G115" s="107"/>
      <c r="H115" s="116"/>
      <c r="I115" s="116"/>
      <c r="J115" s="116"/>
      <c r="K115" s="116"/>
    </row>
    <row r="116" spans="1:11" s="43" customFormat="1" x14ac:dyDescent="0.2">
      <c r="A116" s="37"/>
      <c r="B116" s="44"/>
      <c r="C116" s="141"/>
      <c r="D116" s="150"/>
      <c r="E116" s="167"/>
      <c r="F116" s="208"/>
      <c r="G116" s="107"/>
      <c r="H116" s="116"/>
      <c r="I116" s="116"/>
      <c r="J116" s="116"/>
      <c r="K116" s="116"/>
    </row>
    <row r="117" spans="1:11" s="43" customFormat="1" x14ac:dyDescent="0.2">
      <c r="A117" s="37" t="s">
        <v>328</v>
      </c>
      <c r="B117" s="44" t="s">
        <v>424</v>
      </c>
      <c r="C117" s="141" t="s">
        <v>161</v>
      </c>
      <c r="D117" s="150">
        <v>3</v>
      </c>
      <c r="E117" s="167"/>
      <c r="F117" s="208">
        <f>ROUND(+D117*E117,2)</f>
        <v>0</v>
      </c>
      <c r="G117" s="107"/>
      <c r="H117" s="116"/>
      <c r="I117" s="116"/>
      <c r="J117" s="116"/>
      <c r="K117" s="116"/>
    </row>
    <row r="118" spans="1:11" s="43" customFormat="1" x14ac:dyDescent="0.2">
      <c r="A118" s="37"/>
      <c r="B118" s="44"/>
      <c r="C118" s="141"/>
      <c r="D118" s="150"/>
      <c r="E118" s="167"/>
      <c r="F118" s="208"/>
      <c r="G118" s="107"/>
      <c r="H118" s="116"/>
      <c r="I118" s="116"/>
      <c r="J118" s="116"/>
      <c r="K118" s="116"/>
    </row>
    <row r="119" spans="1:11" s="43" customFormat="1" x14ac:dyDescent="0.2">
      <c r="A119" s="52"/>
      <c r="B119" s="38" t="s">
        <v>183</v>
      </c>
      <c r="C119" s="141"/>
      <c r="D119" s="150"/>
      <c r="E119" s="167"/>
      <c r="F119" s="208"/>
      <c r="G119" s="107"/>
      <c r="H119" s="116"/>
      <c r="I119" s="116"/>
      <c r="J119" s="116"/>
      <c r="K119" s="116"/>
    </row>
    <row r="120" spans="1:11" s="43" customFormat="1" ht="63.75" x14ac:dyDescent="0.2">
      <c r="A120" s="37">
        <v>10.7</v>
      </c>
      <c r="B120" s="44" t="s">
        <v>474</v>
      </c>
      <c r="C120" s="141"/>
      <c r="D120" s="150"/>
      <c r="E120" s="167"/>
      <c r="F120" s="208"/>
      <c r="G120" s="107"/>
      <c r="H120" s="116"/>
      <c r="I120" s="116"/>
      <c r="J120" s="116"/>
      <c r="K120" s="116"/>
    </row>
    <row r="121" spans="1:11" s="43" customFormat="1" x14ac:dyDescent="0.2">
      <c r="A121" s="37"/>
      <c r="B121" s="44"/>
      <c r="C121" s="141"/>
      <c r="D121" s="150"/>
      <c r="E121" s="167"/>
      <c r="F121" s="208"/>
      <c r="G121" s="107"/>
      <c r="H121" s="116"/>
      <c r="I121" s="116"/>
      <c r="J121" s="116"/>
      <c r="K121" s="116"/>
    </row>
    <row r="122" spans="1:11" s="43" customFormat="1" ht="16.5" x14ac:dyDescent="0.3">
      <c r="A122" s="37" t="s">
        <v>329</v>
      </c>
      <c r="B122" s="44" t="s">
        <v>163</v>
      </c>
      <c r="C122" s="183" t="s">
        <v>98</v>
      </c>
      <c r="D122" s="150">
        <f>ROUND(5.2,2)</f>
        <v>5.2</v>
      </c>
      <c r="E122" s="167"/>
      <c r="F122" s="208">
        <f>ROUND(+D122*E122,2)</f>
        <v>0</v>
      </c>
      <c r="G122" s="107"/>
      <c r="H122" s="116"/>
      <c r="I122" s="116"/>
      <c r="J122" s="116"/>
      <c r="K122" s="116"/>
    </row>
    <row r="123" spans="1:11" s="43" customFormat="1" ht="16.5" x14ac:dyDescent="0.3">
      <c r="A123" s="37"/>
      <c r="B123" s="44"/>
      <c r="C123" s="183"/>
      <c r="D123" s="150"/>
      <c r="E123" s="167"/>
      <c r="F123" s="208"/>
      <c r="G123" s="107"/>
      <c r="H123" s="116"/>
      <c r="I123" s="116"/>
      <c r="J123" s="116"/>
      <c r="K123" s="116"/>
    </row>
    <row r="124" spans="1:11" s="43" customFormat="1" ht="16.5" x14ac:dyDescent="0.3">
      <c r="A124" s="37" t="s">
        <v>330</v>
      </c>
      <c r="B124" s="44" t="s">
        <v>164</v>
      </c>
      <c r="C124" s="183" t="s">
        <v>98</v>
      </c>
      <c r="D124" s="150">
        <f>ROUND(20.85,2)</f>
        <v>20.85</v>
      </c>
      <c r="E124" s="167"/>
      <c r="F124" s="208">
        <f>ROUND(+D124*E124,2)</f>
        <v>0</v>
      </c>
      <c r="G124" s="107"/>
      <c r="H124" s="116"/>
      <c r="I124" s="116"/>
      <c r="J124" s="116"/>
      <c r="K124" s="116"/>
    </row>
    <row r="125" spans="1:11" s="43" customFormat="1" x14ac:dyDescent="0.2">
      <c r="A125" s="37"/>
      <c r="B125" s="44"/>
      <c r="C125" s="141"/>
      <c r="D125" s="150"/>
      <c r="E125" s="167"/>
      <c r="F125" s="208"/>
      <c r="G125" s="107"/>
      <c r="H125" s="116"/>
      <c r="I125" s="116"/>
      <c r="J125" s="116"/>
      <c r="K125" s="116"/>
    </row>
    <row r="126" spans="1:11" s="43" customFormat="1" x14ac:dyDescent="0.2">
      <c r="A126" s="37">
        <v>10.8</v>
      </c>
      <c r="B126" s="38" t="s">
        <v>184</v>
      </c>
      <c r="C126" s="141"/>
      <c r="D126" s="150"/>
      <c r="E126" s="167"/>
      <c r="F126" s="208"/>
      <c r="G126" s="107"/>
      <c r="H126" s="116"/>
      <c r="I126" s="116"/>
      <c r="J126" s="116"/>
      <c r="K126" s="116"/>
    </row>
    <row r="127" spans="1:11" s="43" customFormat="1" ht="76.5" x14ac:dyDescent="0.3">
      <c r="A127" s="37" t="s">
        <v>331</v>
      </c>
      <c r="B127" s="44" t="s">
        <v>472</v>
      </c>
      <c r="C127" s="146" t="s">
        <v>98</v>
      </c>
      <c r="D127" s="150">
        <f>ROUND(7.35,2)</f>
        <v>7.35</v>
      </c>
      <c r="E127" s="167"/>
      <c r="F127" s="208">
        <f>ROUND(+D127*E127,2)</f>
        <v>0</v>
      </c>
      <c r="G127" s="107"/>
      <c r="H127" s="116"/>
      <c r="I127" s="116"/>
      <c r="J127" s="116"/>
      <c r="K127" s="116"/>
    </row>
    <row r="128" spans="1:11" s="43" customFormat="1" x14ac:dyDescent="0.2">
      <c r="A128" s="52"/>
      <c r="B128" s="38"/>
      <c r="C128" s="141"/>
      <c r="D128" s="150"/>
      <c r="E128" s="167"/>
      <c r="F128" s="208"/>
      <c r="G128" s="107"/>
      <c r="H128" s="116"/>
      <c r="I128" s="116"/>
      <c r="J128" s="116"/>
      <c r="K128" s="116"/>
    </row>
    <row r="129" spans="1:11" s="43" customFormat="1" ht="76.5" x14ac:dyDescent="0.2">
      <c r="A129" s="37" t="s">
        <v>332</v>
      </c>
      <c r="B129" s="44" t="s">
        <v>473</v>
      </c>
      <c r="C129" s="141" t="s">
        <v>41</v>
      </c>
      <c r="D129" s="150">
        <v>1</v>
      </c>
      <c r="E129" s="167"/>
      <c r="F129" s="208">
        <f>ROUND(+D129*E129,2)</f>
        <v>0</v>
      </c>
      <c r="G129" s="107"/>
      <c r="H129" s="116"/>
      <c r="I129" s="116"/>
      <c r="J129" s="116"/>
      <c r="K129" s="116"/>
    </row>
    <row r="130" spans="1:11" s="43" customFormat="1" x14ac:dyDescent="0.2">
      <c r="A130" s="37"/>
      <c r="B130" s="44"/>
      <c r="C130" s="141"/>
      <c r="D130" s="150"/>
      <c r="E130" s="167"/>
      <c r="F130" s="208"/>
      <c r="G130" s="107"/>
      <c r="H130" s="116"/>
      <c r="I130" s="116"/>
      <c r="J130" s="116"/>
      <c r="K130" s="116"/>
    </row>
    <row r="131" spans="1:11" s="43" customFormat="1" x14ac:dyDescent="0.2">
      <c r="A131" s="52"/>
      <c r="B131" s="38" t="s">
        <v>333</v>
      </c>
      <c r="C131" s="141"/>
      <c r="D131" s="150"/>
      <c r="E131" s="167"/>
      <c r="F131" s="208"/>
      <c r="G131" s="107"/>
      <c r="H131" s="116"/>
      <c r="I131" s="116"/>
      <c r="J131" s="116"/>
      <c r="K131" s="116"/>
    </row>
    <row r="132" spans="1:11" s="43" customFormat="1" ht="51" x14ac:dyDescent="0.2">
      <c r="A132" s="37">
        <v>10.9</v>
      </c>
      <c r="B132" s="44" t="s">
        <v>471</v>
      </c>
      <c r="C132" s="141"/>
      <c r="D132" s="150"/>
      <c r="E132" s="167"/>
      <c r="F132" s="208"/>
      <c r="G132" s="107"/>
      <c r="H132" s="116"/>
      <c r="I132" s="116"/>
      <c r="J132" s="116"/>
      <c r="K132" s="116"/>
    </row>
    <row r="133" spans="1:11" s="43" customFormat="1" x14ac:dyDescent="0.2">
      <c r="A133" s="52"/>
      <c r="B133" s="44"/>
      <c r="C133" s="141"/>
      <c r="D133" s="150"/>
      <c r="E133" s="167"/>
      <c r="F133" s="208"/>
      <c r="G133" s="107"/>
      <c r="H133" s="116"/>
      <c r="I133" s="116"/>
      <c r="J133" s="116"/>
      <c r="K133" s="116"/>
    </row>
    <row r="134" spans="1:11" s="43" customFormat="1" x14ac:dyDescent="0.2">
      <c r="A134" s="37" t="s">
        <v>334</v>
      </c>
      <c r="B134" s="44" t="s">
        <v>165</v>
      </c>
      <c r="C134" s="141" t="s">
        <v>161</v>
      </c>
      <c r="D134" s="150">
        <v>2</v>
      </c>
      <c r="E134" s="167"/>
      <c r="F134" s="208">
        <f>ROUND(+D134*E134,2)</f>
        <v>0</v>
      </c>
      <c r="G134" s="107"/>
      <c r="H134" s="116"/>
      <c r="I134" s="116"/>
      <c r="J134" s="116"/>
      <c r="K134" s="116"/>
    </row>
    <row r="135" spans="1:11" s="43" customFormat="1" x14ac:dyDescent="0.2">
      <c r="A135" s="37"/>
      <c r="B135" s="44"/>
      <c r="C135" s="141"/>
      <c r="D135" s="150"/>
      <c r="E135" s="167"/>
      <c r="F135" s="208"/>
      <c r="G135" s="107"/>
      <c r="H135" s="116"/>
      <c r="I135" s="116"/>
      <c r="J135" s="116"/>
      <c r="K135" s="116"/>
    </row>
    <row r="136" spans="1:11" s="43" customFormat="1" x14ac:dyDescent="0.2">
      <c r="A136" s="37" t="s">
        <v>335</v>
      </c>
      <c r="B136" s="44" t="s">
        <v>166</v>
      </c>
      <c r="C136" s="141" t="s">
        <v>161</v>
      </c>
      <c r="D136" s="150">
        <v>4</v>
      </c>
      <c r="E136" s="167"/>
      <c r="F136" s="208">
        <f>ROUND(+D136*E136,2)</f>
        <v>0</v>
      </c>
      <c r="G136" s="107"/>
      <c r="H136" s="116"/>
      <c r="I136" s="116"/>
      <c r="J136" s="116"/>
      <c r="K136" s="116"/>
    </row>
    <row r="137" spans="1:11" s="43" customFormat="1" x14ac:dyDescent="0.2">
      <c r="A137" s="37"/>
      <c r="B137" s="44"/>
      <c r="C137" s="141"/>
      <c r="D137" s="150"/>
      <c r="E137" s="167"/>
      <c r="F137" s="208"/>
      <c r="G137" s="107"/>
      <c r="H137" s="116"/>
      <c r="I137" s="116"/>
      <c r="J137" s="116"/>
      <c r="K137" s="116"/>
    </row>
    <row r="138" spans="1:11" s="43" customFormat="1" ht="25.5" x14ac:dyDescent="0.2">
      <c r="A138" s="37" t="s">
        <v>336</v>
      </c>
      <c r="B138" s="44" t="s">
        <v>197</v>
      </c>
      <c r="C138" s="141" t="s">
        <v>161</v>
      </c>
      <c r="D138" s="150">
        <v>16</v>
      </c>
      <c r="E138" s="167"/>
      <c r="F138" s="208">
        <f>ROUND(+D138*E138,2)</f>
        <v>0</v>
      </c>
      <c r="G138" s="107"/>
      <c r="H138" s="116"/>
      <c r="I138" s="116"/>
      <c r="J138" s="116"/>
      <c r="K138" s="116"/>
    </row>
    <row r="139" spans="1:11" s="43" customFormat="1" x14ac:dyDescent="0.2">
      <c r="A139" s="37"/>
      <c r="B139" s="44"/>
      <c r="C139" s="141"/>
      <c r="D139" s="150"/>
      <c r="E139" s="167"/>
      <c r="F139" s="208"/>
      <c r="G139" s="107"/>
      <c r="H139" s="116"/>
      <c r="I139" s="116"/>
      <c r="J139" s="116"/>
      <c r="K139" s="116"/>
    </row>
    <row r="140" spans="1:11" s="43" customFormat="1" x14ac:dyDescent="0.2">
      <c r="A140" s="140"/>
      <c r="B140" s="38" t="s">
        <v>201</v>
      </c>
      <c r="C140" s="141"/>
      <c r="D140" s="150"/>
      <c r="E140" s="167"/>
      <c r="F140" s="208"/>
      <c r="G140" s="107"/>
      <c r="H140" s="116"/>
      <c r="I140" s="116"/>
      <c r="J140" s="116"/>
      <c r="K140" s="116"/>
    </row>
    <row r="141" spans="1:11" s="43" customFormat="1" ht="63.75" x14ac:dyDescent="0.2">
      <c r="A141" s="175">
        <v>10.1</v>
      </c>
      <c r="B141" s="44" t="s">
        <v>470</v>
      </c>
      <c r="C141" s="141" t="s">
        <v>41</v>
      </c>
      <c r="D141" s="150">
        <v>1</v>
      </c>
      <c r="E141" s="167"/>
      <c r="F141" s="208">
        <f>ROUND(+D141*E141,2)</f>
        <v>0</v>
      </c>
      <c r="G141" s="107"/>
      <c r="H141" s="116"/>
      <c r="I141" s="116"/>
      <c r="J141" s="116"/>
      <c r="K141" s="116"/>
    </row>
    <row r="142" spans="1:11" s="43" customFormat="1" x14ac:dyDescent="0.2">
      <c r="A142" s="37"/>
      <c r="B142" s="44"/>
      <c r="C142" s="141"/>
      <c r="D142" s="150"/>
      <c r="E142" s="167"/>
      <c r="F142" s="208"/>
      <c r="G142" s="107"/>
      <c r="H142" s="116"/>
      <c r="I142" s="116"/>
      <c r="J142" s="116"/>
      <c r="K142" s="116"/>
    </row>
    <row r="143" spans="1:11" s="43" customFormat="1" ht="13.5" thickBot="1" x14ac:dyDescent="0.25">
      <c r="A143" s="37"/>
      <c r="B143" s="44"/>
      <c r="C143" s="141"/>
      <c r="D143" s="150"/>
      <c r="E143" s="167"/>
      <c r="F143" s="208"/>
      <c r="G143" s="107"/>
      <c r="H143" s="116"/>
      <c r="I143" s="116"/>
      <c r="J143" s="116"/>
      <c r="K143" s="116"/>
    </row>
    <row r="144" spans="1:11" s="43" customFormat="1" ht="13.5" thickBot="1" x14ac:dyDescent="0.25">
      <c r="A144" s="79"/>
      <c r="B144" s="80" t="s">
        <v>99</v>
      </c>
      <c r="C144" s="153"/>
      <c r="D144" s="154"/>
      <c r="E144" s="172"/>
      <c r="F144" s="163">
        <f>ROUND(SUM(F91:F143),2)</f>
        <v>0</v>
      </c>
      <c r="G144" s="125"/>
      <c r="H144" s="85"/>
      <c r="I144" s="85"/>
      <c r="J144" s="85"/>
      <c r="K144" s="85"/>
    </row>
    <row r="145" spans="1:11" s="43" customFormat="1" x14ac:dyDescent="0.2">
      <c r="A145" s="37"/>
      <c r="B145" s="44"/>
      <c r="C145" s="141"/>
      <c r="D145" s="143"/>
      <c r="E145" s="167"/>
      <c r="F145" s="208"/>
      <c r="G145" s="107"/>
      <c r="H145" s="116"/>
      <c r="I145" s="116"/>
      <c r="J145" s="116"/>
      <c r="K145" s="116"/>
    </row>
    <row r="146" spans="1:11" s="43" customFormat="1" x14ac:dyDescent="0.2">
      <c r="A146" s="37"/>
      <c r="B146" s="38" t="s">
        <v>119</v>
      </c>
      <c r="C146" s="141"/>
      <c r="D146" s="150"/>
      <c r="E146" s="167"/>
      <c r="F146" s="208"/>
      <c r="G146" s="107"/>
      <c r="H146" s="116"/>
      <c r="I146" s="116"/>
      <c r="J146" s="116"/>
      <c r="K146" s="116"/>
    </row>
    <row r="147" spans="1:11" s="43" customFormat="1" ht="51" x14ac:dyDescent="0.2">
      <c r="A147" s="37">
        <v>10.11</v>
      </c>
      <c r="B147" s="44" t="s">
        <v>120</v>
      </c>
      <c r="C147" s="141"/>
      <c r="D147" s="150"/>
      <c r="E147" s="167"/>
      <c r="F147" s="208">
        <f>ROUND(+D147*E147,2)</f>
        <v>0</v>
      </c>
      <c r="G147" s="107"/>
      <c r="H147" s="116"/>
      <c r="I147" s="116"/>
      <c r="J147" s="116"/>
      <c r="K147" s="116"/>
    </row>
    <row r="148" spans="1:11" s="43" customFormat="1" ht="13.5" thickBot="1" x14ac:dyDescent="0.25">
      <c r="A148" s="37"/>
      <c r="B148" s="44"/>
      <c r="C148" s="141"/>
      <c r="D148" s="143"/>
      <c r="E148" s="167"/>
      <c r="F148" s="208"/>
      <c r="G148" s="107"/>
      <c r="H148" s="116"/>
      <c r="I148" s="116"/>
      <c r="J148" s="116"/>
      <c r="K148" s="116"/>
    </row>
    <row r="149" spans="1:11" ht="13.5" thickBot="1" x14ac:dyDescent="0.25">
      <c r="A149" s="79"/>
      <c r="B149" s="80" t="s">
        <v>99</v>
      </c>
      <c r="C149" s="81"/>
      <c r="D149" s="82"/>
      <c r="E149" s="83"/>
      <c r="F149" s="84">
        <f>ROUND(SUM(F146:F148),2)</f>
        <v>0</v>
      </c>
      <c r="H149" s="84"/>
      <c r="I149" s="84"/>
      <c r="J149" s="84"/>
      <c r="K149" s="84"/>
    </row>
  </sheetData>
  <mergeCells count="3">
    <mergeCell ref="A1:F2"/>
    <mergeCell ref="A3:F3"/>
    <mergeCell ref="A4:F4"/>
  </mergeCells>
  <conditionalFormatting sqref="B128:D133 B134:B138 D134:D138 B139:D143 C8:D28 B87:D88 C35:D41 B125:D126 C63:D83 C89:D89 B90:D96">
    <cfRule type="cellIs" dxfId="271" priority="361" stopIfTrue="1" operator="equal">
      <formula>0</formula>
    </cfRule>
  </conditionalFormatting>
  <conditionalFormatting sqref="A85:B85 F61 A128:D133 A134:B138 D134:D138 A139:D144 A8:D16 F8:F28 H8:K28 A18:D20 B17:D17 A23:D28 B21:D22 F47:F52 H51:K60 A63:D70 B71:D72 A87:D88 F35:F41 H35:K41 A35:D41 A125:D126 H63:K83 F63:F83 A73:D83 C89:D89 H87:K143 F87:F143 A90:D96">
    <cfRule type="cellIs" dxfId="270" priority="362" stopIfTrue="1" operator="equal">
      <formula>0</formula>
    </cfRule>
  </conditionalFormatting>
  <conditionalFormatting sqref="D8:D28 D47:D61 D35:D41 D63:D83 D87:D144">
    <cfRule type="cellIs" dxfId="269" priority="363" stopIfTrue="1" operator="between">
      <formula>0</formula>
      <formula>0</formula>
    </cfRule>
  </conditionalFormatting>
  <conditionalFormatting sqref="A6:D7">
    <cfRule type="cellIs" dxfId="268" priority="365" stopIfTrue="1" operator="equal">
      <formula>0</formula>
    </cfRule>
  </conditionalFormatting>
  <conditionalFormatting sqref="E6:F6">
    <cfRule type="cellIs" dxfId="267" priority="364" stopIfTrue="1" operator="equal">
      <formula>0</formula>
    </cfRule>
  </conditionalFormatting>
  <conditionalFormatting sqref="C85:D85">
    <cfRule type="cellIs" dxfId="266" priority="358" stopIfTrue="1" operator="equal">
      <formula>0</formula>
    </cfRule>
  </conditionalFormatting>
  <conditionalFormatting sqref="C85:D85 F85">
    <cfRule type="cellIs" dxfId="265" priority="359" stopIfTrue="1" operator="equal">
      <formula>0</formula>
    </cfRule>
  </conditionalFormatting>
  <conditionalFormatting sqref="D85">
    <cfRule type="cellIs" dxfId="264" priority="360" stopIfTrue="1" operator="between">
      <formula>0</formula>
      <formula>0</formula>
    </cfRule>
  </conditionalFormatting>
  <conditionalFormatting sqref="C62:D62">
    <cfRule type="cellIs" dxfId="263" priority="352" stopIfTrue="1" operator="equal">
      <formula>0</formula>
    </cfRule>
  </conditionalFormatting>
  <conditionalFormatting sqref="A62:D62">
    <cfRule type="cellIs" dxfId="262" priority="353" stopIfTrue="1" operator="equal">
      <formula>0</formula>
    </cfRule>
  </conditionalFormatting>
  <conditionalFormatting sqref="D62">
    <cfRule type="cellIs" dxfId="261" priority="354" stopIfTrue="1" operator="between">
      <formula>0</formula>
      <formula>0</formula>
    </cfRule>
  </conditionalFormatting>
  <conditionalFormatting sqref="F62">
    <cfRule type="cellIs" dxfId="260" priority="357" stopIfTrue="1" operator="equal">
      <formula>0</formula>
    </cfRule>
  </conditionalFormatting>
  <conditionalFormatting sqref="F62">
    <cfRule type="cellIs" dxfId="259" priority="356" stopIfTrue="1" operator="equal">
      <formula>0</formula>
    </cfRule>
  </conditionalFormatting>
  <conditionalFormatting sqref="F62">
    <cfRule type="cellIs" dxfId="258" priority="355" operator="equal">
      <formula>0</formula>
    </cfRule>
  </conditionalFormatting>
  <conditionalFormatting sqref="C144:D144 C97:D97 B98:B99 D98:D99 B127 D127 B100:D107 B108 D108 B109:D121 B122:B124 D122:D124">
    <cfRule type="cellIs" dxfId="257" priority="351" stopIfTrue="1" operator="equal">
      <formula>0</formula>
    </cfRule>
  </conditionalFormatting>
  <conditionalFormatting sqref="A97 C97:D97 A98:B99 D98:D99 A127:B127 D127 A100:D107 A108:B108 D108 A109:D121 A122:B124 D122:D124">
    <cfRule type="cellIs" dxfId="256" priority="350" stopIfTrue="1" operator="equal">
      <formula>0</formula>
    </cfRule>
  </conditionalFormatting>
  <conditionalFormatting sqref="F144">
    <cfRule type="cellIs" dxfId="255" priority="343" stopIfTrue="1" operator="equal">
      <formula>0</formula>
    </cfRule>
  </conditionalFormatting>
  <conditionalFormatting sqref="F144">
    <cfRule type="cellIs" dxfId="254" priority="344" stopIfTrue="1" operator="equal">
      <formula>0</formula>
    </cfRule>
  </conditionalFormatting>
  <conditionalFormatting sqref="F144">
    <cfRule type="cellIs" dxfId="253" priority="342" operator="equal">
      <formula>0</formula>
    </cfRule>
  </conditionalFormatting>
  <conditionalFormatting sqref="A29:D34">
    <cfRule type="cellIs" dxfId="252" priority="335" stopIfTrue="1" operator="equal">
      <formula>0</formula>
    </cfRule>
  </conditionalFormatting>
  <conditionalFormatting sqref="B29:D34">
    <cfRule type="cellIs" dxfId="251" priority="336" stopIfTrue="1" operator="equal">
      <formula>0</formula>
    </cfRule>
  </conditionalFormatting>
  <conditionalFormatting sqref="D29:D34">
    <cfRule type="cellIs" dxfId="250" priority="334" stopIfTrue="1" operator="between">
      <formula>0</formula>
      <formula>0</formula>
    </cfRule>
  </conditionalFormatting>
  <conditionalFormatting sqref="F29:F34">
    <cfRule type="cellIs" dxfId="249" priority="333" stopIfTrue="1" operator="equal">
      <formula>0</formula>
    </cfRule>
  </conditionalFormatting>
  <conditionalFormatting sqref="C61:D61">
    <cfRule type="cellIs" dxfId="248" priority="330" stopIfTrue="1" operator="equal">
      <formula>0</formula>
    </cfRule>
  </conditionalFormatting>
  <conditionalFormatting sqref="A61:D61">
    <cfRule type="cellIs" dxfId="247" priority="331" stopIfTrue="1" operator="equal">
      <formula>0</formula>
    </cfRule>
  </conditionalFormatting>
  <conditionalFormatting sqref="C145:D145">
    <cfRule type="cellIs" dxfId="246" priority="279" stopIfTrue="1" operator="equal">
      <formula>0</formula>
    </cfRule>
  </conditionalFormatting>
  <conditionalFormatting sqref="D145">
    <cfRule type="cellIs" dxfId="245" priority="281" stopIfTrue="1" operator="between">
      <formula>0</formula>
      <formula>0</formula>
    </cfRule>
  </conditionalFormatting>
  <conditionalFormatting sqref="C84:D84">
    <cfRule type="cellIs" dxfId="244" priority="302" stopIfTrue="1" operator="equal">
      <formula>0</formula>
    </cfRule>
  </conditionalFormatting>
  <conditionalFormatting sqref="A84:D84">
    <cfRule type="cellIs" dxfId="243" priority="303" stopIfTrue="1" operator="equal">
      <formula>0</formula>
    </cfRule>
  </conditionalFormatting>
  <conditionalFormatting sqref="D84">
    <cfRule type="cellIs" dxfId="242" priority="304" stopIfTrue="1" operator="between">
      <formula>0</formula>
      <formula>0</formula>
    </cfRule>
  </conditionalFormatting>
  <conditionalFormatting sqref="F84">
    <cfRule type="cellIs" dxfId="241" priority="307" stopIfTrue="1" operator="equal">
      <formula>0</formula>
    </cfRule>
  </conditionalFormatting>
  <conditionalFormatting sqref="F84">
    <cfRule type="cellIs" dxfId="240" priority="306" stopIfTrue="1" operator="equal">
      <formula>0</formula>
    </cfRule>
  </conditionalFormatting>
  <conditionalFormatting sqref="F84">
    <cfRule type="cellIs" dxfId="239" priority="305" operator="equal">
      <formula>0</formula>
    </cfRule>
  </conditionalFormatting>
  <conditionalFormatting sqref="C86:D86">
    <cfRule type="cellIs" dxfId="238" priority="299" stopIfTrue="1" operator="equal">
      <formula>0</formula>
    </cfRule>
  </conditionalFormatting>
  <conditionalFormatting sqref="F86 A86:D86">
    <cfRule type="cellIs" dxfId="237" priority="300" stopIfTrue="1" operator="equal">
      <formula>0</formula>
    </cfRule>
  </conditionalFormatting>
  <conditionalFormatting sqref="D86">
    <cfRule type="cellIs" dxfId="236" priority="301" stopIfTrue="1" operator="between">
      <formula>0</formula>
      <formula>0</formula>
    </cfRule>
  </conditionalFormatting>
  <conditionalFormatting sqref="F145 A145:D145">
    <cfRule type="cellIs" dxfId="235" priority="280" stopIfTrue="1" operator="equal">
      <formula>0</formula>
    </cfRule>
  </conditionalFormatting>
  <conditionalFormatting sqref="C148:D148">
    <cfRule type="cellIs" dxfId="234" priority="282" stopIfTrue="1" operator="equal">
      <formula>0</formula>
    </cfRule>
  </conditionalFormatting>
  <conditionalFormatting sqref="A148:D148 F148">
    <cfRule type="cellIs" dxfId="233" priority="283" stopIfTrue="1" operator="equal">
      <formula>0</formula>
    </cfRule>
  </conditionalFormatting>
  <conditionalFormatting sqref="D148">
    <cfRule type="cellIs" dxfId="232" priority="284" stopIfTrue="1" operator="between">
      <formula>0</formula>
      <formula>0</formula>
    </cfRule>
  </conditionalFormatting>
  <conditionalFormatting sqref="C149:D149">
    <cfRule type="cellIs" dxfId="231" priority="273" stopIfTrue="1" operator="equal">
      <formula>0</formula>
    </cfRule>
  </conditionalFormatting>
  <conditionalFormatting sqref="A149:D149">
    <cfRule type="cellIs" dxfId="230" priority="274" stopIfTrue="1" operator="equal">
      <formula>0</formula>
    </cfRule>
  </conditionalFormatting>
  <conditionalFormatting sqref="D149">
    <cfRule type="cellIs" dxfId="229" priority="275" stopIfTrue="1" operator="between">
      <formula>0</formula>
      <formula>0</formula>
    </cfRule>
  </conditionalFormatting>
  <conditionalFormatting sqref="F149">
    <cfRule type="cellIs" dxfId="228" priority="278" stopIfTrue="1" operator="equal">
      <formula>0</formula>
    </cfRule>
  </conditionalFormatting>
  <conditionalFormatting sqref="F149">
    <cfRule type="cellIs" dxfId="227" priority="277" stopIfTrue="1" operator="equal">
      <formula>0</formula>
    </cfRule>
  </conditionalFormatting>
  <conditionalFormatting sqref="F149">
    <cfRule type="cellIs" dxfId="226" priority="276" operator="equal">
      <formula>0</formula>
    </cfRule>
  </conditionalFormatting>
  <conditionalFormatting sqref="B146:D147">
    <cfRule type="cellIs" dxfId="225" priority="270" stopIfTrue="1" operator="equal">
      <formula>0</formula>
    </cfRule>
  </conditionalFormatting>
  <conditionalFormatting sqref="A146:D147 F146">
    <cfRule type="cellIs" dxfId="224" priority="271" stopIfTrue="1" operator="equal">
      <formula>0</formula>
    </cfRule>
  </conditionalFormatting>
  <conditionalFormatting sqref="D146:D147">
    <cfRule type="cellIs" dxfId="223" priority="272" stopIfTrue="1" operator="between">
      <formula>0</formula>
      <formula>0</formula>
    </cfRule>
  </conditionalFormatting>
  <conditionalFormatting sqref="H61">
    <cfRule type="cellIs" dxfId="222" priority="268" stopIfTrue="1" operator="equal">
      <formula>0</formula>
    </cfRule>
  </conditionalFormatting>
  <conditionalFormatting sqref="H6">
    <cfRule type="cellIs" dxfId="221" priority="269" stopIfTrue="1" operator="equal">
      <formula>0</formula>
    </cfRule>
  </conditionalFormatting>
  <conditionalFormatting sqref="H85">
    <cfRule type="cellIs" dxfId="220" priority="267" stopIfTrue="1" operator="equal">
      <formula>0</formula>
    </cfRule>
  </conditionalFormatting>
  <conditionalFormatting sqref="H62">
    <cfRule type="cellIs" dxfId="219" priority="266" stopIfTrue="1" operator="equal">
      <formula>0</formula>
    </cfRule>
  </conditionalFormatting>
  <conditionalFormatting sqref="H62">
    <cfRule type="cellIs" dxfId="218" priority="265" stopIfTrue="1" operator="equal">
      <formula>0</formula>
    </cfRule>
  </conditionalFormatting>
  <conditionalFormatting sqref="H62">
    <cfRule type="cellIs" dxfId="217" priority="264" operator="equal">
      <formula>0</formula>
    </cfRule>
  </conditionalFormatting>
  <conditionalFormatting sqref="H144">
    <cfRule type="cellIs" dxfId="216" priority="261" stopIfTrue="1" operator="equal">
      <formula>0</formula>
    </cfRule>
  </conditionalFormatting>
  <conditionalFormatting sqref="H144">
    <cfRule type="cellIs" dxfId="215" priority="262" stopIfTrue="1" operator="equal">
      <formula>0</formula>
    </cfRule>
  </conditionalFormatting>
  <conditionalFormatting sqref="H144">
    <cfRule type="cellIs" dxfId="214" priority="260" operator="equal">
      <formula>0</formula>
    </cfRule>
  </conditionalFormatting>
  <conditionalFormatting sqref="H29:H34">
    <cfRule type="cellIs" dxfId="213" priority="258" stopIfTrue="1" operator="equal">
      <formula>0</formula>
    </cfRule>
  </conditionalFormatting>
  <conditionalFormatting sqref="H84">
    <cfRule type="cellIs" dxfId="212" priority="250" stopIfTrue="1" operator="equal">
      <formula>0</formula>
    </cfRule>
  </conditionalFormatting>
  <conditionalFormatting sqref="H84">
    <cfRule type="cellIs" dxfId="211" priority="249" stopIfTrue="1" operator="equal">
      <formula>0</formula>
    </cfRule>
  </conditionalFormatting>
  <conditionalFormatting sqref="H84">
    <cfRule type="cellIs" dxfId="210" priority="248" operator="equal">
      <formula>0</formula>
    </cfRule>
  </conditionalFormatting>
  <conditionalFormatting sqref="H86">
    <cfRule type="cellIs" dxfId="209" priority="247" stopIfTrue="1" operator="equal">
      <formula>0</formula>
    </cfRule>
  </conditionalFormatting>
  <conditionalFormatting sqref="H148">
    <cfRule type="cellIs" dxfId="208" priority="242" stopIfTrue="1" operator="equal">
      <formula>0</formula>
    </cfRule>
  </conditionalFormatting>
  <conditionalFormatting sqref="H145">
    <cfRule type="cellIs" dxfId="207" priority="241" stopIfTrue="1" operator="equal">
      <formula>0</formula>
    </cfRule>
  </conditionalFormatting>
  <conditionalFormatting sqref="H149">
    <cfRule type="cellIs" dxfId="206" priority="240" stopIfTrue="1" operator="equal">
      <formula>0</formula>
    </cfRule>
  </conditionalFormatting>
  <conditionalFormatting sqref="H149">
    <cfRule type="cellIs" dxfId="205" priority="239" stopIfTrue="1" operator="equal">
      <formula>0</formula>
    </cfRule>
  </conditionalFormatting>
  <conditionalFormatting sqref="H149">
    <cfRule type="cellIs" dxfId="204" priority="238" operator="equal">
      <formula>0</formula>
    </cfRule>
  </conditionalFormatting>
  <conditionalFormatting sqref="H146:H147">
    <cfRule type="cellIs" dxfId="203" priority="237" stopIfTrue="1" operator="equal">
      <formula>0</formula>
    </cfRule>
  </conditionalFormatting>
  <conditionalFormatting sqref="I61">
    <cfRule type="cellIs" dxfId="202" priority="235" stopIfTrue="1" operator="equal">
      <formula>0</formula>
    </cfRule>
  </conditionalFormatting>
  <conditionalFormatting sqref="I6">
    <cfRule type="cellIs" dxfId="201" priority="236" stopIfTrue="1" operator="equal">
      <formula>0</formula>
    </cfRule>
  </conditionalFormatting>
  <conditionalFormatting sqref="I85">
    <cfRule type="cellIs" dxfId="200" priority="234" stopIfTrue="1" operator="equal">
      <formula>0</formula>
    </cfRule>
  </conditionalFormatting>
  <conditionalFormatting sqref="I62">
    <cfRule type="cellIs" dxfId="199" priority="233" stopIfTrue="1" operator="equal">
      <formula>0</formula>
    </cfRule>
  </conditionalFormatting>
  <conditionalFormatting sqref="I62">
    <cfRule type="cellIs" dxfId="198" priority="232" stopIfTrue="1" operator="equal">
      <formula>0</formula>
    </cfRule>
  </conditionalFormatting>
  <conditionalFormatting sqref="I62">
    <cfRule type="cellIs" dxfId="197" priority="231" operator="equal">
      <formula>0</formula>
    </cfRule>
  </conditionalFormatting>
  <conditionalFormatting sqref="I144">
    <cfRule type="cellIs" dxfId="196" priority="228" stopIfTrue="1" operator="equal">
      <formula>0</formula>
    </cfRule>
  </conditionalFormatting>
  <conditionalFormatting sqref="I144">
    <cfRule type="cellIs" dxfId="195" priority="229" stopIfTrue="1" operator="equal">
      <formula>0</formula>
    </cfRule>
  </conditionalFormatting>
  <conditionalFormatting sqref="I144">
    <cfRule type="cellIs" dxfId="194" priority="227" operator="equal">
      <formula>0</formula>
    </cfRule>
  </conditionalFormatting>
  <conditionalFormatting sqref="I29:I34">
    <cfRule type="cellIs" dxfId="193" priority="225" stopIfTrue="1" operator="equal">
      <formula>0</formula>
    </cfRule>
  </conditionalFormatting>
  <conditionalFormatting sqref="I84">
    <cfRule type="cellIs" dxfId="192" priority="217" stopIfTrue="1" operator="equal">
      <formula>0</formula>
    </cfRule>
  </conditionalFormatting>
  <conditionalFormatting sqref="I84">
    <cfRule type="cellIs" dxfId="191" priority="216" stopIfTrue="1" operator="equal">
      <formula>0</formula>
    </cfRule>
  </conditionalFormatting>
  <conditionalFormatting sqref="I84">
    <cfRule type="cellIs" dxfId="190" priority="215" operator="equal">
      <formula>0</formula>
    </cfRule>
  </conditionalFormatting>
  <conditionalFormatting sqref="I86">
    <cfRule type="cellIs" dxfId="189" priority="214" stopIfTrue="1" operator="equal">
      <formula>0</formula>
    </cfRule>
  </conditionalFormatting>
  <conditionalFormatting sqref="I148">
    <cfRule type="cellIs" dxfId="188" priority="209" stopIfTrue="1" operator="equal">
      <formula>0</formula>
    </cfRule>
  </conditionalFormatting>
  <conditionalFormatting sqref="I145">
    <cfRule type="cellIs" dxfId="187" priority="208" stopIfTrue="1" operator="equal">
      <formula>0</formula>
    </cfRule>
  </conditionalFormatting>
  <conditionalFormatting sqref="I149">
    <cfRule type="cellIs" dxfId="186" priority="207" stopIfTrue="1" operator="equal">
      <formula>0</formula>
    </cfRule>
  </conditionalFormatting>
  <conditionalFormatting sqref="I149">
    <cfRule type="cellIs" dxfId="185" priority="206" stopIfTrue="1" operator="equal">
      <formula>0</formula>
    </cfRule>
  </conditionalFormatting>
  <conditionalFormatting sqref="I149">
    <cfRule type="cellIs" dxfId="184" priority="205" operator="equal">
      <formula>0</formula>
    </cfRule>
  </conditionalFormatting>
  <conditionalFormatting sqref="I146:I147">
    <cfRule type="cellIs" dxfId="183" priority="204" stopIfTrue="1" operator="equal">
      <formula>0</formula>
    </cfRule>
  </conditionalFormatting>
  <conditionalFormatting sqref="J61">
    <cfRule type="cellIs" dxfId="182" priority="202" stopIfTrue="1" operator="equal">
      <formula>0</formula>
    </cfRule>
  </conditionalFormatting>
  <conditionalFormatting sqref="J6">
    <cfRule type="cellIs" dxfId="181" priority="203" stopIfTrue="1" operator="equal">
      <formula>0</formula>
    </cfRule>
  </conditionalFormatting>
  <conditionalFormatting sqref="J85">
    <cfRule type="cellIs" dxfId="180" priority="201" stopIfTrue="1" operator="equal">
      <formula>0</formula>
    </cfRule>
  </conditionalFormatting>
  <conditionalFormatting sqref="J62">
    <cfRule type="cellIs" dxfId="179" priority="200" stopIfTrue="1" operator="equal">
      <formula>0</formula>
    </cfRule>
  </conditionalFormatting>
  <conditionalFormatting sqref="J62">
    <cfRule type="cellIs" dxfId="178" priority="199" stopIfTrue="1" operator="equal">
      <formula>0</formula>
    </cfRule>
  </conditionalFormatting>
  <conditionalFormatting sqref="J62">
    <cfRule type="cellIs" dxfId="177" priority="198" operator="equal">
      <formula>0</formula>
    </cfRule>
  </conditionalFormatting>
  <conditionalFormatting sqref="J144">
    <cfRule type="cellIs" dxfId="176" priority="195" stopIfTrue="1" operator="equal">
      <formula>0</formula>
    </cfRule>
  </conditionalFormatting>
  <conditionalFormatting sqref="J144">
    <cfRule type="cellIs" dxfId="175" priority="196" stopIfTrue="1" operator="equal">
      <formula>0</formula>
    </cfRule>
  </conditionalFormatting>
  <conditionalFormatting sqref="J144">
    <cfRule type="cellIs" dxfId="174" priority="194" operator="equal">
      <formula>0</formula>
    </cfRule>
  </conditionalFormatting>
  <conditionalFormatting sqref="J29:J34">
    <cfRule type="cellIs" dxfId="173" priority="192" stopIfTrue="1" operator="equal">
      <formula>0</formula>
    </cfRule>
  </conditionalFormatting>
  <conditionalFormatting sqref="J84">
    <cfRule type="cellIs" dxfId="172" priority="184" stopIfTrue="1" operator="equal">
      <formula>0</formula>
    </cfRule>
  </conditionalFormatting>
  <conditionalFormatting sqref="J84">
    <cfRule type="cellIs" dxfId="171" priority="183" stopIfTrue="1" operator="equal">
      <formula>0</formula>
    </cfRule>
  </conditionalFormatting>
  <conditionalFormatting sqref="J84">
    <cfRule type="cellIs" dxfId="170" priority="182" operator="equal">
      <formula>0</formula>
    </cfRule>
  </conditionalFormatting>
  <conditionalFormatting sqref="J86">
    <cfRule type="cellIs" dxfId="169" priority="181" stopIfTrue="1" operator="equal">
      <formula>0</formula>
    </cfRule>
  </conditionalFormatting>
  <conditionalFormatting sqref="J148">
    <cfRule type="cellIs" dxfId="168" priority="176" stopIfTrue="1" operator="equal">
      <formula>0</formula>
    </cfRule>
  </conditionalFormatting>
  <conditionalFormatting sqref="J145">
    <cfRule type="cellIs" dxfId="167" priority="175" stopIfTrue="1" operator="equal">
      <formula>0</formula>
    </cfRule>
  </conditionalFormatting>
  <conditionalFormatting sqref="J149">
    <cfRule type="cellIs" dxfId="166" priority="174" stopIfTrue="1" operator="equal">
      <formula>0</formula>
    </cfRule>
  </conditionalFormatting>
  <conditionalFormatting sqref="J149">
    <cfRule type="cellIs" dxfId="165" priority="173" stopIfTrue="1" operator="equal">
      <formula>0</formula>
    </cfRule>
  </conditionalFormatting>
  <conditionalFormatting sqref="J149">
    <cfRule type="cellIs" dxfId="164" priority="172" operator="equal">
      <formula>0</formula>
    </cfRule>
  </conditionalFormatting>
  <conditionalFormatting sqref="J146:J147">
    <cfRule type="cellIs" dxfId="163" priority="171" stopIfTrue="1" operator="equal">
      <formula>0</formula>
    </cfRule>
  </conditionalFormatting>
  <conditionalFormatting sqref="K61">
    <cfRule type="cellIs" dxfId="162" priority="169" stopIfTrue="1" operator="equal">
      <formula>0</formula>
    </cfRule>
  </conditionalFormatting>
  <conditionalFormatting sqref="K6">
    <cfRule type="cellIs" dxfId="161" priority="170" stopIfTrue="1" operator="equal">
      <formula>0</formula>
    </cfRule>
  </conditionalFormatting>
  <conditionalFormatting sqref="K85">
    <cfRule type="cellIs" dxfId="160" priority="168" stopIfTrue="1" operator="equal">
      <formula>0</formula>
    </cfRule>
  </conditionalFormatting>
  <conditionalFormatting sqref="K62">
    <cfRule type="cellIs" dxfId="159" priority="167" stopIfTrue="1" operator="equal">
      <formula>0</formula>
    </cfRule>
  </conditionalFormatting>
  <conditionalFormatting sqref="K62">
    <cfRule type="cellIs" dxfId="158" priority="166" stopIfTrue="1" operator="equal">
      <formula>0</formula>
    </cfRule>
  </conditionalFormatting>
  <conditionalFormatting sqref="K62">
    <cfRule type="cellIs" dxfId="157" priority="165" operator="equal">
      <formula>0</formula>
    </cfRule>
  </conditionalFormatting>
  <conditionalFormatting sqref="K144">
    <cfRule type="cellIs" dxfId="156" priority="162" stopIfTrue="1" operator="equal">
      <formula>0</formula>
    </cfRule>
  </conditionalFormatting>
  <conditionalFormatting sqref="K144">
    <cfRule type="cellIs" dxfId="155" priority="163" stopIfTrue="1" operator="equal">
      <formula>0</formula>
    </cfRule>
  </conditionalFormatting>
  <conditionalFormatting sqref="K144">
    <cfRule type="cellIs" dxfId="154" priority="161" operator="equal">
      <formula>0</formula>
    </cfRule>
  </conditionalFormatting>
  <conditionalFormatting sqref="K29:K34">
    <cfRule type="cellIs" dxfId="153" priority="159" stopIfTrue="1" operator="equal">
      <formula>0</formula>
    </cfRule>
  </conditionalFormatting>
  <conditionalFormatting sqref="K84">
    <cfRule type="cellIs" dxfId="152" priority="151" stopIfTrue="1" operator="equal">
      <formula>0</formula>
    </cfRule>
  </conditionalFormatting>
  <conditionalFormatting sqref="K84">
    <cfRule type="cellIs" dxfId="151" priority="150" stopIfTrue="1" operator="equal">
      <formula>0</formula>
    </cfRule>
  </conditionalFormatting>
  <conditionalFormatting sqref="K84">
    <cfRule type="cellIs" dxfId="150" priority="149" operator="equal">
      <formula>0</formula>
    </cfRule>
  </conditionalFormatting>
  <conditionalFormatting sqref="K86">
    <cfRule type="cellIs" dxfId="149" priority="148" stopIfTrue="1" operator="equal">
      <formula>0</formula>
    </cfRule>
  </conditionalFormatting>
  <conditionalFormatting sqref="K148">
    <cfRule type="cellIs" dxfId="148" priority="143" stopIfTrue="1" operator="equal">
      <formula>0</formula>
    </cfRule>
  </conditionalFormatting>
  <conditionalFormatting sqref="K145">
    <cfRule type="cellIs" dxfId="147" priority="142" stopIfTrue="1" operator="equal">
      <formula>0</formula>
    </cfRule>
  </conditionalFormatting>
  <conditionalFormatting sqref="K149">
    <cfRule type="cellIs" dxfId="146" priority="141" stopIfTrue="1" operator="equal">
      <formula>0</formula>
    </cfRule>
  </conditionalFormatting>
  <conditionalFormatting sqref="K149">
    <cfRule type="cellIs" dxfId="145" priority="140" stopIfTrue="1" operator="equal">
      <formula>0</formula>
    </cfRule>
  </conditionalFormatting>
  <conditionalFormatting sqref="K149">
    <cfRule type="cellIs" dxfId="144" priority="139" operator="equal">
      <formula>0</formula>
    </cfRule>
  </conditionalFormatting>
  <conditionalFormatting sqref="K146:K147">
    <cfRule type="cellIs" dxfId="143" priority="138" stopIfTrue="1" operator="equal">
      <formula>0</formula>
    </cfRule>
  </conditionalFormatting>
  <conditionalFormatting sqref="C42:D44 D45:D46">
    <cfRule type="cellIs" dxfId="142" priority="52" stopIfTrue="1" operator="equal">
      <formula>0</formula>
    </cfRule>
  </conditionalFormatting>
  <conditionalFormatting sqref="F42:F44 A45:B46 D45:D46 A42:D44">
    <cfRule type="cellIs" dxfId="141" priority="53" stopIfTrue="1" operator="equal">
      <formula>0</formula>
    </cfRule>
  </conditionalFormatting>
  <conditionalFormatting sqref="D42:D46">
    <cfRule type="cellIs" dxfId="140" priority="54" stopIfTrue="1" operator="between">
      <formula>0</formula>
      <formula>0</formula>
    </cfRule>
  </conditionalFormatting>
  <conditionalFormatting sqref="C45:C46">
    <cfRule type="cellIs" dxfId="139" priority="50" stopIfTrue="1" operator="equal">
      <formula>0</formula>
    </cfRule>
  </conditionalFormatting>
  <conditionalFormatting sqref="C45:C46">
    <cfRule type="cellIs" dxfId="138" priority="51" stopIfTrue="1" operator="equal">
      <formula>0</formula>
    </cfRule>
  </conditionalFormatting>
  <conditionalFormatting sqref="F46">
    <cfRule type="cellIs" dxfId="137" priority="49" stopIfTrue="1" operator="equal">
      <formula>0</formula>
    </cfRule>
  </conditionalFormatting>
  <conditionalFormatting sqref="H42">
    <cfRule type="cellIs" dxfId="136" priority="48" stopIfTrue="1" operator="equal">
      <formula>0</formula>
    </cfRule>
  </conditionalFormatting>
  <conditionalFormatting sqref="I42">
    <cfRule type="cellIs" dxfId="135" priority="47" stopIfTrue="1" operator="equal">
      <formula>0</formula>
    </cfRule>
  </conditionalFormatting>
  <conditionalFormatting sqref="J42">
    <cfRule type="cellIs" dxfId="134" priority="46" stopIfTrue="1" operator="equal">
      <formula>0</formula>
    </cfRule>
  </conditionalFormatting>
  <conditionalFormatting sqref="K42">
    <cfRule type="cellIs" dxfId="133" priority="45" stopIfTrue="1" operator="equal">
      <formula>0</formula>
    </cfRule>
  </conditionalFormatting>
  <conditionalFormatting sqref="H43:H44">
    <cfRule type="cellIs" dxfId="132" priority="44" stopIfTrue="1" operator="equal">
      <formula>0</formula>
    </cfRule>
  </conditionalFormatting>
  <conditionalFormatting sqref="I43:I44">
    <cfRule type="cellIs" dxfId="131" priority="43" stopIfTrue="1" operator="equal">
      <formula>0</formula>
    </cfRule>
  </conditionalFormatting>
  <conditionalFormatting sqref="J43:J44">
    <cfRule type="cellIs" dxfId="130" priority="42" stopIfTrue="1" operator="equal">
      <formula>0</formula>
    </cfRule>
  </conditionalFormatting>
  <conditionalFormatting sqref="K43:K44">
    <cfRule type="cellIs" dxfId="129" priority="41" stopIfTrue="1" operator="equal">
      <formula>0</formula>
    </cfRule>
  </conditionalFormatting>
  <conditionalFormatting sqref="H45:H46">
    <cfRule type="cellIs" dxfId="128" priority="40" stopIfTrue="1" operator="equal">
      <formula>0</formula>
    </cfRule>
  </conditionalFormatting>
  <conditionalFormatting sqref="I45:I46">
    <cfRule type="cellIs" dxfId="127" priority="39" stopIfTrue="1" operator="equal">
      <formula>0</formula>
    </cfRule>
  </conditionalFormatting>
  <conditionalFormatting sqref="J45:J46">
    <cfRule type="cellIs" dxfId="126" priority="38" stopIfTrue="1" operator="equal">
      <formula>0</formula>
    </cfRule>
  </conditionalFormatting>
  <conditionalFormatting sqref="K45:K46">
    <cfRule type="cellIs" dxfId="125" priority="37" stopIfTrue="1" operator="equal">
      <formula>0</formula>
    </cfRule>
  </conditionalFormatting>
  <conditionalFormatting sqref="C47:D50 D51:D60">
    <cfRule type="cellIs" dxfId="124" priority="34" stopIfTrue="1" operator="equal">
      <formula>0</formula>
    </cfRule>
  </conditionalFormatting>
  <conditionalFormatting sqref="D51:D60 A51:B60 F56:F59 A47:D50">
    <cfRule type="cellIs" dxfId="123" priority="35" stopIfTrue="1" operator="equal">
      <formula>0</formula>
    </cfRule>
  </conditionalFormatting>
  <conditionalFormatting sqref="H47:H50">
    <cfRule type="cellIs" dxfId="122" priority="29" stopIfTrue="1" operator="equal">
      <formula>0</formula>
    </cfRule>
  </conditionalFormatting>
  <conditionalFormatting sqref="I47:I50">
    <cfRule type="cellIs" dxfId="121" priority="28" stopIfTrue="1" operator="equal">
      <formula>0</formula>
    </cfRule>
  </conditionalFormatting>
  <conditionalFormatting sqref="J47:J50">
    <cfRule type="cellIs" dxfId="120" priority="27" stopIfTrue="1" operator="equal">
      <formula>0</formula>
    </cfRule>
  </conditionalFormatting>
  <conditionalFormatting sqref="K47:K50">
    <cfRule type="cellIs" dxfId="119" priority="26" stopIfTrue="1" operator="equal">
      <formula>0</formula>
    </cfRule>
  </conditionalFormatting>
  <conditionalFormatting sqref="C51:C60">
    <cfRule type="cellIs" dxfId="118" priority="24" stopIfTrue="1" operator="equal">
      <formula>0</formula>
    </cfRule>
  </conditionalFormatting>
  <conditionalFormatting sqref="C51:C60">
    <cfRule type="cellIs" dxfId="117" priority="25" stopIfTrue="1" operator="equal">
      <formula>0</formula>
    </cfRule>
  </conditionalFormatting>
  <conditionalFormatting sqref="C98:C99">
    <cfRule type="cellIs" dxfId="116" priority="22" stopIfTrue="1" operator="equal">
      <formula>0</formula>
    </cfRule>
  </conditionalFormatting>
  <conditionalFormatting sqref="C98:C99">
    <cfRule type="cellIs" dxfId="115" priority="23" stopIfTrue="1" operator="equal">
      <formula>0</formula>
    </cfRule>
  </conditionalFormatting>
  <conditionalFormatting sqref="C127">
    <cfRule type="cellIs" dxfId="114" priority="20" stopIfTrue="1" operator="equal">
      <formula>0</formula>
    </cfRule>
  </conditionalFormatting>
  <conditionalFormatting sqref="C127">
    <cfRule type="cellIs" dxfId="113" priority="21" stopIfTrue="1" operator="equal">
      <formula>0</formula>
    </cfRule>
  </conditionalFormatting>
  <conditionalFormatting sqref="C134:C138">
    <cfRule type="cellIs" dxfId="112" priority="19" stopIfTrue="1" operator="equal">
      <formula>0</formula>
    </cfRule>
  </conditionalFormatting>
  <conditionalFormatting sqref="C134:C138">
    <cfRule type="cellIs" dxfId="111" priority="18" stopIfTrue="1" operator="equal">
      <formula>0</formula>
    </cfRule>
  </conditionalFormatting>
  <conditionalFormatting sqref="F54">
    <cfRule type="cellIs" dxfId="110" priority="17" stopIfTrue="1" operator="equal">
      <formula>0</formula>
    </cfRule>
  </conditionalFormatting>
  <conditionalFormatting sqref="C108">
    <cfRule type="cellIs" dxfId="109" priority="13" stopIfTrue="1" operator="equal">
      <formula>0</formula>
    </cfRule>
  </conditionalFormatting>
  <conditionalFormatting sqref="C108">
    <cfRule type="cellIs" dxfId="108" priority="12" stopIfTrue="1" operator="equal">
      <formula>0</formula>
    </cfRule>
  </conditionalFormatting>
  <conditionalFormatting sqref="C122:C124">
    <cfRule type="cellIs" dxfId="107" priority="10" stopIfTrue="1" operator="equal">
      <formula>0</formula>
    </cfRule>
  </conditionalFormatting>
  <conditionalFormatting sqref="C122:C124">
    <cfRule type="cellIs" dxfId="106" priority="11" stopIfTrue="1" operator="equal">
      <formula>0</formula>
    </cfRule>
  </conditionalFormatting>
  <conditionalFormatting sqref="A17">
    <cfRule type="cellIs" dxfId="105" priority="9" stopIfTrue="1" operator="equal">
      <formula>0</formula>
    </cfRule>
  </conditionalFormatting>
  <conditionalFormatting sqref="A21:A22">
    <cfRule type="cellIs" dxfId="104" priority="8" stopIfTrue="1" operator="equal">
      <formula>0</formula>
    </cfRule>
  </conditionalFormatting>
  <conditionalFormatting sqref="A71:A72">
    <cfRule type="cellIs" dxfId="103" priority="7" stopIfTrue="1" operator="equal">
      <formula>0</formula>
    </cfRule>
  </conditionalFormatting>
  <conditionalFormatting sqref="F45">
    <cfRule type="cellIs" dxfId="102" priority="6" stopIfTrue="1" operator="equal">
      <formula>0</formula>
    </cfRule>
  </conditionalFormatting>
  <conditionalFormatting sqref="F53">
    <cfRule type="cellIs" dxfId="101" priority="5" stopIfTrue="1" operator="equal">
      <formula>0</formula>
    </cfRule>
  </conditionalFormatting>
  <conditionalFormatting sqref="F55">
    <cfRule type="cellIs" dxfId="100" priority="4" stopIfTrue="1" operator="equal">
      <formula>0</formula>
    </cfRule>
  </conditionalFormatting>
  <conditionalFormatting sqref="F60">
    <cfRule type="cellIs" dxfId="99" priority="3" stopIfTrue="1" operator="equal">
      <formula>0</formula>
    </cfRule>
  </conditionalFormatting>
  <conditionalFormatting sqref="F147">
    <cfRule type="cellIs" dxfId="98" priority="2" stopIfTrue="1" operator="equal">
      <formula>0</formula>
    </cfRule>
  </conditionalFormatting>
  <conditionalFormatting sqref="A89:B89">
    <cfRule type="cellIs" dxfId="97" priority="1" stopIfTrue="1" operator="equal">
      <formula>0</formula>
    </cfRule>
  </conditionalFormatting>
  <printOptions horizontalCentered="1"/>
  <pageMargins left="0.25" right="0.25" top="0.75" bottom="0.75" header="0.3" footer="0.3"/>
  <pageSetup paperSize="9" scale="97" fitToHeight="0" orientation="portrait"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190"/>
  <sheetViews>
    <sheetView tabSelected="1" view="pageBreakPreview" zoomScaleNormal="115" zoomScaleSheetLayoutView="100" workbookViewId="0">
      <pane ySplit="6" topLeftCell="A7" activePane="bottomLeft" state="frozen"/>
      <selection activeCell="I23" sqref="I23"/>
      <selection pane="bottomLeft" activeCell="B181" sqref="B181"/>
    </sheetView>
  </sheetViews>
  <sheetFormatPr defaultRowHeight="15" x14ac:dyDescent="0.25"/>
  <cols>
    <col min="1" max="1" width="8.140625" style="65" customWidth="1"/>
    <col min="2" max="2" width="60.7109375" customWidth="1"/>
    <col min="3" max="3" width="5.7109375" bestFit="1" customWidth="1"/>
    <col min="4" max="4" width="10.28515625" style="137" customWidth="1"/>
    <col min="5" max="5" width="10.28515625" customWidth="1"/>
    <col min="6" max="6" width="13.42578125" customWidth="1"/>
    <col min="7" max="7" width="9" style="138"/>
  </cols>
  <sheetData>
    <row r="1" spans="1:7" s="1" customFormat="1" ht="12.75" customHeight="1" x14ac:dyDescent="0.2">
      <c r="A1" s="215" t="str">
        <f>+'SUMMARY-BOQ'!A1:D2</f>
        <v>CENTRAL PARK TOILET BLOCK</v>
      </c>
      <c r="B1" s="215"/>
      <c r="C1" s="215"/>
      <c r="D1" s="215"/>
      <c r="E1" s="215"/>
      <c r="F1" s="215"/>
    </row>
    <row r="2" spans="1:7" s="1" customFormat="1" ht="12.75" customHeight="1" x14ac:dyDescent="0.2">
      <c r="A2" s="215"/>
      <c r="B2" s="215"/>
      <c r="C2" s="215"/>
      <c r="D2" s="215"/>
      <c r="E2" s="215"/>
      <c r="F2" s="215"/>
    </row>
    <row r="3" spans="1:7" s="1" customFormat="1" ht="16.5" customHeight="1" x14ac:dyDescent="0.2">
      <c r="A3" s="216" t="str">
        <f>+'SUMMARY-BOQ'!A3:D3</f>
        <v>Hulhumalé, Republic of Maldives</v>
      </c>
      <c r="B3" s="216"/>
      <c r="C3" s="216"/>
      <c r="D3" s="216"/>
      <c r="E3" s="216"/>
      <c r="F3" s="216"/>
    </row>
    <row r="4" spans="1:7" s="1" customFormat="1" ht="15.75" x14ac:dyDescent="0.2">
      <c r="A4" s="217" t="str">
        <f>+'SUMMARY-BOQ'!A4:D4</f>
        <v>BILL OF QUANTITIES</v>
      </c>
      <c r="B4" s="217"/>
      <c r="C4" s="217"/>
      <c r="D4" s="217"/>
      <c r="E4" s="217"/>
      <c r="F4" s="217"/>
    </row>
    <row r="5" spans="1:7" s="1" customFormat="1" ht="16.5" thickBot="1" x14ac:dyDescent="0.25">
      <c r="A5" s="24" t="s">
        <v>17</v>
      </c>
      <c r="B5" s="68"/>
      <c r="C5" s="68"/>
      <c r="D5" s="69"/>
      <c r="E5" s="68"/>
      <c r="F5" s="68"/>
    </row>
    <row r="6" spans="1:7" s="7" customFormat="1" ht="13.5" customHeight="1" thickBot="1" x14ac:dyDescent="0.3">
      <c r="A6" s="26" t="s">
        <v>26</v>
      </c>
      <c r="B6" s="26" t="s">
        <v>27</v>
      </c>
      <c r="C6" s="27" t="s">
        <v>28</v>
      </c>
      <c r="D6" s="70" t="s">
        <v>29</v>
      </c>
      <c r="E6" s="29" t="s">
        <v>30</v>
      </c>
      <c r="F6" s="30" t="s">
        <v>31</v>
      </c>
      <c r="G6" s="113"/>
    </row>
    <row r="7" spans="1:7" s="11" customFormat="1" ht="12.75" x14ac:dyDescent="0.25">
      <c r="A7" s="31"/>
      <c r="B7" s="32"/>
      <c r="C7" s="33"/>
      <c r="D7" s="129"/>
      <c r="E7" s="35"/>
      <c r="F7" s="36"/>
      <c r="G7" s="114"/>
    </row>
    <row r="8" spans="1:7" s="11" customFormat="1" ht="12.75" x14ac:dyDescent="0.25">
      <c r="A8" s="52">
        <v>11</v>
      </c>
      <c r="B8" s="38" t="s">
        <v>18</v>
      </c>
      <c r="C8" s="13"/>
      <c r="D8" s="130"/>
      <c r="E8" s="127"/>
      <c r="F8" s="128"/>
      <c r="G8" s="114"/>
    </row>
    <row r="9" spans="1:7" s="11" customFormat="1" ht="12.75" x14ac:dyDescent="0.25">
      <c r="A9" s="126"/>
      <c r="B9" s="8"/>
      <c r="C9" s="13"/>
      <c r="D9" s="130"/>
      <c r="E9" s="127"/>
      <c r="F9" s="128"/>
      <c r="G9" s="114"/>
    </row>
    <row r="10" spans="1:7" s="43" customFormat="1" ht="51" x14ac:dyDescent="0.25">
      <c r="A10" s="37" t="s">
        <v>214</v>
      </c>
      <c r="B10" s="44" t="s">
        <v>403</v>
      </c>
      <c r="C10" s="39"/>
      <c r="D10" s="50"/>
      <c r="E10" s="41"/>
      <c r="F10" s="42"/>
      <c r="G10" s="107"/>
    </row>
    <row r="11" spans="1:7" s="43" customFormat="1" ht="12.75" x14ac:dyDescent="0.25">
      <c r="A11" s="37"/>
      <c r="B11" s="44"/>
      <c r="C11" s="39"/>
      <c r="D11" s="50"/>
      <c r="E11" s="41"/>
      <c r="F11" s="42"/>
      <c r="G11" s="107"/>
    </row>
    <row r="12" spans="1:7" s="43" customFormat="1" ht="63.75" x14ac:dyDescent="0.25">
      <c r="A12" s="37" t="s">
        <v>215</v>
      </c>
      <c r="B12" s="44" t="s">
        <v>337</v>
      </c>
      <c r="C12" s="39"/>
      <c r="D12" s="50"/>
      <c r="E12" s="41"/>
      <c r="F12" s="42"/>
      <c r="G12" s="107"/>
    </row>
    <row r="13" spans="1:7" s="43" customFormat="1" ht="12.75" x14ac:dyDescent="0.25">
      <c r="A13" s="37"/>
      <c r="B13" s="44"/>
      <c r="C13" s="39"/>
      <c r="D13" s="50"/>
      <c r="E13" s="41"/>
      <c r="F13" s="42"/>
      <c r="G13" s="107"/>
    </row>
    <row r="14" spans="1:7" s="43" customFormat="1" ht="38.25" x14ac:dyDescent="0.25">
      <c r="A14" s="37" t="s">
        <v>216</v>
      </c>
      <c r="B14" s="44" t="s">
        <v>121</v>
      </c>
      <c r="C14" s="39"/>
      <c r="D14" s="50"/>
      <c r="E14" s="41"/>
      <c r="F14" s="42"/>
      <c r="G14" s="107"/>
    </row>
    <row r="15" spans="1:7" s="43" customFormat="1" ht="12.75" x14ac:dyDescent="0.25">
      <c r="A15" s="37"/>
      <c r="B15" s="44"/>
      <c r="C15" s="39"/>
      <c r="D15" s="50"/>
      <c r="E15" s="41"/>
      <c r="F15" s="42"/>
      <c r="G15" s="107"/>
    </row>
    <row r="16" spans="1:7" s="43" customFormat="1" ht="25.5" x14ac:dyDescent="0.25">
      <c r="A16" s="37" t="s">
        <v>217</v>
      </c>
      <c r="B16" s="44" t="s">
        <v>122</v>
      </c>
      <c r="C16" s="39"/>
      <c r="D16" s="50"/>
      <c r="E16" s="41"/>
      <c r="F16" s="42"/>
      <c r="G16" s="107"/>
    </row>
    <row r="17" spans="1:7" s="43" customFormat="1" ht="12.75" x14ac:dyDescent="0.25">
      <c r="A17" s="37"/>
      <c r="B17" s="44"/>
      <c r="C17" s="39"/>
      <c r="D17" s="50"/>
      <c r="E17" s="41"/>
      <c r="F17" s="42"/>
      <c r="G17" s="107"/>
    </row>
    <row r="18" spans="1:7" s="43" customFormat="1" ht="25.5" x14ac:dyDescent="0.25">
      <c r="A18" s="37" t="s">
        <v>218</v>
      </c>
      <c r="B18" s="44" t="s">
        <v>123</v>
      </c>
      <c r="C18" s="39"/>
      <c r="D18" s="50"/>
      <c r="E18" s="41"/>
      <c r="F18" s="42"/>
      <c r="G18" s="107"/>
    </row>
    <row r="19" spans="1:7" s="43" customFormat="1" ht="12.75" x14ac:dyDescent="0.25">
      <c r="A19" s="37"/>
      <c r="B19" s="44"/>
      <c r="C19" s="39"/>
      <c r="D19" s="50"/>
      <c r="E19" s="41"/>
      <c r="F19" s="42"/>
      <c r="G19" s="107"/>
    </row>
    <row r="20" spans="1:7" s="43" customFormat="1" ht="38.25" x14ac:dyDescent="0.25">
      <c r="A20" s="37" t="s">
        <v>219</v>
      </c>
      <c r="B20" s="44" t="s">
        <v>124</v>
      </c>
      <c r="C20" s="39"/>
      <c r="D20" s="50"/>
      <c r="E20" s="41"/>
      <c r="F20" s="42"/>
      <c r="G20" s="107"/>
    </row>
    <row r="21" spans="1:7" s="43" customFormat="1" ht="12.75" x14ac:dyDescent="0.25">
      <c r="A21" s="37"/>
      <c r="B21" s="44"/>
      <c r="C21" s="39"/>
      <c r="D21" s="50"/>
      <c r="E21" s="41"/>
      <c r="F21" s="42"/>
      <c r="G21" s="107"/>
    </row>
    <row r="22" spans="1:7" s="43" customFormat="1" ht="38.25" x14ac:dyDescent="0.25">
      <c r="A22" s="37" t="s">
        <v>220</v>
      </c>
      <c r="B22" s="44" t="s">
        <v>125</v>
      </c>
      <c r="C22" s="39"/>
      <c r="D22" s="50"/>
      <c r="E22" s="41"/>
      <c r="F22" s="42"/>
      <c r="G22" s="107"/>
    </row>
    <row r="23" spans="1:7" s="43" customFormat="1" ht="12.75" x14ac:dyDescent="0.25">
      <c r="A23" s="37"/>
      <c r="B23" s="44"/>
      <c r="C23" s="39"/>
      <c r="D23" s="50"/>
      <c r="E23" s="41"/>
      <c r="F23" s="42"/>
      <c r="G23" s="107"/>
    </row>
    <row r="24" spans="1:7" s="43" customFormat="1" ht="38.25" x14ac:dyDescent="0.25">
      <c r="A24" s="37" t="s">
        <v>221</v>
      </c>
      <c r="B24" s="44" t="s">
        <v>126</v>
      </c>
      <c r="C24" s="39"/>
      <c r="D24" s="50"/>
      <c r="E24" s="41"/>
      <c r="F24" s="42"/>
      <c r="G24" s="107"/>
    </row>
    <row r="25" spans="1:7" s="43" customFormat="1" ht="12.75" x14ac:dyDescent="0.25">
      <c r="A25" s="37"/>
      <c r="B25" s="44"/>
      <c r="C25" s="39"/>
      <c r="D25" s="50"/>
      <c r="E25" s="41"/>
      <c r="F25" s="42"/>
      <c r="G25" s="107"/>
    </row>
    <row r="26" spans="1:7" s="43" customFormat="1" ht="63.75" x14ac:dyDescent="0.25">
      <c r="A26" s="37" t="s">
        <v>222</v>
      </c>
      <c r="B26" s="44" t="s">
        <v>127</v>
      </c>
      <c r="C26" s="39"/>
      <c r="D26" s="50"/>
      <c r="E26" s="41"/>
      <c r="F26" s="42"/>
      <c r="G26" s="107"/>
    </row>
    <row r="27" spans="1:7" s="43" customFormat="1" ht="12.75" x14ac:dyDescent="0.25">
      <c r="A27" s="37"/>
      <c r="B27" s="44"/>
      <c r="C27" s="39"/>
      <c r="D27" s="50"/>
      <c r="E27" s="41"/>
      <c r="F27" s="42"/>
      <c r="G27" s="107"/>
    </row>
    <row r="28" spans="1:7" s="43" customFormat="1" ht="63.75" x14ac:dyDescent="0.25">
      <c r="A28" s="37" t="s">
        <v>223</v>
      </c>
      <c r="B28" s="44" t="s">
        <v>128</v>
      </c>
      <c r="C28" s="39"/>
      <c r="D28" s="50"/>
      <c r="E28" s="41"/>
      <c r="F28" s="42"/>
      <c r="G28" s="107"/>
    </row>
    <row r="29" spans="1:7" s="43" customFormat="1" ht="12.75" x14ac:dyDescent="0.25">
      <c r="A29" s="37"/>
      <c r="B29" s="44"/>
      <c r="C29" s="39"/>
      <c r="D29" s="50"/>
      <c r="E29" s="41"/>
      <c r="F29" s="42"/>
      <c r="G29" s="107"/>
    </row>
    <row r="30" spans="1:7" s="43" customFormat="1" ht="153" x14ac:dyDescent="0.25">
      <c r="A30" s="37" t="s">
        <v>224</v>
      </c>
      <c r="B30" s="44" t="s">
        <v>129</v>
      </c>
      <c r="C30" s="39"/>
      <c r="D30" s="50"/>
      <c r="E30" s="41"/>
      <c r="F30" s="42"/>
      <c r="G30" s="107"/>
    </row>
    <row r="31" spans="1:7" s="43" customFormat="1" ht="12.75" x14ac:dyDescent="0.25">
      <c r="A31" s="37"/>
      <c r="B31" s="44"/>
      <c r="C31" s="39"/>
      <c r="D31" s="50"/>
      <c r="E31" s="41"/>
      <c r="F31" s="42"/>
      <c r="G31" s="107"/>
    </row>
    <row r="32" spans="1:7" s="43" customFormat="1" ht="12.75" x14ac:dyDescent="0.25">
      <c r="A32" s="37"/>
      <c r="B32" s="164" t="s">
        <v>338</v>
      </c>
      <c r="C32" s="39"/>
      <c r="D32" s="50"/>
      <c r="E32" s="41"/>
      <c r="F32" s="42"/>
      <c r="G32" s="107"/>
    </row>
    <row r="33" spans="1:7" s="43" customFormat="1" ht="51" x14ac:dyDescent="0.25">
      <c r="A33" s="37" t="s">
        <v>225</v>
      </c>
      <c r="B33" s="44" t="s">
        <v>339</v>
      </c>
      <c r="C33" s="39"/>
      <c r="D33" s="50"/>
      <c r="E33" s="41"/>
      <c r="F33" s="42"/>
      <c r="G33" s="107"/>
    </row>
    <row r="34" spans="1:7" s="43" customFormat="1" ht="12.75" x14ac:dyDescent="0.25">
      <c r="A34" s="37"/>
      <c r="B34" s="44"/>
      <c r="C34" s="39"/>
      <c r="D34" s="50"/>
      <c r="E34" s="41"/>
      <c r="F34" s="42"/>
      <c r="G34" s="107"/>
    </row>
    <row r="35" spans="1:7" s="43" customFormat="1" ht="25.5" x14ac:dyDescent="0.25">
      <c r="A35" s="37" t="s">
        <v>226</v>
      </c>
      <c r="B35" s="44" t="s">
        <v>340</v>
      </c>
      <c r="C35" s="39"/>
      <c r="D35" s="50"/>
      <c r="E35" s="41"/>
      <c r="F35" s="42"/>
      <c r="G35" s="107"/>
    </row>
    <row r="36" spans="1:7" s="43" customFormat="1" ht="12.75" x14ac:dyDescent="0.25">
      <c r="A36" s="37"/>
      <c r="B36" s="44"/>
      <c r="C36" s="39"/>
      <c r="D36" s="50"/>
      <c r="E36" s="41"/>
      <c r="F36" s="42"/>
      <c r="G36" s="107"/>
    </row>
    <row r="37" spans="1:7" s="43" customFormat="1" ht="25.5" x14ac:dyDescent="0.25">
      <c r="A37" s="37" t="s">
        <v>227</v>
      </c>
      <c r="B37" s="44" t="s">
        <v>341</v>
      </c>
      <c r="C37" s="39"/>
      <c r="D37" s="50"/>
      <c r="E37" s="41"/>
      <c r="F37" s="42"/>
      <c r="G37" s="107"/>
    </row>
    <row r="38" spans="1:7" s="43" customFormat="1" ht="12.75" x14ac:dyDescent="0.25">
      <c r="A38" s="37"/>
      <c r="B38" s="44"/>
      <c r="C38" s="39"/>
      <c r="D38" s="50"/>
      <c r="E38" s="41"/>
      <c r="F38" s="42"/>
      <c r="G38" s="107"/>
    </row>
    <row r="39" spans="1:7" s="43" customFormat="1" ht="38.25" x14ac:dyDescent="0.25">
      <c r="A39" s="37" t="s">
        <v>228</v>
      </c>
      <c r="B39" s="44" t="s">
        <v>342</v>
      </c>
      <c r="C39" s="39"/>
      <c r="D39" s="50"/>
      <c r="E39" s="41"/>
      <c r="F39" s="42"/>
      <c r="G39" s="107"/>
    </row>
    <row r="40" spans="1:7" s="43" customFormat="1" ht="12.75" x14ac:dyDescent="0.25">
      <c r="A40" s="37"/>
      <c r="B40" s="44"/>
      <c r="C40" s="39"/>
      <c r="D40" s="50"/>
      <c r="E40" s="41"/>
      <c r="F40" s="42"/>
      <c r="G40" s="107"/>
    </row>
    <row r="41" spans="1:7" s="43" customFormat="1" ht="12.75" x14ac:dyDescent="0.25">
      <c r="A41" s="37"/>
      <c r="B41" s="164" t="s">
        <v>343</v>
      </c>
      <c r="C41" s="39"/>
      <c r="D41" s="50"/>
      <c r="E41" s="41"/>
      <c r="F41" s="42"/>
      <c r="G41" s="107"/>
    </row>
    <row r="42" spans="1:7" s="43" customFormat="1" ht="38.25" x14ac:dyDescent="0.25">
      <c r="A42" s="37" t="s">
        <v>229</v>
      </c>
      <c r="B42" s="44" t="s">
        <v>344</v>
      </c>
      <c r="C42" s="39"/>
      <c r="D42" s="50"/>
      <c r="E42" s="41"/>
      <c r="F42" s="42"/>
      <c r="G42" s="107"/>
    </row>
    <row r="43" spans="1:7" s="43" customFormat="1" ht="12.75" x14ac:dyDescent="0.25">
      <c r="A43" s="37"/>
      <c r="B43" s="44"/>
      <c r="C43" s="39"/>
      <c r="D43" s="50"/>
      <c r="E43" s="41"/>
      <c r="F43" s="42"/>
      <c r="G43" s="107"/>
    </row>
    <row r="44" spans="1:7" s="43" customFormat="1" ht="38.25" x14ac:dyDescent="0.25">
      <c r="A44" s="37" t="s">
        <v>230</v>
      </c>
      <c r="B44" s="44" t="s">
        <v>345</v>
      </c>
      <c r="C44" s="39"/>
      <c r="D44" s="50"/>
      <c r="E44" s="41"/>
      <c r="F44" s="42"/>
      <c r="G44" s="107"/>
    </row>
    <row r="45" spans="1:7" s="43" customFormat="1" ht="12.75" x14ac:dyDescent="0.25">
      <c r="A45" s="37"/>
      <c r="B45" s="44"/>
      <c r="C45" s="39"/>
      <c r="D45" s="50"/>
      <c r="E45" s="41"/>
      <c r="F45" s="42"/>
      <c r="G45" s="107"/>
    </row>
    <row r="46" spans="1:7" s="43" customFormat="1" ht="25.5" x14ac:dyDescent="0.25">
      <c r="A46" s="176" t="s">
        <v>231</v>
      </c>
      <c r="B46" s="44" t="s">
        <v>346</v>
      </c>
      <c r="C46" s="39"/>
      <c r="D46" s="50"/>
      <c r="E46" s="41"/>
      <c r="F46" s="42"/>
      <c r="G46" s="107"/>
    </row>
    <row r="47" spans="1:7" s="43" customFormat="1" ht="12.75" x14ac:dyDescent="0.25">
      <c r="A47" s="37"/>
      <c r="B47" s="44"/>
      <c r="C47" s="39"/>
      <c r="D47" s="50"/>
      <c r="E47" s="41"/>
      <c r="F47" s="42"/>
      <c r="G47" s="107"/>
    </row>
    <row r="48" spans="1:7" s="43" customFormat="1" ht="25.5" x14ac:dyDescent="0.25">
      <c r="A48" s="37" t="s">
        <v>232</v>
      </c>
      <c r="B48" s="44" t="s">
        <v>347</v>
      </c>
      <c r="C48" s="39"/>
      <c r="D48" s="50"/>
      <c r="E48" s="41"/>
      <c r="F48" s="42"/>
      <c r="G48" s="107"/>
    </row>
    <row r="49" spans="1:7" s="43" customFormat="1" ht="12.75" x14ac:dyDescent="0.25">
      <c r="A49" s="37"/>
      <c r="B49" s="44"/>
      <c r="C49" s="39"/>
      <c r="D49" s="50"/>
      <c r="E49" s="41"/>
      <c r="F49" s="42"/>
      <c r="G49" s="107"/>
    </row>
    <row r="50" spans="1:7" s="43" customFormat="1" ht="25.5" x14ac:dyDescent="0.25">
      <c r="A50" s="37" t="s">
        <v>233</v>
      </c>
      <c r="B50" s="44" t="s">
        <v>348</v>
      </c>
      <c r="C50" s="39"/>
      <c r="D50" s="50"/>
      <c r="E50" s="41"/>
      <c r="F50" s="42"/>
      <c r="G50" s="107"/>
    </row>
    <row r="51" spans="1:7" s="43" customFormat="1" ht="12.75" x14ac:dyDescent="0.25">
      <c r="A51" s="37"/>
      <c r="B51" s="44"/>
      <c r="C51" s="39"/>
      <c r="D51" s="50"/>
      <c r="E51" s="41"/>
      <c r="F51" s="42"/>
      <c r="G51" s="107"/>
    </row>
    <row r="52" spans="1:7" s="43" customFormat="1" ht="63.75" x14ac:dyDescent="0.25">
      <c r="A52" s="37" t="s">
        <v>234</v>
      </c>
      <c r="B52" s="44" t="s">
        <v>349</v>
      </c>
      <c r="C52" s="39"/>
      <c r="D52" s="50"/>
      <c r="E52" s="41"/>
      <c r="F52" s="42"/>
      <c r="G52" s="107"/>
    </row>
    <row r="53" spans="1:7" s="43" customFormat="1" ht="12.75" x14ac:dyDescent="0.25">
      <c r="A53" s="37"/>
      <c r="B53" s="44"/>
      <c r="C53" s="39"/>
      <c r="D53" s="50"/>
      <c r="E53" s="41"/>
      <c r="F53" s="42"/>
      <c r="G53" s="107"/>
    </row>
    <row r="54" spans="1:7" s="43" customFormat="1" ht="63.75" x14ac:dyDescent="0.25">
      <c r="A54" s="37" t="s">
        <v>235</v>
      </c>
      <c r="B54" s="44" t="s">
        <v>350</v>
      </c>
      <c r="C54" s="39"/>
      <c r="D54" s="50"/>
      <c r="E54" s="41"/>
      <c r="F54" s="42"/>
      <c r="G54" s="107"/>
    </row>
    <row r="55" spans="1:7" s="43" customFormat="1" ht="12.75" x14ac:dyDescent="0.25">
      <c r="A55" s="37"/>
      <c r="B55" s="44"/>
      <c r="C55" s="39"/>
      <c r="D55" s="50"/>
      <c r="E55" s="41"/>
      <c r="F55" s="42"/>
      <c r="G55" s="107"/>
    </row>
    <row r="56" spans="1:7" s="43" customFormat="1" ht="25.5" x14ac:dyDescent="0.25">
      <c r="A56" s="37" t="s">
        <v>236</v>
      </c>
      <c r="B56" s="44" t="s">
        <v>351</v>
      </c>
      <c r="C56" s="39"/>
      <c r="D56" s="50"/>
      <c r="E56" s="41"/>
      <c r="F56" s="42"/>
      <c r="G56" s="107"/>
    </row>
    <row r="57" spans="1:7" s="43" customFormat="1" ht="12.75" x14ac:dyDescent="0.25">
      <c r="A57" s="37"/>
      <c r="B57" s="44"/>
      <c r="C57" s="39"/>
      <c r="D57" s="50"/>
      <c r="E57" s="41"/>
      <c r="F57" s="42"/>
      <c r="G57" s="107"/>
    </row>
    <row r="58" spans="1:7" s="43" customFormat="1" ht="63.75" x14ac:dyDescent="0.25">
      <c r="A58" s="37" t="s">
        <v>353</v>
      </c>
      <c r="B58" s="44" t="s">
        <v>352</v>
      </c>
      <c r="C58" s="39"/>
      <c r="D58" s="50"/>
      <c r="E58" s="41"/>
      <c r="F58" s="42"/>
      <c r="G58" s="107"/>
    </row>
    <row r="59" spans="1:7" s="43" customFormat="1" ht="12.75" x14ac:dyDescent="0.25">
      <c r="A59" s="37"/>
      <c r="B59" s="44"/>
      <c r="C59" s="39"/>
      <c r="D59" s="50"/>
      <c r="E59" s="41"/>
      <c r="F59" s="42"/>
      <c r="G59" s="107"/>
    </row>
    <row r="60" spans="1:7" s="119" customFormat="1" ht="12.75" x14ac:dyDescent="0.25">
      <c r="A60" s="52"/>
      <c r="B60" s="38" t="s">
        <v>357</v>
      </c>
      <c r="C60" s="117"/>
      <c r="D60" s="131"/>
      <c r="E60" s="132"/>
      <c r="F60" s="118"/>
      <c r="G60" s="120"/>
    </row>
    <row r="61" spans="1:7" s="43" customFormat="1" ht="76.5" x14ac:dyDescent="0.2">
      <c r="A61" s="37">
        <v>11.1</v>
      </c>
      <c r="B61" s="44" t="s">
        <v>354</v>
      </c>
      <c r="C61" s="141" t="s">
        <v>41</v>
      </c>
      <c r="D61" s="40">
        <v>1</v>
      </c>
      <c r="E61" s="47"/>
      <c r="F61" s="162">
        <f>ROUND(+D61*E61,2)</f>
        <v>0</v>
      </c>
      <c r="G61" s="107"/>
    </row>
    <row r="62" spans="1:7" s="43" customFormat="1" ht="12.75" x14ac:dyDescent="0.25">
      <c r="A62" s="37"/>
      <c r="B62" s="44"/>
      <c r="C62" s="39"/>
      <c r="D62" s="50"/>
      <c r="E62" s="41"/>
      <c r="F62" s="42"/>
      <c r="G62" s="107"/>
    </row>
    <row r="63" spans="1:7" s="119" customFormat="1" ht="12.75" x14ac:dyDescent="0.25">
      <c r="A63" s="52"/>
      <c r="B63" s="38" t="s">
        <v>355</v>
      </c>
      <c r="C63" s="117"/>
      <c r="D63" s="131"/>
      <c r="E63" s="132"/>
      <c r="F63" s="118"/>
      <c r="G63" s="120"/>
    </row>
    <row r="64" spans="1:7" s="43" customFormat="1" ht="76.5" x14ac:dyDescent="0.2">
      <c r="A64" s="37">
        <v>11.2</v>
      </c>
      <c r="B64" s="44" t="s">
        <v>356</v>
      </c>
      <c r="C64" s="141" t="s">
        <v>118</v>
      </c>
      <c r="D64" s="40">
        <v>1</v>
      </c>
      <c r="E64" s="47"/>
      <c r="F64" s="162">
        <f>ROUND(+D64*E64,2)</f>
        <v>0</v>
      </c>
      <c r="G64" s="107"/>
    </row>
    <row r="65" spans="1:7" s="43" customFormat="1" ht="12.75" x14ac:dyDescent="0.25">
      <c r="A65" s="133"/>
      <c r="B65" s="103"/>
      <c r="C65" s="39"/>
      <c r="D65" s="50"/>
      <c r="E65" s="41"/>
      <c r="F65" s="42"/>
      <c r="G65" s="107"/>
    </row>
    <row r="66" spans="1:7" s="119" customFormat="1" ht="12.75" x14ac:dyDescent="0.25">
      <c r="A66" s="37">
        <v>11.3</v>
      </c>
      <c r="B66" s="38" t="s">
        <v>358</v>
      </c>
      <c r="C66" s="117"/>
      <c r="D66" s="131"/>
      <c r="E66" s="132"/>
      <c r="F66" s="118"/>
      <c r="G66" s="120"/>
    </row>
    <row r="67" spans="1:7" s="43" customFormat="1" ht="12.75" x14ac:dyDescent="0.2">
      <c r="A67" s="37" t="s">
        <v>158</v>
      </c>
      <c r="B67" s="44" t="s">
        <v>359</v>
      </c>
      <c r="C67" s="39" t="s">
        <v>118</v>
      </c>
      <c r="D67" s="50">
        <v>54</v>
      </c>
      <c r="E67" s="101"/>
      <c r="F67" s="162">
        <f>ROUND(+D67*E67,2)</f>
        <v>0</v>
      </c>
      <c r="G67" s="107"/>
    </row>
    <row r="68" spans="1:7" s="43" customFormat="1" ht="12.75" x14ac:dyDescent="0.25">
      <c r="A68" s="37"/>
      <c r="B68" s="44"/>
      <c r="C68" s="39"/>
      <c r="D68" s="50"/>
      <c r="E68" s="101"/>
      <c r="F68" s="42"/>
      <c r="G68" s="107"/>
    </row>
    <row r="69" spans="1:7" s="43" customFormat="1" ht="12.75" x14ac:dyDescent="0.2">
      <c r="A69" s="37" t="s">
        <v>185</v>
      </c>
      <c r="B69" s="44" t="s">
        <v>360</v>
      </c>
      <c r="C69" s="39" t="s">
        <v>118</v>
      </c>
      <c r="D69" s="50">
        <v>6</v>
      </c>
      <c r="E69" s="101"/>
      <c r="F69" s="162">
        <f>ROUND(+D69*E69,2)</f>
        <v>0</v>
      </c>
      <c r="G69" s="107"/>
    </row>
    <row r="70" spans="1:7" s="43" customFormat="1" ht="12.75" x14ac:dyDescent="0.25">
      <c r="A70" s="37"/>
      <c r="B70" s="44"/>
      <c r="C70" s="39"/>
      <c r="D70" s="50"/>
      <c r="E70" s="101"/>
      <c r="F70" s="42"/>
      <c r="G70" s="107"/>
    </row>
    <row r="71" spans="1:7" s="43" customFormat="1" ht="12.75" x14ac:dyDescent="0.25">
      <c r="A71" s="37"/>
      <c r="B71" s="44"/>
      <c r="C71" s="39"/>
      <c r="D71" s="50"/>
      <c r="E71" s="101"/>
      <c r="F71" s="42"/>
      <c r="G71" s="107"/>
    </row>
    <row r="72" spans="1:7" s="119" customFormat="1" ht="12.75" x14ac:dyDescent="0.25">
      <c r="A72" s="37">
        <v>11.4</v>
      </c>
      <c r="B72" s="38" t="s">
        <v>361</v>
      </c>
      <c r="C72" s="117"/>
      <c r="D72" s="131"/>
      <c r="E72" s="132"/>
      <c r="F72" s="118"/>
      <c r="G72" s="120"/>
    </row>
    <row r="73" spans="1:7" s="43" customFormat="1" ht="38.25" x14ac:dyDescent="0.25">
      <c r="A73" s="37"/>
      <c r="B73" s="44" t="s">
        <v>130</v>
      </c>
      <c r="C73" s="39"/>
      <c r="D73" s="50"/>
      <c r="E73" s="41"/>
      <c r="F73" s="42"/>
      <c r="G73" s="107"/>
    </row>
    <row r="74" spans="1:7" s="43" customFormat="1" ht="12.75" x14ac:dyDescent="0.25">
      <c r="A74" s="37"/>
      <c r="B74" s="44"/>
      <c r="C74" s="39"/>
      <c r="D74" s="50"/>
      <c r="E74" s="41"/>
      <c r="F74" s="42"/>
      <c r="G74" s="107"/>
    </row>
    <row r="75" spans="1:7" s="43" customFormat="1" ht="12.75" x14ac:dyDescent="0.2">
      <c r="A75" s="37" t="s">
        <v>395</v>
      </c>
      <c r="B75" s="44" t="s">
        <v>168</v>
      </c>
      <c r="C75" s="39" t="s">
        <v>118</v>
      </c>
      <c r="D75" s="50">
        <v>22</v>
      </c>
      <c r="E75" s="41"/>
      <c r="F75" s="162">
        <f>ROUND(+D75*E75,2)</f>
        <v>0</v>
      </c>
      <c r="G75" s="107"/>
    </row>
    <row r="76" spans="1:7" s="43" customFormat="1" ht="12.75" x14ac:dyDescent="0.25">
      <c r="A76" s="37"/>
      <c r="B76" s="44"/>
      <c r="C76" s="39"/>
      <c r="D76" s="50"/>
      <c r="E76" s="41"/>
      <c r="F76" s="42"/>
      <c r="G76" s="107"/>
    </row>
    <row r="77" spans="1:7" s="43" customFormat="1" ht="12.75" x14ac:dyDescent="0.2">
      <c r="A77" s="37" t="s">
        <v>396</v>
      </c>
      <c r="B77" s="44" t="s">
        <v>416</v>
      </c>
      <c r="C77" s="39" t="s">
        <v>118</v>
      </c>
      <c r="D77" s="50">
        <v>6</v>
      </c>
      <c r="E77" s="41"/>
      <c r="F77" s="162">
        <f>ROUND(+D77*E77,2)</f>
        <v>0</v>
      </c>
      <c r="G77" s="107"/>
    </row>
    <row r="78" spans="1:7" s="43" customFormat="1" ht="12.75" x14ac:dyDescent="0.25">
      <c r="A78" s="37"/>
      <c r="B78" s="44"/>
      <c r="C78" s="39"/>
      <c r="D78" s="50"/>
      <c r="E78" s="41"/>
      <c r="F78" s="42"/>
      <c r="G78" s="107"/>
    </row>
    <row r="79" spans="1:7" s="43" customFormat="1" ht="12.75" x14ac:dyDescent="0.2">
      <c r="A79" s="37" t="s">
        <v>397</v>
      </c>
      <c r="B79" s="44" t="s">
        <v>170</v>
      </c>
      <c r="C79" s="39" t="s">
        <v>118</v>
      </c>
      <c r="D79" s="50">
        <v>20</v>
      </c>
      <c r="E79" s="41"/>
      <c r="F79" s="162">
        <f>ROUND(+D79*E79,2)</f>
        <v>0</v>
      </c>
      <c r="G79" s="107"/>
    </row>
    <row r="80" spans="1:7" s="43" customFormat="1" ht="12.75" x14ac:dyDescent="0.25">
      <c r="A80" s="37"/>
      <c r="B80" s="44"/>
      <c r="C80" s="39"/>
      <c r="D80" s="50"/>
      <c r="E80" s="41"/>
      <c r="F80" s="42"/>
      <c r="G80" s="107"/>
    </row>
    <row r="81" spans="1:7" s="43" customFormat="1" ht="12.75" x14ac:dyDescent="0.2">
      <c r="A81" s="37" t="s">
        <v>398</v>
      </c>
      <c r="B81" s="44" t="s">
        <v>171</v>
      </c>
      <c r="C81" s="39" t="s">
        <v>118</v>
      </c>
      <c r="D81" s="50">
        <v>6</v>
      </c>
      <c r="E81" s="41"/>
      <c r="F81" s="162">
        <f>ROUND(+D81*E81,2)</f>
        <v>0</v>
      </c>
      <c r="G81" s="107"/>
    </row>
    <row r="82" spans="1:7" s="43" customFormat="1" ht="12.75" x14ac:dyDescent="0.25">
      <c r="A82" s="37"/>
      <c r="B82" s="44"/>
      <c r="C82" s="39"/>
      <c r="D82" s="50"/>
      <c r="E82" s="41"/>
      <c r="F82" s="42"/>
      <c r="G82" s="107"/>
    </row>
    <row r="83" spans="1:7" s="119" customFormat="1" ht="12.75" x14ac:dyDescent="0.25">
      <c r="A83" s="37">
        <v>11.5</v>
      </c>
      <c r="B83" s="38" t="s">
        <v>131</v>
      </c>
      <c r="C83" s="117"/>
      <c r="D83" s="131"/>
      <c r="E83" s="132"/>
      <c r="F83" s="118"/>
      <c r="G83" s="120"/>
    </row>
    <row r="84" spans="1:7" s="43" customFormat="1" ht="12.75" x14ac:dyDescent="0.2">
      <c r="A84" s="37" t="s">
        <v>187</v>
      </c>
      <c r="B84" s="44" t="s">
        <v>362</v>
      </c>
      <c r="C84" s="39" t="s">
        <v>118</v>
      </c>
      <c r="D84" s="50">
        <v>18</v>
      </c>
      <c r="E84" s="41"/>
      <c r="F84" s="162">
        <f>ROUND(+D84*E84,2)</f>
        <v>0</v>
      </c>
      <c r="G84" s="107"/>
    </row>
    <row r="85" spans="1:7" s="43" customFormat="1" ht="12.75" x14ac:dyDescent="0.25">
      <c r="A85" s="37"/>
      <c r="B85" s="44"/>
      <c r="C85" s="39"/>
      <c r="D85" s="50"/>
      <c r="E85" s="41"/>
      <c r="F85" s="42"/>
      <c r="G85" s="107"/>
    </row>
    <row r="86" spans="1:7" s="43" customFormat="1" ht="12.75" x14ac:dyDescent="0.2">
      <c r="A86" s="37" t="s">
        <v>188</v>
      </c>
      <c r="B86" s="44" t="s">
        <v>132</v>
      </c>
      <c r="C86" s="39" t="s">
        <v>118</v>
      </c>
      <c r="D86" s="50">
        <v>8</v>
      </c>
      <c r="E86" s="41"/>
      <c r="F86" s="162">
        <f>ROUND(+D86*E86,2)</f>
        <v>0</v>
      </c>
      <c r="G86" s="107"/>
    </row>
    <row r="87" spans="1:7" s="43" customFormat="1" ht="12.75" x14ac:dyDescent="0.25">
      <c r="A87" s="37"/>
      <c r="B87" s="44"/>
      <c r="C87" s="39"/>
      <c r="D87" s="50"/>
      <c r="E87" s="41"/>
      <c r="F87" s="42"/>
      <c r="G87" s="107"/>
    </row>
    <row r="88" spans="1:7" s="119" customFormat="1" ht="12.75" x14ac:dyDescent="0.25">
      <c r="A88" s="37">
        <v>11.6</v>
      </c>
      <c r="B88" s="38" t="s">
        <v>133</v>
      </c>
      <c r="C88" s="117"/>
      <c r="D88" s="131"/>
      <c r="E88" s="132"/>
      <c r="F88" s="118"/>
      <c r="G88" s="120"/>
    </row>
    <row r="89" spans="1:7" s="43" customFormat="1" ht="12.75" x14ac:dyDescent="0.25">
      <c r="A89" s="37"/>
      <c r="B89" s="44"/>
      <c r="C89" s="39"/>
      <c r="D89" s="50"/>
      <c r="E89" s="41"/>
      <c r="F89" s="42"/>
      <c r="G89" s="107"/>
    </row>
    <row r="90" spans="1:7" s="43" customFormat="1" ht="38.25" x14ac:dyDescent="0.25">
      <c r="A90" s="37"/>
      <c r="B90" s="44" t="s">
        <v>134</v>
      </c>
      <c r="C90" s="39"/>
      <c r="D90" s="50"/>
      <c r="E90" s="41"/>
      <c r="F90" s="42"/>
      <c r="G90" s="107"/>
    </row>
    <row r="91" spans="1:7" s="43" customFormat="1" ht="12.75" x14ac:dyDescent="0.25">
      <c r="A91" s="37"/>
      <c r="B91" s="44"/>
      <c r="C91" s="39"/>
      <c r="D91" s="50"/>
      <c r="E91" s="41"/>
      <c r="F91" s="42"/>
      <c r="G91" s="107"/>
    </row>
    <row r="92" spans="1:7" s="43" customFormat="1" ht="12.75" x14ac:dyDescent="0.2">
      <c r="A92" s="37" t="s">
        <v>199</v>
      </c>
      <c r="B92" s="44" t="s">
        <v>417</v>
      </c>
      <c r="C92" s="39" t="s">
        <v>118</v>
      </c>
      <c r="D92" s="50">
        <v>6</v>
      </c>
      <c r="E92" s="41"/>
      <c r="F92" s="162">
        <f>ROUND(+D92*E92,2)</f>
        <v>0</v>
      </c>
      <c r="G92" s="107"/>
    </row>
    <row r="93" spans="1:7" s="43" customFormat="1" ht="12.75" x14ac:dyDescent="0.2">
      <c r="A93" s="37"/>
      <c r="B93" s="44"/>
      <c r="C93" s="39"/>
      <c r="D93" s="50"/>
      <c r="E93" s="41"/>
      <c r="F93" s="162"/>
      <c r="G93" s="107"/>
    </row>
    <row r="94" spans="1:7" s="43" customFormat="1" ht="12.75" x14ac:dyDescent="0.2">
      <c r="A94" s="37"/>
      <c r="B94" s="38" t="s">
        <v>156</v>
      </c>
      <c r="C94" s="39"/>
      <c r="D94" s="50"/>
      <c r="E94" s="41"/>
      <c r="F94" s="162"/>
      <c r="G94" s="107"/>
    </row>
    <row r="95" spans="1:7" s="43" customFormat="1" ht="12.75" x14ac:dyDescent="0.2">
      <c r="A95" s="37">
        <v>11.7</v>
      </c>
      <c r="B95" s="44" t="s">
        <v>157</v>
      </c>
      <c r="C95" s="39" t="s">
        <v>41</v>
      </c>
      <c r="D95" s="50">
        <v>1</v>
      </c>
      <c r="E95" s="41"/>
      <c r="F95" s="162">
        <f>ROUND(+D95*E95,2)</f>
        <v>0</v>
      </c>
      <c r="G95" s="107"/>
    </row>
    <row r="96" spans="1:7" s="43" customFormat="1" ht="13.5" thickBot="1" x14ac:dyDescent="0.3">
      <c r="A96" s="37"/>
      <c r="B96" s="44"/>
      <c r="C96" s="39"/>
      <c r="D96" s="50"/>
      <c r="E96" s="41"/>
      <c r="F96" s="42"/>
      <c r="G96" s="107"/>
    </row>
    <row r="97" spans="1:7" s="1" customFormat="1" ht="13.5" thickBot="1" x14ac:dyDescent="0.25">
      <c r="A97" s="79"/>
      <c r="B97" s="80" t="s">
        <v>47</v>
      </c>
      <c r="C97" s="81"/>
      <c r="D97" s="134"/>
      <c r="E97" s="83"/>
      <c r="F97" s="84">
        <f>ROUND(SUM(F61:F96),2)</f>
        <v>0</v>
      </c>
      <c r="G97" s="112"/>
    </row>
    <row r="98" spans="1:7" s="43" customFormat="1" ht="12.75" x14ac:dyDescent="0.25">
      <c r="A98" s="86"/>
      <c r="B98" s="87"/>
      <c r="C98" s="88"/>
      <c r="D98" s="135"/>
      <c r="E98" s="136"/>
      <c r="F98" s="90"/>
      <c r="G98" s="107"/>
    </row>
    <row r="99" spans="1:7" s="119" customFormat="1" ht="12.75" x14ac:dyDescent="0.25">
      <c r="A99" s="52">
        <v>12</v>
      </c>
      <c r="B99" s="38" t="s">
        <v>135</v>
      </c>
      <c r="C99" s="117"/>
      <c r="D99" s="131"/>
      <c r="E99" s="132"/>
      <c r="F99" s="118"/>
      <c r="G99" s="120"/>
    </row>
    <row r="100" spans="1:7" s="119" customFormat="1" ht="51" x14ac:dyDescent="0.25">
      <c r="A100" s="37" t="s">
        <v>214</v>
      </c>
      <c r="B100" s="44" t="s">
        <v>366</v>
      </c>
      <c r="C100" s="117"/>
      <c r="D100" s="131"/>
      <c r="E100" s="132"/>
      <c r="F100" s="118"/>
      <c r="G100" s="120"/>
    </row>
    <row r="101" spans="1:7" s="119" customFormat="1" ht="12.75" x14ac:dyDescent="0.25">
      <c r="A101" s="52"/>
      <c r="B101" s="38"/>
      <c r="C101" s="117"/>
      <c r="D101" s="131"/>
      <c r="E101" s="132"/>
      <c r="F101" s="118"/>
      <c r="G101" s="120"/>
    </row>
    <row r="102" spans="1:7" s="119" customFormat="1" ht="12.75" x14ac:dyDescent="0.25">
      <c r="A102" s="37" t="s">
        <v>215</v>
      </c>
      <c r="B102" s="44" t="s">
        <v>367</v>
      </c>
      <c r="C102" s="117"/>
      <c r="D102" s="131"/>
      <c r="E102" s="132"/>
      <c r="F102" s="118"/>
      <c r="G102" s="120"/>
    </row>
    <row r="103" spans="1:7" s="119" customFormat="1" ht="12.75" x14ac:dyDescent="0.25">
      <c r="A103" s="52"/>
      <c r="B103" s="38"/>
      <c r="C103" s="117"/>
      <c r="D103" s="131"/>
      <c r="E103" s="132"/>
      <c r="F103" s="118"/>
      <c r="G103" s="120"/>
    </row>
    <row r="104" spans="1:7" s="43" customFormat="1" ht="25.5" x14ac:dyDescent="0.25">
      <c r="A104" s="37" t="s">
        <v>216</v>
      </c>
      <c r="B104" s="44" t="s">
        <v>136</v>
      </c>
      <c r="C104" s="39"/>
      <c r="D104" s="50"/>
      <c r="E104" s="41"/>
      <c r="F104" s="42"/>
      <c r="G104" s="107"/>
    </row>
    <row r="105" spans="1:7" s="43" customFormat="1" ht="12.75" x14ac:dyDescent="0.25">
      <c r="A105" s="37"/>
      <c r="B105" s="44"/>
      <c r="C105" s="39"/>
      <c r="D105" s="50"/>
      <c r="E105" s="41"/>
      <c r="F105" s="42"/>
      <c r="G105" s="107"/>
    </row>
    <row r="106" spans="1:7" s="43" customFormat="1" ht="25.5" x14ac:dyDescent="0.25">
      <c r="A106" s="37" t="s">
        <v>217</v>
      </c>
      <c r="B106" s="76" t="s">
        <v>363</v>
      </c>
      <c r="C106" s="39"/>
      <c r="D106" s="50"/>
      <c r="E106" s="41"/>
      <c r="F106" s="42"/>
      <c r="G106" s="107"/>
    </row>
    <row r="107" spans="1:7" s="43" customFormat="1" ht="12.75" x14ac:dyDescent="0.25">
      <c r="A107" s="37"/>
      <c r="B107" s="76"/>
      <c r="C107" s="39"/>
      <c r="D107" s="50"/>
      <c r="E107" s="41"/>
      <c r="F107" s="42"/>
      <c r="G107" s="107"/>
    </row>
    <row r="108" spans="1:7" s="43" customFormat="1" ht="38.25" x14ac:dyDescent="0.25">
      <c r="A108" s="37" t="s">
        <v>218</v>
      </c>
      <c r="B108" s="44" t="s">
        <v>137</v>
      </c>
      <c r="C108" s="39"/>
      <c r="D108" s="50"/>
      <c r="E108" s="41"/>
      <c r="F108" s="42"/>
      <c r="G108" s="107"/>
    </row>
    <row r="109" spans="1:7" s="43" customFormat="1" ht="12.75" x14ac:dyDescent="0.25">
      <c r="A109" s="37"/>
      <c r="B109" s="44"/>
      <c r="C109" s="39"/>
      <c r="D109" s="50"/>
      <c r="E109" s="41"/>
      <c r="F109" s="42"/>
      <c r="G109" s="107"/>
    </row>
    <row r="110" spans="1:7" s="43" customFormat="1" ht="76.5" x14ac:dyDescent="0.25">
      <c r="A110" s="37" t="s">
        <v>219</v>
      </c>
      <c r="B110" s="76" t="s">
        <v>364</v>
      </c>
      <c r="C110" s="39"/>
      <c r="D110" s="50"/>
      <c r="E110" s="41"/>
      <c r="F110" s="42"/>
      <c r="G110" s="107"/>
    </row>
    <row r="111" spans="1:7" s="43" customFormat="1" ht="12.75" x14ac:dyDescent="0.25">
      <c r="A111" s="37"/>
      <c r="B111" s="76"/>
      <c r="C111" s="39"/>
      <c r="D111" s="50"/>
      <c r="E111" s="41"/>
      <c r="F111" s="42"/>
      <c r="G111" s="107"/>
    </row>
    <row r="112" spans="1:7" s="43" customFormat="1" ht="38.25" x14ac:dyDescent="0.25">
      <c r="A112" s="37" t="s">
        <v>220</v>
      </c>
      <c r="B112" s="44" t="s">
        <v>138</v>
      </c>
      <c r="C112" s="39"/>
      <c r="D112" s="50"/>
      <c r="E112" s="41"/>
      <c r="F112" s="42"/>
      <c r="G112" s="107"/>
    </row>
    <row r="113" spans="1:7" s="43" customFormat="1" ht="12.75" x14ac:dyDescent="0.25">
      <c r="A113" s="37"/>
      <c r="B113" s="44"/>
      <c r="C113" s="39"/>
      <c r="D113" s="50"/>
      <c r="E113" s="41"/>
      <c r="F113" s="42"/>
      <c r="G113" s="107"/>
    </row>
    <row r="114" spans="1:7" s="43" customFormat="1" ht="38.25" x14ac:dyDescent="0.25">
      <c r="A114" s="37" t="s">
        <v>221</v>
      </c>
      <c r="B114" s="44" t="s">
        <v>365</v>
      </c>
      <c r="C114" s="39"/>
      <c r="D114" s="50"/>
      <c r="E114" s="41"/>
      <c r="F114" s="42"/>
      <c r="G114" s="107"/>
    </row>
    <row r="115" spans="1:7" s="43" customFormat="1" ht="12.75" x14ac:dyDescent="0.25">
      <c r="A115" s="37"/>
      <c r="B115" s="44"/>
      <c r="C115" s="39"/>
      <c r="D115" s="50"/>
      <c r="E115" s="41"/>
      <c r="F115" s="42"/>
      <c r="G115" s="107"/>
    </row>
    <row r="116" spans="1:7" s="43" customFormat="1" ht="30.75" customHeight="1" x14ac:dyDescent="0.25">
      <c r="A116" s="37" t="s">
        <v>222</v>
      </c>
      <c r="B116" s="44" t="s">
        <v>139</v>
      </c>
      <c r="C116" s="39"/>
      <c r="D116" s="50"/>
      <c r="E116" s="41"/>
      <c r="F116" s="42"/>
      <c r="G116" s="107"/>
    </row>
    <row r="117" spans="1:7" s="43" customFormat="1" ht="12.75" x14ac:dyDescent="0.25">
      <c r="A117" s="37"/>
      <c r="B117" s="44"/>
      <c r="C117" s="39"/>
      <c r="D117" s="50"/>
      <c r="E117" s="41"/>
      <c r="F117" s="42"/>
      <c r="G117" s="107"/>
    </row>
    <row r="118" spans="1:7" s="43" customFormat="1" ht="38.25" x14ac:dyDescent="0.25">
      <c r="A118" s="37" t="s">
        <v>223</v>
      </c>
      <c r="B118" s="44" t="s">
        <v>140</v>
      </c>
      <c r="C118" s="39"/>
      <c r="D118" s="50"/>
      <c r="E118" s="41"/>
      <c r="F118" s="42"/>
      <c r="G118" s="107"/>
    </row>
    <row r="119" spans="1:7" s="43" customFormat="1" ht="12.75" x14ac:dyDescent="0.25">
      <c r="A119" s="37"/>
      <c r="B119" s="44"/>
      <c r="C119" s="39"/>
      <c r="D119" s="50"/>
      <c r="E119" s="41"/>
      <c r="F119" s="42"/>
      <c r="G119" s="107"/>
    </row>
    <row r="120" spans="1:7" s="43" customFormat="1" ht="51" x14ac:dyDescent="0.25">
      <c r="A120" s="37" t="s">
        <v>224</v>
      </c>
      <c r="B120" s="44" t="s">
        <v>141</v>
      </c>
      <c r="C120" s="39"/>
      <c r="D120" s="50"/>
      <c r="E120" s="41"/>
      <c r="F120" s="42"/>
      <c r="G120" s="107"/>
    </row>
    <row r="121" spans="1:7" s="43" customFormat="1" ht="12.75" x14ac:dyDescent="0.25">
      <c r="A121" s="37"/>
      <c r="B121" s="44"/>
      <c r="C121" s="39"/>
      <c r="D121" s="50"/>
      <c r="E121" s="41"/>
      <c r="F121" s="42"/>
      <c r="G121" s="107"/>
    </row>
    <row r="122" spans="1:7" s="119" customFormat="1" ht="25.5" x14ac:dyDescent="0.25">
      <c r="A122" s="37" t="s">
        <v>225</v>
      </c>
      <c r="B122" s="44" t="s">
        <v>142</v>
      </c>
      <c r="C122" s="117"/>
      <c r="D122" s="131"/>
      <c r="E122" s="132"/>
      <c r="F122" s="118"/>
      <c r="G122" s="120"/>
    </row>
    <row r="123" spans="1:7" s="119" customFormat="1" ht="12.75" x14ac:dyDescent="0.25">
      <c r="A123" s="52"/>
      <c r="B123" s="44"/>
      <c r="C123" s="117"/>
      <c r="D123" s="131"/>
      <c r="E123" s="132"/>
      <c r="F123" s="118"/>
      <c r="G123" s="120"/>
    </row>
    <row r="124" spans="1:7" s="43" customFormat="1" ht="12.75" x14ac:dyDescent="0.25">
      <c r="A124" s="37">
        <v>12.1</v>
      </c>
      <c r="B124" s="38" t="s">
        <v>143</v>
      </c>
      <c r="C124" s="39"/>
      <c r="D124" s="50"/>
      <c r="E124" s="41"/>
      <c r="F124" s="42"/>
      <c r="G124" s="107"/>
    </row>
    <row r="125" spans="1:7" s="43" customFormat="1" ht="51" x14ac:dyDescent="0.25">
      <c r="A125" s="37"/>
      <c r="B125" s="44" t="s">
        <v>370</v>
      </c>
      <c r="C125" s="39"/>
      <c r="D125" s="50"/>
      <c r="E125" s="41"/>
      <c r="F125" s="42"/>
      <c r="G125" s="107"/>
    </row>
    <row r="126" spans="1:7" s="43" customFormat="1" ht="12.75" x14ac:dyDescent="0.25">
      <c r="A126" s="37"/>
      <c r="B126" s="44"/>
      <c r="C126" s="39"/>
      <c r="D126" s="50"/>
      <c r="E126" s="41"/>
      <c r="F126" s="42"/>
      <c r="G126" s="107"/>
    </row>
    <row r="127" spans="1:7" s="43" customFormat="1" ht="25.5" x14ac:dyDescent="0.2">
      <c r="A127" s="37" t="s">
        <v>368</v>
      </c>
      <c r="B127" s="44" t="s">
        <v>144</v>
      </c>
      <c r="C127" s="39" t="s">
        <v>41</v>
      </c>
      <c r="D127" s="50">
        <v>1</v>
      </c>
      <c r="E127" s="41"/>
      <c r="F127" s="162">
        <f>ROUND(+D127*E127,2)</f>
        <v>0</v>
      </c>
      <c r="G127" s="107"/>
    </row>
    <row r="128" spans="1:7" s="43" customFormat="1" ht="12.75" x14ac:dyDescent="0.25">
      <c r="A128" s="37"/>
      <c r="B128" s="44"/>
      <c r="C128" s="39"/>
      <c r="D128" s="50"/>
      <c r="E128" s="41"/>
      <c r="F128" s="42"/>
      <c r="G128" s="107"/>
    </row>
    <row r="129" spans="1:7" s="43" customFormat="1" ht="12.75" x14ac:dyDescent="0.2">
      <c r="A129" s="37" t="s">
        <v>369</v>
      </c>
      <c r="B129" s="44" t="s">
        <v>426</v>
      </c>
      <c r="C129" s="39" t="s">
        <v>41</v>
      </c>
      <c r="D129" s="50">
        <v>1</v>
      </c>
      <c r="E129" s="41"/>
      <c r="F129" s="162">
        <f>ROUND(+D129*E129,2)</f>
        <v>0</v>
      </c>
      <c r="G129" s="107"/>
    </row>
    <row r="130" spans="1:7" s="119" customFormat="1" ht="12.75" x14ac:dyDescent="0.25">
      <c r="A130" s="52"/>
      <c r="B130" s="44"/>
      <c r="C130" s="117"/>
      <c r="D130" s="131"/>
      <c r="E130" s="132"/>
      <c r="F130" s="118"/>
      <c r="G130" s="120"/>
    </row>
    <row r="131" spans="1:7" s="43" customFormat="1" ht="12.75" x14ac:dyDescent="0.25">
      <c r="A131" s="37">
        <v>12.2</v>
      </c>
      <c r="B131" s="38" t="s">
        <v>419</v>
      </c>
      <c r="C131" s="39"/>
      <c r="D131" s="50"/>
      <c r="E131" s="41"/>
      <c r="F131" s="42"/>
      <c r="G131" s="107"/>
    </row>
    <row r="132" spans="1:7" s="43" customFormat="1" ht="51" x14ac:dyDescent="0.25">
      <c r="A132" s="37"/>
      <c r="B132" s="44" t="s">
        <v>370</v>
      </c>
      <c r="C132" s="39"/>
      <c r="D132" s="50"/>
      <c r="E132" s="41"/>
      <c r="F132" s="42"/>
      <c r="G132" s="107"/>
    </row>
    <row r="133" spans="1:7" s="43" customFormat="1" ht="12.75" x14ac:dyDescent="0.25">
      <c r="A133" s="37"/>
      <c r="B133" s="44"/>
      <c r="C133" s="39"/>
      <c r="D133" s="50"/>
      <c r="E133" s="41"/>
      <c r="F133" s="42"/>
      <c r="G133" s="107"/>
    </row>
    <row r="134" spans="1:7" s="43" customFormat="1" ht="12.75" x14ac:dyDescent="0.2">
      <c r="A134" s="37" t="s">
        <v>371</v>
      </c>
      <c r="B134" s="44" t="s">
        <v>145</v>
      </c>
      <c r="C134" s="39" t="s">
        <v>41</v>
      </c>
      <c r="D134" s="50">
        <v>1</v>
      </c>
      <c r="E134" s="41"/>
      <c r="F134" s="162">
        <f>ROUND(+D134*E134,2)</f>
        <v>0</v>
      </c>
      <c r="G134" s="107"/>
    </row>
    <row r="135" spans="1:7" s="43" customFormat="1" ht="12.75" x14ac:dyDescent="0.25">
      <c r="A135" s="37"/>
      <c r="B135" s="44"/>
      <c r="C135" s="39"/>
      <c r="D135" s="50"/>
      <c r="E135" s="41"/>
      <c r="F135" s="42"/>
      <c r="G135" s="107"/>
    </row>
    <row r="136" spans="1:7" s="43" customFormat="1" ht="12.75" x14ac:dyDescent="0.2">
      <c r="A136" s="37" t="s">
        <v>372</v>
      </c>
      <c r="B136" s="44" t="s">
        <v>146</v>
      </c>
      <c r="C136" s="39" t="s">
        <v>41</v>
      </c>
      <c r="D136" s="50">
        <v>1</v>
      </c>
      <c r="E136" s="41"/>
      <c r="F136" s="162">
        <f>ROUND(+D136*E136,2)</f>
        <v>0</v>
      </c>
      <c r="G136" s="107"/>
    </row>
    <row r="137" spans="1:7" s="43" customFormat="1" ht="12.75" x14ac:dyDescent="0.25">
      <c r="A137" s="37"/>
      <c r="B137" s="44"/>
      <c r="C137" s="39"/>
      <c r="D137" s="50"/>
      <c r="E137" s="41"/>
      <c r="F137" s="42"/>
      <c r="G137" s="107"/>
    </row>
    <row r="138" spans="1:7" s="43" customFormat="1" ht="12.75" x14ac:dyDescent="0.2">
      <c r="A138" s="37" t="s">
        <v>373</v>
      </c>
      <c r="B138" s="44" t="s">
        <v>147</v>
      </c>
      <c r="C138" s="39" t="s">
        <v>41</v>
      </c>
      <c r="D138" s="50">
        <v>1</v>
      </c>
      <c r="E138" s="41"/>
      <c r="F138" s="162">
        <f>ROUND(+D138*E138,2)</f>
        <v>0</v>
      </c>
      <c r="G138" s="107"/>
    </row>
    <row r="139" spans="1:7" s="119" customFormat="1" ht="12.75" x14ac:dyDescent="0.25">
      <c r="A139" s="52"/>
      <c r="B139" s="44"/>
      <c r="C139" s="117"/>
      <c r="D139" s="131"/>
      <c r="E139" s="132"/>
      <c r="F139" s="118"/>
      <c r="G139" s="120"/>
    </row>
    <row r="140" spans="1:7" s="43" customFormat="1" ht="12.75" x14ac:dyDescent="0.25">
      <c r="A140" s="37">
        <v>12.3</v>
      </c>
      <c r="B140" s="38" t="s">
        <v>148</v>
      </c>
      <c r="C140" s="39"/>
      <c r="D140" s="50"/>
      <c r="E140" s="41"/>
      <c r="F140" s="42"/>
      <c r="G140" s="107"/>
    </row>
    <row r="141" spans="1:7" s="43" customFormat="1" ht="38.25" x14ac:dyDescent="0.2">
      <c r="A141" s="37" t="s">
        <v>374</v>
      </c>
      <c r="B141" s="44" t="s">
        <v>375</v>
      </c>
      <c r="C141" s="141" t="s">
        <v>161</v>
      </c>
      <c r="D141" s="40">
        <v>3</v>
      </c>
      <c r="E141" s="47"/>
      <c r="F141" s="162">
        <f>ROUND(+D141*E141,2)</f>
        <v>0</v>
      </c>
      <c r="G141" s="107"/>
    </row>
    <row r="142" spans="1:7" s="43" customFormat="1" ht="12.75" x14ac:dyDescent="0.25">
      <c r="A142" s="37"/>
      <c r="B142" s="44"/>
      <c r="C142" s="39"/>
      <c r="D142" s="50"/>
      <c r="E142" s="41"/>
      <c r="F142" s="42"/>
      <c r="G142" s="107"/>
    </row>
    <row r="143" spans="1:7" s="43" customFormat="1" ht="12.75" x14ac:dyDescent="0.2">
      <c r="A143" s="37" t="s">
        <v>376</v>
      </c>
      <c r="B143" s="44" t="s">
        <v>425</v>
      </c>
      <c r="C143" s="39" t="s">
        <v>41</v>
      </c>
      <c r="D143" s="50">
        <v>1</v>
      </c>
      <c r="E143" s="41"/>
      <c r="F143" s="162">
        <f>ROUND(+D143*E143,2)</f>
        <v>0</v>
      </c>
      <c r="G143" s="107"/>
    </row>
    <row r="144" spans="1:7" s="43" customFormat="1" ht="12.75" x14ac:dyDescent="0.25">
      <c r="A144" s="37"/>
      <c r="B144" s="44"/>
      <c r="C144" s="39"/>
      <c r="D144" s="50"/>
      <c r="E144" s="41"/>
      <c r="F144" s="42"/>
      <c r="G144" s="107"/>
    </row>
    <row r="145" spans="1:7" s="43" customFormat="1" ht="12.75" x14ac:dyDescent="0.25">
      <c r="A145" s="52"/>
      <c r="B145" s="38" t="s">
        <v>198</v>
      </c>
      <c r="C145" s="39"/>
      <c r="D145" s="50"/>
      <c r="E145" s="41"/>
      <c r="F145" s="42"/>
      <c r="G145" s="107"/>
    </row>
    <row r="146" spans="1:7" s="43" customFormat="1" ht="38.25" x14ac:dyDescent="0.2">
      <c r="A146" s="37">
        <v>12.4</v>
      </c>
      <c r="B146" s="44" t="s">
        <v>377</v>
      </c>
      <c r="C146" s="141" t="s">
        <v>118</v>
      </c>
      <c r="D146" s="40">
        <v>6</v>
      </c>
      <c r="E146" s="47"/>
      <c r="F146" s="162">
        <f>ROUND(+D146*E146,2)</f>
        <v>0</v>
      </c>
      <c r="G146" s="107"/>
    </row>
    <row r="147" spans="1:7" s="43" customFormat="1" ht="12.75" x14ac:dyDescent="0.25">
      <c r="A147" s="37"/>
      <c r="B147" s="44"/>
      <c r="C147" s="39"/>
      <c r="D147" s="50"/>
      <c r="E147" s="41"/>
      <c r="F147" s="42"/>
      <c r="G147" s="107"/>
    </row>
    <row r="148" spans="1:7" s="43" customFormat="1" ht="12.75" x14ac:dyDescent="0.25">
      <c r="A148" s="37">
        <v>12.5</v>
      </c>
      <c r="B148" s="38" t="s">
        <v>149</v>
      </c>
      <c r="C148" s="39"/>
      <c r="D148" s="50"/>
      <c r="E148" s="41"/>
      <c r="F148" s="42"/>
      <c r="G148" s="107"/>
    </row>
    <row r="149" spans="1:7" s="43" customFormat="1" ht="25.5" x14ac:dyDescent="0.25">
      <c r="A149" s="37"/>
      <c r="B149" s="44" t="s">
        <v>476</v>
      </c>
      <c r="C149" s="39"/>
      <c r="D149" s="50"/>
      <c r="E149" s="41"/>
      <c r="F149" s="42"/>
      <c r="G149" s="107"/>
    </row>
    <row r="150" spans="1:7" s="43" customFormat="1" ht="12.75" x14ac:dyDescent="0.25">
      <c r="A150" s="37"/>
      <c r="B150" s="44"/>
      <c r="C150" s="39"/>
      <c r="D150" s="50"/>
      <c r="E150" s="41"/>
      <c r="F150" s="42"/>
      <c r="G150" s="107"/>
    </row>
    <row r="151" spans="1:7" s="43" customFormat="1" ht="12.75" x14ac:dyDescent="0.2">
      <c r="A151" s="37" t="s">
        <v>378</v>
      </c>
      <c r="B151" s="44" t="s">
        <v>186</v>
      </c>
      <c r="C151" s="39" t="s">
        <v>161</v>
      </c>
      <c r="D151" s="50">
        <v>1</v>
      </c>
      <c r="E151" s="41"/>
      <c r="F151" s="162">
        <f>ROUND(+D151*E151,2)</f>
        <v>0</v>
      </c>
      <c r="G151" s="107"/>
    </row>
    <row r="152" spans="1:7" s="43" customFormat="1" ht="12.75" x14ac:dyDescent="0.25">
      <c r="A152" s="37"/>
      <c r="B152" s="44"/>
      <c r="C152" s="39"/>
      <c r="D152" s="50"/>
      <c r="E152" s="41"/>
      <c r="F152" s="42"/>
      <c r="G152" s="107"/>
    </row>
    <row r="153" spans="1:7" s="43" customFormat="1" ht="12.75" x14ac:dyDescent="0.25">
      <c r="A153" s="37">
        <v>12.6</v>
      </c>
      <c r="B153" s="38" t="s">
        <v>150</v>
      </c>
      <c r="C153" s="39"/>
      <c r="D153" s="50"/>
      <c r="E153" s="41"/>
      <c r="F153" s="42"/>
      <c r="G153" s="107"/>
    </row>
    <row r="154" spans="1:7" s="43" customFormat="1" ht="81" customHeight="1" x14ac:dyDescent="0.25">
      <c r="A154" s="37"/>
      <c r="B154" s="44" t="s">
        <v>379</v>
      </c>
      <c r="C154" s="39"/>
      <c r="D154" s="50"/>
      <c r="E154" s="41"/>
      <c r="F154" s="42"/>
      <c r="G154" s="107"/>
    </row>
    <row r="155" spans="1:7" s="43" customFormat="1" ht="12.75" x14ac:dyDescent="0.25">
      <c r="A155" s="37"/>
      <c r="B155" s="44"/>
      <c r="C155" s="39"/>
      <c r="D155" s="50"/>
      <c r="E155" s="41"/>
      <c r="F155" s="42"/>
      <c r="G155" s="107"/>
    </row>
    <row r="156" spans="1:7" s="43" customFormat="1" ht="12.75" x14ac:dyDescent="0.2">
      <c r="A156" s="37" t="s">
        <v>380</v>
      </c>
      <c r="B156" s="44" t="s">
        <v>151</v>
      </c>
      <c r="C156" s="39" t="s">
        <v>118</v>
      </c>
      <c r="D156" s="50">
        <v>10</v>
      </c>
      <c r="E156" s="41"/>
      <c r="F156" s="162">
        <f>ROUND(+D156*E156,2)</f>
        <v>0</v>
      </c>
      <c r="G156" s="107"/>
    </row>
    <row r="157" spans="1:7" s="43" customFormat="1" ht="12.75" x14ac:dyDescent="0.25">
      <c r="A157" s="37"/>
      <c r="B157" s="44"/>
      <c r="C157" s="39"/>
      <c r="D157" s="50"/>
      <c r="E157" s="41"/>
      <c r="F157" s="42"/>
      <c r="G157" s="107"/>
    </row>
    <row r="158" spans="1:7" s="43" customFormat="1" ht="12.75" x14ac:dyDescent="0.2">
      <c r="A158" s="37" t="s">
        <v>381</v>
      </c>
      <c r="B158" s="44" t="s">
        <v>152</v>
      </c>
      <c r="C158" s="39" t="s">
        <v>118</v>
      </c>
      <c r="D158" s="50">
        <v>10</v>
      </c>
      <c r="E158" s="41"/>
      <c r="F158" s="162">
        <f>ROUND(+D158*E158,2)</f>
        <v>0</v>
      </c>
      <c r="G158" s="107"/>
    </row>
    <row r="159" spans="1:7" s="43" customFormat="1" ht="12.75" x14ac:dyDescent="0.25">
      <c r="A159" s="37"/>
      <c r="B159" s="44"/>
      <c r="C159" s="39"/>
      <c r="D159" s="50"/>
      <c r="E159" s="41"/>
      <c r="F159" s="42"/>
      <c r="G159" s="107"/>
    </row>
    <row r="160" spans="1:7" s="43" customFormat="1" ht="12.75" x14ac:dyDescent="0.2">
      <c r="A160" s="37" t="s">
        <v>382</v>
      </c>
      <c r="B160" s="44" t="s">
        <v>414</v>
      </c>
      <c r="C160" s="39" t="s">
        <v>118</v>
      </c>
      <c r="D160" s="50">
        <v>17</v>
      </c>
      <c r="E160" s="41"/>
      <c r="F160" s="162">
        <f>ROUND(+D160*E160,2)</f>
        <v>0</v>
      </c>
      <c r="G160" s="107"/>
    </row>
    <row r="161" spans="1:7" s="43" customFormat="1" ht="12.75" x14ac:dyDescent="0.25">
      <c r="A161" s="37"/>
      <c r="B161" s="44"/>
      <c r="C161" s="39"/>
      <c r="D161" s="50"/>
      <c r="E161" s="41"/>
      <c r="F161" s="42"/>
      <c r="G161" s="107"/>
    </row>
    <row r="162" spans="1:7" s="43" customFormat="1" ht="12.75" x14ac:dyDescent="0.2">
      <c r="A162" s="37" t="s">
        <v>383</v>
      </c>
      <c r="B162" s="44" t="s">
        <v>153</v>
      </c>
      <c r="C162" s="39" t="s">
        <v>118</v>
      </c>
      <c r="D162" s="50">
        <v>17</v>
      </c>
      <c r="E162" s="41"/>
      <c r="F162" s="162">
        <f>ROUND(+D162*E162,2)</f>
        <v>0</v>
      </c>
      <c r="G162" s="107"/>
    </row>
    <row r="163" spans="1:7" s="43" customFormat="1" ht="12.75" x14ac:dyDescent="0.25">
      <c r="A163" s="37"/>
      <c r="B163" s="44"/>
      <c r="C163" s="39"/>
      <c r="D163" s="50"/>
      <c r="E163" s="41"/>
      <c r="F163" s="42"/>
      <c r="G163" s="107"/>
    </row>
    <row r="164" spans="1:7" s="43" customFormat="1" ht="12.75" x14ac:dyDescent="0.2">
      <c r="A164" s="37" t="s">
        <v>384</v>
      </c>
      <c r="B164" s="44" t="s">
        <v>154</v>
      </c>
      <c r="C164" s="39" t="s">
        <v>118</v>
      </c>
      <c r="D164" s="50">
        <v>10</v>
      </c>
      <c r="E164" s="41"/>
      <c r="F164" s="162">
        <f>ROUND(+D164*E164,2)</f>
        <v>0</v>
      </c>
      <c r="G164" s="107"/>
    </row>
    <row r="165" spans="1:7" s="43" customFormat="1" ht="12.75" x14ac:dyDescent="0.25">
      <c r="A165" s="37"/>
      <c r="B165" s="44"/>
      <c r="C165" s="39"/>
      <c r="D165" s="50"/>
      <c r="E165" s="41"/>
      <c r="F165" s="42"/>
      <c r="G165" s="107"/>
    </row>
    <row r="166" spans="1:7" s="43" customFormat="1" ht="12.75" x14ac:dyDescent="0.2">
      <c r="A166" s="37" t="s">
        <v>385</v>
      </c>
      <c r="B166" s="44" t="s">
        <v>172</v>
      </c>
      <c r="C166" s="39" t="s">
        <v>118</v>
      </c>
      <c r="D166" s="50">
        <v>12</v>
      </c>
      <c r="E166" s="41"/>
      <c r="F166" s="162">
        <f>ROUND(+D166*E166,2)</f>
        <v>0</v>
      </c>
      <c r="G166" s="107"/>
    </row>
    <row r="167" spans="1:7" s="43" customFormat="1" ht="12.75" x14ac:dyDescent="0.25">
      <c r="A167" s="37"/>
      <c r="B167" s="44"/>
      <c r="C167" s="39"/>
      <c r="D167" s="50"/>
      <c r="E167" s="41"/>
      <c r="F167" s="42"/>
      <c r="G167" s="107"/>
    </row>
    <row r="168" spans="1:7" s="43" customFormat="1" ht="12.75" x14ac:dyDescent="0.2">
      <c r="A168" s="37" t="s">
        <v>386</v>
      </c>
      <c r="B168" s="44" t="s">
        <v>415</v>
      </c>
      <c r="C168" s="39" t="s">
        <v>118</v>
      </c>
      <c r="D168" s="50">
        <v>51</v>
      </c>
      <c r="E168" s="41"/>
      <c r="F168" s="162">
        <f>ROUND(+D168*E168,2)</f>
        <v>0</v>
      </c>
      <c r="G168" s="107"/>
    </row>
    <row r="169" spans="1:7" s="43" customFormat="1" ht="12.75" x14ac:dyDescent="0.25">
      <c r="A169" s="37"/>
      <c r="B169" s="44"/>
      <c r="C169" s="39"/>
      <c r="D169" s="50"/>
      <c r="E169" s="41"/>
      <c r="F169" s="42"/>
      <c r="G169" s="107"/>
    </row>
    <row r="170" spans="1:7" s="43" customFormat="1" ht="12.75" x14ac:dyDescent="0.2">
      <c r="A170" s="37" t="s">
        <v>387</v>
      </c>
      <c r="B170" s="44" t="s">
        <v>155</v>
      </c>
      <c r="C170" s="39" t="s">
        <v>118</v>
      </c>
      <c r="D170" s="50">
        <v>12</v>
      </c>
      <c r="E170" s="41"/>
      <c r="F170" s="162">
        <f>ROUND(+D170*E170,2)</f>
        <v>0</v>
      </c>
      <c r="G170" s="107"/>
    </row>
    <row r="171" spans="1:7" s="43" customFormat="1" ht="12.75" x14ac:dyDescent="0.25">
      <c r="A171" s="37"/>
      <c r="B171" s="44"/>
      <c r="C171" s="39"/>
      <c r="D171" s="50"/>
      <c r="E171" s="41"/>
      <c r="F171" s="42"/>
      <c r="G171" s="107"/>
    </row>
    <row r="172" spans="1:7" s="43" customFormat="1" ht="12.75" x14ac:dyDescent="0.2">
      <c r="A172" s="37" t="s">
        <v>388</v>
      </c>
      <c r="B172" s="44" t="s">
        <v>173</v>
      </c>
      <c r="C172" s="39" t="s">
        <v>118</v>
      </c>
      <c r="D172" s="50">
        <v>3</v>
      </c>
      <c r="E172" s="41"/>
      <c r="F172" s="162">
        <f>ROUND(+D172*E172,2)</f>
        <v>0</v>
      </c>
      <c r="G172" s="107"/>
    </row>
    <row r="173" spans="1:7" s="43" customFormat="1" ht="12.75" x14ac:dyDescent="0.25">
      <c r="A173" s="37"/>
      <c r="B173" s="44"/>
      <c r="C173" s="39"/>
      <c r="D173" s="50"/>
      <c r="E173" s="41"/>
      <c r="F173" s="42"/>
      <c r="G173" s="107"/>
    </row>
    <row r="174" spans="1:7" s="43" customFormat="1" ht="12.75" x14ac:dyDescent="0.2">
      <c r="A174" s="37" t="s">
        <v>389</v>
      </c>
      <c r="B174" s="44" t="s">
        <v>200</v>
      </c>
      <c r="C174" s="39" t="s">
        <v>118</v>
      </c>
      <c r="D174" s="50">
        <v>10</v>
      </c>
      <c r="E174" s="41"/>
      <c r="F174" s="162">
        <f>ROUND(+D174*E174,2)</f>
        <v>0</v>
      </c>
      <c r="G174" s="107"/>
    </row>
    <row r="175" spans="1:7" s="43" customFormat="1" ht="12.75" x14ac:dyDescent="0.25">
      <c r="A175" s="37"/>
      <c r="B175" s="44"/>
      <c r="C175" s="39"/>
      <c r="D175" s="50"/>
      <c r="E175" s="41"/>
      <c r="F175" s="42"/>
      <c r="G175" s="107"/>
    </row>
    <row r="176" spans="1:7" s="43" customFormat="1" ht="12.75" x14ac:dyDescent="0.2">
      <c r="A176" s="37" t="s">
        <v>390</v>
      </c>
      <c r="B176" s="44" t="s">
        <v>174</v>
      </c>
      <c r="C176" s="39" t="s">
        <v>118</v>
      </c>
      <c r="D176" s="50">
        <v>2</v>
      </c>
      <c r="E176" s="41"/>
      <c r="F176" s="162">
        <f>ROUND(+D176*E176,2)</f>
        <v>0</v>
      </c>
      <c r="G176" s="107"/>
    </row>
    <row r="177" spans="1:7" s="43" customFormat="1" ht="12.75" x14ac:dyDescent="0.25">
      <c r="A177" s="37"/>
      <c r="B177" s="44"/>
      <c r="C177" s="39"/>
      <c r="D177" s="50"/>
      <c r="E177" s="41"/>
      <c r="F177" s="42"/>
      <c r="G177" s="107"/>
    </row>
    <row r="178" spans="1:7" s="43" customFormat="1" ht="12.75" x14ac:dyDescent="0.2">
      <c r="A178" s="37" t="s">
        <v>391</v>
      </c>
      <c r="B178" s="44" t="s">
        <v>175</v>
      </c>
      <c r="C178" s="39" t="s">
        <v>118</v>
      </c>
      <c r="D178" s="50">
        <v>2</v>
      </c>
      <c r="E178" s="41"/>
      <c r="F178" s="162">
        <f>ROUND(+D178*E178,2)</f>
        <v>0</v>
      </c>
      <c r="G178" s="107"/>
    </row>
    <row r="179" spans="1:7" s="43" customFormat="1" ht="12.75" x14ac:dyDescent="0.25">
      <c r="A179" s="37"/>
      <c r="B179" s="44"/>
      <c r="C179" s="39"/>
      <c r="D179" s="50"/>
      <c r="E179" s="41"/>
      <c r="F179" s="42"/>
      <c r="G179" s="107"/>
    </row>
    <row r="180" spans="1:7" s="43" customFormat="1" ht="12.75" x14ac:dyDescent="0.2">
      <c r="A180" s="37" t="s">
        <v>392</v>
      </c>
      <c r="B180" s="44" t="s">
        <v>483</v>
      </c>
      <c r="C180" s="39" t="s">
        <v>118</v>
      </c>
      <c r="D180" s="50">
        <v>2</v>
      </c>
      <c r="E180" s="41"/>
      <c r="F180" s="162">
        <f>ROUND(+D180*E180,2)</f>
        <v>0</v>
      </c>
      <c r="G180" s="107"/>
    </row>
    <row r="181" spans="1:7" s="43" customFormat="1" ht="12.75" x14ac:dyDescent="0.25">
      <c r="A181" s="37"/>
      <c r="B181" s="44"/>
      <c r="C181" s="39"/>
      <c r="D181" s="50"/>
      <c r="E181" s="41"/>
      <c r="F181" s="42"/>
      <c r="G181" s="107"/>
    </row>
    <row r="182" spans="1:7" s="43" customFormat="1" ht="12.75" x14ac:dyDescent="0.2">
      <c r="A182" s="37" t="s">
        <v>393</v>
      </c>
      <c r="B182" s="44" t="s">
        <v>176</v>
      </c>
      <c r="C182" s="39" t="s">
        <v>118</v>
      </c>
      <c r="D182" s="50">
        <v>2</v>
      </c>
      <c r="E182" s="41"/>
      <c r="F182" s="162">
        <f>ROUND(+D182*E182,2)</f>
        <v>0</v>
      </c>
      <c r="G182" s="107"/>
    </row>
    <row r="183" spans="1:7" s="43" customFormat="1" ht="12.75" x14ac:dyDescent="0.25">
      <c r="A183" s="37"/>
      <c r="B183" s="44"/>
      <c r="C183" s="39"/>
      <c r="D183" s="50"/>
      <c r="E183" s="41"/>
      <c r="F183" s="42"/>
      <c r="G183" s="107"/>
    </row>
    <row r="184" spans="1:7" s="43" customFormat="1" ht="12.75" x14ac:dyDescent="0.2">
      <c r="A184" s="37" t="s">
        <v>394</v>
      </c>
      <c r="B184" s="44" t="s">
        <v>492</v>
      </c>
      <c r="C184" s="39" t="s">
        <v>118</v>
      </c>
      <c r="D184" s="50">
        <v>2</v>
      </c>
      <c r="E184" s="41"/>
      <c r="F184" s="162">
        <f>ROUND(+D184*E184,2)</f>
        <v>0</v>
      </c>
      <c r="G184" s="107"/>
    </row>
    <row r="185" spans="1:7" s="43" customFormat="1" ht="12.75" x14ac:dyDescent="0.25">
      <c r="A185" s="37"/>
      <c r="B185" s="44"/>
      <c r="C185" s="39"/>
      <c r="D185" s="50"/>
      <c r="E185" s="41"/>
      <c r="F185" s="42"/>
      <c r="G185" s="107"/>
    </row>
    <row r="186" spans="1:7" s="119" customFormat="1" ht="12.75" x14ac:dyDescent="0.25">
      <c r="A186" s="52"/>
      <c r="B186" s="38" t="s">
        <v>156</v>
      </c>
      <c r="C186" s="117"/>
      <c r="D186" s="131"/>
      <c r="E186" s="132"/>
      <c r="F186" s="118"/>
      <c r="G186" s="120"/>
    </row>
    <row r="187" spans="1:7" s="43" customFormat="1" ht="12.75" x14ac:dyDescent="0.2">
      <c r="A187" s="37">
        <v>12.7</v>
      </c>
      <c r="B187" s="44" t="s">
        <v>413</v>
      </c>
      <c r="C187" s="39" t="s">
        <v>41</v>
      </c>
      <c r="D187" s="50">
        <v>1</v>
      </c>
      <c r="E187" s="41"/>
      <c r="F187" s="162">
        <f>ROUND(+D187*E187,2)</f>
        <v>0</v>
      </c>
      <c r="G187" s="107"/>
    </row>
    <row r="188" spans="1:7" s="43" customFormat="1" ht="13.5" thickBot="1" x14ac:dyDescent="0.3">
      <c r="A188" s="37"/>
      <c r="B188" s="44"/>
      <c r="C188" s="39"/>
      <c r="D188" s="50"/>
      <c r="E188" s="41"/>
      <c r="F188" s="42"/>
      <c r="G188" s="107"/>
    </row>
    <row r="189" spans="1:7" s="1" customFormat="1" ht="13.5" thickBot="1" x14ac:dyDescent="0.25">
      <c r="A189" s="79"/>
      <c r="B189" s="80" t="s">
        <v>47</v>
      </c>
      <c r="C189" s="81"/>
      <c r="D189" s="134"/>
      <c r="E189" s="83"/>
      <c r="F189" s="84">
        <f>ROUND(SUM(F127:F188),2)</f>
        <v>0</v>
      </c>
      <c r="G189" s="112"/>
    </row>
    <row r="190" spans="1:7" s="43" customFormat="1" ht="12.75" x14ac:dyDescent="0.25">
      <c r="A190" s="177"/>
      <c r="B190" s="178"/>
      <c r="C190" s="179"/>
      <c r="D190" s="180"/>
      <c r="E190" s="181"/>
      <c r="F190" s="182"/>
      <c r="G190" s="107"/>
    </row>
  </sheetData>
  <mergeCells count="3">
    <mergeCell ref="A1:F2"/>
    <mergeCell ref="A3:F3"/>
    <mergeCell ref="A4:F4"/>
  </mergeCells>
  <conditionalFormatting sqref="A6:E6 A149:D150 F10:F58 F104:F126 C153:D153 D90:D96 C92:C96 A152:D152 A151:B151 D151 A154:D157 A185:D188 A158:C159 D158:D184 A160:A184 B160:C179 A10:D13 A15:D17 B14:D14 A19:D58 B18:D18 A61:D62 F61:F62 A64:D65 F64:F65 A67:D71 A73:D87 A109:D109 B108:D108 B112:D114 B104:D104 A105:D107 A111:D111 B110:D110 A115:D130 F67:F71 F73:F87 F90:F97 F185:F188 A90:B96 F149:F179">
    <cfRule type="cellIs" dxfId="96" priority="172" stopIfTrue="1" operator="equal">
      <formula>0</formula>
    </cfRule>
  </conditionalFormatting>
  <conditionalFormatting sqref="F97 C10:D59 C149:D150 D90:D96 C92:C96 D151 C152:D157 C185:D188 D158:D184 C158:C179 C61:D62 C64:D65 C67:D71 C73:D87 C104:D130">
    <cfRule type="cellIs" dxfId="95" priority="169" stopIfTrue="1" operator="equal">
      <formula>0</formula>
    </cfRule>
  </conditionalFormatting>
  <conditionalFormatting sqref="F59 A59:D59">
    <cfRule type="cellIs" dxfId="94" priority="170" stopIfTrue="1" operator="equal">
      <formula>0</formula>
    </cfRule>
  </conditionalFormatting>
  <conditionalFormatting sqref="D10:D59 D90:D96 D61:D62 D64:D65 D67:D71 D73:D87 D104:D130 D149:D188">
    <cfRule type="cellIs" dxfId="93" priority="171" stopIfTrue="1" operator="between">
      <formula>0</formula>
      <formula>0</formula>
    </cfRule>
  </conditionalFormatting>
  <conditionalFormatting sqref="A7:D7 A9:D9 C8:D8">
    <cfRule type="cellIs" dxfId="92" priority="168" stopIfTrue="1" operator="equal">
      <formula>0</formula>
    </cfRule>
  </conditionalFormatting>
  <conditionalFormatting sqref="C60:D60">
    <cfRule type="cellIs" dxfId="91" priority="165" stopIfTrue="1" operator="equal">
      <formula>0</formula>
    </cfRule>
  </conditionalFormatting>
  <conditionalFormatting sqref="F60 A60:D60">
    <cfRule type="cellIs" dxfId="90" priority="166" stopIfTrue="1" operator="equal">
      <formula>0</formula>
    </cfRule>
  </conditionalFormatting>
  <conditionalFormatting sqref="D60">
    <cfRule type="cellIs" dxfId="89" priority="167" stopIfTrue="1" operator="between">
      <formula>0</formula>
      <formula>0</formula>
    </cfRule>
  </conditionalFormatting>
  <conditionalFormatting sqref="C66:D66">
    <cfRule type="cellIs" dxfId="88" priority="162" stopIfTrue="1" operator="equal">
      <formula>0</formula>
    </cfRule>
  </conditionalFormatting>
  <conditionalFormatting sqref="F66 A66:D66">
    <cfRule type="cellIs" dxfId="87" priority="163" stopIfTrue="1" operator="equal">
      <formula>0</formula>
    </cfRule>
  </conditionalFormatting>
  <conditionalFormatting sqref="D66">
    <cfRule type="cellIs" dxfId="86" priority="164" stopIfTrue="1" operator="between">
      <formula>0</formula>
      <formula>0</formula>
    </cfRule>
  </conditionalFormatting>
  <conditionalFormatting sqref="C72:D72">
    <cfRule type="cellIs" dxfId="85" priority="159" stopIfTrue="1" operator="equal">
      <formula>0</formula>
    </cfRule>
  </conditionalFormatting>
  <conditionalFormatting sqref="F72 A72:D72">
    <cfRule type="cellIs" dxfId="84" priority="160" stopIfTrue="1" operator="equal">
      <formula>0</formula>
    </cfRule>
  </conditionalFormatting>
  <conditionalFormatting sqref="D72">
    <cfRule type="cellIs" dxfId="83" priority="161" stopIfTrue="1" operator="between">
      <formula>0</formula>
      <formula>0</formula>
    </cfRule>
  </conditionalFormatting>
  <conditionalFormatting sqref="A98:D98 F98">
    <cfRule type="cellIs" dxfId="82" priority="158" stopIfTrue="1" operator="equal">
      <formula>0</formula>
    </cfRule>
  </conditionalFormatting>
  <conditionalFormatting sqref="C98:D98">
    <cfRule type="cellIs" dxfId="81" priority="156" stopIfTrue="1" operator="equal">
      <formula>0</formula>
    </cfRule>
  </conditionalFormatting>
  <conditionalFormatting sqref="D98">
    <cfRule type="cellIs" dxfId="80" priority="157" stopIfTrue="1" operator="between">
      <formula>0</formula>
      <formula>0</formula>
    </cfRule>
  </conditionalFormatting>
  <conditionalFormatting sqref="C99:D103">
    <cfRule type="cellIs" dxfId="79" priority="153" stopIfTrue="1" operator="equal">
      <formula>0</formula>
    </cfRule>
  </conditionalFormatting>
  <conditionalFormatting sqref="F99:F103 A99:D99 A101:D101 B100:D100 A103:D103 B102:D102">
    <cfRule type="cellIs" dxfId="78" priority="154" stopIfTrue="1" operator="equal">
      <formula>0</formula>
    </cfRule>
  </conditionalFormatting>
  <conditionalFormatting sqref="D99:D103">
    <cfRule type="cellIs" dxfId="77" priority="155" stopIfTrue="1" operator="between">
      <formula>0</formula>
      <formula>0</formula>
    </cfRule>
  </conditionalFormatting>
  <conditionalFormatting sqref="A148:D148">
    <cfRule type="cellIs" dxfId="76" priority="152" stopIfTrue="1" operator="equal">
      <formula>0</formula>
    </cfRule>
  </conditionalFormatting>
  <conditionalFormatting sqref="C148:D148">
    <cfRule type="cellIs" dxfId="75" priority="150" stopIfTrue="1" operator="equal">
      <formula>0</formula>
    </cfRule>
  </conditionalFormatting>
  <conditionalFormatting sqref="D148">
    <cfRule type="cellIs" dxfId="74" priority="151" stopIfTrue="1" operator="between">
      <formula>0</formula>
      <formula>0</formula>
    </cfRule>
  </conditionalFormatting>
  <conditionalFormatting sqref="F148">
    <cfRule type="cellIs" dxfId="73" priority="149" stopIfTrue="1" operator="equal">
      <formula>0</formula>
    </cfRule>
  </conditionalFormatting>
  <conditionalFormatting sqref="C97:D97">
    <cfRule type="cellIs" dxfId="72" priority="145" stopIfTrue="1" operator="equal">
      <formula>0</formula>
    </cfRule>
  </conditionalFormatting>
  <conditionalFormatting sqref="A97:D97">
    <cfRule type="cellIs" dxfId="71" priority="146" stopIfTrue="1" operator="equal">
      <formula>0</formula>
    </cfRule>
  </conditionalFormatting>
  <conditionalFormatting sqref="D97">
    <cfRule type="cellIs" dxfId="70" priority="147" stopIfTrue="1" operator="between">
      <formula>0</formula>
      <formula>0</formula>
    </cfRule>
  </conditionalFormatting>
  <conditionalFormatting sqref="F97">
    <cfRule type="cellIs" dxfId="69" priority="148" operator="equal">
      <formula>0</formula>
    </cfRule>
  </conditionalFormatting>
  <conditionalFormatting sqref="C189:D189">
    <cfRule type="cellIs" dxfId="68" priority="142" stopIfTrue="1" operator="equal">
      <formula>0</formula>
    </cfRule>
  </conditionalFormatting>
  <conditionalFormatting sqref="A189:D189">
    <cfRule type="cellIs" dxfId="67" priority="143" stopIfTrue="1" operator="equal">
      <formula>0</formula>
    </cfRule>
  </conditionalFormatting>
  <conditionalFormatting sqref="D189">
    <cfRule type="cellIs" dxfId="66" priority="144" stopIfTrue="1" operator="between">
      <formula>0</formula>
      <formula>0</formula>
    </cfRule>
  </conditionalFormatting>
  <conditionalFormatting sqref="F189">
    <cfRule type="cellIs" dxfId="65" priority="141" stopIfTrue="1" operator="equal">
      <formula>0</formula>
    </cfRule>
  </conditionalFormatting>
  <conditionalFormatting sqref="F189">
    <cfRule type="cellIs" dxfId="64" priority="140" stopIfTrue="1" operator="equal">
      <formula>0</formula>
    </cfRule>
  </conditionalFormatting>
  <conditionalFormatting sqref="F189">
    <cfRule type="cellIs" dxfId="63" priority="139" operator="equal">
      <formula>0</formula>
    </cfRule>
  </conditionalFormatting>
  <conditionalFormatting sqref="F128">
    <cfRule type="cellIs" dxfId="62" priority="138" stopIfTrue="1" operator="equal">
      <formula>0</formula>
    </cfRule>
  </conditionalFormatting>
  <conditionalFormatting sqref="A8:B8">
    <cfRule type="cellIs" dxfId="61" priority="137" stopIfTrue="1" operator="equal">
      <formula>0</formula>
    </cfRule>
  </conditionalFormatting>
  <conditionalFormatting sqref="C63:D63">
    <cfRule type="cellIs" dxfId="60" priority="128" stopIfTrue="1" operator="equal">
      <formula>0</formula>
    </cfRule>
  </conditionalFormatting>
  <conditionalFormatting sqref="F63 A63:D63">
    <cfRule type="cellIs" dxfId="59" priority="129" stopIfTrue="1" operator="equal">
      <formula>0</formula>
    </cfRule>
  </conditionalFormatting>
  <conditionalFormatting sqref="D63">
    <cfRule type="cellIs" dxfId="58" priority="130" stopIfTrue="1" operator="between">
      <formula>0</formula>
      <formula>0</formula>
    </cfRule>
  </conditionalFormatting>
  <conditionalFormatting sqref="C90:C91">
    <cfRule type="cellIs" dxfId="57" priority="117" stopIfTrue="1" operator="equal">
      <formula>0</formula>
    </cfRule>
  </conditionalFormatting>
  <conditionalFormatting sqref="C90:C91">
    <cfRule type="cellIs" dxfId="56" priority="118" stopIfTrue="1" operator="equal">
      <formula>0</formula>
    </cfRule>
  </conditionalFormatting>
  <conditionalFormatting sqref="F89 A89:D89">
    <cfRule type="cellIs" dxfId="55" priority="127" stopIfTrue="1" operator="equal">
      <formula>0</formula>
    </cfRule>
  </conditionalFormatting>
  <conditionalFormatting sqref="C89:D89">
    <cfRule type="cellIs" dxfId="54" priority="125" stopIfTrue="1" operator="equal">
      <formula>0</formula>
    </cfRule>
  </conditionalFormatting>
  <conditionalFormatting sqref="D89">
    <cfRule type="cellIs" dxfId="53" priority="126" stopIfTrue="1" operator="between">
      <formula>0</formula>
      <formula>0</formula>
    </cfRule>
  </conditionalFormatting>
  <conditionalFormatting sqref="C88:D88">
    <cfRule type="cellIs" dxfId="52" priority="122" stopIfTrue="1" operator="equal">
      <formula>0</formula>
    </cfRule>
  </conditionalFormatting>
  <conditionalFormatting sqref="F88 A88:D88">
    <cfRule type="cellIs" dxfId="51" priority="123" stopIfTrue="1" operator="equal">
      <formula>0</formula>
    </cfRule>
  </conditionalFormatting>
  <conditionalFormatting sqref="D88">
    <cfRule type="cellIs" dxfId="50" priority="124" stopIfTrue="1" operator="between">
      <formula>0</formula>
      <formula>0</formula>
    </cfRule>
  </conditionalFormatting>
  <conditionalFormatting sqref="F130">
    <cfRule type="cellIs" dxfId="49" priority="115" stopIfTrue="1" operator="equal">
      <formula>0</formula>
    </cfRule>
  </conditionalFormatting>
  <conditionalFormatting sqref="F144 F131:F133 A131:D135 A144:D144 A138:B138 C136:D138">
    <cfRule type="cellIs" dxfId="48" priority="112" stopIfTrue="1" operator="equal">
      <formula>0</formula>
    </cfRule>
  </conditionalFormatting>
  <conditionalFormatting sqref="C144:D144 C131:D138">
    <cfRule type="cellIs" dxfId="47" priority="110" stopIfTrue="1" operator="equal">
      <formula>0</formula>
    </cfRule>
  </conditionalFormatting>
  <conditionalFormatting sqref="D144 D131:D138">
    <cfRule type="cellIs" dxfId="46" priority="111" stopIfTrue="1" operator="between">
      <formula>0</formula>
      <formula>0</formula>
    </cfRule>
  </conditionalFormatting>
  <conditionalFormatting sqref="F135">
    <cfRule type="cellIs" dxfId="45" priority="109" stopIfTrue="1" operator="equal">
      <formula>0</formula>
    </cfRule>
  </conditionalFormatting>
  <conditionalFormatting sqref="A139:D142">
    <cfRule type="cellIs" dxfId="44" priority="108" stopIfTrue="1" operator="equal">
      <formula>0</formula>
    </cfRule>
  </conditionalFormatting>
  <conditionalFormatting sqref="C139:D142">
    <cfRule type="cellIs" dxfId="43" priority="106" stopIfTrue="1" operator="equal">
      <formula>0</formula>
    </cfRule>
  </conditionalFormatting>
  <conditionalFormatting sqref="D139:D142">
    <cfRule type="cellIs" dxfId="42" priority="107" stopIfTrue="1" operator="between">
      <formula>0</formula>
      <formula>0</formula>
    </cfRule>
  </conditionalFormatting>
  <conditionalFormatting sqref="F139:F140">
    <cfRule type="cellIs" dxfId="41" priority="105" stopIfTrue="1" operator="equal">
      <formula>0</formula>
    </cfRule>
  </conditionalFormatting>
  <conditionalFormatting sqref="F142">
    <cfRule type="cellIs" dxfId="40" priority="104" stopIfTrue="1" operator="equal">
      <formula>0</formula>
    </cfRule>
  </conditionalFormatting>
  <conditionalFormatting sqref="A153:B153">
    <cfRule type="cellIs" dxfId="39" priority="94" stopIfTrue="1" operator="equal">
      <formula>0</formula>
    </cfRule>
  </conditionalFormatting>
  <conditionalFormatting sqref="A136:B137">
    <cfRule type="cellIs" dxfId="38" priority="86" stopIfTrue="1" operator="equal">
      <formula>0</formula>
    </cfRule>
  </conditionalFormatting>
  <conditionalFormatting sqref="F137">
    <cfRule type="cellIs" dxfId="37" priority="83" stopIfTrue="1" operator="equal">
      <formula>0</formula>
    </cfRule>
  </conditionalFormatting>
  <conditionalFormatting sqref="A190:D190 F190">
    <cfRule type="cellIs" dxfId="36" priority="79" stopIfTrue="1" operator="equal">
      <formula>0</formula>
    </cfRule>
  </conditionalFormatting>
  <conditionalFormatting sqref="C190:D190">
    <cfRule type="cellIs" dxfId="35" priority="77" stopIfTrue="1" operator="equal">
      <formula>0</formula>
    </cfRule>
  </conditionalFormatting>
  <conditionalFormatting sqref="D190">
    <cfRule type="cellIs" dxfId="34" priority="78" stopIfTrue="1" operator="between">
      <formula>0</formula>
      <formula>0</formula>
    </cfRule>
  </conditionalFormatting>
  <conditionalFormatting sqref="A143:B143">
    <cfRule type="cellIs" dxfId="33" priority="49" stopIfTrue="1" operator="equal">
      <formula>0</formula>
    </cfRule>
  </conditionalFormatting>
  <conditionalFormatting sqref="C151">
    <cfRule type="cellIs" dxfId="32" priority="44" stopIfTrue="1" operator="equal">
      <formula>0</formula>
    </cfRule>
  </conditionalFormatting>
  <conditionalFormatting sqref="C151">
    <cfRule type="cellIs" dxfId="31" priority="45" stopIfTrue="1" operator="equal">
      <formula>0</formula>
    </cfRule>
  </conditionalFormatting>
  <conditionalFormatting sqref="B180:C184 F181 F183">
    <cfRule type="cellIs" dxfId="30" priority="43" stopIfTrue="1" operator="equal">
      <formula>0</formula>
    </cfRule>
  </conditionalFormatting>
  <conditionalFormatting sqref="C180:C184">
    <cfRule type="cellIs" dxfId="29" priority="41" stopIfTrue="1" operator="equal">
      <formula>0</formula>
    </cfRule>
  </conditionalFormatting>
  <conditionalFormatting sqref="C143:D143">
    <cfRule type="cellIs" dxfId="28" priority="40" stopIfTrue="1" operator="equal">
      <formula>0</formula>
    </cfRule>
  </conditionalFormatting>
  <conditionalFormatting sqref="C143:D143">
    <cfRule type="cellIs" dxfId="27" priority="38" stopIfTrue="1" operator="equal">
      <formula>0</formula>
    </cfRule>
  </conditionalFormatting>
  <conditionalFormatting sqref="D143">
    <cfRule type="cellIs" dxfId="26" priority="39" stopIfTrue="1" operator="between">
      <formula>0</formula>
      <formula>0</formula>
    </cfRule>
  </conditionalFormatting>
  <conditionalFormatting sqref="A145:D147">
    <cfRule type="cellIs" dxfId="25" priority="37" stopIfTrue="1" operator="equal">
      <formula>0</formula>
    </cfRule>
  </conditionalFormatting>
  <conditionalFormatting sqref="C145:D147">
    <cfRule type="cellIs" dxfId="24" priority="35" stopIfTrue="1" operator="equal">
      <formula>0</formula>
    </cfRule>
  </conditionalFormatting>
  <conditionalFormatting sqref="D145:D147">
    <cfRule type="cellIs" dxfId="23" priority="36" stopIfTrue="1" operator="between">
      <formula>0</formula>
      <formula>0</formula>
    </cfRule>
  </conditionalFormatting>
  <conditionalFormatting sqref="F145">
    <cfRule type="cellIs" dxfId="22" priority="34" stopIfTrue="1" operator="equal">
      <formula>0</formula>
    </cfRule>
  </conditionalFormatting>
  <conditionalFormatting sqref="F147">
    <cfRule type="cellIs" dxfId="21" priority="33" stopIfTrue="1" operator="equal">
      <formula>0</formula>
    </cfRule>
  </conditionalFormatting>
  <conditionalFormatting sqref="A14">
    <cfRule type="cellIs" dxfId="20" priority="23" stopIfTrue="1" operator="equal">
      <formula>0</formula>
    </cfRule>
  </conditionalFormatting>
  <conditionalFormatting sqref="A18">
    <cfRule type="cellIs" dxfId="19" priority="22" stopIfTrue="1" operator="equal">
      <formula>0</formula>
    </cfRule>
  </conditionalFormatting>
  <conditionalFormatting sqref="A102">
    <cfRule type="cellIs" dxfId="18" priority="17" stopIfTrue="1" operator="equal">
      <formula>0</formula>
    </cfRule>
  </conditionalFormatting>
  <conditionalFormatting sqref="A113">
    <cfRule type="cellIs" dxfId="17" priority="20" stopIfTrue="1" operator="equal">
      <formula>0</formula>
    </cfRule>
  </conditionalFormatting>
  <conditionalFormatting sqref="A100">
    <cfRule type="cellIs" dxfId="16" priority="18" stopIfTrue="1" operator="equal">
      <formula>0</formula>
    </cfRule>
  </conditionalFormatting>
  <conditionalFormatting sqref="A104">
    <cfRule type="cellIs" dxfId="15" priority="16" stopIfTrue="1" operator="equal">
      <formula>0</formula>
    </cfRule>
  </conditionalFormatting>
  <conditionalFormatting sqref="A108">
    <cfRule type="cellIs" dxfId="14" priority="15" stopIfTrue="1" operator="equal">
      <formula>0</formula>
    </cfRule>
  </conditionalFormatting>
  <conditionalFormatting sqref="A110">
    <cfRule type="cellIs" dxfId="13" priority="14" stopIfTrue="1" operator="equal">
      <formula>0</formula>
    </cfRule>
  </conditionalFormatting>
  <conditionalFormatting sqref="A112">
    <cfRule type="cellIs" dxfId="12" priority="13" stopIfTrue="1" operator="equal">
      <formula>0</formula>
    </cfRule>
  </conditionalFormatting>
  <conditionalFormatting sqref="A114">
    <cfRule type="cellIs" dxfId="11" priority="12" stopIfTrue="1" operator="equal">
      <formula>0</formula>
    </cfRule>
  </conditionalFormatting>
  <conditionalFormatting sqref="F127">
    <cfRule type="cellIs" dxfId="10" priority="11" stopIfTrue="1" operator="equal">
      <formula>0</formula>
    </cfRule>
  </conditionalFormatting>
  <conditionalFormatting sqref="F129">
    <cfRule type="cellIs" dxfId="9" priority="10" stopIfTrue="1" operator="equal">
      <formula>0</formula>
    </cfRule>
  </conditionalFormatting>
  <conditionalFormatting sqref="F134">
    <cfRule type="cellIs" dxfId="8" priority="9" stopIfTrue="1" operator="equal">
      <formula>0</formula>
    </cfRule>
  </conditionalFormatting>
  <conditionalFormatting sqref="F136">
    <cfRule type="cellIs" dxfId="7" priority="8" stopIfTrue="1" operator="equal">
      <formula>0</formula>
    </cfRule>
  </conditionalFormatting>
  <conditionalFormatting sqref="F138">
    <cfRule type="cellIs" dxfId="6" priority="7" stopIfTrue="1" operator="equal">
      <formula>0</formula>
    </cfRule>
  </conditionalFormatting>
  <conditionalFormatting sqref="F141">
    <cfRule type="cellIs" dxfId="5" priority="6" stopIfTrue="1" operator="equal">
      <formula>0</formula>
    </cfRule>
  </conditionalFormatting>
  <conditionalFormatting sqref="F143">
    <cfRule type="cellIs" dxfId="4" priority="5" stopIfTrue="1" operator="equal">
      <formula>0</formula>
    </cfRule>
  </conditionalFormatting>
  <conditionalFormatting sqref="F146">
    <cfRule type="cellIs" dxfId="3" priority="4" stopIfTrue="1" operator="equal">
      <formula>0</formula>
    </cfRule>
  </conditionalFormatting>
  <conditionalFormatting sqref="F180">
    <cfRule type="cellIs" dxfId="2" priority="3" stopIfTrue="1" operator="equal">
      <formula>0</formula>
    </cfRule>
  </conditionalFormatting>
  <conditionalFormatting sqref="F182">
    <cfRule type="cellIs" dxfId="1" priority="2" stopIfTrue="1" operator="equal">
      <formula>0</formula>
    </cfRule>
  </conditionalFormatting>
  <conditionalFormatting sqref="F184">
    <cfRule type="cellIs" dxfId="0" priority="1" stopIfTrue="1" operator="equal">
      <formula>0</formula>
    </cfRule>
  </conditionalFormatting>
  <printOptions horizontalCentered="1"/>
  <pageMargins left="0.25" right="0.25" top="0.75" bottom="0.75" header="0.3" footer="0.3"/>
  <pageSetup paperSize="9" scale="91" fitToHeight="0" orientation="portrait" r:id="rId1"/>
  <rowBreaks count="2" manualBreakCount="2">
    <brk id="107" max="5" man="1"/>
    <brk id="14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Cover Page</vt:lpstr>
      <vt:lpstr>SUMMARY-BOQ</vt:lpstr>
      <vt:lpstr>BOQ-Prelim</vt:lpstr>
      <vt:lpstr>BOQ-Civil</vt:lpstr>
      <vt:lpstr>BOQ-Finishes</vt:lpstr>
      <vt:lpstr>BOQ-MEP</vt:lpstr>
      <vt:lpstr>'BOQ-Civil'!Print_Area</vt:lpstr>
      <vt:lpstr>'BOQ-Finishes'!Print_Area</vt:lpstr>
      <vt:lpstr>'BOQ-MEP'!Print_Area</vt:lpstr>
      <vt:lpstr>'BOQ-Prelim'!Print_Area</vt:lpstr>
      <vt:lpstr>'Cover Page'!Print_Area</vt:lpstr>
      <vt:lpstr>'SUMMARY-BOQ'!Print_Area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Pankaj Chauhan</dc:creator>
  <cp:lastModifiedBy>AHMED JINAH IBRAHIM</cp:lastModifiedBy>
  <dcterms:created xsi:type="dcterms:W3CDTF">2018-06-14T05:01:42Z</dcterms:created>
  <dcterms:modified xsi:type="dcterms:W3CDTF">2019-02-10T11:17:11Z</dcterms:modified>
</cp:coreProperties>
</file>