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Z:\Engineering\Common\TENDERING\2020\Projects\Water &amp; Sewerage Projects\13 islands Water &amp; Sewerage - Deferred Payment\Section IX- Bill of Quantities (BOQ)\"/>
    </mc:Choice>
  </mc:AlternateContent>
  <xr:revisionPtr revIDLastSave="0" documentId="13_ncr:1_{54FA64FA-303D-461A-8B26-D52747B5AE04}" xr6:coauthVersionLast="45" xr6:coauthVersionMax="45" xr10:uidLastSave="{00000000-0000-0000-0000-000000000000}"/>
  <bookViews>
    <workbookView xWindow="28680" yWindow="-120" windowWidth="29040" windowHeight="15840" tabRatio="932" firstSheet="1" activeTab="9" xr2:uid="{00000000-000D-0000-FFFF-FFFF00000000}"/>
  </bookViews>
  <sheets>
    <sheet name="Cover Page" sheetId="1" r:id="rId1"/>
    <sheet name="Grand Summary" sheetId="2" r:id="rId2"/>
    <sheet name="01 General BoQ Summary" sheetId="4" r:id="rId3"/>
    <sheet name="01 General BOQ" sheetId="5" r:id="rId4"/>
    <sheet name="02 Sewerage System summary" sheetId="6" r:id="rId5"/>
    <sheet name="02 sewarage system" sheetId="7" r:id="rId6"/>
    <sheet name="03 Water Supply System summary" sheetId="9" r:id="rId7"/>
    <sheet name="03 Water Supply system" sheetId="10" r:id="rId8"/>
    <sheet name="04 Admin Building Summary" sheetId="14" r:id="rId9"/>
    <sheet name="04 Administration Building" sheetId="15" r:id="rId10"/>
  </sheets>
  <definedNames>
    <definedName name="ddd" localSheetId="8">#REF!</definedName>
    <definedName name="ddd">#REF!</definedName>
    <definedName name="FLOORFINISHES" localSheetId="8">#REF!</definedName>
    <definedName name="FLOORFINISHES">#REF!</definedName>
    <definedName name="markup" localSheetId="8">#REF!</definedName>
    <definedName name="markup">#REF!</definedName>
    <definedName name="_xlnm.Print_Area" localSheetId="3">'01 General BOQ'!$A$1:$H$93</definedName>
    <definedName name="_xlnm.Print_Area" localSheetId="2">'01 General BoQ Summary'!$A$1:$F$25</definedName>
    <definedName name="_xlnm.Print_Area" localSheetId="5">'02 sewarage system'!$A$1:$H$317</definedName>
    <definedName name="_xlnm.Print_Area" localSheetId="7">'03 Water Supply system'!$A$1:$H$273</definedName>
    <definedName name="_xlnm.Print_Area" localSheetId="6">'03 Water Supply System summary'!$A$1:$F$24</definedName>
    <definedName name="_xlnm.Print_Area" localSheetId="8">'04 Admin Building Summary'!$A$1:$F$28</definedName>
    <definedName name="_xlnm.Print_Area" localSheetId="0">'Cover Page'!$A$1:$I$34</definedName>
    <definedName name="_xlnm.Print_Area" localSheetId="1">'Grand Summary'!$A$1:$F$22</definedName>
    <definedName name="_xlnm.Print_Titles" localSheetId="3">'01 General BOQ'!$7:$7</definedName>
    <definedName name="_xlnm.Print_Titles" localSheetId="5">'02 sewarage system'!$7:$7</definedName>
    <definedName name="_xlnm.Print_Titles" localSheetId="7">'03 Water Supply system'!$7:$7</definedName>
    <definedName name="_xlnm.Print_Titles" localSheetId="8">'04 Admin Building Summary'!$A:$B</definedName>
    <definedName name="_xlnm.Print_Titles" localSheetId="9">'04 Administration Building'!$7:$7</definedName>
    <definedName name="wastage" localSheetId="8">#REF!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15" l="1"/>
  <c r="A3" i="14"/>
  <c r="G558" i="15"/>
  <c r="F558" i="15"/>
  <c r="G557" i="15"/>
  <c r="F557" i="15"/>
  <c r="G556" i="15"/>
  <c r="F556" i="15"/>
  <c r="G555" i="15"/>
  <c r="F555" i="15"/>
  <c r="G554" i="15"/>
  <c r="F554" i="15"/>
  <c r="G553" i="15"/>
  <c r="F553" i="15"/>
  <c r="G552" i="15"/>
  <c r="F552" i="15"/>
  <c r="G551" i="15"/>
  <c r="F551" i="15"/>
  <c r="G550" i="15"/>
  <c r="F550" i="15"/>
  <c r="G549" i="15"/>
  <c r="F549" i="15"/>
  <c r="G548" i="15"/>
  <c r="F548" i="15"/>
  <c r="G547" i="15"/>
  <c r="F547" i="15"/>
  <c r="G546" i="15"/>
  <c r="F546" i="15"/>
  <c r="G545" i="15"/>
  <c r="F545" i="15"/>
  <c r="G544" i="15"/>
  <c r="F544" i="15"/>
  <c r="G543" i="15"/>
  <c r="F543" i="15"/>
  <c r="G542" i="15"/>
  <c r="F542" i="15"/>
  <c r="G538" i="15"/>
  <c r="G537" i="15"/>
  <c r="F537" i="15"/>
  <c r="G536" i="15"/>
  <c r="F536" i="15"/>
  <c r="G535" i="15"/>
  <c r="F535" i="15"/>
  <c r="G534" i="15"/>
  <c r="F534" i="15"/>
  <c r="G533" i="15"/>
  <c r="F533" i="15"/>
  <c r="G532" i="15"/>
  <c r="F532" i="15"/>
  <c r="G531" i="15"/>
  <c r="F531" i="15"/>
  <c r="G530" i="15"/>
  <c r="F530" i="15"/>
  <c r="G529" i="15"/>
  <c r="F529" i="15"/>
  <c r="G528" i="15"/>
  <c r="F528" i="15"/>
  <c r="G527" i="15"/>
  <c r="F527" i="15"/>
  <c r="G526" i="15"/>
  <c r="F526" i="15"/>
  <c r="G522" i="15"/>
  <c r="G521" i="15"/>
  <c r="G520" i="15"/>
  <c r="G519" i="15"/>
  <c r="G517" i="15"/>
  <c r="G516" i="15"/>
  <c r="G515" i="15"/>
  <c r="G512" i="15"/>
  <c r="G511" i="15"/>
  <c r="G510" i="15"/>
  <c r="G507" i="15"/>
  <c r="G506" i="15"/>
  <c r="G505" i="15"/>
  <c r="G504" i="15"/>
  <c r="G503" i="15"/>
  <c r="G502" i="15"/>
  <c r="G501" i="15"/>
  <c r="G499" i="15"/>
  <c r="G498" i="15"/>
  <c r="G497" i="15"/>
  <c r="G496" i="15"/>
  <c r="G495" i="15"/>
  <c r="G493" i="15"/>
  <c r="G492" i="15"/>
  <c r="G491" i="15"/>
  <c r="G490" i="15"/>
  <c r="G489" i="15"/>
  <c r="G488" i="15"/>
  <c r="G486" i="15"/>
  <c r="G483" i="15"/>
  <c r="G482" i="15"/>
  <c r="G481" i="15"/>
  <c r="G479" i="15"/>
  <c r="G478" i="15"/>
  <c r="G477" i="15"/>
  <c r="G476" i="15"/>
  <c r="G473" i="15"/>
  <c r="G472" i="15"/>
  <c r="G471" i="15"/>
  <c r="G470" i="15"/>
  <c r="G469" i="15"/>
  <c r="G468" i="15"/>
  <c r="G467" i="15"/>
  <c r="G466" i="15"/>
  <c r="G463" i="15"/>
  <c r="G462" i="15"/>
  <c r="G461" i="15"/>
  <c r="G460" i="15"/>
  <c r="G458" i="15"/>
  <c r="G457" i="15"/>
  <c r="G456" i="15"/>
  <c r="G454" i="15"/>
  <c r="G453" i="15"/>
  <c r="G452" i="15"/>
  <c r="G451" i="15"/>
  <c r="G450" i="15"/>
  <c r="G449" i="15"/>
  <c r="G448" i="15"/>
  <c r="G447" i="15"/>
  <c r="G445" i="15"/>
  <c r="G444" i="15"/>
  <c r="G443" i="15"/>
  <c r="G442" i="15"/>
  <c r="G440" i="15"/>
  <c r="G439" i="15"/>
  <c r="G438" i="15"/>
  <c r="G437" i="15"/>
  <c r="G434" i="15"/>
  <c r="G433" i="15"/>
  <c r="G432" i="15"/>
  <c r="G431" i="15"/>
  <c r="G430" i="15"/>
  <c r="G428" i="15"/>
  <c r="G427" i="15"/>
  <c r="G426" i="15"/>
  <c r="G425" i="15"/>
  <c r="G424" i="15"/>
  <c r="G423" i="15"/>
  <c r="G422" i="15"/>
  <c r="G421" i="15"/>
  <c r="G420" i="15"/>
  <c r="G419" i="15"/>
  <c r="G418" i="15"/>
  <c r="G417" i="15"/>
  <c r="G416" i="15"/>
  <c r="G415" i="15"/>
  <c r="G414" i="15"/>
  <c r="G413" i="15"/>
  <c r="G412" i="15"/>
  <c r="G411" i="15"/>
  <c r="G410" i="15"/>
  <c r="G407" i="15"/>
  <c r="G406" i="15"/>
  <c r="G405" i="15"/>
  <c r="G404" i="15"/>
  <c r="G403" i="15"/>
  <c r="G402" i="15"/>
  <c r="G401" i="15"/>
  <c r="G400" i="15"/>
  <c r="G399" i="15"/>
  <c r="G393" i="15"/>
  <c r="D392" i="15"/>
  <c r="G392" i="15" s="1"/>
  <c r="G391" i="15"/>
  <c r="G390" i="15"/>
  <c r="G389" i="15"/>
  <c r="G388" i="15"/>
  <c r="G386" i="15"/>
  <c r="G382" i="15"/>
  <c r="G381" i="15"/>
  <c r="G380" i="15"/>
  <c r="G379" i="15"/>
  <c r="G378" i="15"/>
  <c r="G377" i="15"/>
  <c r="G376" i="15"/>
  <c r="G375" i="15"/>
  <c r="G373" i="15"/>
  <c r="G372" i="15"/>
  <c r="G371" i="15"/>
  <c r="G370" i="15"/>
  <c r="G369" i="15"/>
  <c r="G368" i="15"/>
  <c r="G366" i="15"/>
  <c r="G365" i="15"/>
  <c r="B365" i="15"/>
  <c r="G364" i="15"/>
  <c r="G363" i="15"/>
  <c r="G361" i="15"/>
  <c r="G360" i="15"/>
  <c r="G359" i="15"/>
  <c r="G358" i="15"/>
  <c r="G357" i="15"/>
  <c r="G356" i="15"/>
  <c r="B356" i="15"/>
  <c r="B370" i="15" s="1"/>
  <c r="G355" i="15"/>
  <c r="G354" i="15"/>
  <c r="G352" i="15"/>
  <c r="G351" i="15"/>
  <c r="G349" i="15"/>
  <c r="G348" i="15"/>
  <c r="G347" i="15"/>
  <c r="G346" i="15"/>
  <c r="G345" i="15"/>
  <c r="G344" i="15"/>
  <c r="G343" i="15"/>
  <c r="G342" i="15"/>
  <c r="G341" i="15"/>
  <c r="G339" i="15"/>
  <c r="G338" i="15"/>
  <c r="G335" i="15"/>
  <c r="G334" i="15"/>
  <c r="G333" i="15"/>
  <c r="G331" i="15"/>
  <c r="G330" i="15"/>
  <c r="G329" i="15"/>
  <c r="G328" i="15"/>
  <c r="G325" i="15"/>
  <c r="G324" i="15"/>
  <c r="G323" i="15"/>
  <c r="G321" i="15"/>
  <c r="B321" i="15"/>
  <c r="G320" i="15"/>
  <c r="G319" i="15"/>
  <c r="G318" i="15"/>
  <c r="G317" i="15"/>
  <c r="G316" i="15"/>
  <c r="G315" i="15"/>
  <c r="G314" i="15"/>
  <c r="G313" i="15"/>
  <c r="G312" i="15"/>
  <c r="G311" i="15"/>
  <c r="G306" i="15"/>
  <c r="G305" i="15"/>
  <c r="G304" i="15"/>
  <c r="G294" i="15"/>
  <c r="G293" i="15"/>
  <c r="G292" i="15"/>
  <c r="G291" i="15"/>
  <c r="G290" i="15"/>
  <c r="G289" i="15"/>
  <c r="G288" i="15"/>
  <c r="G287" i="15"/>
  <c r="G286" i="15"/>
  <c r="G285" i="15"/>
  <c r="G281" i="15" s="1"/>
  <c r="G295" i="15" s="1"/>
  <c r="D20" i="14" s="1"/>
  <c r="G284" i="15"/>
  <c r="G283" i="15"/>
  <c r="G274" i="15"/>
  <c r="G270" i="15"/>
  <c r="G269" i="15"/>
  <c r="G268" i="15"/>
  <c r="G267" i="15"/>
  <c r="G266" i="15"/>
  <c r="G265" i="15"/>
  <c r="G264" i="15"/>
  <c r="G263" i="15"/>
  <c r="G262" i="15"/>
  <c r="G261" i="15"/>
  <c r="G260" i="15"/>
  <c r="G259" i="15"/>
  <c r="G258" i="15"/>
  <c r="G257" i="15"/>
  <c r="G256" i="15"/>
  <c r="G255" i="15"/>
  <c r="G254" i="15"/>
  <c r="G253" i="15"/>
  <c r="G252" i="15"/>
  <c r="G251" i="15"/>
  <c r="G250" i="15"/>
  <c r="G249" i="15"/>
  <c r="G248" i="15"/>
  <c r="G247" i="15"/>
  <c r="G246" i="15"/>
  <c r="G245" i="15"/>
  <c r="G244" i="15"/>
  <c r="G243" i="15"/>
  <c r="G242" i="15"/>
  <c r="G232" i="15"/>
  <c r="G228" i="15"/>
  <c r="F228" i="15"/>
  <c r="G227" i="15"/>
  <c r="G226" i="15"/>
  <c r="G225" i="15"/>
  <c r="G224" i="15"/>
  <c r="G223" i="15"/>
  <c r="G222" i="15"/>
  <c r="G221" i="15"/>
  <c r="G220" i="15"/>
  <c r="G219" i="15"/>
  <c r="G218" i="15"/>
  <c r="G217" i="15"/>
  <c r="G216" i="15"/>
  <c r="G215" i="15"/>
  <c r="G210" i="15" s="1"/>
  <c r="G229" i="15" s="1"/>
  <c r="D18" i="14" s="1"/>
  <c r="G214" i="15"/>
  <c r="G213" i="15"/>
  <c r="G212" i="15"/>
  <c r="G205" i="15"/>
  <c r="G201" i="15"/>
  <c r="G200" i="15"/>
  <c r="G199" i="15"/>
  <c r="G198" i="15"/>
  <c r="D197" i="15"/>
  <c r="G197" i="15" s="1"/>
  <c r="G196" i="15"/>
  <c r="G192" i="15"/>
  <c r="G188" i="15"/>
  <c r="G187" i="15"/>
  <c r="D186" i="15"/>
  <c r="G186" i="15" s="1"/>
  <c r="D185" i="15"/>
  <c r="G185" i="15" s="1"/>
  <c r="D184" i="15"/>
  <c r="G184" i="15" s="1"/>
  <c r="G183" i="15"/>
  <c r="G177" i="15"/>
  <c r="G173" i="15"/>
  <c r="G172" i="15"/>
  <c r="G171" i="15"/>
  <c r="G170" i="15"/>
  <c r="G169" i="15"/>
  <c r="G168" i="15"/>
  <c r="G167" i="15"/>
  <c r="G166" i="15"/>
  <c r="G165" i="15"/>
  <c r="G159" i="15"/>
  <c r="G155" i="15"/>
  <c r="G154" i="15"/>
  <c r="G153" i="15"/>
  <c r="G152" i="15"/>
  <c r="G151" i="15"/>
  <c r="G150" i="15"/>
  <c r="G149" i="15"/>
  <c r="G148" i="15"/>
  <c r="G147" i="15"/>
  <c r="G143" i="15"/>
  <c r="G142" i="15"/>
  <c r="G141" i="15"/>
  <c r="G140" i="15"/>
  <c r="G139" i="15"/>
  <c r="G135" i="15"/>
  <c r="G134" i="15"/>
  <c r="G133" i="15"/>
  <c r="G132" i="15"/>
  <c r="G129" i="15"/>
  <c r="G128" i="15"/>
  <c r="G127" i="15"/>
  <c r="G124" i="15"/>
  <c r="G123" i="15"/>
  <c r="G122" i="15"/>
  <c r="G121" i="15"/>
  <c r="G120" i="15"/>
  <c r="G119" i="15"/>
  <c r="G118" i="15"/>
  <c r="G114" i="15"/>
  <c r="G113" i="15"/>
  <c r="G112" i="15"/>
  <c r="G111" i="15"/>
  <c r="G110" i="15"/>
  <c r="G109" i="15"/>
  <c r="G108" i="15"/>
  <c r="G107" i="15"/>
  <c r="G106" i="15"/>
  <c r="G105" i="15"/>
  <c r="G104" i="15"/>
  <c r="G103" i="15"/>
  <c r="G102" i="15"/>
  <c r="G101" i="15"/>
  <c r="G100" i="15"/>
  <c r="G99" i="15"/>
  <c r="G98" i="15"/>
  <c r="F97" i="15"/>
  <c r="G97" i="15" s="1"/>
  <c r="F96" i="15"/>
  <c r="G96" i="15" s="1"/>
  <c r="G94" i="15"/>
  <c r="G93" i="15"/>
  <c r="G92" i="15"/>
  <c r="G91" i="15"/>
  <c r="G90" i="15"/>
  <c r="G89" i="15"/>
  <c r="B89" i="15"/>
  <c r="G88" i="15"/>
  <c r="G87" i="15"/>
  <c r="G86" i="15"/>
  <c r="G85" i="15"/>
  <c r="B85" i="15"/>
  <c r="G84" i="15"/>
  <c r="G83" i="15"/>
  <c r="G82" i="15"/>
  <c r="G81" i="15"/>
  <c r="F81" i="15"/>
  <c r="G80" i="15"/>
  <c r="G79" i="15"/>
  <c r="G76" i="15"/>
  <c r="G75" i="15"/>
  <c r="G74" i="15"/>
  <c r="G73" i="15"/>
  <c r="G72" i="15"/>
  <c r="G71" i="15"/>
  <c r="G70" i="15"/>
  <c r="G69" i="15"/>
  <c r="G68" i="15"/>
  <c r="G67" i="15"/>
  <c r="G66" i="15"/>
  <c r="G65" i="15"/>
  <c r="G64" i="15"/>
  <c r="G63" i="15"/>
  <c r="G62" i="15"/>
  <c r="G61" i="15"/>
  <c r="G60" i="15"/>
  <c r="G59" i="15"/>
  <c r="G58" i="15"/>
  <c r="G57" i="15"/>
  <c r="F57" i="15"/>
  <c r="G54" i="15"/>
  <c r="G53" i="15"/>
  <c r="G52" i="15"/>
  <c r="G51" i="15"/>
  <c r="G50" i="15"/>
  <c r="G49" i="15"/>
  <c r="G48" i="15"/>
  <c r="G47" i="15"/>
  <c r="G46" i="15"/>
  <c r="G45" i="15"/>
  <c r="G44" i="15"/>
  <c r="G41" i="15"/>
  <c r="G40" i="15"/>
  <c r="G39" i="15"/>
  <c r="G38" i="15"/>
  <c r="G37" i="15"/>
  <c r="G36" i="15"/>
  <c r="G35" i="15"/>
  <c r="G34" i="15"/>
  <c r="G33" i="15"/>
  <c r="G32" i="15"/>
  <c r="G31" i="15"/>
  <c r="F31" i="15"/>
  <c r="F30" i="15"/>
  <c r="G30" i="15" s="1"/>
  <c r="G24" i="15"/>
  <c r="F24" i="15"/>
  <c r="D10" i="14"/>
  <c r="B25" i="14"/>
  <c r="B24" i="14"/>
  <c r="B23" i="14"/>
  <c r="B22" i="14"/>
  <c r="B21" i="14"/>
  <c r="B20" i="14"/>
  <c r="B19" i="14"/>
  <c r="B18" i="14"/>
  <c r="B17" i="14"/>
  <c r="B16" i="14"/>
  <c r="B15" i="14"/>
  <c r="B14" i="14"/>
  <c r="B13" i="14"/>
  <c r="B12" i="14"/>
  <c r="B11" i="14"/>
  <c r="B10" i="14"/>
  <c r="A4" i="14"/>
  <c r="G464" i="15" l="1"/>
  <c r="G374" i="15"/>
  <c r="G327" i="15"/>
  <c r="G310" i="15"/>
  <c r="G95" i="15"/>
  <c r="G474" i="15"/>
  <c r="G513" i="15"/>
  <c r="G55" i="15"/>
  <c r="G126" i="15"/>
  <c r="G195" i="15"/>
  <c r="G202" i="15" s="1"/>
  <c r="D17" i="14" s="1"/>
  <c r="G240" i="15"/>
  <c r="G271" i="15" s="1"/>
  <c r="D19" i="14" s="1"/>
  <c r="G302" i="15"/>
  <c r="G307" i="15" s="1"/>
  <c r="D21" i="14" s="1"/>
  <c r="G524" i="15"/>
  <c r="G539" i="15" s="1"/>
  <c r="D24" i="14" s="1"/>
  <c r="G131" i="15"/>
  <c r="G136" i="15" s="1"/>
  <c r="D13" i="14" s="1"/>
  <c r="G164" i="15"/>
  <c r="G174" i="15" s="1"/>
  <c r="D15" i="14" s="1"/>
  <c r="G42" i="15"/>
  <c r="D11" i="14" s="1"/>
  <c r="G77" i="15"/>
  <c r="G145" i="15"/>
  <c r="G156" i="15" s="1"/>
  <c r="D14" i="14" s="1"/>
  <c r="G408" i="15"/>
  <c r="G540" i="15"/>
  <c r="G560" i="15" s="1"/>
  <c r="D25" i="14" s="1"/>
  <c r="G484" i="15"/>
  <c r="G436" i="15"/>
  <c r="G397" i="15"/>
  <c r="G182" i="15"/>
  <c r="G189" i="15" s="1"/>
  <c r="D16" i="14" s="1"/>
  <c r="G384" i="15"/>
  <c r="H135" i="10"/>
  <c r="H134" i="10"/>
  <c r="H133" i="10"/>
  <c r="D109" i="7"/>
  <c r="D93" i="7"/>
  <c r="G394" i="15" l="1"/>
  <c r="D22" i="14" s="1"/>
  <c r="G115" i="15"/>
  <c r="D12" i="14" s="1"/>
  <c r="G523" i="15"/>
  <c r="D23" i="14" s="1"/>
  <c r="D27" i="14" s="1"/>
  <c r="D11" i="2" s="1"/>
  <c r="D207" i="7"/>
  <c r="R49" i="10" l="1"/>
  <c r="D47" i="7"/>
  <c r="D46" i="7"/>
  <c r="D39" i="7"/>
  <c r="D261" i="7" l="1"/>
  <c r="D58" i="7" l="1"/>
  <c r="D59" i="7"/>
  <c r="D40" i="7"/>
  <c r="D33" i="7"/>
  <c r="D32" i="7"/>
  <c r="D25" i="7"/>
  <c r="D24" i="7"/>
  <c r="H247" i="10" l="1"/>
  <c r="H248" i="10"/>
  <c r="H249" i="10"/>
  <c r="H250" i="10"/>
  <c r="H251" i="10"/>
  <c r="H252" i="10"/>
  <c r="H253" i="10"/>
  <c r="H254" i="10"/>
  <c r="H255" i="10"/>
  <c r="H256" i="10"/>
  <c r="H257" i="10"/>
  <c r="H258" i="10"/>
  <c r="H259" i="10"/>
  <c r="H260" i="10"/>
  <c r="H261" i="10"/>
  <c r="H262" i="10"/>
  <c r="H263" i="10"/>
  <c r="H264" i="10"/>
  <c r="H265" i="10"/>
  <c r="H266" i="10"/>
  <c r="H267" i="10"/>
  <c r="H268" i="10"/>
  <c r="H269" i="10"/>
  <c r="H270" i="10"/>
  <c r="H271" i="10"/>
  <c r="H246" i="10"/>
  <c r="H243" i="10"/>
  <c r="H242" i="10"/>
  <c r="H241" i="10"/>
  <c r="H240" i="10"/>
  <c r="H239" i="10"/>
  <c r="H238" i="10"/>
  <c r="H174" i="10"/>
  <c r="H175" i="10"/>
  <c r="H176" i="10"/>
  <c r="H177" i="10"/>
  <c r="H178" i="10"/>
  <c r="H179" i="10"/>
  <c r="H180" i="10"/>
  <c r="H181" i="10"/>
  <c r="H182" i="10"/>
  <c r="H183" i="10"/>
  <c r="H184" i="10"/>
  <c r="H185" i="10"/>
  <c r="H186" i="10"/>
  <c r="H187" i="10"/>
  <c r="H188" i="10"/>
  <c r="H189" i="10"/>
  <c r="H190" i="10"/>
  <c r="H191" i="10"/>
  <c r="H192" i="10"/>
  <c r="H193" i="10"/>
  <c r="H194" i="10"/>
  <c r="H195" i="10"/>
  <c r="H196" i="10"/>
  <c r="H197" i="10"/>
  <c r="H198" i="10"/>
  <c r="H199" i="10"/>
  <c r="H200" i="10"/>
  <c r="H201" i="10"/>
  <c r="H202" i="10"/>
  <c r="H203" i="10"/>
  <c r="H204" i="10"/>
  <c r="H205" i="10"/>
  <c r="H206" i="10"/>
  <c r="H207" i="10"/>
  <c r="H208" i="10"/>
  <c r="H210" i="10"/>
  <c r="H211" i="10"/>
  <c r="H212" i="10"/>
  <c r="H213" i="10"/>
  <c r="H214" i="10"/>
  <c r="H215" i="10"/>
  <c r="H216" i="10"/>
  <c r="H217" i="10"/>
  <c r="H218" i="10"/>
  <c r="H219" i="10"/>
  <c r="H220" i="10"/>
  <c r="H221" i="10"/>
  <c r="H222" i="10"/>
  <c r="H223" i="10"/>
  <c r="H224" i="10"/>
  <c r="H225" i="10"/>
  <c r="H226" i="10"/>
  <c r="H227" i="10"/>
  <c r="H228" i="10"/>
  <c r="H229" i="10"/>
  <c r="H230" i="10"/>
  <c r="H231" i="10"/>
  <c r="H232" i="10"/>
  <c r="H233" i="10"/>
  <c r="H173" i="10"/>
  <c r="H162" i="10"/>
  <c r="H163" i="10"/>
  <c r="H164" i="10"/>
  <c r="H165" i="10"/>
  <c r="H166" i="10"/>
  <c r="H167" i="10"/>
  <c r="H168" i="10"/>
  <c r="H169" i="10"/>
  <c r="H161" i="10"/>
  <c r="H141" i="10"/>
  <c r="H142" i="10"/>
  <c r="H143" i="10"/>
  <c r="H144" i="10"/>
  <c r="H145" i="10"/>
  <c r="H146" i="10"/>
  <c r="H147" i="10"/>
  <c r="H148" i="10"/>
  <c r="H149" i="10"/>
  <c r="H150" i="10"/>
  <c r="H151" i="10"/>
  <c r="H152" i="10"/>
  <c r="H153" i="10"/>
  <c r="H154" i="10"/>
  <c r="H155" i="10"/>
  <c r="H156" i="10"/>
  <c r="H157" i="10"/>
  <c r="H140" i="10"/>
  <c r="H136" i="10"/>
  <c r="H114" i="10"/>
  <c r="H115" i="10"/>
  <c r="H116" i="10"/>
  <c r="H117" i="10"/>
  <c r="H118" i="10"/>
  <c r="H119" i="10"/>
  <c r="H120" i="10"/>
  <c r="H121" i="10"/>
  <c r="H122" i="10"/>
  <c r="H123" i="10"/>
  <c r="H124" i="10"/>
  <c r="H125" i="10"/>
  <c r="H126" i="10"/>
  <c r="H127" i="10"/>
  <c r="H128" i="10"/>
  <c r="H129" i="10"/>
  <c r="H130" i="10"/>
  <c r="H131" i="10"/>
  <c r="H113" i="10"/>
  <c r="H103" i="10"/>
  <c r="H104" i="10"/>
  <c r="H105" i="10"/>
  <c r="H106" i="10"/>
  <c r="H107" i="10"/>
  <c r="H108" i="10"/>
  <c r="H102" i="10"/>
  <c r="H89" i="10"/>
  <c r="H90" i="10"/>
  <c r="H91" i="10"/>
  <c r="H92" i="10"/>
  <c r="H93" i="10"/>
  <c r="H94" i="10"/>
  <c r="H95" i="10"/>
  <c r="H96" i="10"/>
  <c r="H97" i="10"/>
  <c r="H88" i="10"/>
  <c r="H67" i="10"/>
  <c r="H68" i="10"/>
  <c r="H69" i="10"/>
  <c r="H70" i="10"/>
  <c r="H71" i="10"/>
  <c r="H72" i="10"/>
  <c r="H73" i="10"/>
  <c r="H74" i="10"/>
  <c r="H75" i="10"/>
  <c r="H76" i="10"/>
  <c r="H77" i="10"/>
  <c r="H78" i="10"/>
  <c r="H79" i="10"/>
  <c r="H80" i="10"/>
  <c r="H81" i="10"/>
  <c r="H82" i="10"/>
  <c r="H83" i="10"/>
  <c r="H84" i="10"/>
  <c r="H66" i="10"/>
  <c r="H55" i="10"/>
  <c r="H56" i="10"/>
  <c r="H57" i="10"/>
  <c r="H58" i="10"/>
  <c r="H59" i="10"/>
  <c r="H60" i="10"/>
  <c r="H61" i="10"/>
  <c r="H62" i="10"/>
  <c r="H54" i="10"/>
  <c r="H50" i="10"/>
  <c r="H42" i="10"/>
  <c r="H43" i="10"/>
  <c r="H44" i="10"/>
  <c r="H45" i="10"/>
  <c r="H46" i="10"/>
  <c r="H47" i="10"/>
  <c r="H48" i="10"/>
  <c r="H49"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11" i="10"/>
  <c r="H297" i="7"/>
  <c r="H298" i="7"/>
  <c r="H299" i="7"/>
  <c r="H300" i="7"/>
  <c r="H301" i="7"/>
  <c r="H302" i="7"/>
  <c r="H303" i="7"/>
  <c r="H304" i="7"/>
  <c r="H305" i="7"/>
  <c r="H306" i="7"/>
  <c r="H307" i="7"/>
  <c r="H308" i="7"/>
  <c r="H309" i="7"/>
  <c r="H310" i="7"/>
  <c r="H311" i="7"/>
  <c r="H312" i="7"/>
  <c r="H313" i="7"/>
  <c r="H314" i="7"/>
  <c r="H315" i="7"/>
  <c r="H316" i="7"/>
  <c r="H296" i="7"/>
  <c r="H287" i="7"/>
  <c r="H288" i="7"/>
  <c r="H289" i="7"/>
  <c r="H290" i="7"/>
  <c r="H291" i="7"/>
  <c r="H292" i="7"/>
  <c r="H293" i="7"/>
  <c r="H286"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2" i="7"/>
  <c r="H263" i="7"/>
  <c r="H264" i="7"/>
  <c r="H265" i="7"/>
  <c r="H266" i="7"/>
  <c r="H267" i="7"/>
  <c r="H268" i="7"/>
  <c r="H269" i="7"/>
  <c r="H270" i="7"/>
  <c r="H271" i="7"/>
  <c r="H272" i="7"/>
  <c r="H273" i="7"/>
  <c r="H274" i="7"/>
  <c r="H275" i="7"/>
  <c r="H276" i="7"/>
  <c r="H277" i="7"/>
  <c r="H278" i="7"/>
  <c r="H279" i="7"/>
  <c r="H280" i="7"/>
  <c r="H281" i="7"/>
  <c r="H282" i="7"/>
  <c r="H225" i="7"/>
  <c r="H202" i="7"/>
  <c r="H203" i="7"/>
  <c r="H204" i="7"/>
  <c r="H205" i="7"/>
  <c r="H206" i="7"/>
  <c r="H208" i="7"/>
  <c r="H209" i="7"/>
  <c r="H210" i="7"/>
  <c r="H211" i="7"/>
  <c r="H212" i="7"/>
  <c r="H213" i="7"/>
  <c r="H214" i="7"/>
  <c r="H215" i="7"/>
  <c r="H216" i="7"/>
  <c r="H217" i="7"/>
  <c r="H218" i="7"/>
  <c r="H219" i="7"/>
  <c r="H220" i="7"/>
  <c r="H201" i="7"/>
  <c r="H186" i="7"/>
  <c r="H187" i="7"/>
  <c r="H188" i="7"/>
  <c r="H189" i="7"/>
  <c r="H190" i="7"/>
  <c r="H191" i="7"/>
  <c r="H192" i="7"/>
  <c r="H193" i="7"/>
  <c r="H194" i="7"/>
  <c r="H195" i="7"/>
  <c r="H196" i="7"/>
  <c r="H185" i="7"/>
  <c r="H180" i="7"/>
  <c r="H171" i="7"/>
  <c r="H172" i="7"/>
  <c r="H173" i="7"/>
  <c r="H174" i="7"/>
  <c r="H175" i="7"/>
  <c r="H176" i="7"/>
  <c r="H177" i="7"/>
  <c r="H178" i="7"/>
  <c r="H179" i="7"/>
  <c r="H170"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16" i="7"/>
  <c r="H82" i="7"/>
  <c r="H83" i="7"/>
  <c r="H84" i="7"/>
  <c r="H85" i="7"/>
  <c r="H86" i="7"/>
  <c r="H87" i="7"/>
  <c r="H88" i="7"/>
  <c r="H89" i="7"/>
  <c r="H90" i="7"/>
  <c r="H91" i="7"/>
  <c r="H92" i="7"/>
  <c r="H94" i="7"/>
  <c r="H95" i="7"/>
  <c r="H96" i="7"/>
  <c r="H97" i="7"/>
  <c r="H98" i="7"/>
  <c r="H99" i="7"/>
  <c r="H100" i="7"/>
  <c r="H101" i="7"/>
  <c r="H102" i="7"/>
  <c r="H103" i="7"/>
  <c r="H104" i="7"/>
  <c r="H105" i="7"/>
  <c r="H106" i="7"/>
  <c r="H107" i="7"/>
  <c r="H108" i="7"/>
  <c r="H109" i="7"/>
  <c r="H110" i="7"/>
  <c r="H111" i="7"/>
  <c r="H81" i="7"/>
  <c r="H21" i="7"/>
  <c r="H11" i="7"/>
  <c r="H12" i="7"/>
  <c r="H13" i="7"/>
  <c r="H14" i="7"/>
  <c r="H15" i="7"/>
  <c r="H16" i="7"/>
  <c r="H17" i="7"/>
  <c r="H18" i="7"/>
  <c r="H19" i="7"/>
  <c r="H20" i="7"/>
  <c r="H22" i="7"/>
  <c r="H23" i="7"/>
  <c r="H26" i="7"/>
  <c r="H27" i="7"/>
  <c r="H28" i="7"/>
  <c r="H29" i="7"/>
  <c r="H30" i="7"/>
  <c r="H31" i="7"/>
  <c r="H34" i="7"/>
  <c r="H35" i="7"/>
  <c r="H36" i="7"/>
  <c r="H37" i="7"/>
  <c r="H38" i="7"/>
  <c r="H41" i="7"/>
  <c r="H42" i="7"/>
  <c r="H43" i="7"/>
  <c r="H44" i="7"/>
  <c r="H45"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10" i="7"/>
  <c r="H80" i="5"/>
  <c r="H81" i="5"/>
  <c r="H82" i="5"/>
  <c r="H83" i="5"/>
  <c r="H84" i="5"/>
  <c r="H85" i="5"/>
  <c r="H86" i="5"/>
  <c r="H87" i="5"/>
  <c r="H88" i="5"/>
  <c r="H89" i="5"/>
  <c r="H90" i="5"/>
  <c r="H91" i="5"/>
  <c r="H92" i="5"/>
  <c r="H79" i="5"/>
  <c r="H75" i="5"/>
  <c r="H71" i="5"/>
  <c r="H72" i="5"/>
  <c r="H74" i="5"/>
  <c r="H70" i="5"/>
  <c r="H65" i="5"/>
  <c r="H66" i="5"/>
  <c r="H64" i="5"/>
  <c r="H67" i="5" s="1"/>
  <c r="D11" i="4" s="1"/>
  <c r="H63" i="5"/>
  <c r="H57" i="5"/>
  <c r="H58" i="5"/>
  <c r="H59" i="5"/>
  <c r="H60" i="5"/>
  <c r="H45" i="5"/>
  <c r="H46" i="5"/>
  <c r="H47" i="5"/>
  <c r="H48" i="5"/>
  <c r="H49" i="5"/>
  <c r="H50" i="5"/>
  <c r="H51" i="5"/>
  <c r="H52" i="5"/>
  <c r="H53" i="5"/>
  <c r="H54" i="5"/>
  <c r="H55" i="5"/>
  <c r="H56" i="5"/>
  <c r="H44" i="5"/>
  <c r="H12" i="5"/>
  <c r="H13" i="5"/>
  <c r="H14" i="5"/>
  <c r="H15" i="5"/>
  <c r="H16" i="5"/>
  <c r="H17" i="5"/>
  <c r="H18" i="5"/>
  <c r="H19" i="5"/>
  <c r="H20" i="5"/>
  <c r="H21" i="5"/>
  <c r="H22" i="5"/>
  <c r="H23" i="5"/>
  <c r="H24" i="5"/>
  <c r="H25" i="5"/>
  <c r="H26" i="5"/>
  <c r="H27" i="5"/>
  <c r="H28" i="5"/>
  <c r="H29" i="5"/>
  <c r="H30" i="5"/>
  <c r="H31" i="5"/>
  <c r="H32" i="5"/>
  <c r="H33" i="5"/>
  <c r="H34" i="5"/>
  <c r="H35" i="5"/>
  <c r="H36" i="5"/>
  <c r="H37" i="5"/>
  <c r="H40" i="5"/>
  <c r="H11" i="5"/>
  <c r="H76" i="5" l="1"/>
  <c r="D12" i="4" s="1"/>
  <c r="H93" i="5"/>
  <c r="D13" i="4" s="1"/>
  <c r="H41" i="5"/>
  <c r="D9" i="4" s="1"/>
  <c r="H110" i="10"/>
  <c r="D14" i="9" s="1"/>
  <c r="H273" i="10"/>
  <c r="D20" i="9" s="1"/>
  <c r="H235" i="10"/>
  <c r="D18" i="9" s="1"/>
  <c r="H244" i="10"/>
  <c r="D19" i="9" s="1"/>
  <c r="H85" i="10"/>
  <c r="D12" i="9" s="1"/>
  <c r="H137" i="10"/>
  <c r="D15" i="9" s="1"/>
  <c r="H158" i="10"/>
  <c r="H98" i="10"/>
  <c r="D13" i="9" s="1"/>
  <c r="H63" i="10"/>
  <c r="D11" i="9" s="1"/>
  <c r="H40" i="10"/>
  <c r="D9" i="9" s="1"/>
  <c r="H181" i="7"/>
  <c r="D12" i="6" s="1"/>
  <c r="H294" i="7"/>
  <c r="D16" i="6" s="1"/>
  <c r="H317" i="7"/>
  <c r="D17" i="6" s="1"/>
  <c r="H167" i="7"/>
  <c r="D11" i="6" s="1"/>
  <c r="H61" i="5"/>
  <c r="D10" i="4" s="1"/>
  <c r="H197" i="7"/>
  <c r="D13" i="6" s="1"/>
  <c r="H51" i="10"/>
  <c r="D10" i="9" s="1"/>
  <c r="H207" i="7"/>
  <c r="H221" i="7" s="1"/>
  <c r="D14" i="6" s="1"/>
  <c r="H93" i="7"/>
  <c r="H113" i="7" s="1"/>
  <c r="D10" i="6" s="1"/>
  <c r="H47" i="7"/>
  <c r="H32" i="7"/>
  <c r="H33" i="7"/>
  <c r="H170" i="10" l="1"/>
  <c r="D17" i="9" s="1"/>
  <c r="D16" i="9"/>
  <c r="H46" i="7"/>
  <c r="H40" i="7"/>
  <c r="H39" i="7"/>
  <c r="H25" i="7"/>
  <c r="H24" i="7"/>
  <c r="H77" i="7" l="1"/>
  <c r="D9" i="6" s="1"/>
  <c r="A2" i="10"/>
  <c r="A3" i="9"/>
  <c r="A2" i="7"/>
  <c r="A3" i="6"/>
  <c r="A4" i="6"/>
  <c r="A2" i="5"/>
  <c r="A3" i="4"/>
  <c r="A3" i="2"/>
  <c r="B271" i="10" l="1"/>
  <c r="B258" i="10"/>
  <c r="B270" i="10"/>
  <c r="B257" i="10"/>
  <c r="B269" i="10"/>
  <c r="B268" i="10"/>
  <c r="B255" i="10"/>
  <c r="B267" i="10"/>
  <c r="B254" i="10"/>
  <c r="B266" i="10"/>
  <c r="B265" i="10"/>
  <c r="B253" i="10"/>
  <c r="B264" i="10"/>
  <c r="B252" i="10"/>
  <c r="B251" i="10"/>
  <c r="B263" i="10"/>
  <c r="B250" i="10"/>
  <c r="B262" i="10"/>
  <c r="B249" i="10"/>
  <c r="B261" i="10"/>
  <c r="B256" i="10"/>
  <c r="B248" i="10"/>
  <c r="D209" i="10"/>
  <c r="H209" i="10" s="1"/>
  <c r="B310" i="7" l="1"/>
  <c r="B17" i="6" l="1"/>
  <c r="B16" i="6"/>
  <c r="B15" i="6"/>
  <c r="B14" i="6"/>
  <c r="B13" i="6"/>
  <c r="B12" i="6"/>
  <c r="B11" i="6"/>
  <c r="B10" i="6"/>
  <c r="B315" i="7"/>
  <c r="B314" i="7"/>
  <c r="B313" i="7"/>
  <c r="B312" i="7"/>
  <c r="B311" i="7"/>
  <c r="B309" i="7"/>
  <c r="B299" i="7"/>
  <c r="B308" i="7"/>
  <c r="B305" i="7"/>
  <c r="B304" i="7"/>
  <c r="B303" i="7"/>
  <c r="B302" i="7"/>
  <c r="B301" i="7"/>
  <c r="B300" i="7"/>
  <c r="B298" i="7"/>
  <c r="H261" i="7"/>
  <c r="H283" i="7" s="1"/>
  <c r="D15" i="6" s="1"/>
  <c r="D23" i="4" l="1"/>
  <c r="D8" i="2" s="1"/>
  <c r="B13" i="4"/>
  <c r="B80" i="5"/>
  <c r="B15" i="9" l="1"/>
  <c r="B13" i="9"/>
  <c r="B12" i="9"/>
  <c r="B9" i="9"/>
  <c r="D22" i="9"/>
  <c r="D10" i="2" s="1"/>
  <c r="B20" i="9"/>
  <c r="A4" i="9"/>
  <c r="B9" i="6"/>
  <c r="D21" i="6"/>
  <c r="D9" i="2" s="1"/>
  <c r="D19" i="2" l="1"/>
  <c r="D20" i="2" s="1"/>
  <c r="B10" i="9"/>
  <c r="B17" i="9"/>
  <c r="B11" i="9"/>
  <c r="B19" i="9"/>
  <c r="B14" i="9"/>
  <c r="B18" i="9"/>
  <c r="B16" i="9"/>
  <c r="B12" i="4" l="1"/>
  <c r="B11" i="4"/>
  <c r="B10" i="4"/>
  <c r="B9" i="4"/>
  <c r="A4" i="4"/>
  <c r="B83" i="5"/>
  <c r="B90" i="5" s="1"/>
  <c r="B82" i="5"/>
  <c r="B89" i="5" s="1"/>
  <c r="B81" i="5"/>
  <c r="B88" i="5" s="1"/>
  <c r="B87" i="5"/>
</calcChain>
</file>

<file path=xl/sharedStrings.xml><?xml version="1.0" encoding="utf-8"?>
<sst xmlns="http://schemas.openxmlformats.org/spreadsheetml/2006/main" count="1942" uniqueCount="1086">
  <si>
    <t>SUMMARY OF BILLS OF QUANTITIES</t>
  </si>
  <si>
    <t>DESCRIPTION</t>
  </si>
  <si>
    <t>AMOUNT (MRF)</t>
  </si>
  <si>
    <t>%</t>
  </si>
  <si>
    <t>Bill №: 01 - GENERAL WORKS</t>
  </si>
  <si>
    <t>Bill №: 03 - WATER SUPPLY SYSTEM</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</si>
  <si>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</si>
  <si>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</si>
  <si>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</si>
  <si>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</si>
  <si>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</si>
  <si>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</si>
  <si>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</si>
  <si>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</si>
  <si>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</si>
  <si>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</si>
  <si>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</si>
  <si>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</si>
  <si>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</si>
  <si>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</si>
  <si>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</si>
  <si>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</si>
  <si>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</si>
  <si>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</si>
  <si>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</si>
  <si>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Specified Requirements</t>
  </si>
  <si>
    <t>1.3.01</t>
  </si>
  <si>
    <t xml:space="preserve">Provision and Erection of Notice Boards 3m x 4m size as per drawing and specification, including complete cost and conveyanceof materials, labour charges, &amp; etc. </t>
  </si>
  <si>
    <t>1.3.02</t>
  </si>
  <si>
    <t>Provision of photographs of important activities of the work during the progress of work as directed by the Engineer.</t>
  </si>
  <si>
    <t>1.3.03</t>
  </si>
  <si>
    <t>Provision of videograph of the progress of works, one video tape not more than 30 minutes duration showing the progress during evey month.</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</si>
  <si>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</si>
  <si>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</si>
  <si>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</si>
  <si>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</si>
  <si>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1.3.07</t>
  </si>
  <si>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</si>
  <si>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</si>
  <si>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</si>
  <si>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</si>
  <si>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</si>
  <si>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</si>
  <si>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</si>
  <si>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</si>
  <si>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</si>
  <si>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</si>
  <si>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</si>
  <si>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Clearing grass, bushes, shrubs, saplings, uprooting rank vegetation all along the pipeline route and removal &amp; disposal of rubbish to approved tips anywhere in the island as directed by the Engineer-in-charge</t>
  </si>
  <si>
    <t>2.2.00</t>
  </si>
  <si>
    <t>Cutting of trees, including trunks, branching and removal of stumps, roots, stacking of serviceable materials with all lifts and up to all lead within project area and earthfilling in the depression/pit, including excavation &amp; backfilling</t>
  </si>
  <si>
    <t>2.2.01</t>
  </si>
  <si>
    <t>Girth size up to 300mm</t>
  </si>
  <si>
    <t>item</t>
  </si>
  <si>
    <t>Girth size from 300mm to 600mm</t>
  </si>
  <si>
    <t>Girth size from 600mm to above</t>
  </si>
  <si>
    <t>2.3.00</t>
  </si>
  <si>
    <t>TOTAL OF BILL №: 02 - Carried Over To Summary</t>
  </si>
  <si>
    <t>BILL NO. 03 - DECOMISSIONING</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</si>
  <si>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</si>
  <si>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</si>
  <si>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</si>
  <si>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</si>
  <si>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</si>
  <si>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</si>
  <si>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</si>
  <si>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</si>
  <si>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</si>
  <si>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</si>
  <si>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</si>
  <si>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</si>
  <si>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</si>
  <si>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OMMISSIONS</t>
  </si>
  <si>
    <t>TOTAL OF BILL №: 06 - Carried Over To Summary</t>
  </si>
  <si>
    <t>02 GRAVITY SEWARAGE SYSTEM</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</si>
  <si>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</si>
  <si>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</si>
  <si>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</si>
  <si>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</si>
  <si>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</si>
  <si>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</si>
  <si>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</si>
  <si>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</si>
  <si>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Excavation Works</t>
  </si>
  <si>
    <r>
      <t>m</t>
    </r>
    <r>
      <rPr>
        <vertAlign val="superscript"/>
        <sz val="10"/>
        <rFont val="Calibri"/>
        <family val="2"/>
      </rPr>
      <t>3</t>
    </r>
  </si>
  <si>
    <t>1.2.02</t>
  </si>
  <si>
    <t>1.2.03</t>
  </si>
  <si>
    <t>1.2.04</t>
  </si>
  <si>
    <t>Concrete Works</t>
  </si>
  <si>
    <t>1.3.08</t>
  </si>
  <si>
    <t>Plastering works</t>
  </si>
  <si>
    <r>
      <t>m</t>
    </r>
    <r>
      <rPr>
        <vertAlign val="superscript"/>
        <sz val="10"/>
        <rFont val="Calibri"/>
        <family val="2"/>
      </rPr>
      <t>2</t>
    </r>
  </si>
  <si>
    <t>1.4.02</t>
  </si>
  <si>
    <t>1.4.03</t>
  </si>
  <si>
    <t>1.4.04</t>
  </si>
  <si>
    <t>Internal coating  (500 Micron Epoxy coating )</t>
  </si>
  <si>
    <t>1.5.02</t>
  </si>
  <si>
    <t>1.5.03</t>
  </si>
  <si>
    <t>1.6.00</t>
  </si>
  <si>
    <t>Bituminous External coating</t>
  </si>
  <si>
    <t>1.6.01</t>
  </si>
  <si>
    <t>1.6.02</t>
  </si>
  <si>
    <t>1.6.03</t>
  </si>
  <si>
    <t>1.6.04</t>
  </si>
  <si>
    <t>1.7.00</t>
  </si>
  <si>
    <t xml:space="preserve">Pumps  </t>
  </si>
  <si>
    <t>nos.</t>
  </si>
  <si>
    <t>Vent structures</t>
  </si>
  <si>
    <t>2.4.00</t>
  </si>
  <si>
    <t>Monitoring system</t>
  </si>
  <si>
    <t>2.4.01</t>
  </si>
  <si>
    <t>2.5.00</t>
  </si>
  <si>
    <t>Pumping Main</t>
  </si>
  <si>
    <t>2.5.01</t>
  </si>
  <si>
    <t xml:space="preserve">Pumping main 110mm dia. HDPE PE100 SDR11 PN16 pipe </t>
  </si>
  <si>
    <t>m</t>
  </si>
  <si>
    <t xml:space="preserve">Pumping main 160mm dia. HDPE PE100 SDR11 PN16 pipe </t>
  </si>
  <si>
    <t xml:space="preserve">Pumping main 200mm dia. HDPE PE100 SDR11 PN16 pipe </t>
  </si>
  <si>
    <t>2.6.00</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</si>
  <si>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</si>
  <si>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(b) The rate shall include for making good any areas affected by below works</t>
  </si>
  <si>
    <t>3.2.01</t>
  </si>
  <si>
    <t>25 mm2 4-Core armoured cable (feeder to PS)</t>
  </si>
  <si>
    <t>3.2.02</t>
  </si>
  <si>
    <t>3.3.00</t>
  </si>
  <si>
    <t>3.4.00</t>
  </si>
  <si>
    <t>3.5.00</t>
  </si>
  <si>
    <t>3.6.00</t>
  </si>
  <si>
    <t>Testing and Commissioning of the complete electrical system.</t>
  </si>
  <si>
    <t>3.7.00</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</si>
  <si>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</si>
  <si>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</si>
  <si>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</si>
  <si>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</si>
  <si>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(h) All sewer pipes shall be buried under earth cover of minimum 0.6 meters.</t>
  </si>
  <si>
    <t>Pipe laying</t>
  </si>
  <si>
    <t>All pipes are measured in linear meters on plan veiw. Contractor shall adjust for slopes</t>
  </si>
  <si>
    <t>4.2.01</t>
  </si>
  <si>
    <t>160mm dia, uPVC gravity sewer main (SN4, SDR41)</t>
  </si>
  <si>
    <t>4.3.00</t>
  </si>
  <si>
    <t>Maintenance shaft</t>
  </si>
  <si>
    <t>(a) Rates shall include for all connections, concrete protections and necessary ancillary items, as per drawing and technical specifications</t>
  </si>
  <si>
    <t>600mm dia. PE/PP Maintenance shaft with concrete protection</t>
  </si>
  <si>
    <t>4.4.00</t>
  </si>
  <si>
    <t>House Connection</t>
  </si>
  <si>
    <t>4.5.00</t>
  </si>
  <si>
    <t>Clean out</t>
  </si>
  <si>
    <t>160mm dia. uPVC clean out</t>
  </si>
  <si>
    <t>4.6.00</t>
  </si>
  <si>
    <t>5.2.01</t>
  </si>
  <si>
    <t>5.2.02</t>
  </si>
  <si>
    <t>5.2.03</t>
  </si>
  <si>
    <t>5.2.04</t>
  </si>
  <si>
    <t>5.3.00</t>
  </si>
  <si>
    <t>(a) Rates shall include for supply and installation as per approved manufacturers details</t>
  </si>
  <si>
    <t>5.3.01</t>
  </si>
  <si>
    <t>5.4.00</t>
  </si>
  <si>
    <t>BILL NO. 07 - SUPPLY OF O&amp;M EQUIPMENT AND SPARES</t>
  </si>
  <si>
    <t>7.1.00</t>
  </si>
  <si>
    <t>Safety Tools</t>
  </si>
  <si>
    <t>Supply and Delivery of the following safety equipments and tools:</t>
  </si>
  <si>
    <t>7.1.01</t>
  </si>
  <si>
    <t>7.1.02</t>
  </si>
  <si>
    <t>7.1.03</t>
  </si>
  <si>
    <t>Rubber mat of 1.1kV grade of size 6mm thick.</t>
  </si>
  <si>
    <t>7.1.04</t>
  </si>
  <si>
    <t>Fire Safety Rules chart.</t>
  </si>
  <si>
    <t>Shock Treatment Chart</t>
  </si>
  <si>
    <t>7.2.00</t>
  </si>
  <si>
    <t>Supply and Delivery of standard maintenance tools / equipments to Engineer's approval.</t>
  </si>
  <si>
    <t>7.3.00</t>
  </si>
  <si>
    <t>7.4.00</t>
  </si>
  <si>
    <t>7.5.00</t>
  </si>
  <si>
    <t>TOTAL OF BILL №: 07 - Carried Over To Summary</t>
  </si>
  <si>
    <t>BILL NO. 08 - TESTING AND COMMISSIONING</t>
  </si>
  <si>
    <t>8.1.00</t>
  </si>
  <si>
    <t>Preparation ofall  O&amp;M manuals, training documents and as-built drawings</t>
  </si>
  <si>
    <t>8.2.00</t>
  </si>
  <si>
    <t>8.3.00</t>
  </si>
  <si>
    <t>8.4.00</t>
  </si>
  <si>
    <t>Testing and comissioning of system</t>
  </si>
  <si>
    <t>TOTAL OF BILL №: 08 - Carried Over To Summary</t>
  </si>
  <si>
    <t>CLIENT : MINISTRY OF NATIONAL PLANNING, HOUSING &amp; INFRASTRUCTURE</t>
  </si>
  <si>
    <t>Bill №: 02 - GRAVITY SEWARAGE SYSTEM</t>
  </si>
  <si>
    <t>MATERIAL RATE</t>
  </si>
  <si>
    <t>LABOUR RATE</t>
  </si>
  <si>
    <t>03 WATER SUPPLY SYSTEM</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</si>
  <si>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</si>
  <si>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</si>
  <si>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</si>
  <si>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</si>
  <si>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</si>
  <si>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</si>
  <si>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</si>
  <si>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</si>
  <si>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160mm</t>
  </si>
  <si>
    <t>Gate Valve, 110mm</t>
  </si>
  <si>
    <t>Gate Valve, 75mm</t>
  </si>
  <si>
    <t>Gate Valve, 63mm</t>
  </si>
  <si>
    <t>50mm</t>
  </si>
  <si>
    <t>Nos.</t>
  </si>
  <si>
    <t>5.1.01</t>
  </si>
  <si>
    <t>Borehole Pumps</t>
  </si>
  <si>
    <t>De-gasefication Unit</t>
  </si>
  <si>
    <t>Brine Discharge Pumps</t>
  </si>
  <si>
    <t>Pipework</t>
  </si>
  <si>
    <t>7.2.01</t>
  </si>
  <si>
    <t>7.4.01</t>
  </si>
  <si>
    <t>7.4.02</t>
  </si>
  <si>
    <t>Rates shall include for all piping and connection works.</t>
  </si>
  <si>
    <t>Brine Tank</t>
  </si>
  <si>
    <t>9.1.00</t>
  </si>
  <si>
    <t>9.1.01</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</si>
  <si>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</si>
  <si>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</si>
  <si>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</si>
  <si>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</si>
  <si>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</si>
  <si>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</si>
  <si>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</si>
  <si>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</si>
  <si>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</si>
  <si>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</si>
  <si>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</si>
  <si>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</si>
  <si>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</si>
  <si>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</si>
  <si>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</si>
  <si>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</si>
  <si>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BILL NO. 11 - TESTING AND COMMISSIONING</t>
  </si>
  <si>
    <t>11.1.00</t>
  </si>
  <si>
    <t>11.2.00</t>
  </si>
  <si>
    <t>11.3.00</t>
  </si>
  <si>
    <t>11.4.00</t>
  </si>
  <si>
    <t>Testing and Commissioning of the overall Water System</t>
  </si>
  <si>
    <t>TOTAL OF BILL №: 11 - Carried Over To Summary</t>
  </si>
  <si>
    <t>BILL NO. 12 - ADDITIONS AND OMMISSIONS</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</si>
  <si>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</si>
  <si>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</si>
  <si>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</si>
  <si>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</si>
  <si>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</si>
  <si>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</si>
  <si>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</si>
  <si>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</si>
  <si>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</si>
  <si>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</si>
  <si>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</si>
  <si>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</si>
  <si>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</si>
  <si>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</si>
  <si>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</si>
  <si>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</si>
  <si>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</si>
  <si>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</si>
  <si>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</si>
  <si>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</si>
  <si>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</si>
  <si>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</si>
  <si>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</si>
  <si>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</si>
  <si>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</si>
  <si>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</si>
  <si>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</si>
  <si>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</si>
  <si>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</si>
  <si>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</si>
  <si>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</si>
  <si>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</si>
  <si>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Excavation for Control Panel</t>
  </si>
  <si>
    <t>Excavation for PS1 &amp; VC</t>
  </si>
  <si>
    <t>Excavation for PS2 &amp; VC</t>
  </si>
  <si>
    <t>Excavation for PS3 &amp; VC</t>
  </si>
  <si>
    <t>Lean concrete for PS1 &amp; VC</t>
  </si>
  <si>
    <t>Lean concrete for PS2 &amp; VC</t>
  </si>
  <si>
    <t>Lean concrete for PS3 &amp; VC</t>
  </si>
  <si>
    <t>Plastering works for PS1 &amp; VC</t>
  </si>
  <si>
    <t>Plastering works for PS2 &amp; VC</t>
  </si>
  <si>
    <t>Plastering works for PS3 &amp; VC</t>
  </si>
  <si>
    <t>Coating for PS1 &amp; VC</t>
  </si>
  <si>
    <t>Coating for PS2 &amp; VC</t>
  </si>
  <si>
    <t>Coating for PS3 &amp; VC</t>
  </si>
  <si>
    <t>External coating for PS1 &amp; VC</t>
  </si>
  <si>
    <t>External coating for PS2 &amp; VC</t>
  </si>
  <si>
    <t>External coating for PS3 &amp; VC</t>
  </si>
  <si>
    <t>1.3.09</t>
  </si>
  <si>
    <t>1.3.10</t>
  </si>
  <si>
    <t>1.4.05</t>
  </si>
  <si>
    <t>1.6.05</t>
  </si>
  <si>
    <t>Excavation for Vent Stack &amp; Light Post</t>
  </si>
  <si>
    <t xml:space="preserve">Boundary wall  </t>
  </si>
  <si>
    <t>PS1</t>
  </si>
  <si>
    <t>PS2</t>
  </si>
  <si>
    <t>PS3</t>
  </si>
  <si>
    <t>1.7.01</t>
  </si>
  <si>
    <t>1.7.02</t>
  </si>
  <si>
    <t>1.7.03</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</si>
  <si>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STP/Discharge sites. Once all the content has been thoroughly removed the septic tanks should be backfilled with adequate material and compacted</t>
    </r>
  </si>
  <si>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</si>
  <si>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</si>
  <si>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</si>
  <si>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</si>
  <si>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</si>
  <si>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</si>
  <si>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</si>
  <si>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</si>
  <si>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</si>
  <si>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</si>
  <si>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</si>
  <si>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</si>
  <si>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 xml:space="preserve">Detailed  house connection survey of each plot and prepare site layout and identify household catchpit and water supply connection meter location and obtain Homeowner &amp; Contractor agreement for each house </t>
  </si>
  <si>
    <t>Detailed setting out survey for each facility location and preperation of shopdrawings based on detail drawings and specifications</t>
  </si>
  <si>
    <t>Detailed level survey of each Manhole/cleanout location and submission of surveys as per specification to engineers approval</t>
  </si>
  <si>
    <t>2.3.01</t>
  </si>
  <si>
    <t>2.3.02</t>
  </si>
  <si>
    <t>2.3.03</t>
  </si>
  <si>
    <t xml:space="preserve">Clearing of roads to enable laying of pipes within the vegetation zones in the island to facilitate connections for future plots or connection to facility locations </t>
  </si>
  <si>
    <t>BILL NO. 04 - TRAIL OPERATION AND TRAINNING</t>
  </si>
  <si>
    <t xml:space="preserve">Operation of the entire system after commissioning the system inluding, power and consumables, daily operation, house connection works etc </t>
  </si>
  <si>
    <t xml:space="preserve">Training of employer's nominees in operation and maintenance </t>
  </si>
  <si>
    <t>Mobilize to site and maintain water bowsers to meet the drinking water needs of the households affected by dewatering of trenches.</t>
  </si>
  <si>
    <t>Provision of temporary sewerage connections by septic tanks or diversion of existing lines for household that are affected by the construction activities such as pipelaying</t>
  </si>
  <si>
    <t>2.6.0</t>
  </si>
  <si>
    <t>BILL NO. 05 - ADDITIONS AND OMMISSIONS</t>
  </si>
  <si>
    <t>5.1.02</t>
  </si>
  <si>
    <t>5.1.03</t>
  </si>
  <si>
    <t>5.1.04</t>
  </si>
  <si>
    <t>Lean concrete for Control Panel</t>
  </si>
  <si>
    <t>Lean concrete for Vent Stack &amp; Light Post</t>
  </si>
  <si>
    <t>Reinforced concrete for Vent Stack &amp; Light Post</t>
  </si>
  <si>
    <t>Reinforced concrete for Control Panel</t>
  </si>
  <si>
    <t>Plastering works for Vent Stack &amp; Light Post</t>
  </si>
  <si>
    <t>Plastering works for Control Panel</t>
  </si>
  <si>
    <t>External coating for Vent Stack &amp; Light Post</t>
  </si>
  <si>
    <t>External coating for Control Panel</t>
  </si>
  <si>
    <t>1.8.00</t>
  </si>
  <si>
    <t xml:space="preserve">Supply and installation of vent structure with carbon filters and other ancilliaries  as per the drawing and specificattions </t>
  </si>
  <si>
    <t>1.8.01</t>
  </si>
  <si>
    <t>Others</t>
  </si>
  <si>
    <t xml:space="preserve">Gate Valves </t>
  </si>
  <si>
    <t>Valves</t>
  </si>
  <si>
    <t xml:space="preserve">Check Valves </t>
  </si>
  <si>
    <t>1.9.00</t>
  </si>
  <si>
    <t>1.9.01</t>
  </si>
  <si>
    <t>1.9.02</t>
  </si>
  <si>
    <t>1.10.00</t>
  </si>
  <si>
    <t>1.10.01</t>
  </si>
  <si>
    <t>1.11.00</t>
  </si>
  <si>
    <t>(a) The rate for pipe laying shall comprise excavation of trenches, backfilling after laying and testing, jointing pipes, installing house connection wyes on the main line, providing granular bedding for pipe laying, including dismantling of road layers and reinstatement after works</t>
  </si>
  <si>
    <t>Excavation for DPS &amp; VC</t>
  </si>
  <si>
    <t>Plastering works for DPS &amp; VC</t>
  </si>
  <si>
    <t>Coating for DPS &amp; VC</t>
  </si>
  <si>
    <t>External coating for DPS &amp; VC</t>
  </si>
  <si>
    <t>Lean concrete for DPS &amp; VC</t>
  </si>
  <si>
    <t>2.6.01</t>
  </si>
  <si>
    <t>2.7.00</t>
  </si>
  <si>
    <t>3.2.03</t>
  </si>
  <si>
    <t>3.3.01</t>
  </si>
  <si>
    <t>3.3.02</t>
  </si>
  <si>
    <t>3.3.03</t>
  </si>
  <si>
    <t>3.3.04</t>
  </si>
  <si>
    <t>3.3.05</t>
  </si>
  <si>
    <t>3.3.06</t>
  </si>
  <si>
    <t>3.4.01</t>
  </si>
  <si>
    <t>3.4.02</t>
  </si>
  <si>
    <t>3.4.03</t>
  </si>
  <si>
    <t>3.5.01</t>
  </si>
  <si>
    <t>3.6.01</t>
  </si>
  <si>
    <t>3.6.02</t>
  </si>
  <si>
    <t>3.6.03</t>
  </si>
  <si>
    <t>3.7.01</t>
  </si>
  <si>
    <t>3.8.00</t>
  </si>
  <si>
    <t>3.8.01</t>
  </si>
  <si>
    <t>3.9.00</t>
  </si>
  <si>
    <t>3.9.01</t>
  </si>
  <si>
    <t>3.9.02</t>
  </si>
  <si>
    <t>3.10.00</t>
  </si>
  <si>
    <t>3.10.01</t>
  </si>
  <si>
    <t>3.11.00</t>
  </si>
  <si>
    <t>BILL NO. 04 - SEA OUTFALL</t>
  </si>
  <si>
    <t>Construction of outfall</t>
  </si>
  <si>
    <t>160mm dia, HDPE(PE100, PN16, SDR11) sea outfall pipe  on land</t>
  </si>
  <si>
    <t>160mm dia, HDPE(PE100, PN16, SDR11) sea outfall pipe  offshore</t>
  </si>
  <si>
    <t>4.2.02</t>
  </si>
  <si>
    <t xml:space="preserve">c)  Rates shall include concrete ballast blocks, diffusers, anchoring  necessary concrete protections, fittings , flanges and ancillaries as per drawings and specifications </t>
  </si>
  <si>
    <t xml:space="preserve">d) All pipes are measured in linear meters on plan veiw and contractor shall adjust for slopes and actual profile </t>
  </si>
  <si>
    <t>BILL NO. 05 - SUPPLY AND INSTALLATION OF PUMPS</t>
  </si>
  <si>
    <t>Air Blowers</t>
  </si>
  <si>
    <t>Nos</t>
  </si>
  <si>
    <t>(a) Rates shall include for supply and installation as per approved drawings, specifications and approved manufacturers details</t>
  </si>
  <si>
    <t>Main feeder cable from island grid( distribiution boxes) /power house to PS/DPS</t>
  </si>
  <si>
    <t>b) rates shall include costs for power cables,  level control switches, other ancillaries as per drawing and specifications.</t>
  </si>
  <si>
    <t>BILL NO. 06 - MECHANICAL AND ELECTRICAL WORKS</t>
  </si>
  <si>
    <t>Preparation and updation of electrical panel drawings based on the MEA approved SLD drawings provided and material approvals for specific electromechnical items and obtaining approval from MEA</t>
  </si>
  <si>
    <t xml:space="preserve">Monitoring system for Pump stations and DPS  including all necessary cabling, wiring or GSM modules, ancilliaries as per sepcifications and approved materials . </t>
  </si>
  <si>
    <t xml:space="preserve">Control panels with necessary cabling, control wiring, PLC and other ancillaries as per approved details </t>
  </si>
  <si>
    <t>6.3.00</t>
  </si>
  <si>
    <t>6.3.01</t>
  </si>
  <si>
    <t>6.3.02</t>
  </si>
  <si>
    <t>6.4.00</t>
  </si>
  <si>
    <t>6.4.01</t>
  </si>
  <si>
    <t>6.4.02</t>
  </si>
  <si>
    <t>6.4.03</t>
  </si>
  <si>
    <t>6.4.04</t>
  </si>
  <si>
    <t>6.5.00</t>
  </si>
  <si>
    <t>6.6.00</t>
  </si>
  <si>
    <t>6.5.01</t>
  </si>
  <si>
    <t>6.7.00</t>
  </si>
  <si>
    <t>(f) All gravity sewer pipes shall be jointed using rubber ring push fit jointing method &amp; rubber rings comply with bs 2494 (type2)</t>
  </si>
  <si>
    <t xml:space="preserve">Lateral house connection to main network, not exceeding maximum distance of 8m, using 110mm uPVC pipes, including provision and installation of 315mm dia , uPVC House inspection chamber and ancillaries as per detail drawing and specifications </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</si>
  <si>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</si>
  <si>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</si>
  <si>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</si>
  <si>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</si>
  <si>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</si>
  <si>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</si>
  <si>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</si>
  <si>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</si>
  <si>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</si>
  <si>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</si>
  <si>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</si>
  <si>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</si>
  <si>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</si>
  <si>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</si>
  <si>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</si>
  <si>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</si>
  <si>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</si>
  <si>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</si>
  <si>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</si>
  <si>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</si>
  <si>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7.2.02</t>
  </si>
  <si>
    <t>7.2.03</t>
  </si>
  <si>
    <t>7.2.04</t>
  </si>
  <si>
    <t>7.2.05</t>
  </si>
  <si>
    <t>7.2.06</t>
  </si>
  <si>
    <t>7.2.07</t>
  </si>
  <si>
    <t>7.2.08</t>
  </si>
  <si>
    <t>7.2.09</t>
  </si>
  <si>
    <t>7.2.10</t>
  </si>
  <si>
    <t>7.2.11</t>
  </si>
  <si>
    <t>7.2.12</t>
  </si>
  <si>
    <t>7.2.13</t>
  </si>
  <si>
    <t>7.2.14</t>
  </si>
  <si>
    <t>7.2.15</t>
  </si>
  <si>
    <t>7.2.16</t>
  </si>
  <si>
    <t>7.2.17</t>
  </si>
  <si>
    <t>7.2.18</t>
  </si>
  <si>
    <t>Network Maintenance Tools</t>
  </si>
  <si>
    <t>7.3.01</t>
  </si>
  <si>
    <t>Sewer Cleaning Rods (locking, pvc rods) 2 m each</t>
  </si>
  <si>
    <t>Respiratory Mask</t>
  </si>
  <si>
    <t>Gloves</t>
  </si>
  <si>
    <t>Set</t>
  </si>
  <si>
    <t>7.3.02</t>
  </si>
  <si>
    <t>7.3.03</t>
  </si>
  <si>
    <t>7.4.03</t>
  </si>
  <si>
    <t>Pump Spares</t>
  </si>
  <si>
    <t>Grip eye (for Pump chain)</t>
  </si>
  <si>
    <t>Floats</t>
  </si>
  <si>
    <t xml:space="preserve">Pump Cable </t>
  </si>
  <si>
    <t xml:space="preserve">Basic Repair kit for pump </t>
  </si>
  <si>
    <t>7.4.04</t>
  </si>
  <si>
    <t>Supply and Delivery of pump spares based on Approved pumps and to Engineer's approval.</t>
  </si>
  <si>
    <t>set</t>
  </si>
  <si>
    <t>nos</t>
  </si>
  <si>
    <t>Network and House Connection Spares</t>
  </si>
  <si>
    <t>Ring and Cover for 315 Catch pit</t>
  </si>
  <si>
    <t>7.5.01</t>
  </si>
  <si>
    <t>7.5.02</t>
  </si>
  <si>
    <t>7.5.03</t>
  </si>
  <si>
    <t>7.5.04</t>
  </si>
  <si>
    <t>7.5.05</t>
  </si>
  <si>
    <t>7.5.06</t>
  </si>
  <si>
    <t>7.5.07</t>
  </si>
  <si>
    <t>7.5.08</t>
  </si>
  <si>
    <t>7.5.09</t>
  </si>
  <si>
    <t>Supply and Delivery of standard spare parts as per the approved manafactureres for networks and house connection components and  to Engineer's approval.</t>
  </si>
  <si>
    <t xml:space="preserve">160/110mm UPVC “y” Branch </t>
  </si>
  <si>
    <t xml:space="preserve">160mm uPVC Pipe </t>
  </si>
  <si>
    <t xml:space="preserve">160mm Repair Coupler UPVC </t>
  </si>
  <si>
    <t xml:space="preserve">110mm Repair Coupler UPVC </t>
  </si>
  <si>
    <t>110mm UPVC Bend 45 degree,  (spigot ended)</t>
  </si>
  <si>
    <t xml:space="preserve">110mm UPVC Insitu Adapter </t>
  </si>
  <si>
    <t xml:space="preserve">160mm UPVC Insitu Adapter </t>
  </si>
  <si>
    <t>160mm Hole saw/Cutter</t>
  </si>
  <si>
    <t>7.3.04</t>
  </si>
  <si>
    <t>7.5.10</t>
  </si>
  <si>
    <t>7.5.11</t>
  </si>
  <si>
    <t>315mm Corrugated shafts</t>
  </si>
  <si>
    <t>315mm PE/ HDPE Catch pit Base</t>
  </si>
  <si>
    <t xml:space="preserve">Sewer jetting  </t>
  </si>
  <si>
    <t>7.6.00</t>
  </si>
  <si>
    <t>7.6.01</t>
  </si>
  <si>
    <t xml:space="preserve">Supply of vehicle mounted sewer jetting machine with suction and jetting incorporated as per the specifications and engineers approval ( 1500 litre tank)  </t>
  </si>
  <si>
    <t>7.7.00</t>
  </si>
  <si>
    <t xml:space="preserve">Training of employeer's nominnes in operation and maintainance </t>
  </si>
  <si>
    <t>9.1.02</t>
  </si>
  <si>
    <t>9.1.03</t>
  </si>
  <si>
    <t>9.1.04</t>
  </si>
  <si>
    <t>9.1.05</t>
  </si>
  <si>
    <t>9.1.06</t>
  </si>
  <si>
    <t>9.1.07</t>
  </si>
  <si>
    <t>9.1.08</t>
  </si>
  <si>
    <t>9.2.01</t>
  </si>
  <si>
    <t>9.2.02</t>
  </si>
  <si>
    <t>9.2.03</t>
  </si>
  <si>
    <t>9.2.04</t>
  </si>
  <si>
    <t>9.2.05</t>
  </si>
  <si>
    <t>9.2.06</t>
  </si>
  <si>
    <t>9.2.07</t>
  </si>
  <si>
    <t>9.2.08</t>
  </si>
  <si>
    <t>9.3.00</t>
  </si>
  <si>
    <t>Road Clearance (Provisional Item)</t>
  </si>
  <si>
    <t>BILL NO. 09 - ADDITIONS AND OMMISSIONS</t>
  </si>
  <si>
    <t>TOTAL OF BILL №: 09- Carried Over To Summary</t>
  </si>
  <si>
    <t>(b) The rate for pipe laying shall comprise excavation of trenches, backfilling after laying and testing, jointing pipes, , dewatering if absolutely necessarry, providing granular bedding for pipe laying, including dismantling of road layers and reinstatement after works</t>
  </si>
  <si>
    <t>BILL NO. 03 - DPS</t>
  </si>
  <si>
    <t>(a) Rates shall include for protection of isolation valves in concrete chambers or similar, including all connections and necessary ancillary items, as per drawings  and technical specifications</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</si>
  <si>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</si>
  <si>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</si>
  <si>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</si>
  <si>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</si>
  <si>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</si>
  <si>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</si>
  <si>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 xml:space="preserve">Gate Valve, 250mm </t>
  </si>
  <si>
    <t>supply and installation of house laterals including, electrofusion saddle, NRV, control valve, meter kit, MT adaptar, lockable tap, and all accesorries and GI pipe protection, as per drawing and specifications.</t>
  </si>
  <si>
    <t>Supply and Installation of materials for installation of Comercial / Institutional Customer connections Icluding, electrofusion saddle, NRV, control valve, meter kit, MT adaptar, lockable tap, and all accesorries and GI pipe protection, as per drawing and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</si>
  <si>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</si>
  <si>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</si>
  <si>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</si>
  <si>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</si>
  <si>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</si>
  <si>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Construction and installation of Desalination Plant Feed Water Borehole 250mm dia x 35-40m deep and associated structures as described and shown in drawings and specifications. Rates shall include for all excavation and other earth works, machineries, equipments, pipes and fittings, materials and accessories required for complete works</t>
  </si>
  <si>
    <t>4.1.01</t>
  </si>
  <si>
    <t xml:space="preserve">Supply and installation of all associated yard pipings, including valves, valce chambers and all other ancillaries as per drawings and specifications </t>
  </si>
  <si>
    <t>4.3.01</t>
  </si>
  <si>
    <t>4.4.01</t>
  </si>
  <si>
    <t>4.5.01</t>
  </si>
  <si>
    <t xml:space="preserve">BILL NO. 05 - BRINE OUTFALL </t>
  </si>
  <si>
    <t>6.1.01</t>
  </si>
  <si>
    <t>6.2.01</t>
  </si>
  <si>
    <t>CIP System</t>
  </si>
  <si>
    <t>BILL NO. 07 - SUPPLY AND INSTALLATION OF PUMPS</t>
  </si>
  <si>
    <t xml:space="preserve">Supply and installation, including VFDs and and other ancillaries </t>
  </si>
  <si>
    <t>Transfer Pumps</t>
  </si>
  <si>
    <t xml:space="preserve">Bill №: 04 - ADMIN BUILDING </t>
  </si>
  <si>
    <t>Rates shall include for excavation works, lean concrete , reinforced concrete,  all piping,connection works, valves, float switch, etc as per drawings and technical specification</t>
  </si>
  <si>
    <t>4.3.02</t>
  </si>
  <si>
    <t>Supply and installation of de-gasefication unit including concrete foundations,blowers and all accessories required for complete works</t>
  </si>
  <si>
    <t>Distribiution Pumps</t>
  </si>
  <si>
    <t xml:space="preserve">Supply and installation, including all neccesary ancillaries </t>
  </si>
  <si>
    <t>Main feeder cable from island grid( distribiution boxes) /power house to WTP</t>
  </si>
  <si>
    <t xml:space="preserve">RO plant </t>
  </si>
  <si>
    <t xml:space="preserve">UF plant </t>
  </si>
  <si>
    <t>BILL NO. 08 - MECHANICAL AND ELECTRICAL WORKS</t>
  </si>
  <si>
    <t>8.3.01</t>
  </si>
  <si>
    <t xml:space="preserve">Monitoring system for water treatment system including all necessary cabling, wiring or GSM modules, ancilliaries as per sepcifications and approved materials . </t>
  </si>
  <si>
    <t>8.4.01</t>
  </si>
  <si>
    <t>8.4.02</t>
  </si>
  <si>
    <t>8.5.00</t>
  </si>
  <si>
    <t>8.5.01</t>
  </si>
  <si>
    <t>8.6.00</t>
  </si>
  <si>
    <t>8.7.00</t>
  </si>
  <si>
    <t>BILL NO. 09 - PHOTOVOLTAIC GRID CONNECTION</t>
  </si>
  <si>
    <t>Pump Shed</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</si>
  <si>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</si>
  <si>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</si>
  <si>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</si>
  <si>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</si>
  <si>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(a) The rate shall include all electrical and wiring works neccesary to provide a grid connection as per MEA regulations including DC Isolator box for arrays, Inverter, AC interconnection box, provision for AC Disconnect, provision for Service Panel Connection .</t>
  </si>
  <si>
    <t>9.3.01</t>
  </si>
  <si>
    <t>9.4.00</t>
  </si>
  <si>
    <t>Installation of 20.7 KW solar system on admin building roof</t>
  </si>
  <si>
    <t>Installation of 6.7 KW solar system on parking shed roof</t>
  </si>
  <si>
    <t>PE pipe OD 32mm</t>
  </si>
  <si>
    <t>PE pipe OD 25mm</t>
  </si>
  <si>
    <t>EF Coupler OD 160mm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</si>
  <si>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</si>
  <si>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</si>
  <si>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</si>
  <si>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</si>
  <si>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</si>
  <si>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</si>
  <si>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</si>
  <si>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</si>
  <si>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</si>
  <si>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</si>
  <si>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</si>
  <si>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</si>
  <si>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</si>
  <si>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</si>
  <si>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</si>
  <si>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</si>
  <si>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</si>
  <si>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</si>
  <si>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</si>
  <si>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</si>
  <si>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</si>
  <si>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</si>
  <si>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</si>
  <si>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</si>
  <si>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</si>
  <si>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</si>
  <si>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</si>
  <si>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</si>
  <si>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</si>
  <si>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</si>
  <si>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</si>
  <si>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</si>
  <si>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160mm </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</si>
  <si>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</si>
  <si>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</si>
  <si>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</si>
  <si>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</si>
  <si>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</si>
  <si>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</si>
  <si>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</si>
  <si>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</si>
  <si>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Supply,delivery and installation of laboratory equipments and related consumables, as per specification and to engineer's approval.</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</si>
  <si>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</si>
  <si>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</si>
  <si>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</si>
  <si>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</si>
  <si>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</si>
  <si>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</si>
  <si>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</si>
  <si>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</si>
  <si>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</si>
  <si>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</si>
  <si>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</si>
  <si>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</si>
  <si>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</si>
  <si>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</si>
  <si>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</si>
  <si>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</si>
  <si>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</si>
  <si>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</si>
  <si>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</si>
  <si>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</si>
  <si>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</si>
  <si>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</si>
  <si>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facilty locations </t>
  </si>
  <si>
    <t>Reinforced concrete for PS1 &amp; VC</t>
  </si>
  <si>
    <t>Reinforced concrete for PS2 &amp; VC</t>
  </si>
  <si>
    <t>Reinforced concrete for PS3 &amp; VC</t>
  </si>
  <si>
    <t>Lean Concrete</t>
  </si>
  <si>
    <t>Reinforced Concrete</t>
  </si>
  <si>
    <t>(g) Rates should include reinforcements as per sepecifications and drawings, formworks , damp proof membranes, and all other ancillaries to make the work complete</t>
  </si>
  <si>
    <t>Reinforced concrete for DPS &amp; VC</t>
  </si>
  <si>
    <t>95 mm2 4-Core armoured cable ( Power House to STP/DPS)</t>
  </si>
  <si>
    <t>Rates shall include for lean and reinforced concrete works, formworks,  masonry wall, plastering, steel works, painting,finishing works, steel gates and all accesaries as per drawings and technical spoecification</t>
  </si>
  <si>
    <t xml:space="preserve">Provision of internal piping, light posts, fittings,  guide rails, lifting chain,  duckfoot bends,flanges, dismantling joints, DI covers and all other ancillaries as per drawaings and specifications </t>
  </si>
  <si>
    <t xml:space="preserve">(h) All pressure main should be of HDPE PE100 PN16 SDR11 BS EN 12201: 2011 or Equivalent </t>
  </si>
  <si>
    <t>(I) All Pumping mains should be installed using electrofusion technologies</t>
  </si>
  <si>
    <t>BILL NO. 02 - GRAVITY SEWER SYSTEM AND PRESSURE MAINS</t>
  </si>
  <si>
    <t>Gate Valve, 90mm</t>
  </si>
  <si>
    <t>boundary wall DPS</t>
  </si>
  <si>
    <t>(e) All pressure mains should be installed using electrofusion technologies</t>
  </si>
  <si>
    <t>Control Panel for PS1</t>
  </si>
  <si>
    <t>Control Panel for PS2</t>
  </si>
  <si>
    <t>Control Panel for PS3</t>
  </si>
  <si>
    <t>Control Panel for DPS</t>
  </si>
  <si>
    <t>250mm dia, HDPE water main distribution pipe (PE100, PN10, SDR17)</t>
  </si>
  <si>
    <t>200mm dia, HDPE water main distribution pipe (PE100, PN10, SDR17)</t>
  </si>
  <si>
    <t>160mm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</si>
  <si>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</si>
  <si>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</si>
  <si>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</si>
  <si>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</si>
  <si>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</si>
  <si>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(b) The rate for pipe laying shall comprise excavation of trenches, backfilling after laying and testing, jointing pipes, amrker tapes , dewatering if absolutely necessarry, providing granular bedding for pipe laying, including dismantling of road layers and reinstatement after works</t>
  </si>
  <si>
    <t xml:space="preserve">Foundation works for product water tanks , including excavations, lean concrete, reincforced concrete and all other ancillaries as per drawings and specifications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</si>
  <si>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</si>
  <si>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</si>
  <si>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</si>
  <si>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</si>
  <si>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</si>
  <si>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</si>
  <si>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</si>
  <si>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</si>
  <si>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</si>
  <si>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</si>
  <si>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</si>
  <si>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</si>
  <si>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</si>
  <si>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</si>
  <si>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</si>
  <si>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</si>
  <si>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</si>
  <si>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</si>
  <si>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</si>
  <si>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</si>
  <si>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</si>
  <si>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</si>
  <si>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</si>
  <si>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</si>
  <si>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</si>
  <si>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</si>
  <si>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</si>
  <si>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</si>
  <si>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</si>
  <si>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</si>
  <si>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</si>
  <si>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</si>
  <si>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</si>
  <si>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</si>
  <si>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</si>
  <si>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</si>
  <si>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</si>
  <si>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</si>
  <si>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</si>
  <si>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</si>
  <si>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</si>
  <si>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</si>
  <si>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</si>
  <si>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</si>
  <si>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</si>
  <si>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</si>
  <si>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Concrete shall be castes using non-ageed structural steel and cement and such shall be newly puchased for this project and all concrete materials shall be subjected to inspection by the client</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</si>
  <si>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</si>
  <si>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</si>
  <si>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</si>
  <si>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</si>
  <si>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</si>
  <si>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</si>
  <si>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</si>
  <si>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</si>
  <si>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</si>
  <si>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</si>
  <si>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</si>
  <si>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</si>
  <si>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t>Plywood, Nuts Bolts, Screws, Mould oil, and Supports, pvc through beam for threadded bars included in price for 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</si>
  <si>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</si>
  <si>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</si>
  <si>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</si>
  <si>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</si>
  <si>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</si>
  <si>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</si>
  <si>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</si>
  <si>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</si>
  <si>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</si>
  <si>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</si>
  <si>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</si>
  <si>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</si>
  <si>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</si>
  <si>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</si>
  <si>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</si>
  <si>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</si>
  <si>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</si>
  <si>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</si>
  <si>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</si>
  <si>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contractor shall submit for approval shop draings for all ceiling works for apartments including ceilings for bedrooms, sitting rooms and toilets. The ceilings shall be as specified by the dlient and are subjected to written spproval by the client</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</si>
  <si>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</si>
  <si>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</si>
  <si>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</si>
  <si>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</si>
  <si>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</si>
  <si>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</si>
  <si>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</si>
  <si>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</si>
  <si>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</si>
  <si>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</si>
  <si>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</si>
  <si>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</si>
  <si>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</si>
  <si>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</si>
  <si>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</si>
  <si>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Masonry brick should be salt free PWS / Municipalty solid bricks.</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</si>
  <si>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</si>
  <si>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</si>
  <si>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</si>
  <si>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</si>
  <si>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</si>
  <si>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</si>
  <si>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</si>
  <si>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</si>
  <si>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</si>
  <si>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</si>
  <si>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</si>
  <si>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</si>
  <si>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</si>
  <si>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</si>
  <si>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</si>
  <si>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</si>
  <si>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</si>
  <si>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</si>
  <si>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</si>
  <si>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</si>
  <si>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</si>
  <si>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</si>
  <si>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All painting work shall be carried in accordance with the Specifications</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</si>
  <si>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</si>
  <si>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</si>
  <si>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</si>
  <si>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</si>
  <si>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</si>
  <si>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</si>
  <si>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</si>
  <si>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Tiles for general areas such as rooms, sittingroom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spproval by client</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</si>
  <si>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</si>
  <si>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</si>
  <si>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</si>
  <si>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</si>
  <si>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</si>
  <si>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</si>
  <si>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</si>
  <si>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</si>
  <si>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Toilet fittings to be stailess steel or chrome plated and fixtures to be cotto or equivalent or the fittings shall be approved by writing by the client</t>
  </si>
  <si>
    <t xml:space="preserve">The contractor shall take delivery and fixing </t>
  </si>
  <si>
    <t>Supply and Drainage</t>
  </si>
  <si>
    <t>Running Internal fresh water pipes followed from Shut-off valves to all Tiolets, Kitchens &amp; Laundrys which reduces from 25mmØ to 20mmØ and finally 16mmØ to the outlet fixtures or mixer as given in the detail drawings</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</si>
  <si>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</si>
  <si>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</si>
  <si>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</si>
  <si>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</si>
  <si>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</si>
  <si>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</si>
  <si>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</si>
  <si>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</si>
  <si>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</si>
  <si>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</si>
  <si>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</si>
  <si>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</si>
  <si>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</si>
  <si>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</si>
  <si>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</si>
  <si>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</si>
  <si>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</si>
  <si>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</si>
  <si>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Lighting fixture and electrical wires and other electrical euquipement such as fans and such shall comply with STELCO standard and all fixtures and fitting shall be subjected to written approval by the client</t>
  </si>
  <si>
    <t>Each Light/ light fixture and its switch is measured as one  point; similarly each fan or each socket outlet is measured as one point;</t>
  </si>
  <si>
    <t>Electrical Wiring</t>
  </si>
  <si>
    <t>Main Electrical Connection</t>
  </si>
  <si>
    <t>Electrical wiring with copper conductor cable in conduites in wall and slabs as specified to 2.5mm² wiring to sockets and 1.5mm² wiring to light fixtures, fans and its switches</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</si>
  <si>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</si>
  <si>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</si>
  <si>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</si>
  <si>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</si>
  <si>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</si>
  <si>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</si>
  <si>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</si>
  <si>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</si>
  <si>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</si>
  <si>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</si>
  <si>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</si>
  <si>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</si>
  <si>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</si>
  <si>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</si>
  <si>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</si>
  <si>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</si>
  <si>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</si>
  <si>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</si>
  <si>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</si>
  <si>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</si>
  <si>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</si>
  <si>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</si>
  <si>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</si>
  <si>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</si>
  <si>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</si>
  <si>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Rates shall include for: wirerin with 2.5mm2 fire retardant low smoke (FRLS) cables in FRLS conduits and instalation </t>
  </si>
  <si>
    <t xml:space="preserve">all dry riser pipes should be galvanized </t>
  </si>
  <si>
    <t>all dry riser pipes should be painted in red as per regulation</t>
  </si>
  <si>
    <t>all support/brackets shall be hot dippedd galvanized to 100mm</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</si>
  <si>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</si>
  <si>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</si>
  <si>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</si>
  <si>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</si>
  <si>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</si>
  <si>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</si>
  <si>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</si>
  <si>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</si>
  <si>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</si>
  <si>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</si>
  <si>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</si>
  <si>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</si>
  <si>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</si>
  <si>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</si>
  <si>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</si>
  <si>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</si>
  <si>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</si>
  <si>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</si>
  <si>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</si>
  <si>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</si>
  <si>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</si>
  <si>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</si>
  <si>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</si>
  <si>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</si>
  <si>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</si>
  <si>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</si>
  <si>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</si>
  <si>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</si>
  <si>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</si>
  <si>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</si>
  <si>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</si>
  <si>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</si>
  <si>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</si>
  <si>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</si>
  <si>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</si>
  <si>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</si>
  <si>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</si>
  <si>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</si>
  <si>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</si>
  <si>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</si>
  <si>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</si>
  <si>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</si>
  <si>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</si>
  <si>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</si>
  <si>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</si>
  <si>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</si>
  <si>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</si>
  <si>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</si>
  <si>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</si>
  <si>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</si>
  <si>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</si>
  <si>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Timber used for unexposed concrete surface shall sound dressed and seasoned good quality common timber while for exposed concrete surfaces dressedand matched boards uniformly thick and not more than 251mm wide.</t>
  </si>
  <si>
    <t>Plywood used for forms shall be of commercial standard, moisture resistane conrete form plywoodnot lessthan 6mm thick and atleast 12mm thick.</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</si>
  <si>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</si>
  <si>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</si>
  <si>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</si>
  <si>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</si>
  <si>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</si>
  <si>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Stirrups shall be hot rolled mildsteel round bars complying with BS 1119, Characteristic strength  not less than 250N/mm2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</si>
  <si>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</si>
  <si>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</si>
  <si>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</si>
  <si>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</si>
  <si>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</si>
  <si>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</si>
  <si>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t>All painting work shall be carried in 
accordance with the Specifications</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</si>
  <si>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</si>
  <si>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</si>
  <si>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</si>
  <si>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</si>
  <si>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</si>
  <si>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</si>
  <si>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</si>
  <si>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</si>
  <si>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</si>
  <si>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GALVANIZED STEEL HOLLOW SECTION
RAILING WELDED TOGETHER IN BETWEEN
THE POSITIONS OF THE EXISTING
COLUMNS</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</si>
  <si>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</si>
  <si>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</si>
  <si>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</si>
  <si>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</si>
  <si>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</si>
  <si>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</si>
  <si>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</si>
  <si>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</si>
  <si>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</si>
  <si>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</si>
  <si>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</si>
  <si>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</si>
  <si>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</si>
  <si>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</si>
  <si>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</si>
  <si>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</si>
  <si>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</si>
  <si>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</si>
  <si>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</si>
  <si>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</si>
  <si>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</si>
  <si>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</si>
  <si>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</si>
  <si>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</si>
  <si>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</si>
  <si>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</si>
  <si>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</si>
  <si>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</si>
  <si>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</si>
  <si>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</si>
  <si>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</si>
  <si>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</si>
  <si>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</si>
  <si>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All external wall and all inetrenal walls shall be 100mm thick Solid cement blocks and  for masonry mix ratio 1:5 (cement and river sand)</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</si>
  <si>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</si>
  <si>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</si>
  <si>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</si>
  <si>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</si>
  <si>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</si>
  <si>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</si>
  <si>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</si>
  <si>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</si>
  <si>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</si>
  <si>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</si>
  <si>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</si>
  <si>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r>
      <t xml:space="preserve">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10"/>
        <rFont val="Verdana"/>
        <family val="2"/>
      </rPr>
      <t>Quantity is measured including concrete surfaces - Parapetwalls, Liftwalls, columns &amp; beams.</t>
    </r>
  </si>
  <si>
    <t xml:space="preserve">Rates shall include for External plastering shall 20mm thick (12+8mm)  2 coats in 1:4 cement and river sand mix ratio </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</si>
  <si>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</si>
  <si>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</si>
  <si>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</si>
  <si>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</si>
  <si>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</si>
  <si>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</si>
  <si>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</si>
  <si>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</si>
  <si>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</si>
  <si>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</si>
  <si>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</si>
  <si>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</si>
  <si>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</si>
  <si>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</si>
  <si>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</si>
  <si>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</si>
  <si>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</si>
  <si>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</si>
  <si>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</si>
  <si>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</si>
  <si>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</si>
  <si>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</si>
  <si>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</si>
  <si>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</si>
  <si>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</si>
  <si>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</si>
  <si>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</si>
  <si>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</si>
  <si>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</si>
  <si>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MEA/STELCO standards and specifications.</t>
  </si>
  <si>
    <t>(d) Each Light/ light fixture and its switch is measured as one one point; similarly each fan or each socket outlet is 
measured as one point;</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</si>
  <si>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</si>
  <si>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</si>
  <si>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</si>
  <si>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</si>
  <si>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</si>
  <si>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</si>
  <si>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</si>
  <si>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</si>
  <si>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</si>
  <si>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</si>
  <si>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</si>
  <si>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</si>
  <si>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</si>
  <si>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</si>
  <si>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</si>
  <si>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</si>
  <si>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</si>
  <si>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</si>
  <si>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</si>
  <si>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</si>
  <si>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</si>
  <si>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</si>
  <si>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</si>
  <si>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</si>
  <si>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</si>
  <si>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</si>
  <si>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</si>
  <si>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</si>
  <si>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</si>
  <si>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</si>
  <si>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</si>
  <si>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</si>
  <si>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</si>
  <si>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04 ADMINISTRATION BUILDING</t>
  </si>
  <si>
    <t xml:space="preserve">Air blowers Q=  14m3/min </t>
  </si>
  <si>
    <t>BILL NO. 01 - CIVIL WORK FOR PUMP STATIONS (3 nos.)</t>
  </si>
  <si>
    <t>Preparation and updation of electrical panel drawings based on the MEA approved SLD drawings provided and material approvals given for specific electromechnical items and obtaining approval from MEA</t>
  </si>
  <si>
    <t xml:space="preserve">Training of employer's nominees in specialist skills required for pipelaying, pipe welding, house connections, pump and electroc mechnical installations and all other works neccesary to complete the system </t>
  </si>
  <si>
    <t>BILL NO. 02 - RAIN WATER INTEGRATION</t>
  </si>
  <si>
    <t xml:space="preserve">Construction of Brine pump  shed including all ancillaries and as per typical shed drawings and specifcations </t>
  </si>
  <si>
    <r>
      <rPr>
        <sz val="10"/>
        <color rgb="FFFF0000"/>
        <rFont val="Calibri"/>
        <family val="2"/>
        <scheme val="minor"/>
      </rPr>
      <t>Pump Capacity,Q=  10.8 m3/hr  and Head = 35 m each</t>
    </r>
    <r>
      <rPr>
        <sz val="10"/>
        <rFont val="Calibri"/>
        <family val="2"/>
        <scheme val="minor"/>
      </rPr>
      <t xml:space="preserve">
</t>
    </r>
  </si>
  <si>
    <r>
      <t xml:space="preserve">Submersible  Pumps </t>
    </r>
    <r>
      <rPr>
        <b/>
        <sz val="10"/>
        <color rgb="FFFF0000"/>
        <rFont val="Calibri"/>
        <family val="2"/>
      </rPr>
      <t>(Pump Station 01)</t>
    </r>
    <r>
      <rPr>
        <sz val="10"/>
        <color rgb="FFFF0000"/>
        <rFont val="Calibri"/>
        <family val="2"/>
      </rPr>
      <t xml:space="preserve"> - Pump Capacity, Qdp= 2.51 l/s, Head=  7.9 m each</t>
    </r>
  </si>
  <si>
    <r>
      <t xml:space="preserve">Submersible  Pumps </t>
    </r>
    <r>
      <rPr>
        <b/>
        <sz val="10"/>
        <color rgb="FFFF0000"/>
        <rFont val="Calibri"/>
        <family val="2"/>
      </rPr>
      <t>(Pump Station 02)</t>
    </r>
    <r>
      <rPr>
        <sz val="10"/>
        <color rgb="FFFF0000"/>
        <rFont val="Calibri"/>
        <family val="2"/>
      </rPr>
      <t xml:space="preserve"> -Pump Capacity, Qdp=3.6  l/s, Head= 14.9  m each</t>
    </r>
  </si>
  <si>
    <r>
      <t xml:space="preserve">Submersible  Pumps </t>
    </r>
    <r>
      <rPr>
        <b/>
        <sz val="10"/>
        <color rgb="FFFF0000"/>
        <rFont val="Calibri"/>
        <family val="2"/>
      </rPr>
      <t>(Pump Station 03)</t>
    </r>
    <r>
      <rPr>
        <sz val="10"/>
        <color rgb="FFFF0000"/>
        <rFont val="Calibri"/>
        <family val="2"/>
      </rPr>
      <t xml:space="preserve"> - Pump Capacity, Qdp=1.9 l/s, Head= 16.9 m each</t>
    </r>
  </si>
  <si>
    <r>
      <t xml:space="preserve">Submersible  Pumps  </t>
    </r>
    <r>
      <rPr>
        <b/>
        <sz val="10"/>
        <color rgb="FFFF0000"/>
        <rFont val="Calibri"/>
        <family val="2"/>
      </rPr>
      <t>(DPS)</t>
    </r>
    <r>
      <rPr>
        <sz val="10"/>
        <color rgb="FFFF0000"/>
        <rFont val="Calibri"/>
        <family val="2"/>
      </rPr>
      <t xml:space="preserve"> -Pump Capacity, Qdp= 8.01 l/s, Head= 21.33.4 m each</t>
    </r>
  </si>
  <si>
    <t xml:space="preserve">Pipelaying works for rainwater dirversion line from exisitng rainwater harvesting facility to Water treatment plot and connection to degassifier </t>
  </si>
  <si>
    <r>
      <t>Supply and installation of Product Storage tanks 305 m3 modular RTP Fussion Bonded Epoxy or Glass Lined. Including base plate, anchor bolts, ladder, coatings and all ancillaries as</t>
    </r>
    <r>
      <rPr>
        <sz val="10"/>
        <color rgb="FFFF0000"/>
        <rFont val="Calibri"/>
        <family val="2"/>
      </rPr>
      <t xml:space="preserve"> described in drawings and technical specification</t>
    </r>
  </si>
  <si>
    <t>Supply and Installation of RO Plant 40 m3/day (18 hours per day) with all pre filters, RO membrane, Higher pressure pumps, dosing systems,  valves , piping, control and monotring systems and all other ancillaries  as per typical P&amp;I drawings and  technical specification</t>
  </si>
  <si>
    <t>Capacity, Q= 14.8 m3/hr and Head = 50m each</t>
  </si>
  <si>
    <t>Capacity, Q= 6.94 m3/hr and Head = 10 m each</t>
  </si>
  <si>
    <t>Capacity, Q= 10.37 m3/hr and Head = 18 m each</t>
  </si>
  <si>
    <t>Rainwater Transfer Pump</t>
  </si>
  <si>
    <t>Capacity, Q= 2.5 m3/hr and Head = 30 m each</t>
  </si>
  <si>
    <t>70 mm2 4-Core armoured cable ( Power House to WTP)</t>
  </si>
  <si>
    <t>Gully Trap</t>
  </si>
  <si>
    <t>Clean Out Point</t>
  </si>
  <si>
    <t>CO2 Extinguisher (load: 2kg) In Polycarbonate Enclosure</t>
  </si>
  <si>
    <t>H2O Extinguisher (load: 9L) In Polycarbonate Enclosure</t>
  </si>
  <si>
    <t>Lm</t>
  </si>
  <si>
    <t>RC Capping Beam</t>
  </si>
  <si>
    <t>300 x150 x 150mm  solid block single wall - 150mm thick above all Foundation beams.</t>
  </si>
  <si>
    <t>Painting both sides of the Wall, Columns &amp; beams, Capping Beam</t>
  </si>
  <si>
    <t>100W LED Flood Light IP65 @ 6m Light Post and it's footing</t>
  </si>
  <si>
    <t xml:space="preserve">Light Switch - 1 Gang </t>
  </si>
  <si>
    <t>WATER SUPPLY &amp; SEWARAGE SYSTEM IN GDH.NADELLA</t>
  </si>
  <si>
    <t xml:space="preserve">(b) Rates shall include for all internal piping, valves connections and ancillaries  </t>
  </si>
  <si>
    <t xml:space="preserve">Environmental Monitoring and Reporting </t>
  </si>
  <si>
    <t xml:space="preserve">Item </t>
  </si>
  <si>
    <t>Undertake Environmental Monitoring &amp; Reporing as per the requirements set in the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</si>
</sst>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0_);_(* \(#,##0.00\);_(* \-??_);_(@_)"/>
    <numFmt numFmtId="165" formatCode="0.0"/>
    <numFmt numFmtId="166" formatCode="_(* #,##0_);_(* \(#,##0\);_(* &quot;-&quot;??_);_(@_)"/>
  </numFmts>
  <fonts count="41"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10"/>
      <color rgb="FFFF0000"/>
      <name val="Arial"/>
      <family val="2"/>
    </font>
    <font>
      <vertAlign val="superscript"/>
      <sz val="10"/>
      <name val="Calibri"/>
      <family val="2"/>
    </font>
    <font>
      <sz val="8"/>
      <name val="Calibri"/>
      <family val="2"/>
      <scheme val="minor"/>
    </font>
    <font>
      <sz val="10"/>
      <color rgb="FFFF0000"/>
      <name val="Calibri"/>
      <family val="2"/>
    </font>
    <font>
      <b/>
      <sz val="10"/>
      <color rgb="FFFF0000"/>
      <name val="Calibri"/>
      <family val="2"/>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21" fillId="0" borderId="0" applyFont="0" applyFill="0" applyBorder="0" applyAlignment="0" applyProtection="0"/>
    <xf numFmtId="0" fontId="2" fillId="0" borderId="0"/>
    <xf numFmtId="164" fontId="2" fillId="0" borderId="0" applyFill="0" applyBorder="0" applyAlignment="0" applyProtection="0"/>
  </cellStyleXfs>
  <cellXfs count="477">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right" vertical="top"/>
    </xf>
    <xf numFmtId="0" fontId="15" fillId="0" borderId="1" xfId="3" applyFont="1" applyBorder="1" applyAlignment="1">
      <alignment horizontal="right"/>
    </xf>
    <xf numFmtId="0" fontId="2" fillId="0" borderId="1" xfId="3" applyBorder="1" applyAlignment="1">
      <alignment horizontal="left"/>
    </xf>
    <xf numFmtId="0" fontId="12" fillId="0" borderId="1" xfId="3" applyFont="1" applyFill="1" applyBorder="1" applyAlignment="1">
      <alignment horizontal="left" vertical="top"/>
    </xf>
    <xf numFmtId="0" fontId="8" fillId="0" borderId="1" xfId="3" applyFont="1" applyFill="1" applyBorder="1" applyAlignment="1">
      <alignment horizontal="left" vertical="top"/>
    </xf>
    <xf numFmtId="0" fontId="12" fillId="0" borderId="17" xfId="3" applyFont="1" applyFill="1" applyBorder="1" applyAlignment="1">
      <alignment horizontal="left" vertical="top"/>
    </xf>
    <xf numFmtId="0" fontId="2" fillId="0" borderId="17" xfId="3" applyBorder="1"/>
    <xf numFmtId="0" fontId="15" fillId="0" borderId="17" xfId="3" applyFont="1" applyBorder="1" applyAlignment="1">
      <alignment horizontal="right"/>
    </xf>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4" fontId="14" fillId="0" borderId="23" xfId="3" applyNumberFormat="1" applyFont="1" applyFill="1" applyBorder="1" applyAlignment="1">
      <alignment horizontal="right"/>
    </xf>
    <xf numFmtId="0" fontId="8" fillId="0" borderId="23" xfId="3" applyFont="1" applyFill="1" applyBorder="1" applyAlignment="1">
      <alignment horizontal="left"/>
    </xf>
    <xf numFmtId="4" fontId="8" fillId="0" borderId="23" xfId="3" applyNumberFormat="1" applyFont="1" applyFill="1" applyBorder="1" applyAlignment="1">
      <alignment horizontal="center"/>
    </xf>
    <xf numFmtId="4" fontId="8" fillId="0" borderId="23" xfId="3" applyNumberFormat="1" applyFont="1" applyFill="1" applyBorder="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4" fontId="8" fillId="0" borderId="23" xfId="3" applyNumberFormat="1" applyFont="1" applyFill="1" applyBorder="1" applyAlignment="1">
      <alignment horizontal="right"/>
    </xf>
    <xf numFmtId="0" fontId="8" fillId="0" borderId="24" xfId="3" applyFont="1" applyFill="1" applyBorder="1" applyAlignment="1">
      <alignment vertical="distributed"/>
    </xf>
    <xf numFmtId="0" fontId="12" fillId="2" borderId="18" xfId="6" applyFont="1" applyFill="1" applyBorder="1" applyAlignment="1">
      <alignment horizontal="right" vertical="top"/>
    </xf>
    <xf numFmtId="0" fontId="8" fillId="0" borderId="23" xfId="3" applyFont="1" applyFill="1" applyBorder="1" applyAlignment="1">
      <alignment horizontal="left" vertical="center"/>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25" xfId="3" applyFont="1" applyFill="1" applyBorder="1" applyAlignment="1">
      <alignment vertical="distributed"/>
    </xf>
    <xf numFmtId="4" fontId="8" fillId="0" borderId="26" xfId="3" applyNumberFormat="1" applyFont="1" applyFill="1" applyBorder="1" applyAlignment="1">
      <alignment horizontal="center"/>
    </xf>
    <xf numFmtId="0" fontId="12" fillId="0" borderId="0" xfId="3" applyFont="1" applyFill="1" applyAlignment="1">
      <alignment horizontal="right" vertical="top"/>
    </xf>
    <xf numFmtId="0" fontId="8" fillId="0" borderId="0" xfId="3" applyFont="1" applyFill="1"/>
    <xf numFmtId="4" fontId="14" fillId="0" borderId="0" xfId="3" applyNumberFormat="1" applyFont="1" applyFill="1" applyAlignment="1">
      <alignment horizontal="right"/>
    </xf>
    <xf numFmtId="0" fontId="8" fillId="0" borderId="0" xfId="3" applyFont="1" applyFill="1" applyAlignment="1">
      <alignment horizontal="left"/>
    </xf>
    <xf numFmtId="4" fontId="8" fillId="0" borderId="0" xfId="3" applyNumberFormat="1" applyFont="1" applyFill="1" applyAlignment="1">
      <alignment horizontal="center"/>
    </xf>
    <xf numFmtId="4" fontId="8" fillId="0" borderId="0" xfId="3" applyNumberFormat="1" applyFont="1" applyFill="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43" fontId="8" fillId="2" borderId="18" xfId="4" applyFont="1" applyFill="1" applyBorder="1" applyAlignment="1">
      <alignment horizontal="center" vertical="center"/>
    </xf>
    <xf numFmtId="0" fontId="12" fillId="0" borderId="21" xfId="3" applyFont="1" applyFill="1" applyBorder="1" applyAlignment="1">
      <alignment horizontal="right"/>
    </xf>
    <xf numFmtId="4" fontId="12" fillId="0" borderId="23" xfId="3" applyNumberFormat="1" applyFont="1" applyFill="1" applyBorder="1" applyAlignment="1">
      <alignment horizontal="center"/>
    </xf>
    <xf numFmtId="0" fontId="12" fillId="0" borderId="23" xfId="3" applyFont="1" applyFill="1" applyBorder="1" applyAlignment="1">
      <alignment horizontal="left"/>
    </xf>
    <xf numFmtId="4" fontId="12" fillId="0" borderId="23" xfId="3" applyNumberFormat="1" applyFont="1" applyFill="1" applyBorder="1" applyAlignment="1">
      <alignment horizontal="right"/>
    </xf>
    <xf numFmtId="4" fontId="12" fillId="0" borderId="23" xfId="3" applyNumberFormat="1" applyFont="1" applyFill="1" applyBorder="1"/>
    <xf numFmtId="0" fontId="12" fillId="0" borderId="16" xfId="3" applyFont="1" applyFill="1" applyBorder="1"/>
    <xf numFmtId="0" fontId="12" fillId="0" borderId="1" xfId="3" applyFont="1" applyFill="1" applyBorder="1"/>
    <xf numFmtId="4" fontId="14" fillId="0" borderId="23" xfId="3" applyNumberFormat="1" applyFont="1" applyFill="1" applyBorder="1" applyAlignment="1">
      <alignment horizontal="center"/>
    </xf>
    <xf numFmtId="0" fontId="8" fillId="0" borderId="21" xfId="3" applyFont="1" applyFill="1" applyBorder="1" applyAlignment="1">
      <alignment horizontal="right"/>
    </xf>
    <xf numFmtId="0" fontId="8" fillId="0" borderId="24" xfId="3" applyFont="1" applyFill="1" applyBorder="1" applyAlignment="1">
      <alignment vertical="distributed" wrapText="1"/>
    </xf>
    <xf numFmtId="4" fontId="8" fillId="0" borderId="26" xfId="3" applyNumberFormat="1" applyFont="1" applyFill="1" applyBorder="1" applyAlignment="1">
      <alignment horizontal="right"/>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vertical="top" wrapText="1"/>
    </xf>
    <xf numFmtId="0" fontId="8" fillId="0" borderId="16" xfId="3" applyFont="1" applyFill="1" applyBorder="1" applyAlignment="1"/>
    <xf numFmtId="0" fontId="8" fillId="0" borderId="1" xfId="3" applyFont="1" applyFill="1" applyBorder="1" applyAlignment="1"/>
    <xf numFmtId="0" fontId="8" fillId="4" borderId="16" xfId="3" applyFont="1" applyFill="1" applyBorder="1"/>
    <xf numFmtId="0" fontId="8" fillId="4" borderId="1" xfId="3" applyFont="1" applyFill="1" applyBorder="1"/>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20"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12" fillId="0" borderId="24" xfId="0" applyFont="1" applyBorder="1" applyAlignment="1">
      <alignment horizontal="lef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0" fontId="12" fillId="0" borderId="22" xfId="3" applyFont="1" applyFill="1" applyBorder="1" applyAlignment="1">
      <alignment vertical="top"/>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0" fontId="8" fillId="0" borderId="24" xfId="3" applyFont="1" applyFill="1" applyBorder="1" applyAlignment="1">
      <alignment horizontal="left" vertical="top" wrapText="1"/>
    </xf>
    <xf numFmtId="0" fontId="8" fillId="3" borderId="5" xfId="3" applyFont="1" applyFill="1" applyBorder="1" applyAlignment="1">
      <alignment horizontal="center" vertical="top"/>
    </xf>
    <xf numFmtId="0" fontId="8" fillId="0" borderId="0" xfId="3" applyFont="1" applyFill="1" applyBorder="1" applyAlignment="1">
      <alignment horizontal="left" vertical="top"/>
    </xf>
    <xf numFmtId="0" fontId="8" fillId="3" borderId="0" xfId="3" applyFont="1" applyFill="1" applyBorder="1" applyAlignment="1">
      <alignment horizontal="center" vertical="top"/>
    </xf>
    <xf numFmtId="4" fontId="8" fillId="0" borderId="23" xfId="3" applyNumberFormat="1" applyFont="1" applyFill="1" applyBorder="1" applyAlignment="1">
      <alignment vertical="top"/>
    </xf>
    <xf numFmtId="0" fontId="8" fillId="0" borderId="23" xfId="3" applyFont="1" applyFill="1" applyBorder="1" applyAlignment="1">
      <alignment vertical="top"/>
    </xf>
    <xf numFmtId="0" fontId="12" fillId="2" borderId="20" xfId="3"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0" fontId="8" fillId="0" borderId="24" xfId="3" applyFont="1" applyFill="1" applyBorder="1" applyAlignment="1">
      <alignment horizontal="justify" vertical="top" wrapText="1"/>
    </xf>
    <xf numFmtId="0" fontId="14" fillId="0" borderId="24" xfId="3" applyFont="1" applyFill="1" applyBorder="1" applyAlignment="1">
      <alignment horizontal="left" vertical="top" wrapText="1"/>
    </xf>
    <xf numFmtId="0" fontId="8" fillId="0" borderId="25" xfId="3" applyFont="1" applyFill="1" applyBorder="1" applyAlignment="1">
      <alignment vertical="top"/>
    </xf>
    <xf numFmtId="0" fontId="8" fillId="0" borderId="26" xfId="3" applyFont="1" applyFill="1" applyBorder="1" applyAlignment="1">
      <alignment horizontal="left" vertical="top"/>
    </xf>
    <xf numFmtId="4" fontId="8" fillId="0" borderId="26" xfId="3" applyNumberFormat="1" applyFont="1" applyFill="1" applyBorder="1" applyAlignment="1">
      <alignment horizontal="center" vertical="top"/>
    </xf>
    <xf numFmtId="0" fontId="2" fillId="0" borderId="1" xfId="3" applyBorder="1" applyAlignment="1">
      <alignment wrapText="1"/>
    </xf>
    <xf numFmtId="0" fontId="2" fillId="0" borderId="17" xfId="3" applyBorder="1" applyAlignment="1">
      <alignment wrapText="1"/>
    </xf>
    <xf numFmtId="0" fontId="12" fillId="0" borderId="24" xfId="3" applyFont="1" applyFill="1" applyBorder="1" applyAlignment="1">
      <alignment vertical="distributed" wrapText="1"/>
    </xf>
    <xf numFmtId="0" fontId="12" fillId="0" borderId="24" xfId="3" applyFont="1" applyFill="1" applyBorder="1" applyAlignment="1">
      <alignment vertical="top" wrapText="1"/>
    </xf>
    <xf numFmtId="0" fontId="14" fillId="0" borderId="24" xfId="3" applyFont="1" applyFill="1" applyBorder="1" applyAlignment="1">
      <alignment vertical="top" wrapText="1"/>
    </xf>
    <xf numFmtId="0" fontId="12" fillId="0" borderId="24" xfId="2" applyFont="1" applyFill="1" applyBorder="1" applyAlignment="1">
      <alignment horizontal="justify" vertical="top" wrapText="1"/>
    </xf>
    <xf numFmtId="0" fontId="12" fillId="0" borderId="24" xfId="6" applyFont="1" applyFill="1" applyBorder="1" applyAlignment="1">
      <alignment horizontal="justify" vertical="top" wrapText="1"/>
    </xf>
    <xf numFmtId="0" fontId="14" fillId="0" borderId="24" xfId="3" applyFont="1" applyFill="1" applyBorder="1" applyAlignment="1">
      <alignment horizontal="justify" vertical="top" wrapText="1"/>
    </xf>
    <xf numFmtId="0" fontId="12" fillId="0" borderId="21" xfId="3" applyFont="1" applyFill="1" applyBorder="1" applyAlignment="1">
      <alignment vertical="top" wrapText="1"/>
    </xf>
    <xf numFmtId="0" fontId="8" fillId="0" borderId="0" xfId="3" applyFont="1" applyFill="1" applyAlignment="1">
      <alignment wrapText="1"/>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21" xfId="3" applyFont="1" applyFill="1" applyBorder="1" applyAlignment="1">
      <alignment vertical="distributed" wrapText="1"/>
    </xf>
    <xf numFmtId="0" fontId="12" fillId="0" borderId="43" xfId="3" applyFont="1" applyFill="1" applyBorder="1" applyAlignment="1">
      <alignment horizontal="right" vertical="center"/>
    </xf>
    <xf numFmtId="0" fontId="12" fillId="0" borderId="34" xfId="3" applyFont="1" applyFill="1" applyBorder="1" applyAlignment="1">
      <alignment vertical="center" wrapText="1"/>
    </xf>
    <xf numFmtId="43" fontId="12" fillId="0" borderId="36" xfId="4" applyFont="1" applyFill="1" applyBorder="1" applyAlignment="1">
      <alignment horizontal="right" vertical="center"/>
    </xf>
    <xf numFmtId="0" fontId="12" fillId="2" borderId="39" xfId="3" applyFont="1" applyFill="1" applyBorder="1" applyAlignment="1">
      <alignment horizontal="center" vertical="top" wrapText="1"/>
    </xf>
    <xf numFmtId="43" fontId="14" fillId="2" borderId="41" xfId="4" applyFont="1" applyFill="1" applyBorder="1" applyAlignment="1">
      <alignment horizontal="right" vertical="center"/>
    </xf>
    <xf numFmtId="0" fontId="22" fillId="0" borderId="0" xfId="0" applyFont="1"/>
    <xf numFmtId="0" fontId="23" fillId="0" borderId="0" xfId="0" applyFont="1" applyAlignment="1"/>
    <xf numFmtId="0" fontId="2" fillId="0" borderId="0" xfId="9"/>
    <xf numFmtId="0" fontId="24" fillId="0" borderId="0" xfId="9" applyFont="1"/>
    <xf numFmtId="0" fontId="26" fillId="5" borderId="49" xfId="0" applyFont="1" applyFill="1" applyBorder="1" applyAlignment="1">
      <alignment horizontal="center" vertical="center" wrapText="1"/>
    </xf>
    <xf numFmtId="43" fontId="26" fillId="5" borderId="50" xfId="8" applyFont="1" applyFill="1" applyBorder="1" applyAlignment="1">
      <alignment horizontal="center" vertical="center" wrapText="1"/>
    </xf>
    <xf numFmtId="43" fontId="26" fillId="5" borderId="50" xfId="8" applyFont="1" applyFill="1" applyBorder="1" applyAlignment="1">
      <alignment horizontal="center" vertical="top" wrapText="1"/>
    </xf>
    <xf numFmtId="43" fontId="26" fillId="5" borderId="51" xfId="8" applyFont="1" applyFill="1" applyBorder="1" applyAlignment="1">
      <alignment horizontal="center" vertical="center"/>
    </xf>
    <xf numFmtId="1" fontId="28" fillId="6" borderId="52" xfId="0" quotePrefix="1" applyNumberFormat="1" applyFont="1" applyFill="1" applyBorder="1" applyAlignment="1">
      <alignment horizontal="right" vertical="top"/>
    </xf>
    <xf numFmtId="43" fontId="29" fillId="6" borderId="55" xfId="8" applyFont="1" applyFill="1" applyBorder="1" applyAlignment="1">
      <alignment horizontal="right"/>
    </xf>
    <xf numFmtId="165" fontId="26" fillId="3" borderId="56" xfId="0" quotePrefix="1" applyNumberFormat="1" applyFont="1" applyFill="1" applyBorder="1" applyAlignment="1">
      <alignment horizontal="right" vertical="top"/>
    </xf>
    <xf numFmtId="0" fontId="26" fillId="3" borderId="57" xfId="0" applyFont="1" applyFill="1" applyBorder="1" applyAlignment="1">
      <alignment horizontal="left" vertical="top" wrapText="1"/>
    </xf>
    <xf numFmtId="2" fontId="30" fillId="3" borderId="57" xfId="0" applyNumberFormat="1" applyFont="1" applyFill="1" applyBorder="1" applyAlignment="1">
      <alignment vertical="top"/>
    </xf>
    <xf numFmtId="2" fontId="30" fillId="3" borderId="57" xfId="0" applyNumberFormat="1" applyFont="1" applyFill="1" applyBorder="1" applyAlignment="1">
      <alignment horizontal="center" vertical="top"/>
    </xf>
    <xf numFmtId="43" fontId="26" fillId="3" borderId="57" xfId="8" applyFont="1" applyFill="1" applyBorder="1" applyAlignment="1">
      <alignment horizontal="right"/>
    </xf>
    <xf numFmtId="43" fontId="26" fillId="3" borderId="58" xfId="8" applyFont="1" applyFill="1" applyBorder="1" applyAlignment="1">
      <alignment horizontal="right"/>
    </xf>
    <xf numFmtId="43" fontId="26" fillId="3" borderId="57" xfId="8" applyFont="1" applyFill="1" applyBorder="1" applyAlignment="1">
      <alignment horizontal="right" vertical="top"/>
    </xf>
    <xf numFmtId="43" fontId="26" fillId="3" borderId="58" xfId="8" applyFont="1" applyFill="1" applyBorder="1" applyAlignment="1">
      <alignment horizontal="right" vertical="top"/>
    </xf>
    <xf numFmtId="0" fontId="30" fillId="0" borderId="59" xfId="8" quotePrefix="1" applyNumberFormat="1" applyFont="1" applyBorder="1" applyAlignment="1">
      <alignment horizontal="left" vertical="top" wrapText="1" indent="2"/>
    </xf>
    <xf numFmtId="0" fontId="30" fillId="0" borderId="60" xfId="8" quotePrefix="1" applyNumberFormat="1" applyFont="1" applyBorder="1" applyAlignment="1">
      <alignment horizontal="left" vertical="top" wrapText="1" indent="2"/>
    </xf>
    <xf numFmtId="0" fontId="30" fillId="0" borderId="59" xfId="8" quotePrefix="1" applyNumberFormat="1" applyFont="1" applyBorder="1" applyAlignment="1">
      <alignment horizontal="left" vertical="top" wrapText="1"/>
    </xf>
    <xf numFmtId="0" fontId="30" fillId="0" borderId="61" xfId="8" quotePrefix="1" applyNumberFormat="1" applyFont="1" applyBorder="1" applyAlignment="1">
      <alignment horizontal="left" vertical="top" wrapText="1"/>
    </xf>
    <xf numFmtId="1" fontId="30" fillId="3" borderId="60" xfId="8" quotePrefix="1" applyNumberFormat="1" applyFont="1" applyFill="1" applyBorder="1" applyAlignment="1">
      <alignment horizontal="right" vertical="top" wrapText="1"/>
    </xf>
    <xf numFmtId="166" fontId="30" fillId="3" borderId="59" xfId="8" applyNumberFormat="1" applyFont="1" applyFill="1" applyBorder="1" applyAlignment="1">
      <alignment horizontal="right" vertical="top"/>
    </xf>
    <xf numFmtId="43" fontId="30" fillId="5" borderId="61" xfId="8" applyFont="1" applyFill="1" applyBorder="1" applyAlignment="1">
      <alignment horizontal="left" vertical="top"/>
    </xf>
    <xf numFmtId="0" fontId="30" fillId="3" borderId="59" xfId="0" applyFont="1" applyFill="1" applyBorder="1" applyAlignment="1">
      <alignment vertical="top" wrapText="1"/>
    </xf>
    <xf numFmtId="0" fontId="26" fillId="3" borderId="59" xfId="0" applyFont="1" applyFill="1" applyBorder="1" applyAlignment="1">
      <alignment horizontal="left" vertical="top" wrapText="1"/>
    </xf>
    <xf numFmtId="0" fontId="30" fillId="3" borderId="59" xfId="8" applyNumberFormat="1" applyFont="1" applyFill="1" applyBorder="1" applyAlignment="1">
      <alignment horizontal="justify" vertical="top" wrapText="1"/>
    </xf>
    <xf numFmtId="0" fontId="30" fillId="5" borderId="59" xfId="0" applyFont="1" applyFill="1" applyBorder="1" applyAlignment="1"/>
    <xf numFmtId="166" fontId="30" fillId="3" borderId="59" xfId="8" applyNumberFormat="1" applyFont="1" applyFill="1" applyBorder="1" applyAlignment="1">
      <alignment horizontal="right"/>
    </xf>
    <xf numFmtId="43" fontId="30" fillId="5" borderId="59" xfId="8" applyFont="1" applyFill="1" applyBorder="1" applyAlignment="1">
      <alignment horizontal="right"/>
    </xf>
    <xf numFmtId="43" fontId="30" fillId="5" borderId="61" xfId="8" applyFont="1" applyFill="1" applyBorder="1" applyAlignment="1">
      <alignment horizontal="left"/>
    </xf>
    <xf numFmtId="0" fontId="0" fillId="8" borderId="44" xfId="0" applyFill="1" applyBorder="1"/>
    <xf numFmtId="0" fontId="0" fillId="8" borderId="0" xfId="0" applyFill="1" applyBorder="1"/>
    <xf numFmtId="43" fontId="0" fillId="8" borderId="45" xfId="0" applyNumberFormat="1" applyFill="1" applyBorder="1" applyAlignment="1">
      <alignment horizontal="right"/>
    </xf>
    <xf numFmtId="165" fontId="26" fillId="3" borderId="60" xfId="8" applyNumberFormat="1" applyFont="1" applyFill="1" applyBorder="1" applyAlignment="1">
      <alignment horizontal="right" vertical="top" wrapText="1"/>
    </xf>
    <xf numFmtId="0" fontId="26" fillId="3" borderId="59" xfId="0" applyFont="1" applyFill="1" applyBorder="1" applyAlignment="1">
      <alignment horizontal="left" wrapText="1"/>
    </xf>
    <xf numFmtId="0" fontId="30" fillId="3" borderId="59" xfId="0" applyFont="1" applyFill="1" applyBorder="1" applyAlignment="1"/>
    <xf numFmtId="2" fontId="30" fillId="3" borderId="59" xfId="0" applyNumberFormat="1" applyFont="1" applyFill="1" applyBorder="1" applyAlignment="1"/>
    <xf numFmtId="43" fontId="26" fillId="3" borderId="59" xfId="8" applyFont="1" applyFill="1" applyBorder="1" applyAlignment="1">
      <alignment horizontal="right"/>
    </xf>
    <xf numFmtId="43" fontId="26" fillId="3" borderId="61" xfId="8" applyFont="1" applyFill="1" applyBorder="1" applyAlignment="1">
      <alignment horizontal="right"/>
    </xf>
    <xf numFmtId="165" fontId="30" fillId="3" borderId="60" xfId="8" applyNumberFormat="1" applyFont="1" applyFill="1" applyBorder="1" applyAlignment="1">
      <alignment horizontal="right" vertical="top" wrapText="1"/>
    </xf>
    <xf numFmtId="2" fontId="30" fillId="3" borderId="59" xfId="0" applyNumberFormat="1" applyFont="1" applyFill="1" applyBorder="1" applyAlignment="1">
      <alignment vertical="top" wrapText="1"/>
    </xf>
    <xf numFmtId="0" fontId="30" fillId="3" borderId="59" xfId="0" applyFont="1" applyFill="1" applyBorder="1" applyAlignment="1">
      <alignment vertical="top"/>
    </xf>
    <xf numFmtId="2" fontId="30" fillId="3" borderId="59" xfId="0" applyNumberFormat="1" applyFont="1" applyFill="1" applyBorder="1" applyAlignment="1">
      <alignment vertical="top"/>
    </xf>
    <xf numFmtId="43" fontId="30" fillId="3" borderId="59" xfId="8" applyFont="1" applyFill="1" applyBorder="1" applyAlignment="1">
      <alignment horizontal="right" vertical="top"/>
    </xf>
    <xf numFmtId="43" fontId="30" fillId="3" borderId="61" xfId="8" applyFont="1" applyFill="1" applyBorder="1" applyAlignment="1">
      <alignment horizontal="right" vertical="top"/>
    </xf>
    <xf numFmtId="165" fontId="29" fillId="9" borderId="49" xfId="0" quotePrefix="1" applyNumberFormat="1" applyFont="1" applyFill="1" applyBorder="1" applyAlignment="1">
      <alignment horizontal="right" vertical="top"/>
    </xf>
    <xf numFmtId="43" fontId="31" fillId="9" borderId="51" xfId="8" applyFont="1" applyFill="1" applyBorder="1" applyAlignment="1">
      <alignment horizontal="right"/>
    </xf>
    <xf numFmtId="165" fontId="30" fillId="3" borderId="56" xfId="8" applyNumberFormat="1" applyFont="1" applyFill="1" applyBorder="1" applyAlignment="1">
      <alignment horizontal="right" vertical="top" wrapText="1"/>
    </xf>
    <xf numFmtId="165" fontId="26" fillId="0" borderId="60" xfId="8" quotePrefix="1" applyNumberFormat="1" applyFont="1" applyFill="1" applyBorder="1" applyAlignment="1">
      <alignment horizontal="right" vertical="top" wrapText="1"/>
    </xf>
    <xf numFmtId="43" fontId="30" fillId="3" borderId="59" xfId="8" applyFont="1" applyFill="1" applyBorder="1" applyAlignment="1">
      <alignment horizontal="right"/>
    </xf>
    <xf numFmtId="2" fontId="30" fillId="0" borderId="59" xfId="0" applyNumberFormat="1" applyFont="1" applyFill="1" applyBorder="1" applyAlignment="1">
      <alignment vertical="top"/>
    </xf>
    <xf numFmtId="0" fontId="30" fillId="3" borderId="59" xfId="0" applyFont="1" applyFill="1" applyBorder="1" applyAlignment="1">
      <alignment horizontal="left" vertical="top" wrapText="1"/>
    </xf>
    <xf numFmtId="1" fontId="30" fillId="3" borderId="59" xfId="0" applyNumberFormat="1" applyFont="1" applyFill="1" applyBorder="1" applyAlignment="1">
      <alignment vertical="top"/>
    </xf>
    <xf numFmtId="1" fontId="26" fillId="0" borderId="60" xfId="0" applyNumberFormat="1" applyFont="1" applyFill="1" applyBorder="1" applyAlignment="1">
      <alignment horizontal="right" vertical="top"/>
    </xf>
    <xf numFmtId="1" fontId="30" fillId="3" borderId="59" xfId="0" applyNumberFormat="1" applyFont="1" applyFill="1" applyBorder="1" applyAlignment="1"/>
    <xf numFmtId="0" fontId="0" fillId="8" borderId="4" xfId="0" applyFill="1" applyBorder="1"/>
    <xf numFmtId="0" fontId="0" fillId="8" borderId="46" xfId="0" applyFill="1" applyBorder="1"/>
    <xf numFmtId="43" fontId="0" fillId="8" borderId="48" xfId="0" applyNumberFormat="1" applyFill="1" applyBorder="1" applyAlignment="1">
      <alignment horizontal="right"/>
    </xf>
    <xf numFmtId="0" fontId="30" fillId="3" borderId="60" xfId="8" applyNumberFormat="1" applyFont="1" applyFill="1" applyBorder="1" applyAlignment="1">
      <alignment horizontal="right" vertical="top" wrapText="1"/>
    </xf>
    <xf numFmtId="0" fontId="30" fillId="0" borderId="60" xfId="8" applyNumberFormat="1" applyFont="1" applyFill="1" applyBorder="1" applyAlignment="1">
      <alignment horizontal="right" vertical="top" wrapText="1"/>
    </xf>
    <xf numFmtId="0" fontId="26" fillId="3" borderId="59" xfId="0" applyFont="1" applyFill="1" applyBorder="1" applyAlignment="1">
      <alignment vertical="top" wrapText="1"/>
    </xf>
    <xf numFmtId="0" fontId="30" fillId="0" borderId="63" xfId="8" applyNumberFormat="1" applyFont="1" applyFill="1" applyBorder="1" applyAlignment="1">
      <alignment horizontal="right" vertical="top" wrapText="1"/>
    </xf>
    <xf numFmtId="0" fontId="30" fillId="3" borderId="64" xfId="0" applyFont="1" applyFill="1" applyBorder="1" applyAlignment="1">
      <alignment vertical="top" wrapText="1"/>
    </xf>
    <xf numFmtId="0" fontId="30" fillId="3" borderId="64" xfId="0" applyFont="1" applyFill="1" applyBorder="1" applyAlignment="1"/>
    <xf numFmtId="2" fontId="30" fillId="3" borderId="64" xfId="0" applyNumberFormat="1" applyFont="1" applyFill="1" applyBorder="1" applyAlignment="1"/>
    <xf numFmtId="43" fontId="30" fillId="3" borderId="64" xfId="8" applyFont="1" applyFill="1" applyBorder="1" applyAlignment="1">
      <alignment horizontal="right"/>
    </xf>
    <xf numFmtId="43" fontId="30" fillId="3" borderId="65" xfId="8" applyFont="1" applyFill="1" applyBorder="1" applyAlignment="1">
      <alignment horizontal="right"/>
    </xf>
    <xf numFmtId="165" fontId="26" fillId="0" borderId="60" xfId="0" quotePrefix="1" applyNumberFormat="1"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xf>
    <xf numFmtId="43" fontId="26" fillId="3" borderId="59" xfId="8" applyFont="1" applyFill="1" applyBorder="1" applyAlignment="1">
      <alignment horizontal="right" vertical="top"/>
    </xf>
    <xf numFmtId="1" fontId="30" fillId="0" borderId="60" xfId="8" quotePrefix="1" applyNumberFormat="1" applyFont="1" applyFill="1" applyBorder="1" applyAlignment="1">
      <alignment horizontal="right" vertical="top" wrapText="1"/>
    </xf>
    <xf numFmtId="0" fontId="30" fillId="3" borderId="59" xfId="0" quotePrefix="1" applyFont="1" applyFill="1" applyBorder="1" applyAlignment="1">
      <alignment horizontal="left" vertical="top" wrapText="1" indent="2"/>
    </xf>
    <xf numFmtId="0" fontId="26" fillId="0" borderId="59" xfId="0" applyFont="1" applyFill="1" applyBorder="1" applyAlignment="1">
      <alignment horizontal="left" vertical="top" wrapText="1"/>
    </xf>
    <xf numFmtId="0" fontId="30" fillId="3" borderId="59" xfId="0" applyFont="1" applyFill="1" applyBorder="1" applyAlignment="1">
      <alignment horizontal="left" vertical="top"/>
    </xf>
    <xf numFmtId="2" fontId="30" fillId="3" borderId="59" xfId="0" applyNumberFormat="1" applyFont="1" applyFill="1" applyBorder="1" applyAlignment="1">
      <alignment horizontal="right" vertical="top"/>
    </xf>
    <xf numFmtId="1" fontId="26" fillId="3" borderId="60" xfId="0" quotePrefix="1" applyNumberFormat="1" applyFont="1" applyFill="1" applyBorder="1" applyAlignment="1">
      <alignment horizontal="right" vertical="top"/>
    </xf>
    <xf numFmtId="1" fontId="30" fillId="3" borderId="59" xfId="0" applyNumberFormat="1" applyFont="1" applyFill="1" applyBorder="1" applyAlignment="1">
      <alignment horizontal="right"/>
    </xf>
    <xf numFmtId="43" fontId="26" fillId="3" borderId="59" xfId="8" quotePrefix="1" applyFont="1" applyFill="1" applyBorder="1" applyAlignment="1">
      <alignment horizontal="right" vertical="top"/>
    </xf>
    <xf numFmtId="43" fontId="26" fillId="3" borderId="61" xfId="8" quotePrefix="1" applyFont="1" applyFill="1" applyBorder="1" applyAlignment="1">
      <alignment horizontal="right" vertical="top"/>
    </xf>
    <xf numFmtId="0" fontId="26" fillId="3" borderId="59" xfId="0" applyFont="1" applyFill="1" applyBorder="1" applyAlignment="1"/>
    <xf numFmtId="2" fontId="26" fillId="3" borderId="59" xfId="0" applyNumberFormat="1" applyFont="1" applyFill="1" applyBorder="1" applyAlignment="1"/>
    <xf numFmtId="0" fontId="30" fillId="0" borderId="66" xfId="8" applyNumberFormat="1" applyFont="1" applyFill="1" applyBorder="1" applyAlignment="1">
      <alignment horizontal="right" vertical="top" wrapText="1"/>
    </xf>
    <xf numFmtId="0" fontId="30"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43" fontId="26" fillId="3" borderId="67" xfId="8" applyFont="1" applyFill="1" applyBorder="1" applyAlignment="1">
      <alignment horizontal="right"/>
    </xf>
    <xf numFmtId="43" fontId="26" fillId="3" borderId="68" xfId="8" applyFont="1" applyFill="1" applyBorder="1" applyAlignment="1">
      <alignment horizontal="right"/>
    </xf>
    <xf numFmtId="0" fontId="30" fillId="0" borderId="60" xfId="0" applyFont="1" applyFill="1" applyBorder="1" applyAlignment="1">
      <alignment vertical="top"/>
    </xf>
    <xf numFmtId="2" fontId="30" fillId="3" borderId="59" xfId="8" applyNumberFormat="1" applyFont="1" applyFill="1" applyBorder="1" applyAlignment="1">
      <alignment vertical="top"/>
    </xf>
    <xf numFmtId="0" fontId="30" fillId="0" borderId="56" xfId="0" applyFont="1" applyFill="1" applyBorder="1" applyAlignment="1">
      <alignment vertical="top"/>
    </xf>
    <xf numFmtId="0" fontId="30" fillId="3" borderId="57" xfId="0" applyFont="1" applyFill="1" applyBorder="1" applyAlignment="1">
      <alignment vertical="top" wrapText="1"/>
    </xf>
    <xf numFmtId="2" fontId="30" fillId="3" borderId="57" xfId="8" applyNumberFormat="1" applyFont="1" applyFill="1" applyBorder="1" applyAlignment="1">
      <alignment vertical="top"/>
    </xf>
    <xf numFmtId="43" fontId="30" fillId="3" borderId="57" xfId="8" applyFont="1" applyFill="1" applyBorder="1" applyAlignment="1">
      <alignment horizontal="right" vertical="top"/>
    </xf>
    <xf numFmtId="0" fontId="30" fillId="3" borderId="57" xfId="0" applyFont="1" applyFill="1" applyBorder="1" applyAlignment="1">
      <alignment vertical="top"/>
    </xf>
    <xf numFmtId="0" fontId="30" fillId="3" borderId="67" xfId="0" applyFont="1" applyFill="1" applyBorder="1" applyAlignment="1">
      <alignment vertical="top" wrapText="1"/>
    </xf>
    <xf numFmtId="0" fontId="30" fillId="3" borderId="67" xfId="0" applyFont="1" applyFill="1" applyBorder="1" applyAlignment="1">
      <alignment vertical="top"/>
    </xf>
    <xf numFmtId="2" fontId="30" fillId="3" borderId="67" xfId="8" applyNumberFormat="1" applyFont="1" applyFill="1" applyBorder="1" applyAlignment="1">
      <alignment vertical="top"/>
    </xf>
    <xf numFmtId="43" fontId="30" fillId="3" borderId="67" xfId="8" applyFont="1" applyFill="1" applyBorder="1" applyAlignment="1">
      <alignment horizontal="right" vertical="top"/>
    </xf>
    <xf numFmtId="43" fontId="30" fillId="3" borderId="68" xfId="8" applyFont="1" applyFill="1" applyBorder="1" applyAlignment="1">
      <alignment horizontal="right" vertical="top"/>
    </xf>
    <xf numFmtId="165" fontId="26" fillId="0" borderId="66" xfId="0" quotePrefix="1" applyNumberFormat="1" applyFont="1" applyFill="1" applyBorder="1" applyAlignment="1">
      <alignment horizontal="right" vertical="top"/>
    </xf>
    <xf numFmtId="0" fontId="26" fillId="3" borderId="67" xfId="0" applyFont="1" applyFill="1" applyBorder="1" applyAlignment="1">
      <alignment horizontal="left" vertical="top" wrapText="1"/>
    </xf>
    <xf numFmtId="0" fontId="30" fillId="3" borderId="67" xfId="0" applyFont="1" applyFill="1" applyBorder="1" applyAlignment="1"/>
    <xf numFmtId="2" fontId="30" fillId="3" borderId="67" xfId="0" applyNumberFormat="1" applyFont="1" applyFill="1" applyBorder="1" applyAlignment="1"/>
    <xf numFmtId="0" fontId="34" fillId="0" borderId="56" xfId="0" applyNumberFormat="1" applyFont="1" applyFill="1" applyBorder="1" applyAlignment="1">
      <alignment horizontal="right" vertical="top"/>
    </xf>
    <xf numFmtId="0" fontId="30" fillId="3" borderId="57" xfId="0" quotePrefix="1" applyFont="1" applyFill="1" applyBorder="1" applyAlignment="1">
      <alignment horizontal="left" vertical="top" wrapText="1"/>
    </xf>
    <xf numFmtId="1" fontId="30" fillId="3" borderId="57" xfId="0" applyNumberFormat="1" applyFont="1" applyFill="1" applyBorder="1" applyAlignment="1">
      <alignment vertical="top"/>
    </xf>
    <xf numFmtId="43" fontId="30" fillId="3" borderId="58" xfId="8" applyFont="1" applyFill="1" applyBorder="1" applyAlignment="1">
      <alignment horizontal="right" vertical="top"/>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0" fontId="34" fillId="0" borderId="60" xfId="0" applyFont="1" applyFill="1" applyBorder="1" applyAlignment="1">
      <alignment horizontal="right" vertical="top"/>
    </xf>
    <xf numFmtId="166" fontId="30" fillId="3" borderId="59" xfId="8" applyNumberFormat="1" applyFont="1" applyFill="1" applyBorder="1" applyAlignment="1">
      <alignment vertical="top"/>
    </xf>
    <xf numFmtId="0" fontId="30" fillId="3" borderId="56" xfId="0" applyFont="1" applyFill="1" applyBorder="1" applyAlignment="1"/>
    <xf numFmtId="0" fontId="30" fillId="3" borderId="57" xfId="0" applyFont="1" applyFill="1" applyBorder="1" applyAlignment="1"/>
    <xf numFmtId="166" fontId="30" fillId="3" borderId="57" xfId="8" applyNumberFormat="1" applyFont="1" applyFill="1" applyBorder="1" applyAlignment="1">
      <alignment vertical="top"/>
    </xf>
    <xf numFmtId="0" fontId="30" fillId="3" borderId="60" xfId="0" applyFont="1" applyFill="1" applyBorder="1" applyAlignment="1"/>
    <xf numFmtId="0" fontId="30" fillId="0" borderId="59" xfId="0" applyFont="1" applyFill="1" applyBorder="1" applyAlignment="1"/>
    <xf numFmtId="166" fontId="30" fillId="0" borderId="59" xfId="8" applyNumberFormat="1" applyFont="1" applyFill="1" applyBorder="1" applyAlignment="1"/>
    <xf numFmtId="1" fontId="30" fillId="3" borderId="59" xfId="8" applyNumberFormat="1" applyFont="1" applyFill="1" applyBorder="1" applyAlignment="1"/>
    <xf numFmtId="43" fontId="30" fillId="3" borderId="61" xfId="8" applyFont="1" applyFill="1" applyBorder="1" applyAlignment="1">
      <alignment horizontal="right"/>
    </xf>
    <xf numFmtId="165" fontId="26" fillId="0" borderId="56" xfId="0" quotePrefix="1" applyNumberFormat="1" applyFont="1" applyFill="1" applyBorder="1" applyAlignment="1">
      <alignment horizontal="right" vertical="top"/>
    </xf>
    <xf numFmtId="2" fontId="30" fillId="3" borderId="57" xfId="0" applyNumberFormat="1" applyFont="1" applyFill="1" applyBorder="1" applyAlignment="1"/>
    <xf numFmtId="0" fontId="30" fillId="0" borderId="60" xfId="0" applyFont="1" applyFill="1" applyBorder="1" applyAlignment="1">
      <alignment horizontal="right" vertical="top"/>
    </xf>
    <xf numFmtId="43" fontId="30" fillId="3" borderId="59" xfId="8" applyFont="1" applyFill="1" applyBorder="1" applyAlignment="1">
      <alignment vertical="top"/>
    </xf>
    <xf numFmtId="43" fontId="30" fillId="5" borderId="59" xfId="8" applyFont="1" applyFill="1" applyBorder="1" applyAlignment="1">
      <alignment horizontal="left"/>
    </xf>
    <xf numFmtId="165" fontId="26" fillId="3" borderId="60" xfId="0" quotePrefix="1" applyNumberFormat="1" applyFont="1" applyFill="1" applyBorder="1" applyAlignment="1">
      <alignment horizontal="right" vertical="top"/>
    </xf>
    <xf numFmtId="0" fontId="35" fillId="0" borderId="27" xfId="0" applyFont="1" applyBorder="1" applyAlignment="1">
      <alignment vertical="top"/>
    </xf>
    <xf numFmtId="165" fontId="30" fillId="0" borderId="56" xfId="0" quotePrefix="1" applyNumberFormat="1" applyFont="1" applyFill="1" applyBorder="1" applyAlignment="1">
      <alignment horizontal="right" vertical="top"/>
    </xf>
    <xf numFmtId="0" fontId="0" fillId="0" borderId="27" xfId="0" applyBorder="1" applyAlignment="1">
      <alignment vertical="top"/>
    </xf>
    <xf numFmtId="43" fontId="30"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30" fillId="3" borderId="59" xfId="8" applyNumberFormat="1" applyFont="1" applyFill="1" applyBorder="1" applyAlignment="1"/>
    <xf numFmtId="1" fontId="26" fillId="0" borderId="56" xfId="8" applyNumberFormat="1" applyFont="1" applyFill="1" applyBorder="1" applyAlignment="1">
      <alignment horizontal="right" vertical="top" wrapText="1"/>
    </xf>
    <xf numFmtId="0" fontId="26" fillId="3" borderId="57" xfId="0" applyFont="1" applyFill="1" applyBorder="1" applyAlignment="1"/>
    <xf numFmtId="166" fontId="30" fillId="3" borderId="57" xfId="8" applyNumberFormat="1" applyFont="1" applyFill="1" applyBorder="1" applyAlignment="1">
      <alignment horizontal="right"/>
    </xf>
    <xf numFmtId="43" fontId="30" fillId="5" borderId="57" xfId="8" applyFont="1" applyFill="1" applyBorder="1" applyAlignment="1">
      <alignment horizontal="left"/>
    </xf>
    <xf numFmtId="43" fontId="30" fillId="5" borderId="58" xfId="8" applyFont="1" applyFill="1" applyBorder="1" applyAlignment="1">
      <alignment horizontal="left"/>
    </xf>
    <xf numFmtId="0" fontId="30" fillId="0" borderId="59" xfId="0" applyFont="1" applyFill="1" applyBorder="1" applyAlignment="1">
      <alignment vertical="top" wrapText="1"/>
    </xf>
    <xf numFmtId="43" fontId="30" fillId="5" borderId="59" xfId="8" applyFont="1" applyFill="1" applyBorder="1" applyAlignment="1">
      <alignment horizontal="left" vertical="top"/>
    </xf>
    <xf numFmtId="1" fontId="26" fillId="0" borderId="60" xfId="8" applyNumberFormat="1" applyFont="1" applyFill="1" applyBorder="1" applyAlignment="1">
      <alignment horizontal="right" vertical="top" wrapText="1"/>
    </xf>
    <xf numFmtId="0" fontId="30" fillId="0" borderId="59" xfId="0" applyFont="1" applyFill="1" applyBorder="1" applyAlignment="1">
      <alignment horizontal="left" vertical="top" wrapText="1"/>
    </xf>
    <xf numFmtId="0" fontId="26" fillId="3" borderId="60" xfId="8" applyNumberFormat="1" applyFont="1" applyFill="1" applyBorder="1" applyAlignment="1">
      <alignment horizontal="right" vertical="top" wrapText="1"/>
    </xf>
    <xf numFmtId="0" fontId="30" fillId="3" borderId="64" xfId="0" applyFont="1" applyFill="1" applyBorder="1" applyAlignment="1">
      <alignment horizontal="lef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 fontId="30" fillId="3" borderId="57" xfId="0" applyNumberFormat="1" applyFont="1" applyFill="1" applyBorder="1" applyAlignment="1"/>
    <xf numFmtId="43" fontId="30" fillId="3" borderId="57" xfId="8" applyFont="1" applyFill="1" applyBorder="1" applyAlignment="1">
      <alignment horizontal="right"/>
    </xf>
    <xf numFmtId="43" fontId="30" fillId="3" borderId="58" xfId="8" applyFont="1" applyFill="1" applyBorder="1" applyAlignment="1">
      <alignment horizontal="right"/>
    </xf>
    <xf numFmtId="0" fontId="30" fillId="0" borderId="59" xfId="0" applyFont="1" applyFill="1" applyBorder="1" applyAlignment="1">
      <alignment vertical="top"/>
    </xf>
    <xf numFmtId="43" fontId="30" fillId="3" borderId="59" xfId="8" applyFont="1" applyFill="1" applyBorder="1" applyAlignment="1"/>
    <xf numFmtId="0" fontId="30" fillId="3" borderId="59" xfId="0" applyFont="1" applyFill="1" applyBorder="1" applyAlignment="1">
      <alignment horizontal="left" wrapText="1"/>
    </xf>
    <xf numFmtId="43" fontId="31" fillId="9" borderId="51" xfId="8" applyFont="1" applyFill="1" applyBorder="1" applyAlignment="1">
      <alignment horizontal="right" vertical="top"/>
    </xf>
    <xf numFmtId="0" fontId="36" fillId="0" borderId="0" xfId="0" applyFont="1" applyAlignment="1">
      <alignment horizontal="center" vertical="center"/>
    </xf>
    <xf numFmtId="0" fontId="36" fillId="0" borderId="0" xfId="0" applyFont="1"/>
    <xf numFmtId="0" fontId="30" fillId="0" borderId="56" xfId="8" applyNumberFormat="1" applyFont="1" applyFill="1" applyBorder="1" applyAlignment="1">
      <alignment horizontal="right" vertical="top" wrapText="1"/>
    </xf>
    <xf numFmtId="0" fontId="30" fillId="3" borderId="57" xfId="0" applyFont="1" applyFill="1" applyBorder="1" applyAlignment="1">
      <alignment horizontal="left" vertical="top" wrapText="1"/>
    </xf>
    <xf numFmtId="0" fontId="27" fillId="3" borderId="59" xfId="0" applyFont="1" applyFill="1" applyBorder="1" applyAlignment="1">
      <alignment horizontal="left" vertical="top" wrapText="1"/>
    </xf>
    <xf numFmtId="0" fontId="36" fillId="0" borderId="0" xfId="0" applyFont="1" applyAlignment="1">
      <alignment horizontal="center" vertical="top"/>
    </xf>
    <xf numFmtId="0" fontId="27" fillId="3" borderId="57" xfId="0" applyFont="1" applyFill="1" applyBorder="1" applyAlignment="1">
      <alignment horizontal="left" vertical="top" wrapText="1"/>
    </xf>
    <xf numFmtId="49" fontId="38" fillId="0" borderId="69" xfId="0" applyNumberFormat="1" applyFont="1" applyBorder="1"/>
    <xf numFmtId="0" fontId="39" fillId="0" borderId="70" xfId="0" applyFont="1" applyBorder="1" applyAlignment="1">
      <alignment vertical="top" wrapText="1"/>
    </xf>
    <xf numFmtId="0" fontId="36" fillId="0" borderId="0" xfId="0" applyFont="1" applyFill="1"/>
    <xf numFmtId="0" fontId="36" fillId="0" borderId="0" xfId="0" applyFont="1" applyAlignment="1"/>
    <xf numFmtId="43" fontId="29" fillId="9" borderId="51" xfId="8" applyFont="1" applyFill="1" applyBorder="1" applyAlignment="1">
      <alignment horizontal="right" vertical="top"/>
    </xf>
    <xf numFmtId="0" fontId="36" fillId="0" borderId="0" xfId="0" applyFont="1" applyAlignment="1">
      <alignment vertical="top"/>
    </xf>
    <xf numFmtId="43" fontId="30" fillId="5" borderId="67" xfId="8" applyFont="1" applyFill="1" applyBorder="1" applyAlignment="1">
      <alignment horizontal="left" vertical="top"/>
    </xf>
    <xf numFmtId="43" fontId="30" fillId="5" borderId="68" xfId="8" applyFont="1" applyFill="1" applyBorder="1" applyAlignment="1">
      <alignment horizontal="left" vertical="top"/>
    </xf>
    <xf numFmtId="43" fontId="30" fillId="5" borderId="57" xfId="8" applyFont="1" applyFill="1" applyBorder="1" applyAlignment="1">
      <alignment horizontal="left" vertical="top"/>
    </xf>
    <xf numFmtId="43" fontId="30" fillId="5" borderId="58" xfId="8" applyFont="1" applyFill="1" applyBorder="1" applyAlignment="1">
      <alignment horizontal="left" vertical="top"/>
    </xf>
    <xf numFmtId="165" fontId="30" fillId="0" borderId="71" xfId="0" quotePrefix="1" applyNumberFormat="1" applyFont="1" applyFill="1" applyBorder="1" applyAlignment="1">
      <alignment horizontal="right" vertical="top"/>
    </xf>
    <xf numFmtId="165" fontId="26" fillId="0" borderId="56" xfId="0" quotePrefix="1" applyNumberFormat="1" applyFont="1" applyFill="1" applyBorder="1" applyAlignment="1">
      <alignment horizontal="center" vertical="top"/>
    </xf>
    <xf numFmtId="0" fontId="40" fillId="8" borderId="46" xfId="0" applyFont="1" applyFill="1" applyBorder="1" applyAlignment="1">
      <alignment vertical="top"/>
    </xf>
    <xf numFmtId="43" fontId="40" fillId="8" borderId="48" xfId="0" applyNumberFormat="1" applyFont="1" applyFill="1" applyBorder="1" applyAlignment="1">
      <alignment horizontal="right" vertical="top"/>
    </xf>
    <xf numFmtId="43" fontId="29" fillId="9" borderId="51" xfId="8" applyFont="1" applyFill="1" applyBorder="1" applyAlignment="1">
      <alignment horizontal="right"/>
    </xf>
    <xf numFmtId="0" fontId="30" fillId="3" borderId="67" xfId="0" applyFont="1" applyFill="1" applyBorder="1" applyAlignment="1">
      <alignment horizontal="left" wrapText="1"/>
    </xf>
    <xf numFmtId="43" fontId="30" fillId="3" borderId="67" xfId="8" applyFont="1" applyFill="1" applyBorder="1" applyAlignment="1">
      <alignment horizontal="right"/>
    </xf>
    <xf numFmtId="43" fontId="30" fillId="5" borderId="67" xfId="8" applyFont="1" applyFill="1" applyBorder="1" applyAlignment="1">
      <alignment horizontal="left"/>
    </xf>
    <xf numFmtId="43" fontId="30" fillId="5" borderId="68" xfId="8" applyFont="1" applyFill="1" applyBorder="1" applyAlignment="1">
      <alignment horizontal="left"/>
    </xf>
    <xf numFmtId="0" fontId="30" fillId="3" borderId="57" xfId="0" applyFont="1" applyFill="1" applyBorder="1" applyAlignment="1">
      <alignment horizontal="left" wrapText="1"/>
    </xf>
    <xf numFmtId="49" fontId="40" fillId="0" borderId="69" xfId="0" applyNumberFormat="1" applyFont="1" applyBorder="1" applyAlignment="1">
      <alignment horizontal="right"/>
    </xf>
    <xf numFmtId="0" fontId="40" fillId="8" borderId="46" xfId="0" applyFont="1" applyFill="1" applyBorder="1"/>
    <xf numFmtId="43" fontId="40" fillId="8" borderId="48" xfId="0" applyNumberFormat="1" applyFont="1" applyFill="1" applyBorder="1" applyAlignment="1">
      <alignment horizontal="right"/>
    </xf>
    <xf numFmtId="165" fontId="25" fillId="0" borderId="0" xfId="10" applyNumberFormat="1" applyFont="1" applyFill="1" applyBorder="1" applyAlignment="1" applyProtection="1">
      <alignment horizontal="right" vertical="center"/>
    </xf>
    <xf numFmtId="164" fontId="25" fillId="0" borderId="0" xfId="10" applyFont="1" applyFill="1" applyBorder="1" applyAlignment="1" applyProtection="1">
      <alignment horizontal="right" vertical="center" wrapText="1"/>
    </xf>
    <xf numFmtId="164" fontId="25"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6" fillId="5" borderId="50" xfId="0" applyFont="1" applyFill="1" applyBorder="1" applyAlignment="1">
      <alignment horizontal="center" vertical="center"/>
    </xf>
    <xf numFmtId="2" fontId="26" fillId="5" borderId="50" xfId="0" applyNumberFormat="1" applyFont="1" applyFill="1" applyBorder="1" applyAlignment="1">
      <alignment horizontal="center" vertical="center"/>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9" fillId="9" borderId="62" xfId="0" applyFont="1" applyFill="1" applyBorder="1" applyAlignment="1">
      <alignment horizontal="left" vertical="top" wrapText="1"/>
    </xf>
    <xf numFmtId="0" fontId="29" fillId="9" borderId="47" xfId="0" applyFont="1" applyFill="1" applyBorder="1" applyAlignment="1">
      <alignment horizontal="left" vertical="top" wrapText="1"/>
    </xf>
    <xf numFmtId="0" fontId="29" fillId="9" borderId="72" xfId="0" applyFont="1" applyFill="1" applyBorder="1" applyAlignment="1">
      <alignment horizontal="left" vertical="top" wrapText="1"/>
    </xf>
    <xf numFmtId="0" fontId="28" fillId="7" borderId="53" xfId="0" applyFont="1" applyFill="1" applyBorder="1" applyAlignment="1">
      <alignment horizontal="left" vertical="top" wrapText="1"/>
    </xf>
    <xf numFmtId="0" fontId="28" fillId="7" borderId="54" xfId="0" applyFont="1" applyFill="1" applyBorder="1" applyAlignment="1">
      <alignment horizontal="left" vertical="top" wrapText="1"/>
    </xf>
    <xf numFmtId="0" fontId="29" fillId="10" borderId="62" xfId="0" applyFont="1" applyFill="1" applyBorder="1" applyAlignment="1">
      <alignment horizontal="left" vertical="top" wrapText="1"/>
    </xf>
    <xf numFmtId="0" fontId="29" fillId="10" borderId="47" xfId="0" applyFont="1" applyFill="1" applyBorder="1" applyAlignment="1">
      <alignment horizontal="left" vertical="top" wrapText="1"/>
    </xf>
    <xf numFmtId="0" fontId="12" fillId="0" borderId="74" xfId="0" applyFont="1" applyBorder="1" applyAlignment="1">
      <alignment horizontal="center"/>
    </xf>
    <xf numFmtId="0" fontId="12" fillId="0" borderId="74" xfId="0" applyFont="1" applyBorder="1" applyAlignment="1">
      <alignment horizontal="left"/>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4" fontId="8" fillId="0" borderId="76" xfId="0" applyNumberFormat="1" applyFont="1" applyBorder="1" applyAlignment="1">
      <alignment horizontal="center"/>
    </xf>
    <xf numFmtId="43" fontId="8" fillId="0" borderId="76" xfId="8" applyFont="1" applyBorder="1"/>
    <xf numFmtId="0" fontId="12" fillId="3" borderId="74" xfId="0" applyFont="1" applyFill="1" applyBorder="1" applyAlignment="1">
      <alignment horizontal="center"/>
    </xf>
    <xf numFmtId="0" fontId="8" fillId="3" borderId="74" xfId="0" applyFont="1" applyFill="1" applyBorder="1" applyAlignment="1">
      <alignment horizontal="left" wrapText="1"/>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4" fontId="8" fillId="3" borderId="76" xfId="0" applyNumberFormat="1" applyFont="1" applyFill="1" applyBorder="1" applyAlignment="1">
      <alignment horizontal="center"/>
    </xf>
    <xf numFmtId="43" fontId="8" fillId="3" borderId="76" xfId="8" applyFont="1" applyFill="1" applyBorder="1"/>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E21" sqref="E21"/>
    </sheetView>
  </sheetViews>
  <sheetFormatPr defaultRowHeight="15" x14ac:dyDescent="0.25"/>
  <cols>
    <col min="9" max="9" width="9.140625" customWidth="1"/>
  </cols>
  <sheetData>
    <row r="5" spans="1:9" ht="26.25" x14ac:dyDescent="0.25">
      <c r="A5" s="433" t="s">
        <v>9</v>
      </c>
      <c r="B5" s="433"/>
      <c r="C5" s="433"/>
      <c r="D5" s="433"/>
      <c r="E5" s="433"/>
      <c r="F5" s="433"/>
      <c r="G5" s="433"/>
      <c r="H5" s="433"/>
      <c r="I5" s="433"/>
    </row>
    <row r="16" spans="1:9" ht="57.75" customHeight="1" x14ac:dyDescent="0.25">
      <c r="A16" s="435" t="s">
        <v>1081</v>
      </c>
      <c r="B16" s="435"/>
      <c r="C16" s="435"/>
      <c r="D16" s="435"/>
      <c r="E16" s="435"/>
      <c r="F16" s="435"/>
      <c r="G16" s="435"/>
      <c r="H16" s="435"/>
      <c r="I16" s="435"/>
    </row>
    <row r="32" spans="1:9" x14ac:dyDescent="0.25">
      <c r="A32" s="434" t="s">
        <v>182</v>
      </c>
      <c r="B32" s="434"/>
      <c r="C32" s="434"/>
      <c r="D32" s="434"/>
      <c r="E32" s="434"/>
      <c r="F32" s="434"/>
      <c r="G32" s="434"/>
      <c r="H32" s="434"/>
      <c r="I32" s="434"/>
    </row>
    <row r="34" spans="1:9" x14ac:dyDescent="0.25">
      <c r="A34" s="434"/>
      <c r="B34" s="434"/>
      <c r="C34" s="434"/>
      <c r="D34" s="434"/>
      <c r="E34" s="434"/>
      <c r="F34" s="434"/>
      <c r="G34" s="434"/>
      <c r="H34" s="434"/>
      <c r="I34" s="434"/>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560"/>
  <sheetViews>
    <sheetView tabSelected="1" view="pageBreakPreview" zoomScale="70" zoomScaleNormal="100" zoomScaleSheetLayoutView="70" workbookViewId="0">
      <pane ySplit="7" topLeftCell="A8" activePane="bottomLeft" state="frozen"/>
      <selection activeCell="W7" sqref="W7"/>
      <selection pane="bottomLeft" activeCell="G27" sqref="G27"/>
    </sheetView>
  </sheetViews>
  <sheetFormatPr defaultRowHeight="15" x14ac:dyDescent="0.25"/>
  <cols>
    <col min="1" max="1" width="9.140625" customWidth="1"/>
    <col min="2" max="2" width="52" customWidth="1"/>
    <col min="3" max="3" width="6.7109375" customWidth="1"/>
    <col min="4" max="4" width="9.140625" bestFit="1" customWidth="1"/>
    <col min="5" max="5" width="13.140625" customWidth="1"/>
    <col min="6" max="6" width="17.5703125" customWidth="1"/>
    <col min="7" max="7" width="9.7109375" bestFit="1" customWidth="1"/>
  </cols>
  <sheetData>
    <row r="2" spans="1:7" x14ac:dyDescent="0.25">
      <c r="A2" s="102" t="str">
        <f>'Cover Page'!A16:I16</f>
        <v>WATER SUPPLY &amp; SEWARAGE SYSTEM IN GDH.NADELLA</v>
      </c>
    </row>
    <row r="3" spans="1:7" x14ac:dyDescent="0.25">
      <c r="A3" s="102" t="s">
        <v>1050</v>
      </c>
    </row>
    <row r="4" spans="1:7" x14ac:dyDescent="0.25">
      <c r="A4" s="103" t="s">
        <v>8</v>
      </c>
    </row>
    <row r="7" spans="1:7" ht="25.5" x14ac:dyDescent="0.25">
      <c r="A7" s="244" t="s">
        <v>673</v>
      </c>
      <c r="B7" s="245" t="s">
        <v>1</v>
      </c>
      <c r="C7" s="431" t="s">
        <v>11</v>
      </c>
      <c r="D7" s="432" t="s">
        <v>12</v>
      </c>
      <c r="E7" s="246" t="s">
        <v>184</v>
      </c>
      <c r="F7" s="247" t="s">
        <v>185</v>
      </c>
      <c r="G7" s="247" t="s">
        <v>674</v>
      </c>
    </row>
    <row r="8" spans="1:7" ht="15.75" thickBot="1" x14ac:dyDescent="0.3">
      <c r="A8" s="248">
        <v>1</v>
      </c>
      <c r="B8" s="459" t="s">
        <v>1034</v>
      </c>
      <c r="C8" s="460"/>
      <c r="D8" s="460"/>
      <c r="E8" s="460"/>
      <c r="F8" s="249"/>
      <c r="G8" s="249"/>
    </row>
    <row r="9" spans="1:7" ht="15.75" thickTop="1" x14ac:dyDescent="0.25">
      <c r="A9" s="250"/>
      <c r="B9" s="251"/>
      <c r="C9" s="252"/>
      <c r="D9" s="253"/>
      <c r="E9" s="254"/>
      <c r="F9" s="255"/>
      <c r="G9" s="255"/>
    </row>
    <row r="10" spans="1:7" x14ac:dyDescent="0.25">
      <c r="A10" s="250">
        <v>1</v>
      </c>
      <c r="B10" s="251" t="s">
        <v>76</v>
      </c>
      <c r="C10" s="252"/>
      <c r="D10" s="253"/>
      <c r="E10" s="256"/>
      <c r="F10" s="257"/>
      <c r="G10" s="257"/>
    </row>
    <row r="11" spans="1:7" x14ac:dyDescent="0.25">
      <c r="A11" s="250"/>
      <c r="B11" s="258" t="s">
        <v>675</v>
      </c>
      <c r="C11" s="252"/>
      <c r="D11" s="253"/>
      <c r="E11" s="256"/>
      <c r="F11" s="257"/>
      <c r="G11" s="257"/>
    </row>
    <row r="12" spans="1:7" x14ac:dyDescent="0.25">
      <c r="A12" s="250"/>
      <c r="B12" s="258" t="s">
        <v>676</v>
      </c>
      <c r="C12" s="252"/>
      <c r="D12" s="253"/>
      <c r="E12" s="256"/>
      <c r="F12" s="257"/>
      <c r="G12" s="257"/>
    </row>
    <row r="13" spans="1:7" x14ac:dyDescent="0.25">
      <c r="A13" s="250"/>
      <c r="B13" s="258" t="s">
        <v>677</v>
      </c>
      <c r="C13" s="252"/>
      <c r="D13" s="253"/>
      <c r="E13" s="256"/>
      <c r="F13" s="257"/>
      <c r="G13" s="257"/>
    </row>
    <row r="14" spans="1:7" x14ac:dyDescent="0.25">
      <c r="A14" s="250"/>
      <c r="B14" s="258" t="s">
        <v>678</v>
      </c>
      <c r="C14" s="252"/>
      <c r="D14" s="253"/>
      <c r="E14" s="256"/>
      <c r="F14" s="257"/>
      <c r="G14" s="257"/>
    </row>
    <row r="15" spans="1:7" x14ac:dyDescent="0.25">
      <c r="A15" s="250"/>
      <c r="B15" s="258" t="s">
        <v>679</v>
      </c>
      <c r="C15" s="252"/>
      <c r="D15" s="253"/>
      <c r="E15" s="256"/>
      <c r="F15" s="257"/>
      <c r="G15" s="257"/>
    </row>
    <row r="16" spans="1:7" x14ac:dyDescent="0.25">
      <c r="A16" s="250"/>
      <c r="B16" s="258" t="s">
        <v>680</v>
      </c>
      <c r="C16" s="252"/>
      <c r="D16" s="253"/>
      <c r="E16" s="256"/>
      <c r="F16" s="257"/>
      <c r="G16" s="257"/>
    </row>
    <row r="17" spans="1:7" x14ac:dyDescent="0.25">
      <c r="A17" s="250"/>
      <c r="B17" s="258" t="s">
        <v>681</v>
      </c>
      <c r="C17" s="252"/>
      <c r="D17" s="253"/>
      <c r="E17" s="256"/>
      <c r="F17" s="257"/>
      <c r="G17" s="257"/>
    </row>
    <row r="18" spans="1:7" x14ac:dyDescent="0.25">
      <c r="A18" s="250"/>
      <c r="B18" s="258" t="s">
        <v>682</v>
      </c>
      <c r="C18" s="252"/>
      <c r="D18" s="253"/>
      <c r="E18" s="256"/>
      <c r="F18" s="257"/>
      <c r="G18" s="257"/>
    </row>
    <row r="19" spans="1:7" x14ac:dyDescent="0.25">
      <c r="A19" s="250"/>
      <c r="B19" s="258" t="s">
        <v>683</v>
      </c>
      <c r="C19" s="252"/>
      <c r="D19" s="253"/>
      <c r="E19" s="256"/>
      <c r="F19" s="257"/>
      <c r="G19" s="257"/>
    </row>
    <row r="20" spans="1:7" x14ac:dyDescent="0.25">
      <c r="A20" s="250"/>
      <c r="B20" s="258" t="s">
        <v>684</v>
      </c>
      <c r="C20" s="252"/>
      <c r="D20" s="253"/>
      <c r="E20" s="256"/>
      <c r="F20" s="257"/>
      <c r="G20" s="257"/>
    </row>
    <row r="21" spans="1:7" x14ac:dyDescent="0.25">
      <c r="A21" s="259"/>
      <c r="B21" s="258" t="s">
        <v>685</v>
      </c>
      <c r="C21" s="260"/>
      <c r="D21" s="260"/>
      <c r="E21" s="260"/>
      <c r="F21" s="261"/>
      <c r="G21" s="261"/>
    </row>
    <row r="22" spans="1:7" x14ac:dyDescent="0.25">
      <c r="A22" s="259"/>
      <c r="B22" s="258" t="s">
        <v>686</v>
      </c>
      <c r="C22" s="260"/>
      <c r="D22" s="260"/>
      <c r="E22" s="260"/>
      <c r="F22" s="261"/>
      <c r="G22" s="261"/>
    </row>
    <row r="23" spans="1:7" x14ac:dyDescent="0.25">
      <c r="A23" s="259"/>
      <c r="B23" s="258"/>
      <c r="C23" s="260"/>
      <c r="D23" s="260"/>
      <c r="E23" s="260"/>
      <c r="F23" s="261"/>
      <c r="G23" s="261"/>
    </row>
    <row r="24" spans="1:7" x14ac:dyDescent="0.25">
      <c r="A24" s="262"/>
      <c r="B24" s="267"/>
      <c r="C24" s="268"/>
      <c r="D24" s="269"/>
      <c r="E24" s="270"/>
      <c r="F24" s="271" t="str">
        <f t="shared" ref="F24" si="0">IF(E24="",IF(D24="","",D24*E24),D24*E24)</f>
        <v/>
      </c>
      <c r="G24" s="271" t="str">
        <f>+IF(D24="","",(D24*E24+D24*F24))</f>
        <v/>
      </c>
    </row>
    <row r="25" spans="1:7" x14ac:dyDescent="0.25">
      <c r="A25" s="272" t="s">
        <v>690</v>
      </c>
      <c r="B25" s="273"/>
      <c r="C25" s="273"/>
      <c r="D25" s="273"/>
      <c r="E25" s="273"/>
      <c r="F25" s="274"/>
      <c r="G25" s="274"/>
    </row>
    <row r="26" spans="1:7" ht="15.75" thickBot="1" x14ac:dyDescent="0.3">
      <c r="A26" s="248">
        <v>2</v>
      </c>
      <c r="B26" s="459" t="s">
        <v>1035</v>
      </c>
      <c r="C26" s="460"/>
      <c r="D26" s="460"/>
      <c r="E26" s="460"/>
      <c r="F26" s="249"/>
      <c r="G26" s="249"/>
    </row>
    <row r="27" spans="1:7" ht="15.75" thickTop="1" x14ac:dyDescent="0.25">
      <c r="A27" s="275">
        <v>2</v>
      </c>
      <c r="B27" s="276" t="s">
        <v>518</v>
      </c>
      <c r="C27" s="277"/>
      <c r="D27" s="278"/>
      <c r="E27" s="279"/>
      <c r="F27" s="280"/>
      <c r="G27" s="280"/>
    </row>
    <row r="28" spans="1:7" ht="51" x14ac:dyDescent="0.25">
      <c r="A28" s="281" t="s">
        <v>692</v>
      </c>
      <c r="B28" s="282" t="s">
        <v>693</v>
      </c>
      <c r="C28" s="283"/>
      <c r="D28" s="284"/>
      <c r="E28" s="285"/>
      <c r="F28" s="286"/>
      <c r="G28" s="286"/>
    </row>
    <row r="29" spans="1:7" x14ac:dyDescent="0.25">
      <c r="A29" s="287"/>
      <c r="B29" s="456" t="s">
        <v>691</v>
      </c>
      <c r="C29" s="457"/>
      <c r="D29" s="457"/>
      <c r="E29" s="457"/>
      <c r="F29" s="288"/>
      <c r="G29" s="288"/>
    </row>
    <row r="30" spans="1:7" x14ac:dyDescent="0.25">
      <c r="A30" s="289"/>
      <c r="B30" s="266"/>
      <c r="C30" s="277"/>
      <c r="D30" s="278"/>
      <c r="E30" s="279"/>
      <c r="F30" s="271" t="str">
        <f t="shared" ref="F30:G31" si="1">IF(E30="",IF(D30="","",D30*E30),D30*E30)</f>
        <v/>
      </c>
      <c r="G30" s="271" t="str">
        <f t="shared" si="1"/>
        <v/>
      </c>
    </row>
    <row r="31" spans="1:7" x14ac:dyDescent="0.25">
      <c r="A31" s="290">
        <v>2.1</v>
      </c>
      <c r="B31" s="266" t="s">
        <v>694</v>
      </c>
      <c r="C31" s="277"/>
      <c r="D31" s="278"/>
      <c r="E31" s="291"/>
      <c r="F31" s="271" t="str">
        <f t="shared" si="1"/>
        <v/>
      </c>
      <c r="G31" s="271" t="str">
        <f t="shared" ref="G31:G41" si="2">+IF(D31="","",(D31*E31+D31*F31))</f>
        <v/>
      </c>
    </row>
    <row r="32" spans="1:7" ht="15.75" x14ac:dyDescent="0.25">
      <c r="A32" s="290"/>
      <c r="B32" s="282" t="s">
        <v>695</v>
      </c>
      <c r="C32" s="277" t="s">
        <v>696</v>
      </c>
      <c r="D32" s="292">
        <v>0.97175</v>
      </c>
      <c r="E32" s="285"/>
      <c r="F32" s="264"/>
      <c r="G32" s="264">
        <f t="shared" si="2"/>
        <v>0</v>
      </c>
    </row>
    <row r="33" spans="1:7" ht="15.75" x14ac:dyDescent="0.25">
      <c r="A33" s="290"/>
      <c r="B33" s="282" t="s">
        <v>697</v>
      </c>
      <c r="C33" s="277" t="s">
        <v>696</v>
      </c>
      <c r="D33" s="292">
        <v>16.274999999999999</v>
      </c>
      <c r="E33" s="285"/>
      <c r="F33" s="264"/>
      <c r="G33" s="264">
        <f t="shared" si="2"/>
        <v>0</v>
      </c>
    </row>
    <row r="34" spans="1:7" ht="15.75" x14ac:dyDescent="0.25">
      <c r="A34" s="290"/>
      <c r="B34" s="265" t="s">
        <v>698</v>
      </c>
      <c r="C34" s="277" t="s">
        <v>696</v>
      </c>
      <c r="D34" s="292">
        <v>6.78</v>
      </c>
      <c r="E34" s="285"/>
      <c r="F34" s="264"/>
      <c r="G34" s="264">
        <f t="shared" si="2"/>
        <v>0</v>
      </c>
    </row>
    <row r="35" spans="1:7" x14ac:dyDescent="0.25">
      <c r="A35" s="290"/>
      <c r="B35" s="265"/>
      <c r="C35" s="277"/>
      <c r="D35" s="292"/>
      <c r="E35" s="285"/>
      <c r="F35" s="264"/>
      <c r="G35" s="264" t="str">
        <f t="shared" si="2"/>
        <v/>
      </c>
    </row>
    <row r="36" spans="1:7" x14ac:dyDescent="0.25">
      <c r="A36" s="290">
        <v>2.2000000000000002</v>
      </c>
      <c r="B36" s="266" t="s">
        <v>42</v>
      </c>
      <c r="C36" s="277"/>
      <c r="D36" s="284"/>
      <c r="E36" s="285"/>
      <c r="F36" s="264"/>
      <c r="G36" s="264" t="str">
        <f t="shared" si="2"/>
        <v/>
      </c>
    </row>
    <row r="37" spans="1:7" ht="25.5" x14ac:dyDescent="0.25">
      <c r="A37" s="290"/>
      <c r="B37" s="293" t="s">
        <v>689</v>
      </c>
      <c r="C37" s="283" t="s">
        <v>53</v>
      </c>
      <c r="D37" s="284">
        <v>1</v>
      </c>
      <c r="E37" s="285"/>
      <c r="F37" s="264"/>
      <c r="G37" s="264">
        <f t="shared" si="2"/>
        <v>0</v>
      </c>
    </row>
    <row r="38" spans="1:7" x14ac:dyDescent="0.25">
      <c r="A38" s="290"/>
      <c r="B38" s="293"/>
      <c r="C38" s="277"/>
      <c r="D38" s="294"/>
      <c r="E38" s="285"/>
      <c r="F38" s="264"/>
      <c r="G38" s="264" t="str">
        <f t="shared" si="2"/>
        <v/>
      </c>
    </row>
    <row r="39" spans="1:7" x14ac:dyDescent="0.25">
      <c r="A39" s="290">
        <v>2.2999999999999998</v>
      </c>
      <c r="B39" s="266" t="s">
        <v>699</v>
      </c>
      <c r="C39" s="277"/>
      <c r="D39" s="294"/>
      <c r="E39" s="285"/>
      <c r="F39" s="264"/>
      <c r="G39" s="264" t="str">
        <f t="shared" si="2"/>
        <v/>
      </c>
    </row>
    <row r="40" spans="1:7" x14ac:dyDescent="0.25">
      <c r="A40" s="295"/>
      <c r="B40" s="293" t="s">
        <v>700</v>
      </c>
      <c r="C40" s="277" t="s">
        <v>701</v>
      </c>
      <c r="D40" s="292">
        <v>10.466749999999998</v>
      </c>
      <c r="E40" s="285"/>
      <c r="F40" s="264"/>
      <c r="G40" s="264">
        <f t="shared" si="2"/>
        <v>0</v>
      </c>
    </row>
    <row r="41" spans="1:7" x14ac:dyDescent="0.25">
      <c r="A41" s="295"/>
      <c r="B41" s="293"/>
      <c r="C41" s="277"/>
      <c r="D41" s="296"/>
      <c r="E41" s="291"/>
      <c r="F41" s="271"/>
      <c r="G41" s="271" t="str">
        <f t="shared" si="2"/>
        <v/>
      </c>
    </row>
    <row r="42" spans="1:7" x14ac:dyDescent="0.25">
      <c r="A42" s="297" t="s">
        <v>702</v>
      </c>
      <c r="B42" s="298"/>
      <c r="C42" s="298"/>
      <c r="D42" s="298"/>
      <c r="E42" s="298"/>
      <c r="F42" s="299"/>
      <c r="G42" s="299">
        <f>SUM(G32:G40)</f>
        <v>0</v>
      </c>
    </row>
    <row r="43" spans="1:7" ht="15.75" thickBot="1" x14ac:dyDescent="0.3">
      <c r="A43" s="248">
        <v>3</v>
      </c>
      <c r="B43" s="459" t="s">
        <v>1036</v>
      </c>
      <c r="C43" s="460"/>
      <c r="D43" s="460"/>
      <c r="E43" s="460"/>
      <c r="F43" s="249"/>
      <c r="G43" s="249"/>
    </row>
    <row r="44" spans="1:7" ht="15.75" thickTop="1" x14ac:dyDescent="0.25">
      <c r="A44" s="287">
        <v>3.1</v>
      </c>
      <c r="B44" s="456" t="s">
        <v>188</v>
      </c>
      <c r="C44" s="457"/>
      <c r="D44" s="457"/>
      <c r="E44" s="457"/>
      <c r="F44" s="288"/>
      <c r="G44" s="288">
        <f>+G53</f>
        <v>0</v>
      </c>
    </row>
    <row r="45" spans="1:7" ht="51" x14ac:dyDescent="0.25">
      <c r="A45" s="300" t="s">
        <v>692</v>
      </c>
      <c r="B45" s="265" t="s">
        <v>704</v>
      </c>
      <c r="C45" s="283"/>
      <c r="D45" s="284"/>
      <c r="E45" s="285"/>
      <c r="F45" s="286"/>
      <c r="G45" s="264" t="str">
        <f t="shared" ref="G45:G76" si="3">+IF(D45="","",(D45*E45+D45*F45))</f>
        <v/>
      </c>
    </row>
    <row r="46" spans="1:7" ht="51" x14ac:dyDescent="0.25">
      <c r="A46" s="300" t="s">
        <v>705</v>
      </c>
      <c r="B46" s="265" t="s">
        <v>706</v>
      </c>
      <c r="C46" s="283"/>
      <c r="D46" s="284"/>
      <c r="E46" s="285"/>
      <c r="F46" s="286"/>
      <c r="G46" s="264" t="str">
        <f t="shared" si="3"/>
        <v/>
      </c>
    </row>
    <row r="47" spans="1:7" ht="63.75" x14ac:dyDescent="0.25">
      <c r="A47" s="301" t="s">
        <v>707</v>
      </c>
      <c r="B47" s="265" t="s">
        <v>708</v>
      </c>
      <c r="C47" s="283"/>
      <c r="D47" s="284"/>
      <c r="E47" s="285"/>
      <c r="F47" s="286"/>
      <c r="G47" s="264" t="str">
        <f t="shared" si="3"/>
        <v/>
      </c>
    </row>
    <row r="48" spans="1:7" ht="63.75" x14ac:dyDescent="0.25">
      <c r="A48" s="301" t="s">
        <v>709</v>
      </c>
      <c r="B48" s="265" t="s">
        <v>710</v>
      </c>
      <c r="C48" s="283"/>
      <c r="D48" s="284"/>
      <c r="E48" s="285"/>
      <c r="F48" s="286"/>
      <c r="G48" s="264" t="str">
        <f t="shared" si="3"/>
        <v/>
      </c>
    </row>
    <row r="49" spans="1:7" ht="25.5" x14ac:dyDescent="0.25">
      <c r="A49" s="301" t="s">
        <v>711</v>
      </c>
      <c r="B49" s="265" t="s">
        <v>712</v>
      </c>
      <c r="C49" s="283"/>
      <c r="D49" s="284"/>
      <c r="E49" s="285"/>
      <c r="F49" s="286"/>
      <c r="G49" s="264" t="str">
        <f t="shared" si="3"/>
        <v/>
      </c>
    </row>
    <row r="50" spans="1:7" ht="38.25" x14ac:dyDescent="0.25">
      <c r="A50" s="301" t="s">
        <v>713</v>
      </c>
      <c r="B50" s="265" t="s">
        <v>714</v>
      </c>
      <c r="C50" s="283"/>
      <c r="D50" s="284"/>
      <c r="E50" s="285"/>
      <c r="F50" s="286"/>
      <c r="G50" s="264" t="str">
        <f t="shared" si="3"/>
        <v/>
      </c>
    </row>
    <row r="51" spans="1:7" ht="25.5" x14ac:dyDescent="0.25">
      <c r="A51" s="301" t="s">
        <v>715</v>
      </c>
      <c r="B51" s="265" t="s">
        <v>716</v>
      </c>
      <c r="C51" s="283"/>
      <c r="D51" s="284"/>
      <c r="E51" s="285"/>
      <c r="F51" s="286"/>
      <c r="G51" s="264" t="str">
        <f t="shared" si="3"/>
        <v/>
      </c>
    </row>
    <row r="52" spans="1:7" ht="63.75" x14ac:dyDescent="0.25">
      <c r="A52" s="301" t="s">
        <v>717</v>
      </c>
      <c r="B52" s="302" t="s">
        <v>718</v>
      </c>
      <c r="C52" s="283"/>
      <c r="D52" s="284"/>
      <c r="E52" s="285"/>
      <c r="F52" s="286"/>
      <c r="G52" s="264" t="str">
        <f t="shared" si="3"/>
        <v/>
      </c>
    </row>
    <row r="53" spans="1:7" x14ac:dyDescent="0.25">
      <c r="A53" s="301" t="s">
        <v>687</v>
      </c>
      <c r="B53" s="265" t="s">
        <v>719</v>
      </c>
      <c r="C53" s="283" t="s">
        <v>53</v>
      </c>
      <c r="D53" s="284">
        <v>1</v>
      </c>
      <c r="E53" s="285"/>
      <c r="F53" s="264"/>
      <c r="G53" s="264">
        <f t="shared" si="3"/>
        <v>0</v>
      </c>
    </row>
    <row r="54" spans="1:7" x14ac:dyDescent="0.25">
      <c r="A54" s="303"/>
      <c r="B54" s="304"/>
      <c r="C54" s="305"/>
      <c r="D54" s="306"/>
      <c r="E54" s="307"/>
      <c r="F54" s="308"/>
      <c r="G54" s="271" t="str">
        <f t="shared" si="3"/>
        <v/>
      </c>
    </row>
    <row r="55" spans="1:7" x14ac:dyDescent="0.25">
      <c r="A55" s="287">
        <v>3.2</v>
      </c>
      <c r="B55" s="456" t="s">
        <v>691</v>
      </c>
      <c r="C55" s="457"/>
      <c r="D55" s="457"/>
      <c r="E55" s="457"/>
      <c r="F55" s="288"/>
      <c r="G55" s="288">
        <f>SUM(G58:G76)</f>
        <v>0</v>
      </c>
    </row>
    <row r="56" spans="1:7" x14ac:dyDescent="0.25">
      <c r="A56" s="309"/>
      <c r="B56" s="266"/>
      <c r="C56" s="277"/>
      <c r="D56" s="278"/>
      <c r="E56" s="279"/>
      <c r="F56" s="255"/>
      <c r="G56" s="255"/>
    </row>
    <row r="57" spans="1:7" x14ac:dyDescent="0.25">
      <c r="A57" s="310" t="s">
        <v>687</v>
      </c>
      <c r="B57" s="266" t="s">
        <v>720</v>
      </c>
      <c r="C57" s="283"/>
      <c r="D57" s="283"/>
      <c r="E57" s="285"/>
      <c r="F57" s="264" t="str">
        <f t="shared" ref="F57" si="4">IF(E57="",IF(D57="","",D57*E57),D57*E57)</f>
        <v/>
      </c>
      <c r="G57" s="264" t="str">
        <f t="shared" si="3"/>
        <v/>
      </c>
    </row>
    <row r="58" spans="1:7" x14ac:dyDescent="0.25">
      <c r="A58" s="295"/>
      <c r="B58" s="265" t="s">
        <v>721</v>
      </c>
      <c r="C58" s="283" t="s">
        <v>696</v>
      </c>
      <c r="D58" s="284">
        <v>2.2999999999999998</v>
      </c>
      <c r="E58" s="285"/>
      <c r="F58" s="264"/>
      <c r="G58" s="264">
        <f t="shared" si="3"/>
        <v>0</v>
      </c>
    </row>
    <row r="59" spans="1:7" x14ac:dyDescent="0.25">
      <c r="A59" s="295"/>
      <c r="B59" s="311"/>
      <c r="C59" s="283"/>
      <c r="D59" s="284"/>
      <c r="E59" s="285"/>
      <c r="F59" s="264"/>
      <c r="G59" s="264" t="str">
        <f t="shared" si="3"/>
        <v/>
      </c>
    </row>
    <row r="60" spans="1:7" x14ac:dyDescent="0.25">
      <c r="A60" s="310" t="s">
        <v>722</v>
      </c>
      <c r="B60" s="266" t="s">
        <v>723</v>
      </c>
      <c r="C60" s="283"/>
      <c r="D60" s="283"/>
      <c r="E60" s="285"/>
      <c r="F60" s="264"/>
      <c r="G60" s="264" t="str">
        <f t="shared" si="3"/>
        <v/>
      </c>
    </row>
    <row r="61" spans="1:7" x14ac:dyDescent="0.25">
      <c r="A61" s="295"/>
      <c r="B61" s="265" t="s">
        <v>724</v>
      </c>
      <c r="C61" s="283" t="s">
        <v>696</v>
      </c>
      <c r="D61" s="284">
        <v>7.919999999999999</v>
      </c>
      <c r="E61" s="285"/>
      <c r="F61" s="264"/>
      <c r="G61" s="264">
        <f t="shared" si="3"/>
        <v>0</v>
      </c>
    </row>
    <row r="62" spans="1:7" x14ac:dyDescent="0.25">
      <c r="A62" s="310"/>
      <c r="B62" s="293" t="s">
        <v>725</v>
      </c>
      <c r="C62" s="283"/>
      <c r="D62" s="284"/>
      <c r="E62" s="285"/>
      <c r="F62" s="264"/>
      <c r="G62" s="264" t="str">
        <f t="shared" si="3"/>
        <v/>
      </c>
    </row>
    <row r="63" spans="1:7" x14ac:dyDescent="0.25">
      <c r="A63" s="295"/>
      <c r="B63" s="311" t="s">
        <v>726</v>
      </c>
      <c r="C63" s="283" t="s">
        <v>727</v>
      </c>
      <c r="D63" s="284">
        <v>313.28000000000003</v>
      </c>
      <c r="E63" s="285"/>
      <c r="F63" s="264"/>
      <c r="G63" s="264">
        <f t="shared" si="3"/>
        <v>0</v>
      </c>
    </row>
    <row r="64" spans="1:7" x14ac:dyDescent="0.25">
      <c r="A64" s="310"/>
      <c r="B64" s="293" t="s">
        <v>728</v>
      </c>
      <c r="C64" s="283" t="s">
        <v>53</v>
      </c>
      <c r="D64" s="284">
        <v>1</v>
      </c>
      <c r="E64" s="285"/>
      <c r="F64" s="264"/>
      <c r="G64" s="264">
        <f t="shared" si="3"/>
        <v>0</v>
      </c>
    </row>
    <row r="65" spans="1:7" x14ac:dyDescent="0.25">
      <c r="A65" s="295" t="s">
        <v>729</v>
      </c>
      <c r="B65" s="302" t="s">
        <v>730</v>
      </c>
      <c r="C65" s="283"/>
      <c r="D65" s="283"/>
      <c r="E65" s="285"/>
      <c r="F65" s="264"/>
      <c r="G65" s="264" t="str">
        <f t="shared" si="3"/>
        <v/>
      </c>
    </row>
    <row r="66" spans="1:7" ht="38.25" x14ac:dyDescent="0.25">
      <c r="A66" s="295"/>
      <c r="B66" s="265" t="s">
        <v>731</v>
      </c>
      <c r="C66" s="283" t="s">
        <v>732</v>
      </c>
      <c r="D66" s="284">
        <v>10.319999999999999</v>
      </c>
      <c r="E66" s="285"/>
      <c r="F66" s="264"/>
      <c r="G66" s="264">
        <f t="shared" si="3"/>
        <v>0</v>
      </c>
    </row>
    <row r="67" spans="1:7" x14ac:dyDescent="0.25">
      <c r="A67" s="295"/>
      <c r="B67" s="293"/>
      <c r="C67" s="283"/>
      <c r="D67" s="294"/>
      <c r="E67" s="285"/>
      <c r="F67" s="264"/>
      <c r="G67" s="264" t="str">
        <f t="shared" si="3"/>
        <v/>
      </c>
    </row>
    <row r="68" spans="1:7" x14ac:dyDescent="0.25">
      <c r="A68" s="310" t="s">
        <v>733</v>
      </c>
      <c r="B68" s="266" t="s">
        <v>734</v>
      </c>
      <c r="C68" s="283"/>
      <c r="D68" s="283"/>
      <c r="E68" s="285"/>
      <c r="F68" s="264"/>
      <c r="G68" s="264" t="str">
        <f t="shared" si="3"/>
        <v/>
      </c>
    </row>
    <row r="69" spans="1:7" x14ac:dyDescent="0.25">
      <c r="A69" s="295"/>
      <c r="B69" s="265" t="s">
        <v>735</v>
      </c>
      <c r="C69" s="283" t="s">
        <v>696</v>
      </c>
      <c r="D69" s="284">
        <v>7.5249999999999995</v>
      </c>
      <c r="E69" s="285"/>
      <c r="F69" s="264"/>
      <c r="G69" s="264">
        <f t="shared" si="3"/>
        <v>0</v>
      </c>
    </row>
    <row r="70" spans="1:7" x14ac:dyDescent="0.25">
      <c r="A70" s="310"/>
      <c r="B70" s="293" t="s">
        <v>725</v>
      </c>
      <c r="C70" s="283"/>
      <c r="D70" s="284"/>
      <c r="E70" s="285"/>
      <c r="F70" s="264"/>
      <c r="G70" s="264" t="str">
        <f t="shared" si="3"/>
        <v/>
      </c>
    </row>
    <row r="71" spans="1:7" x14ac:dyDescent="0.25">
      <c r="A71" s="295"/>
      <c r="B71" s="311" t="s">
        <v>736</v>
      </c>
      <c r="C71" s="283" t="s">
        <v>727</v>
      </c>
      <c r="D71" s="284">
        <v>152.73599999999999</v>
      </c>
      <c r="E71" s="285"/>
      <c r="F71" s="264"/>
      <c r="G71" s="264">
        <f t="shared" si="3"/>
        <v>0</v>
      </c>
    </row>
    <row r="72" spans="1:7" x14ac:dyDescent="0.25">
      <c r="A72" s="295"/>
      <c r="B72" s="311" t="s">
        <v>737</v>
      </c>
      <c r="C72" s="283" t="s">
        <v>727</v>
      </c>
      <c r="D72" s="284">
        <v>459.24</v>
      </c>
      <c r="E72" s="285"/>
      <c r="F72" s="264"/>
      <c r="G72" s="264">
        <f t="shared" si="3"/>
        <v>0</v>
      </c>
    </row>
    <row r="73" spans="1:7" x14ac:dyDescent="0.25">
      <c r="A73" s="295"/>
      <c r="B73" s="311" t="s">
        <v>738</v>
      </c>
      <c r="C73" s="283" t="s">
        <v>19</v>
      </c>
      <c r="D73" s="284">
        <v>1</v>
      </c>
      <c r="E73" s="285"/>
      <c r="F73" s="264"/>
      <c r="G73" s="264">
        <f t="shared" si="3"/>
        <v>0</v>
      </c>
    </row>
    <row r="74" spans="1:7" x14ac:dyDescent="0.25">
      <c r="A74" s="295" t="s">
        <v>739</v>
      </c>
      <c r="B74" s="302" t="s">
        <v>730</v>
      </c>
      <c r="C74" s="283"/>
      <c r="D74" s="283"/>
      <c r="E74" s="285"/>
      <c r="F74" s="264"/>
      <c r="G74" s="264" t="str">
        <f t="shared" si="3"/>
        <v/>
      </c>
    </row>
    <row r="75" spans="1:7" ht="38.25" x14ac:dyDescent="0.25">
      <c r="A75" s="295"/>
      <c r="B75" s="265" t="s">
        <v>731</v>
      </c>
      <c r="C75" s="283" t="s">
        <v>732</v>
      </c>
      <c r="D75" s="284">
        <v>43</v>
      </c>
      <c r="E75" s="285"/>
      <c r="F75" s="264"/>
      <c r="G75" s="264">
        <f t="shared" si="3"/>
        <v>0</v>
      </c>
    </row>
    <row r="76" spans="1:7" x14ac:dyDescent="0.25">
      <c r="A76" s="295"/>
      <c r="B76" s="293"/>
      <c r="C76" s="277"/>
      <c r="D76" s="296"/>
      <c r="E76" s="291"/>
      <c r="F76" s="271"/>
      <c r="G76" s="271" t="str">
        <f t="shared" si="3"/>
        <v/>
      </c>
    </row>
    <row r="77" spans="1:7" x14ac:dyDescent="0.25">
      <c r="A77" s="287">
        <v>3.3</v>
      </c>
      <c r="B77" s="456" t="s">
        <v>740</v>
      </c>
      <c r="C77" s="457"/>
      <c r="D77" s="457"/>
      <c r="E77" s="457"/>
      <c r="F77" s="288"/>
      <c r="G77" s="288">
        <f>SUM(G78:G94)</f>
        <v>0</v>
      </c>
    </row>
    <row r="78" spans="1:7" x14ac:dyDescent="0.25">
      <c r="A78" s="295"/>
      <c r="B78" s="265"/>
      <c r="C78" s="277"/>
      <c r="D78" s="278"/>
      <c r="E78" s="291"/>
      <c r="F78" s="271"/>
      <c r="G78" s="271"/>
    </row>
    <row r="79" spans="1:7" x14ac:dyDescent="0.25">
      <c r="A79" s="310" t="s">
        <v>687</v>
      </c>
      <c r="B79" s="266" t="s">
        <v>741</v>
      </c>
      <c r="C79" s="283"/>
      <c r="D79" s="283"/>
      <c r="E79" s="312"/>
      <c r="F79" s="264"/>
      <c r="G79" s="264" t="str">
        <f t="shared" ref="G79:G94" si="5">+IF(D79="","",(D79*E79+D79*F79))</f>
        <v/>
      </c>
    </row>
    <row r="80" spans="1:7" x14ac:dyDescent="0.25">
      <c r="A80" s="295"/>
      <c r="B80" s="265" t="s">
        <v>724</v>
      </c>
      <c r="C80" s="283" t="s">
        <v>696</v>
      </c>
      <c r="D80" s="284">
        <v>13.375</v>
      </c>
      <c r="E80" s="312"/>
      <c r="F80" s="264"/>
      <c r="G80" s="264">
        <f t="shared" si="5"/>
        <v>0</v>
      </c>
    </row>
    <row r="81" spans="1:7" x14ac:dyDescent="0.25">
      <c r="A81" s="313"/>
      <c r="B81" s="293" t="s">
        <v>725</v>
      </c>
      <c r="C81" s="283"/>
      <c r="D81" s="284"/>
      <c r="E81" s="312"/>
      <c r="F81" s="264" t="str">
        <f t="shared" ref="F81" si="6">IF(E81="",IF(D81="","",D81*E81),D81*E81)</f>
        <v/>
      </c>
      <c r="G81" s="264" t="str">
        <f t="shared" si="5"/>
        <v/>
      </c>
    </row>
    <row r="82" spans="1:7" x14ac:dyDescent="0.25">
      <c r="A82" s="295"/>
      <c r="B82" s="314" t="s">
        <v>742</v>
      </c>
      <c r="C82" s="283" t="s">
        <v>727</v>
      </c>
      <c r="D82" s="284">
        <v>829.25</v>
      </c>
      <c r="E82" s="312"/>
      <c r="F82" s="264"/>
      <c r="G82" s="264">
        <f t="shared" si="5"/>
        <v>0</v>
      </c>
    </row>
    <row r="83" spans="1:7" x14ac:dyDescent="0.25">
      <c r="A83" s="295"/>
      <c r="B83" s="314" t="s">
        <v>743</v>
      </c>
      <c r="C83" s="283" t="s">
        <v>732</v>
      </c>
      <c r="D83" s="284">
        <v>151</v>
      </c>
      <c r="E83" s="312"/>
      <c r="F83" s="264"/>
      <c r="G83" s="264">
        <f t="shared" si="5"/>
        <v>0</v>
      </c>
    </row>
    <row r="84" spans="1:7" x14ac:dyDescent="0.25">
      <c r="A84" s="295"/>
      <c r="B84" s="314"/>
      <c r="C84" s="283"/>
      <c r="D84" s="284"/>
      <c r="E84" s="312"/>
      <c r="F84" s="264"/>
      <c r="G84" s="264" t="str">
        <f t="shared" si="5"/>
        <v/>
      </c>
    </row>
    <row r="85" spans="1:7" x14ac:dyDescent="0.25">
      <c r="A85" s="310" t="s">
        <v>722</v>
      </c>
      <c r="B85" s="315" t="str">
        <f>CONCATENATE("Column ","C1")</f>
        <v>Column C1</v>
      </c>
      <c r="C85" s="283"/>
      <c r="D85" s="284"/>
      <c r="E85" s="312"/>
      <c r="F85" s="264"/>
      <c r="G85" s="264" t="str">
        <f t="shared" si="5"/>
        <v/>
      </c>
    </row>
    <row r="86" spans="1:7" x14ac:dyDescent="0.25">
      <c r="A86" s="295"/>
      <c r="B86" s="265" t="s">
        <v>735</v>
      </c>
      <c r="C86" s="283" t="s">
        <v>696</v>
      </c>
      <c r="D86" s="284">
        <v>2.5200000000000005</v>
      </c>
      <c r="E86" s="285"/>
      <c r="F86" s="264"/>
      <c r="G86" s="264">
        <f t="shared" si="5"/>
        <v>0</v>
      </c>
    </row>
    <row r="87" spans="1:7" x14ac:dyDescent="0.25">
      <c r="A87" s="313"/>
      <c r="B87" s="293" t="s">
        <v>725</v>
      </c>
      <c r="C87" s="283"/>
      <c r="D87" s="284"/>
      <c r="E87" s="285"/>
      <c r="F87" s="264"/>
      <c r="G87" s="264" t="str">
        <f t="shared" si="5"/>
        <v/>
      </c>
    </row>
    <row r="88" spans="1:7" x14ac:dyDescent="0.25">
      <c r="A88" s="295"/>
      <c r="B88" s="314" t="s">
        <v>736</v>
      </c>
      <c r="C88" s="283" t="s">
        <v>727</v>
      </c>
      <c r="D88" s="284">
        <v>74.591999999999999</v>
      </c>
      <c r="E88" s="285"/>
      <c r="F88" s="264"/>
      <c r="G88" s="264">
        <f t="shared" si="5"/>
        <v>0</v>
      </c>
    </row>
    <row r="89" spans="1:7" x14ac:dyDescent="0.25">
      <c r="A89" s="295"/>
      <c r="B89" s="314" t="str">
        <f>CONCATENATE("Steel deformed bars, ",12," mm dia")</f>
        <v>Steel deformed bars, 12 mm dia</v>
      </c>
      <c r="C89" s="283" t="s">
        <v>727</v>
      </c>
      <c r="D89" s="284">
        <v>256.32</v>
      </c>
      <c r="E89" s="285"/>
      <c r="F89" s="264"/>
      <c r="G89" s="264">
        <f t="shared" si="5"/>
        <v>0</v>
      </c>
    </row>
    <row r="90" spans="1:7" x14ac:dyDescent="0.25">
      <c r="A90" s="295"/>
      <c r="B90" s="314" t="s">
        <v>738</v>
      </c>
      <c r="C90" s="283" t="s">
        <v>19</v>
      </c>
      <c r="D90" s="284">
        <v>1</v>
      </c>
      <c r="E90" s="285"/>
      <c r="F90" s="264"/>
      <c r="G90" s="264">
        <f t="shared" si="5"/>
        <v>0</v>
      </c>
    </row>
    <row r="91" spans="1:7" x14ac:dyDescent="0.25">
      <c r="A91" s="295"/>
      <c r="B91" s="314"/>
      <c r="C91" s="283"/>
      <c r="D91" s="284"/>
      <c r="E91" s="285"/>
      <c r="F91" s="264"/>
      <c r="G91" s="264" t="str">
        <f t="shared" si="5"/>
        <v/>
      </c>
    </row>
    <row r="92" spans="1:7" x14ac:dyDescent="0.25">
      <c r="A92" s="295" t="s">
        <v>729</v>
      </c>
      <c r="B92" s="302" t="s">
        <v>730</v>
      </c>
      <c r="C92" s="283"/>
      <c r="D92" s="284"/>
      <c r="E92" s="285"/>
      <c r="F92" s="264"/>
      <c r="G92" s="264" t="str">
        <f t="shared" si="5"/>
        <v/>
      </c>
    </row>
    <row r="93" spans="1:7" ht="38.25" x14ac:dyDescent="0.25">
      <c r="A93" s="295"/>
      <c r="B93" s="265" t="s">
        <v>731</v>
      </c>
      <c r="C93" s="316" t="s">
        <v>732</v>
      </c>
      <c r="D93" s="317">
        <v>50.400000000000006</v>
      </c>
      <c r="E93" s="285"/>
      <c r="F93" s="264"/>
      <c r="G93" s="264">
        <f t="shared" si="5"/>
        <v>0</v>
      </c>
    </row>
    <row r="94" spans="1:7" x14ac:dyDescent="0.25">
      <c r="A94" s="295"/>
      <c r="B94" s="265"/>
      <c r="C94" s="316"/>
      <c r="D94" s="317"/>
      <c r="E94" s="285"/>
      <c r="F94" s="264"/>
      <c r="G94" s="264" t="str">
        <f t="shared" si="5"/>
        <v/>
      </c>
    </row>
    <row r="95" spans="1:7" x14ac:dyDescent="0.25">
      <c r="A95" s="287">
        <v>3.4</v>
      </c>
      <c r="B95" s="456" t="s">
        <v>744</v>
      </c>
      <c r="C95" s="457"/>
      <c r="D95" s="457"/>
      <c r="E95" s="457"/>
      <c r="F95" s="288"/>
      <c r="G95" s="288">
        <f>SUM(G97:G114)</f>
        <v>0</v>
      </c>
    </row>
    <row r="96" spans="1:7" x14ac:dyDescent="0.25">
      <c r="A96" s="295"/>
      <c r="B96" s="265"/>
      <c r="C96" s="277"/>
      <c r="D96" s="278"/>
      <c r="E96" s="291"/>
      <c r="F96" s="271" t="str">
        <f t="shared" ref="F96:G97" si="7">IF(E96="",IF(D96="","",D96*E96),D96*E96)</f>
        <v/>
      </c>
      <c r="G96" s="271" t="str">
        <f t="shared" si="7"/>
        <v/>
      </c>
    </row>
    <row r="97" spans="1:7" x14ac:dyDescent="0.25">
      <c r="A97" s="310" t="s">
        <v>687</v>
      </c>
      <c r="B97" s="266" t="s">
        <v>745</v>
      </c>
      <c r="C97" s="277"/>
      <c r="D97" s="277"/>
      <c r="E97" s="291"/>
      <c r="F97" s="271" t="str">
        <f t="shared" si="7"/>
        <v/>
      </c>
      <c r="G97" s="271" t="str">
        <f t="shared" si="7"/>
        <v/>
      </c>
    </row>
    <row r="98" spans="1:7" x14ac:dyDescent="0.25">
      <c r="A98" s="295"/>
      <c r="B98" s="265" t="s">
        <v>735</v>
      </c>
      <c r="C98" s="283" t="s">
        <v>696</v>
      </c>
      <c r="D98" s="284">
        <v>5.16</v>
      </c>
      <c r="E98" s="285"/>
      <c r="F98" s="264"/>
      <c r="G98" s="264">
        <f t="shared" ref="G98:G114" si="8">+IF(D98="","",(D98*E98+D98*F98))</f>
        <v>0</v>
      </c>
    </row>
    <row r="99" spans="1:7" x14ac:dyDescent="0.25">
      <c r="A99" s="313"/>
      <c r="B99" s="293" t="s">
        <v>725</v>
      </c>
      <c r="C99" s="283"/>
      <c r="D99" s="284"/>
      <c r="E99" s="285"/>
      <c r="F99" s="264"/>
      <c r="G99" s="264" t="str">
        <f t="shared" si="8"/>
        <v/>
      </c>
    </row>
    <row r="100" spans="1:7" x14ac:dyDescent="0.25">
      <c r="A100" s="295"/>
      <c r="B100" s="314" t="s">
        <v>746</v>
      </c>
      <c r="C100" s="283" t="s">
        <v>727</v>
      </c>
      <c r="D100" s="284">
        <v>106.91520000000001</v>
      </c>
      <c r="E100" s="285"/>
      <c r="F100" s="264"/>
      <c r="G100" s="264">
        <f t="shared" si="8"/>
        <v>0</v>
      </c>
    </row>
    <row r="101" spans="1:7" x14ac:dyDescent="0.25">
      <c r="A101" s="295"/>
      <c r="B101" s="314" t="s">
        <v>737</v>
      </c>
      <c r="C101" s="283" t="s">
        <v>727</v>
      </c>
      <c r="D101" s="284">
        <v>382.7</v>
      </c>
      <c r="E101" s="285"/>
      <c r="F101" s="264"/>
      <c r="G101" s="264">
        <f t="shared" si="8"/>
        <v>0</v>
      </c>
    </row>
    <row r="102" spans="1:7" x14ac:dyDescent="0.25">
      <c r="A102" s="295"/>
      <c r="B102" s="314" t="s">
        <v>738</v>
      </c>
      <c r="C102" s="283" t="s">
        <v>19</v>
      </c>
      <c r="D102" s="284">
        <v>1</v>
      </c>
      <c r="E102" s="285"/>
      <c r="F102" s="264"/>
      <c r="G102" s="264">
        <f t="shared" si="8"/>
        <v>0</v>
      </c>
    </row>
    <row r="103" spans="1:7" x14ac:dyDescent="0.25">
      <c r="A103" s="310" t="s">
        <v>722</v>
      </c>
      <c r="B103" s="302" t="s">
        <v>730</v>
      </c>
      <c r="C103" s="283"/>
      <c r="D103" s="284"/>
      <c r="E103" s="285"/>
      <c r="F103" s="264"/>
      <c r="G103" s="264" t="str">
        <f t="shared" si="8"/>
        <v/>
      </c>
    </row>
    <row r="104" spans="1:7" ht="38.25" x14ac:dyDescent="0.25">
      <c r="A104" s="295"/>
      <c r="B104" s="265" t="s">
        <v>731</v>
      </c>
      <c r="C104" s="283" t="s">
        <v>732</v>
      </c>
      <c r="D104" s="284">
        <v>68.8</v>
      </c>
      <c r="E104" s="285"/>
      <c r="F104" s="264"/>
      <c r="G104" s="264">
        <f t="shared" si="8"/>
        <v>0</v>
      </c>
    </row>
    <row r="105" spans="1:7" x14ac:dyDescent="0.25">
      <c r="A105" s="295"/>
      <c r="B105" s="265"/>
      <c r="C105" s="283"/>
      <c r="D105" s="284"/>
      <c r="E105" s="285"/>
      <c r="F105" s="264"/>
      <c r="G105" s="264" t="str">
        <f t="shared" si="8"/>
        <v/>
      </c>
    </row>
    <row r="106" spans="1:7" x14ac:dyDescent="0.25">
      <c r="A106" s="295" t="s">
        <v>729</v>
      </c>
      <c r="B106" s="266" t="s">
        <v>747</v>
      </c>
      <c r="C106" s="283"/>
      <c r="D106" s="283"/>
      <c r="E106" s="285"/>
      <c r="F106" s="264"/>
      <c r="G106" s="264" t="str">
        <f t="shared" si="8"/>
        <v/>
      </c>
    </row>
    <row r="107" spans="1:7" x14ac:dyDescent="0.25">
      <c r="A107" s="295"/>
      <c r="B107" s="265" t="s">
        <v>735</v>
      </c>
      <c r="C107" s="283" t="s">
        <v>696</v>
      </c>
      <c r="D107" s="284">
        <v>2.76</v>
      </c>
      <c r="E107" s="285"/>
      <c r="F107" s="264"/>
      <c r="G107" s="264">
        <f t="shared" si="8"/>
        <v>0</v>
      </c>
    </row>
    <row r="108" spans="1:7" x14ac:dyDescent="0.25">
      <c r="A108" s="313"/>
      <c r="B108" s="293" t="s">
        <v>725</v>
      </c>
      <c r="C108" s="283"/>
      <c r="D108" s="284"/>
      <c r="E108" s="285"/>
      <c r="F108" s="264"/>
      <c r="G108" s="264" t="str">
        <f t="shared" si="8"/>
        <v/>
      </c>
    </row>
    <row r="109" spans="1:7" x14ac:dyDescent="0.25">
      <c r="A109" s="295"/>
      <c r="B109" s="314" t="s">
        <v>746</v>
      </c>
      <c r="C109" s="283" t="s">
        <v>727</v>
      </c>
      <c r="D109" s="284">
        <v>57.187200000000004</v>
      </c>
      <c r="E109" s="285"/>
      <c r="F109" s="264"/>
      <c r="G109" s="264">
        <f t="shared" si="8"/>
        <v>0</v>
      </c>
    </row>
    <row r="110" spans="1:7" x14ac:dyDescent="0.25">
      <c r="A110" s="295"/>
      <c r="B110" s="314" t="s">
        <v>737</v>
      </c>
      <c r="C110" s="283" t="s">
        <v>727</v>
      </c>
      <c r="D110" s="284">
        <v>240.79316239316245</v>
      </c>
      <c r="E110" s="285"/>
      <c r="F110" s="264"/>
      <c r="G110" s="264">
        <f t="shared" si="8"/>
        <v>0</v>
      </c>
    </row>
    <row r="111" spans="1:7" x14ac:dyDescent="0.25">
      <c r="A111" s="295"/>
      <c r="B111" s="314" t="s">
        <v>738</v>
      </c>
      <c r="C111" s="283" t="s">
        <v>19</v>
      </c>
      <c r="D111" s="284">
        <v>1</v>
      </c>
      <c r="E111" s="285"/>
      <c r="F111" s="264"/>
      <c r="G111" s="264">
        <f t="shared" si="8"/>
        <v>0</v>
      </c>
    </row>
    <row r="112" spans="1:7" x14ac:dyDescent="0.25">
      <c r="A112" s="310" t="s">
        <v>733</v>
      </c>
      <c r="B112" s="302" t="s">
        <v>730</v>
      </c>
      <c r="C112" s="283"/>
      <c r="D112" s="284"/>
      <c r="E112" s="285"/>
      <c r="F112" s="264"/>
      <c r="G112" s="264" t="str">
        <f t="shared" si="8"/>
        <v/>
      </c>
    </row>
    <row r="113" spans="1:7" ht="38.25" x14ac:dyDescent="0.25">
      <c r="A113" s="295"/>
      <c r="B113" s="265" t="s">
        <v>731</v>
      </c>
      <c r="C113" s="283" t="s">
        <v>732</v>
      </c>
      <c r="D113" s="284">
        <v>27.599999999999998</v>
      </c>
      <c r="E113" s="285"/>
      <c r="F113" s="264"/>
      <c r="G113" s="264">
        <f t="shared" si="8"/>
        <v>0</v>
      </c>
    </row>
    <row r="114" spans="1:7" x14ac:dyDescent="0.25">
      <c r="A114" s="295"/>
      <c r="B114" s="265"/>
      <c r="C114" s="283"/>
      <c r="D114" s="284"/>
      <c r="E114" s="285"/>
      <c r="F114" s="264"/>
      <c r="G114" s="264" t="str">
        <f t="shared" si="8"/>
        <v/>
      </c>
    </row>
    <row r="115" spans="1:7" x14ac:dyDescent="0.25">
      <c r="A115" s="297" t="s">
        <v>748</v>
      </c>
      <c r="B115" s="298"/>
      <c r="C115" s="298"/>
      <c r="D115" s="298"/>
      <c r="E115" s="298"/>
      <c r="F115" s="299"/>
      <c r="G115" s="299">
        <f>G95+G77+G55+G53</f>
        <v>0</v>
      </c>
    </row>
    <row r="116" spans="1:7" ht="15.75" thickBot="1" x14ac:dyDescent="0.3">
      <c r="A116" s="248">
        <v>4</v>
      </c>
      <c r="B116" s="459" t="s">
        <v>1037</v>
      </c>
      <c r="C116" s="460"/>
      <c r="D116" s="460"/>
      <c r="E116" s="460"/>
      <c r="F116" s="249"/>
      <c r="G116" s="249"/>
    </row>
    <row r="117" spans="1:7" ht="15.75" thickTop="1" x14ac:dyDescent="0.25">
      <c r="A117" s="318"/>
      <c r="B117" s="266"/>
      <c r="C117" s="277"/>
      <c r="D117" s="278"/>
      <c r="E117" s="279"/>
      <c r="F117" s="280"/>
      <c r="G117" s="280"/>
    </row>
    <row r="118" spans="1:7" x14ac:dyDescent="0.25">
      <c r="A118" s="287" t="s">
        <v>749</v>
      </c>
      <c r="B118" s="456" t="s">
        <v>188</v>
      </c>
      <c r="C118" s="457"/>
      <c r="D118" s="457"/>
      <c r="E118" s="457"/>
      <c r="F118" s="288"/>
      <c r="G118" s="288" t="str">
        <f t="shared" ref="G118:G124" si="9">+IF(D118="","",(D118*E118+D118*F118))</f>
        <v/>
      </c>
    </row>
    <row r="119" spans="1:7" ht="63.75" x14ac:dyDescent="0.25">
      <c r="A119" s="301" t="s">
        <v>692</v>
      </c>
      <c r="B119" s="293" t="s">
        <v>750</v>
      </c>
      <c r="C119" s="277"/>
      <c r="D119" s="319"/>
      <c r="E119" s="320"/>
      <c r="F119" s="321"/>
      <c r="G119" s="271" t="str">
        <f t="shared" si="9"/>
        <v/>
      </c>
    </row>
    <row r="120" spans="1:7" ht="63.75" x14ac:dyDescent="0.25">
      <c r="A120" s="301" t="s">
        <v>705</v>
      </c>
      <c r="B120" s="293" t="s">
        <v>751</v>
      </c>
      <c r="C120" s="277"/>
      <c r="D120" s="319"/>
      <c r="E120" s="320"/>
      <c r="F120" s="321"/>
      <c r="G120" s="271" t="str">
        <f t="shared" si="9"/>
        <v/>
      </c>
    </row>
    <row r="121" spans="1:7" ht="25.5" x14ac:dyDescent="0.25">
      <c r="A121" s="301" t="s">
        <v>707</v>
      </c>
      <c r="B121" s="293" t="s">
        <v>752</v>
      </c>
      <c r="C121" s="277"/>
      <c r="D121" s="319"/>
      <c r="E121" s="320"/>
      <c r="F121" s="321"/>
      <c r="G121" s="271" t="str">
        <f t="shared" si="9"/>
        <v/>
      </c>
    </row>
    <row r="122" spans="1:7" ht="25.5" x14ac:dyDescent="0.25">
      <c r="A122" s="301" t="s">
        <v>709</v>
      </c>
      <c r="B122" s="293" t="s">
        <v>753</v>
      </c>
      <c r="C122" s="322"/>
      <c r="D122" s="323"/>
      <c r="E122" s="279"/>
      <c r="F122" s="280"/>
      <c r="G122" s="271" t="str">
        <f t="shared" si="9"/>
        <v/>
      </c>
    </row>
    <row r="123" spans="1:7" ht="25.5" x14ac:dyDescent="0.25">
      <c r="A123" s="301" t="s">
        <v>711</v>
      </c>
      <c r="B123" s="293" t="s">
        <v>754</v>
      </c>
      <c r="C123" s="322"/>
      <c r="D123" s="323"/>
      <c r="E123" s="279"/>
      <c r="F123" s="280"/>
      <c r="G123" s="271" t="str">
        <f t="shared" si="9"/>
        <v/>
      </c>
    </row>
    <row r="124" spans="1:7" ht="25.5" x14ac:dyDescent="0.25">
      <c r="A124" s="301" t="s">
        <v>713</v>
      </c>
      <c r="B124" s="293" t="s">
        <v>755</v>
      </c>
      <c r="C124" s="322"/>
      <c r="D124" s="323"/>
      <c r="E124" s="279"/>
      <c r="F124" s="280"/>
      <c r="G124" s="271" t="str">
        <f t="shared" si="9"/>
        <v/>
      </c>
    </row>
    <row r="125" spans="1:7" x14ac:dyDescent="0.25">
      <c r="A125" s="324"/>
      <c r="B125" s="325"/>
      <c r="C125" s="326"/>
      <c r="D125" s="327"/>
      <c r="E125" s="328"/>
      <c r="F125" s="329"/>
      <c r="G125" s="329"/>
    </row>
    <row r="126" spans="1:7" x14ac:dyDescent="0.25">
      <c r="A126" s="287">
        <v>4.0999999999999996</v>
      </c>
      <c r="B126" s="456" t="s">
        <v>756</v>
      </c>
      <c r="C126" s="457"/>
      <c r="D126" s="457"/>
      <c r="E126" s="457"/>
      <c r="F126" s="288"/>
      <c r="G126" s="288">
        <f>+SUM(G127:G129)</f>
        <v>0</v>
      </c>
    </row>
    <row r="127" spans="1:7" ht="25.5" x14ac:dyDescent="0.25">
      <c r="A127" s="330"/>
      <c r="B127" s="265" t="s">
        <v>757</v>
      </c>
      <c r="C127" s="283" t="s">
        <v>732</v>
      </c>
      <c r="D127" s="331">
        <v>3</v>
      </c>
      <c r="E127" s="285"/>
      <c r="F127" s="264"/>
      <c r="G127" s="264">
        <f t="shared" ref="G127:G135" si="10">+IF(D127="","",(D127*E127+D127*F127))</f>
        <v>0</v>
      </c>
    </row>
    <row r="128" spans="1:7" ht="25.5" x14ac:dyDescent="0.25">
      <c r="A128" s="330"/>
      <c r="B128" s="265" t="s">
        <v>758</v>
      </c>
      <c r="C128" s="283" t="s">
        <v>732</v>
      </c>
      <c r="D128" s="331">
        <v>18</v>
      </c>
      <c r="E128" s="285"/>
      <c r="F128" s="264"/>
      <c r="G128" s="264">
        <f t="shared" si="10"/>
        <v>0</v>
      </c>
    </row>
    <row r="129" spans="1:7" x14ac:dyDescent="0.25">
      <c r="A129" s="330"/>
      <c r="B129" s="265" t="s">
        <v>759</v>
      </c>
      <c r="C129" s="283" t="s">
        <v>732</v>
      </c>
      <c r="D129" s="331">
        <v>18</v>
      </c>
      <c r="E129" s="285"/>
      <c r="F129" s="264"/>
      <c r="G129" s="264">
        <f t="shared" si="10"/>
        <v>0</v>
      </c>
    </row>
    <row r="130" spans="1:7" x14ac:dyDescent="0.25">
      <c r="A130" s="330"/>
      <c r="B130" s="265"/>
      <c r="C130" s="283"/>
      <c r="D130" s="331"/>
      <c r="E130" s="285"/>
      <c r="F130" s="264"/>
      <c r="G130" s="264"/>
    </row>
    <row r="131" spans="1:7" x14ac:dyDescent="0.25">
      <c r="A131" s="287">
        <v>4.2</v>
      </c>
      <c r="B131" s="456" t="s">
        <v>744</v>
      </c>
      <c r="C131" s="457"/>
      <c r="D131" s="457"/>
      <c r="E131" s="457"/>
      <c r="F131" s="288"/>
      <c r="G131" s="288">
        <f>+SUM(G132:G135)</f>
        <v>0</v>
      </c>
    </row>
    <row r="132" spans="1:7" ht="25.5" x14ac:dyDescent="0.25">
      <c r="A132" s="332"/>
      <c r="B132" s="333" t="s">
        <v>760</v>
      </c>
      <c r="C132" s="283" t="s">
        <v>732</v>
      </c>
      <c r="D132" s="334">
        <v>184.44</v>
      </c>
      <c r="E132" s="335"/>
      <c r="F132" s="264"/>
      <c r="G132" s="264">
        <f t="shared" si="10"/>
        <v>0</v>
      </c>
    </row>
    <row r="133" spans="1:7" x14ac:dyDescent="0.25">
      <c r="A133" s="332"/>
      <c r="B133" s="333" t="s">
        <v>761</v>
      </c>
      <c r="C133" s="336" t="s">
        <v>53</v>
      </c>
      <c r="D133" s="334">
        <v>1</v>
      </c>
      <c r="E133" s="335"/>
      <c r="F133" s="264"/>
      <c r="G133" s="264">
        <f t="shared" si="10"/>
        <v>0</v>
      </c>
    </row>
    <row r="134" spans="1:7" ht="15" customHeight="1" x14ac:dyDescent="0.25">
      <c r="A134" s="332"/>
      <c r="B134" s="333" t="s">
        <v>762</v>
      </c>
      <c r="C134" s="336" t="s">
        <v>53</v>
      </c>
      <c r="D134" s="334">
        <v>1</v>
      </c>
      <c r="E134" s="335"/>
      <c r="F134" s="264"/>
      <c r="G134" s="264">
        <f t="shared" si="10"/>
        <v>0</v>
      </c>
    </row>
    <row r="135" spans="1:7" x14ac:dyDescent="0.25">
      <c r="A135" s="295"/>
      <c r="B135" s="265"/>
      <c r="C135" s="277"/>
      <c r="D135" s="278"/>
      <c r="E135" s="291"/>
      <c r="F135" s="271"/>
      <c r="G135" s="271" t="str">
        <f t="shared" si="10"/>
        <v/>
      </c>
    </row>
    <row r="136" spans="1:7" x14ac:dyDescent="0.25">
      <c r="A136" s="297" t="s">
        <v>763</v>
      </c>
      <c r="B136" s="298"/>
      <c r="C136" s="298"/>
      <c r="D136" s="298"/>
      <c r="E136" s="298"/>
      <c r="F136" s="299"/>
      <c r="G136" s="299">
        <f>G131+G126</f>
        <v>0</v>
      </c>
    </row>
    <row r="137" spans="1:7" ht="15.75" thickBot="1" x14ac:dyDescent="0.3">
      <c r="A137" s="248">
        <v>5</v>
      </c>
      <c r="B137" s="459" t="s">
        <v>1038</v>
      </c>
      <c r="C137" s="460"/>
      <c r="D137" s="460"/>
      <c r="E137" s="460"/>
      <c r="F137" s="249"/>
      <c r="G137" s="249"/>
    </row>
    <row r="138" spans="1:7" ht="15.75" thickTop="1" x14ac:dyDescent="0.25">
      <c r="A138" s="318"/>
      <c r="B138" s="266"/>
      <c r="C138" s="277"/>
      <c r="D138" s="278"/>
      <c r="E138" s="279"/>
      <c r="F138" s="280"/>
      <c r="G138" s="280"/>
    </row>
    <row r="139" spans="1:7" x14ac:dyDescent="0.25">
      <c r="A139" s="287">
        <v>5</v>
      </c>
      <c r="B139" s="456" t="s">
        <v>188</v>
      </c>
      <c r="C139" s="457"/>
      <c r="D139" s="457"/>
      <c r="E139" s="457"/>
      <c r="F139" s="288"/>
      <c r="G139" s="288" t="str">
        <f t="shared" ref="G139:G143" si="11">+IF(D139="","",(D139*E139+D139*F139))</f>
        <v/>
      </c>
    </row>
    <row r="140" spans="1:7" ht="158.25" customHeight="1" x14ac:dyDescent="0.25">
      <c r="A140" s="324" t="s">
        <v>692</v>
      </c>
      <c r="B140" s="337" t="s">
        <v>764</v>
      </c>
      <c r="C140" s="338"/>
      <c r="D140" s="339"/>
      <c r="E140" s="340"/>
      <c r="F140" s="341"/>
      <c r="G140" s="264" t="str">
        <f t="shared" si="11"/>
        <v/>
      </c>
    </row>
    <row r="141" spans="1:7" ht="38.25" x14ac:dyDescent="0.25">
      <c r="A141" s="301" t="s">
        <v>705</v>
      </c>
      <c r="B141" s="265" t="s">
        <v>765</v>
      </c>
      <c r="C141" s="283"/>
      <c r="D141" s="331"/>
      <c r="E141" s="285"/>
      <c r="F141" s="286"/>
      <c r="G141" s="264" t="str">
        <f t="shared" si="11"/>
        <v/>
      </c>
    </row>
    <row r="142" spans="1:7" ht="38.25" x14ac:dyDescent="0.25">
      <c r="A142" s="301" t="s">
        <v>707</v>
      </c>
      <c r="B142" s="265" t="s">
        <v>766</v>
      </c>
      <c r="C142" s="283"/>
      <c r="D142" s="331"/>
      <c r="E142" s="285"/>
      <c r="F142" s="286"/>
      <c r="G142" s="264" t="str">
        <f t="shared" si="11"/>
        <v/>
      </c>
    </row>
    <row r="143" spans="1:7" ht="25.5" x14ac:dyDescent="0.25">
      <c r="A143" s="301" t="s">
        <v>709</v>
      </c>
      <c r="B143" s="265" t="s">
        <v>767</v>
      </c>
      <c r="C143" s="283"/>
      <c r="D143" s="331"/>
      <c r="E143" s="285"/>
      <c r="F143" s="286"/>
      <c r="G143" s="264" t="str">
        <f t="shared" si="11"/>
        <v/>
      </c>
    </row>
    <row r="144" spans="1:7" x14ac:dyDescent="0.25">
      <c r="A144" s="342"/>
      <c r="B144" s="343"/>
      <c r="C144" s="344"/>
      <c r="D144" s="345"/>
      <c r="E144" s="328"/>
      <c r="F144" s="329"/>
      <c r="G144" s="329"/>
    </row>
    <row r="145" spans="1:7" x14ac:dyDescent="0.25">
      <c r="A145" s="287">
        <v>5.0999999999999996</v>
      </c>
      <c r="B145" s="461" t="s">
        <v>756</v>
      </c>
      <c r="C145" s="462"/>
      <c r="D145" s="462"/>
      <c r="E145" s="462"/>
      <c r="F145" s="288"/>
      <c r="G145" s="288">
        <f>SUM(G148:G155)</f>
        <v>0</v>
      </c>
    </row>
    <row r="146" spans="1:7" x14ac:dyDescent="0.25">
      <c r="A146" s="346"/>
      <c r="B146" s="347"/>
      <c r="C146" s="336"/>
      <c r="D146" s="348"/>
      <c r="E146" s="335"/>
      <c r="F146" s="349"/>
      <c r="G146" s="349"/>
    </row>
    <row r="147" spans="1:7" x14ac:dyDescent="0.25">
      <c r="A147" s="295" t="s">
        <v>687</v>
      </c>
      <c r="B147" s="266" t="s">
        <v>768</v>
      </c>
      <c r="C147" s="350"/>
      <c r="D147" s="351"/>
      <c r="E147" s="312"/>
      <c r="F147" s="264"/>
      <c r="G147" s="264" t="str">
        <f t="shared" ref="G147:G155" si="12">+IF(D147="","",(D147*E147+D147*F147))</f>
        <v/>
      </c>
    </row>
    <row r="148" spans="1:7" x14ac:dyDescent="0.25">
      <c r="A148" s="301"/>
      <c r="B148" s="293" t="s">
        <v>769</v>
      </c>
      <c r="C148" s="283" t="s">
        <v>732</v>
      </c>
      <c r="D148" s="331">
        <v>186.85499999999999</v>
      </c>
      <c r="E148" s="285"/>
      <c r="F148" s="264"/>
      <c r="G148" s="264">
        <f t="shared" si="12"/>
        <v>0</v>
      </c>
    </row>
    <row r="149" spans="1:7" x14ac:dyDescent="0.25">
      <c r="A149" s="301"/>
      <c r="B149" s="293" t="s">
        <v>770</v>
      </c>
      <c r="C149" s="283" t="s">
        <v>732</v>
      </c>
      <c r="D149" s="331">
        <v>105.447</v>
      </c>
      <c r="E149" s="285"/>
      <c r="F149" s="264"/>
      <c r="G149" s="264">
        <f t="shared" si="12"/>
        <v>0</v>
      </c>
    </row>
    <row r="150" spans="1:7" x14ac:dyDescent="0.25">
      <c r="A150" s="352"/>
      <c r="B150" s="293"/>
      <c r="C150" s="283"/>
      <c r="D150" s="353"/>
      <c r="E150" s="285"/>
      <c r="F150" s="264"/>
      <c r="G150" s="264" t="str">
        <f t="shared" si="12"/>
        <v/>
      </c>
    </row>
    <row r="151" spans="1:7" x14ac:dyDescent="0.25">
      <c r="A151" s="295" t="s">
        <v>722</v>
      </c>
      <c r="B151" s="266" t="s">
        <v>771</v>
      </c>
      <c r="C151" s="350"/>
      <c r="D151" s="351"/>
      <c r="E151" s="312"/>
      <c r="F151" s="264"/>
      <c r="G151" s="264" t="str">
        <f t="shared" si="12"/>
        <v/>
      </c>
    </row>
    <row r="152" spans="1:7" x14ac:dyDescent="0.25">
      <c r="A152" s="301"/>
      <c r="B152" s="293" t="s">
        <v>772</v>
      </c>
      <c r="C152" s="283" t="s">
        <v>732</v>
      </c>
      <c r="D152" s="331">
        <v>186.85499999999999</v>
      </c>
      <c r="E152" s="285"/>
      <c r="F152" s="264"/>
      <c r="G152" s="264">
        <f t="shared" si="12"/>
        <v>0</v>
      </c>
    </row>
    <row r="153" spans="1:7" x14ac:dyDescent="0.25">
      <c r="A153" s="301"/>
      <c r="B153" s="293" t="s">
        <v>773</v>
      </c>
      <c r="C153" s="283" t="s">
        <v>732</v>
      </c>
      <c r="D153" s="331">
        <v>397.74900000000002</v>
      </c>
      <c r="E153" s="285"/>
      <c r="F153" s="264"/>
      <c r="G153" s="264">
        <f t="shared" si="12"/>
        <v>0</v>
      </c>
    </row>
    <row r="154" spans="1:7" x14ac:dyDescent="0.25">
      <c r="A154" s="301"/>
      <c r="B154" s="293" t="s">
        <v>774</v>
      </c>
      <c r="C154" s="283" t="s">
        <v>732</v>
      </c>
      <c r="D154" s="331">
        <v>150.5</v>
      </c>
      <c r="E154" s="285"/>
      <c r="F154" s="264"/>
      <c r="G154" s="264">
        <f t="shared" si="12"/>
        <v>0</v>
      </c>
    </row>
    <row r="155" spans="1:7" x14ac:dyDescent="0.25">
      <c r="A155" s="330"/>
      <c r="B155" s="265"/>
      <c r="C155" s="283"/>
      <c r="D155" s="263"/>
      <c r="E155" s="285"/>
      <c r="F155" s="264"/>
      <c r="G155" s="264" t="str">
        <f t="shared" si="12"/>
        <v/>
      </c>
    </row>
    <row r="156" spans="1:7" x14ac:dyDescent="0.25">
      <c r="A156" s="297" t="s">
        <v>775</v>
      </c>
      <c r="B156" s="298"/>
      <c r="C156" s="298"/>
      <c r="D156" s="298"/>
      <c r="E156" s="298"/>
      <c r="F156" s="299"/>
      <c r="G156" s="299">
        <f>G145</f>
        <v>0</v>
      </c>
    </row>
    <row r="157" spans="1:7" ht="15.75" thickBot="1" x14ac:dyDescent="0.3">
      <c r="A157" s="248">
        <v>6</v>
      </c>
      <c r="B157" s="459" t="s">
        <v>1039</v>
      </c>
      <c r="C157" s="460"/>
      <c r="D157" s="460"/>
      <c r="E157" s="460"/>
      <c r="F157" s="249"/>
      <c r="G157" s="249"/>
    </row>
    <row r="158" spans="1:7" ht="15.75" thickTop="1" x14ac:dyDescent="0.25">
      <c r="A158" s="318"/>
      <c r="B158" s="266"/>
      <c r="C158" s="277"/>
      <c r="D158" s="278"/>
      <c r="E158" s="279"/>
      <c r="F158" s="280"/>
      <c r="G158" s="280"/>
    </row>
    <row r="159" spans="1:7" x14ac:dyDescent="0.25">
      <c r="A159" s="287">
        <v>6</v>
      </c>
      <c r="B159" s="456" t="s">
        <v>188</v>
      </c>
      <c r="C159" s="457"/>
      <c r="D159" s="457"/>
      <c r="E159" s="457"/>
      <c r="F159" s="288"/>
      <c r="G159" s="288" t="str">
        <f t="shared" ref="G159" si="13">+IF(D159="","",(D159*E159+D159*F159))</f>
        <v/>
      </c>
    </row>
    <row r="160" spans="1:7" ht="51" x14ac:dyDescent="0.25">
      <c r="A160" s="301" t="s">
        <v>692</v>
      </c>
      <c r="B160" s="293" t="s">
        <v>776</v>
      </c>
      <c r="C160" s="277"/>
      <c r="D160" s="319"/>
      <c r="E160" s="320"/>
      <c r="F160" s="321"/>
      <c r="G160" s="321"/>
    </row>
    <row r="161" spans="1:7" ht="51" x14ac:dyDescent="0.25">
      <c r="A161" s="301" t="s">
        <v>705</v>
      </c>
      <c r="B161" s="293" t="s">
        <v>777</v>
      </c>
      <c r="C161" s="277"/>
      <c r="D161" s="319"/>
      <c r="E161" s="320"/>
      <c r="F161" s="321"/>
      <c r="G161" s="321"/>
    </row>
    <row r="162" spans="1:7" ht="25.5" x14ac:dyDescent="0.25">
      <c r="A162" s="301" t="s">
        <v>707</v>
      </c>
      <c r="B162" s="293" t="s">
        <v>778</v>
      </c>
      <c r="C162" s="322"/>
      <c r="D162" s="323"/>
      <c r="E162" s="279"/>
      <c r="F162" s="280"/>
      <c r="G162" s="280"/>
    </row>
    <row r="163" spans="1:7" x14ac:dyDescent="0.25">
      <c r="A163" s="324"/>
      <c r="B163" s="325"/>
      <c r="C163" s="326"/>
      <c r="D163" s="327"/>
      <c r="E163" s="328"/>
      <c r="F163" s="329"/>
      <c r="G163" s="329"/>
    </row>
    <row r="164" spans="1:7" x14ac:dyDescent="0.25">
      <c r="A164" s="287">
        <v>6.1</v>
      </c>
      <c r="B164" s="461" t="s">
        <v>756</v>
      </c>
      <c r="C164" s="462"/>
      <c r="D164" s="462"/>
      <c r="E164" s="462"/>
      <c r="F164" s="288"/>
      <c r="G164" s="288">
        <f>SUM(G165:G173)</f>
        <v>0</v>
      </c>
    </row>
    <row r="165" spans="1:7" x14ac:dyDescent="0.25">
      <c r="A165" s="354"/>
      <c r="B165" s="355" t="s">
        <v>779</v>
      </c>
      <c r="C165" s="336" t="s">
        <v>464</v>
      </c>
      <c r="D165" s="356">
        <v>2</v>
      </c>
      <c r="E165" s="335"/>
      <c r="F165" s="264"/>
      <c r="G165" s="264">
        <f t="shared" ref="G165:G173" si="14">+IF(D165="","",(D165*E165+D165*F165))</f>
        <v>0</v>
      </c>
    </row>
    <row r="166" spans="1:7" x14ac:dyDescent="0.25">
      <c r="A166" s="357"/>
      <c r="B166" s="355" t="s">
        <v>780</v>
      </c>
      <c r="C166" s="336" t="s">
        <v>464</v>
      </c>
      <c r="D166" s="353">
        <v>1</v>
      </c>
      <c r="E166" s="285"/>
      <c r="F166" s="264"/>
      <c r="G166" s="264">
        <f t="shared" si="14"/>
        <v>0</v>
      </c>
    </row>
    <row r="167" spans="1:7" x14ac:dyDescent="0.25">
      <c r="A167" s="357"/>
      <c r="B167" s="355" t="s">
        <v>781</v>
      </c>
      <c r="C167" s="336" t="s">
        <v>464</v>
      </c>
      <c r="D167" s="353">
        <v>3</v>
      </c>
      <c r="E167" s="285"/>
      <c r="F167" s="264"/>
      <c r="G167" s="264">
        <f t="shared" si="14"/>
        <v>0</v>
      </c>
    </row>
    <row r="168" spans="1:7" x14ac:dyDescent="0.25">
      <c r="A168" s="357"/>
      <c r="B168" s="277" t="s">
        <v>782</v>
      </c>
      <c r="C168" s="336" t="s">
        <v>464</v>
      </c>
      <c r="D168" s="353">
        <v>1</v>
      </c>
      <c r="E168" s="285"/>
      <c r="F168" s="264"/>
      <c r="G168" s="264">
        <f t="shared" si="14"/>
        <v>0</v>
      </c>
    </row>
    <row r="169" spans="1:7" x14ac:dyDescent="0.25">
      <c r="A169" s="357"/>
      <c r="B169" s="277" t="s">
        <v>783</v>
      </c>
      <c r="C169" s="336" t="s">
        <v>464</v>
      </c>
      <c r="D169" s="353">
        <v>1</v>
      </c>
      <c r="E169" s="285"/>
      <c r="F169" s="264"/>
      <c r="G169" s="264">
        <f t="shared" si="14"/>
        <v>0</v>
      </c>
    </row>
    <row r="170" spans="1:7" x14ac:dyDescent="0.25">
      <c r="A170" s="357"/>
      <c r="B170" s="277" t="s">
        <v>784</v>
      </c>
      <c r="C170" s="336" t="s">
        <v>464</v>
      </c>
      <c r="D170" s="353">
        <v>1</v>
      </c>
      <c r="E170" s="285"/>
      <c r="F170" s="264"/>
      <c r="G170" s="264">
        <f t="shared" si="14"/>
        <v>0</v>
      </c>
    </row>
    <row r="171" spans="1:7" x14ac:dyDescent="0.25">
      <c r="A171" s="357"/>
      <c r="B171" s="277" t="s">
        <v>785</v>
      </c>
      <c r="C171" s="336" t="s">
        <v>464</v>
      </c>
      <c r="D171" s="353">
        <v>2</v>
      </c>
      <c r="E171" s="285"/>
      <c r="F171" s="264"/>
      <c r="G171" s="264">
        <f t="shared" si="14"/>
        <v>0</v>
      </c>
    </row>
    <row r="172" spans="1:7" x14ac:dyDescent="0.25">
      <c r="A172" s="357"/>
      <c r="B172" s="277" t="s">
        <v>786</v>
      </c>
      <c r="C172" s="336" t="s">
        <v>464</v>
      </c>
      <c r="D172" s="353">
        <v>1</v>
      </c>
      <c r="E172" s="285"/>
      <c r="F172" s="264"/>
      <c r="G172" s="264">
        <f t="shared" si="14"/>
        <v>0</v>
      </c>
    </row>
    <row r="173" spans="1:7" x14ac:dyDescent="0.25">
      <c r="A173" s="357"/>
      <c r="B173" s="358"/>
      <c r="C173" s="358"/>
      <c r="D173" s="359"/>
      <c r="E173" s="291"/>
      <c r="F173" s="271"/>
      <c r="G173" s="271" t="str">
        <f t="shared" si="14"/>
        <v/>
      </c>
    </row>
    <row r="174" spans="1:7" x14ac:dyDescent="0.25">
      <c r="A174" s="297" t="s">
        <v>787</v>
      </c>
      <c r="B174" s="298"/>
      <c r="C174" s="298"/>
      <c r="D174" s="298"/>
      <c r="E174" s="298"/>
      <c r="F174" s="299"/>
      <c r="G174" s="299">
        <f>G164</f>
        <v>0</v>
      </c>
    </row>
    <row r="175" spans="1:7" ht="15.75" thickBot="1" x14ac:dyDescent="0.3">
      <c r="A175" s="248">
        <v>7</v>
      </c>
      <c r="B175" s="459" t="s">
        <v>1040</v>
      </c>
      <c r="C175" s="460"/>
      <c r="D175" s="460"/>
      <c r="E175" s="460"/>
      <c r="F175" s="249"/>
      <c r="G175" s="249"/>
    </row>
    <row r="176" spans="1:7" ht="15.75" thickTop="1" x14ac:dyDescent="0.25">
      <c r="A176" s="318"/>
      <c r="B176" s="266"/>
      <c r="C176" s="277"/>
      <c r="D176" s="278"/>
      <c r="E176" s="279"/>
      <c r="F176" s="280"/>
      <c r="G176" s="280"/>
    </row>
    <row r="177" spans="1:7" x14ac:dyDescent="0.25">
      <c r="A177" s="287">
        <v>7</v>
      </c>
      <c r="B177" s="456" t="s">
        <v>188</v>
      </c>
      <c r="C177" s="457"/>
      <c r="D177" s="457"/>
      <c r="E177" s="457"/>
      <c r="F177" s="288"/>
      <c r="G177" s="288" t="str">
        <f t="shared" ref="G177" si="15">+IF(D177="","",(D177*E177+D177*F177))</f>
        <v/>
      </c>
    </row>
    <row r="178" spans="1:7" ht="63.75" x14ac:dyDescent="0.25">
      <c r="A178" s="301" t="s">
        <v>692</v>
      </c>
      <c r="B178" s="293" t="s">
        <v>789</v>
      </c>
      <c r="C178" s="277"/>
      <c r="D178" s="360"/>
      <c r="E178" s="291"/>
      <c r="F178" s="361"/>
      <c r="G178" s="361"/>
    </row>
    <row r="179" spans="1:7" ht="25.5" x14ac:dyDescent="0.25">
      <c r="A179" s="301" t="s">
        <v>705</v>
      </c>
      <c r="B179" s="293" t="s">
        <v>790</v>
      </c>
      <c r="C179" s="277"/>
      <c r="D179" s="360"/>
      <c r="E179" s="291"/>
      <c r="F179" s="361"/>
      <c r="G179" s="361"/>
    </row>
    <row r="180" spans="1:7" ht="25.5" x14ac:dyDescent="0.25">
      <c r="A180" s="301" t="s">
        <v>707</v>
      </c>
      <c r="B180" s="293" t="s">
        <v>791</v>
      </c>
      <c r="C180" s="277"/>
      <c r="D180" s="360"/>
      <c r="E180" s="291"/>
      <c r="F180" s="361"/>
      <c r="G180" s="361"/>
    </row>
    <row r="181" spans="1:7" x14ac:dyDescent="0.25">
      <c r="A181" s="342"/>
      <c r="B181" s="343"/>
      <c r="C181" s="344"/>
      <c r="D181" s="345"/>
      <c r="E181" s="328"/>
      <c r="F181" s="329"/>
      <c r="G181" s="329"/>
    </row>
    <row r="182" spans="1:7" x14ac:dyDescent="0.25">
      <c r="A182" s="287">
        <v>7.1</v>
      </c>
      <c r="B182" s="456" t="s">
        <v>756</v>
      </c>
      <c r="C182" s="457"/>
      <c r="D182" s="457"/>
      <c r="E182" s="457"/>
      <c r="F182" s="288"/>
      <c r="G182" s="288">
        <f>+SUM(G183:G188)</f>
        <v>0</v>
      </c>
    </row>
    <row r="183" spans="1:7" x14ac:dyDescent="0.25">
      <c r="A183" s="362"/>
      <c r="B183" s="251"/>
      <c r="C183" s="355"/>
      <c r="D183" s="363"/>
      <c r="E183" s="254"/>
      <c r="F183" s="271"/>
      <c r="G183" s="271" t="str">
        <f>IF(F183="","",E183*F183)</f>
        <v/>
      </c>
    </row>
    <row r="184" spans="1:7" x14ac:dyDescent="0.25">
      <c r="A184" s="364"/>
      <c r="B184" s="293" t="s">
        <v>792</v>
      </c>
      <c r="C184" s="283" t="s">
        <v>732</v>
      </c>
      <c r="D184" s="365">
        <f>D152</f>
        <v>186.85499999999999</v>
      </c>
      <c r="E184" s="285"/>
      <c r="F184" s="264"/>
      <c r="G184" s="264">
        <f t="shared" ref="G184:G188" si="16">+IF(D184="","",(D184*E184+D184*F184))</f>
        <v>0</v>
      </c>
    </row>
    <row r="185" spans="1:7" x14ac:dyDescent="0.25">
      <c r="A185" s="364"/>
      <c r="B185" s="293" t="s">
        <v>793</v>
      </c>
      <c r="C185" s="283" t="s">
        <v>732</v>
      </c>
      <c r="D185" s="365">
        <f>D153</f>
        <v>397.74900000000002</v>
      </c>
      <c r="E185" s="285"/>
      <c r="F185" s="264"/>
      <c r="G185" s="264">
        <f t="shared" si="16"/>
        <v>0</v>
      </c>
    </row>
    <row r="186" spans="1:7" x14ac:dyDescent="0.25">
      <c r="A186" s="364"/>
      <c r="B186" s="293" t="s">
        <v>794</v>
      </c>
      <c r="C186" s="283" t="s">
        <v>732</v>
      </c>
      <c r="D186" s="365">
        <f>9+17+8+4+3</f>
        <v>41</v>
      </c>
      <c r="E186" s="285"/>
      <c r="F186" s="264"/>
      <c r="G186" s="264">
        <f t="shared" si="16"/>
        <v>0</v>
      </c>
    </row>
    <row r="187" spans="1:7" x14ac:dyDescent="0.25">
      <c r="A187" s="364"/>
      <c r="B187" s="293" t="s">
        <v>795</v>
      </c>
      <c r="C187" s="283" t="s">
        <v>732</v>
      </c>
      <c r="D187" s="365">
        <v>92</v>
      </c>
      <c r="E187" s="285"/>
      <c r="F187" s="264"/>
      <c r="G187" s="264">
        <f t="shared" si="16"/>
        <v>0</v>
      </c>
    </row>
    <row r="188" spans="1:7" x14ac:dyDescent="0.25">
      <c r="A188" s="364"/>
      <c r="B188" s="293"/>
      <c r="C188" s="277"/>
      <c r="D188" s="269"/>
      <c r="E188" s="366"/>
      <c r="F188" s="271"/>
      <c r="G188" s="271" t="str">
        <f t="shared" si="16"/>
        <v/>
      </c>
    </row>
    <row r="189" spans="1:7" x14ac:dyDescent="0.25">
      <c r="A189" s="297" t="s">
        <v>796</v>
      </c>
      <c r="B189" s="298"/>
      <c r="C189" s="298"/>
      <c r="D189" s="298"/>
      <c r="E189" s="298"/>
      <c r="F189" s="299"/>
      <c r="G189" s="299">
        <f>G182</f>
        <v>0</v>
      </c>
    </row>
    <row r="190" spans="1:7" ht="15.75" thickBot="1" x14ac:dyDescent="0.3">
      <c r="A190" s="248">
        <v>8</v>
      </c>
      <c r="B190" s="459" t="s">
        <v>1041</v>
      </c>
      <c r="C190" s="460"/>
      <c r="D190" s="460"/>
      <c r="E190" s="460"/>
      <c r="F190" s="249"/>
      <c r="G190" s="249"/>
    </row>
    <row r="191" spans="1:7" ht="15.75" thickTop="1" x14ac:dyDescent="0.25">
      <c r="A191" s="367"/>
      <c r="B191" s="266"/>
      <c r="C191" s="277"/>
      <c r="D191" s="278"/>
      <c r="E191" s="279"/>
      <c r="F191" s="280"/>
      <c r="G191" s="280"/>
    </row>
    <row r="192" spans="1:7" x14ac:dyDescent="0.25">
      <c r="A192" s="287">
        <v>8</v>
      </c>
      <c r="B192" s="456" t="s">
        <v>188</v>
      </c>
      <c r="C192" s="457"/>
      <c r="D192" s="457"/>
      <c r="E192" s="457"/>
      <c r="F192" s="288"/>
      <c r="G192" s="288" t="str">
        <f t="shared" ref="G192" si="17">+IF(D192="","",(D192*E192+D192*F192))</f>
        <v/>
      </c>
    </row>
    <row r="193" spans="1:7" ht="51" x14ac:dyDescent="0.25">
      <c r="A193" s="301" t="s">
        <v>692</v>
      </c>
      <c r="B193" s="293" t="s">
        <v>797</v>
      </c>
      <c r="C193" s="277"/>
      <c r="D193" s="278"/>
      <c r="E193" s="279"/>
      <c r="F193" s="280"/>
      <c r="G193" s="280"/>
    </row>
    <row r="194" spans="1:7" ht="127.5" x14ac:dyDescent="0.25">
      <c r="A194" s="301" t="s">
        <v>705</v>
      </c>
      <c r="B194" s="293" t="s">
        <v>798</v>
      </c>
      <c r="C194" s="277"/>
      <c r="D194" s="278"/>
      <c r="E194" s="279"/>
      <c r="F194" s="280"/>
      <c r="G194" s="280"/>
    </row>
    <row r="195" spans="1:7" x14ac:dyDescent="0.25">
      <c r="A195" s="287">
        <v>8.1</v>
      </c>
      <c r="B195" s="461" t="s">
        <v>756</v>
      </c>
      <c r="C195" s="462"/>
      <c r="D195" s="462"/>
      <c r="E195" s="462"/>
      <c r="F195" s="288"/>
      <c r="G195" s="288">
        <f>+SUM(G196:G201)</f>
        <v>0</v>
      </c>
    </row>
    <row r="196" spans="1:7" x14ac:dyDescent="0.25">
      <c r="A196" s="362"/>
      <c r="B196" s="368" t="s">
        <v>799</v>
      </c>
      <c r="C196" s="283"/>
      <c r="D196" s="353"/>
      <c r="E196" s="285"/>
      <c r="F196" s="264"/>
      <c r="G196" s="264" t="str">
        <f t="shared" ref="G196:G201" si="18">+IF(D196="","",(D196*E196+D196*F196))</f>
        <v/>
      </c>
    </row>
    <row r="197" spans="1:7" x14ac:dyDescent="0.25">
      <c r="A197" s="369"/>
      <c r="B197" s="370" t="s">
        <v>800</v>
      </c>
      <c r="C197" s="283" t="s">
        <v>732</v>
      </c>
      <c r="D197" s="371">
        <f>57.21-3</f>
        <v>54.21</v>
      </c>
      <c r="E197" s="285"/>
      <c r="F197" s="264"/>
      <c r="G197" s="264">
        <f t="shared" si="18"/>
        <v>0</v>
      </c>
    </row>
    <row r="198" spans="1:7" ht="30" x14ac:dyDescent="0.25">
      <c r="A198" s="369"/>
      <c r="B198" s="372" t="s">
        <v>801</v>
      </c>
      <c r="C198" s="283" t="s">
        <v>53</v>
      </c>
      <c r="D198" s="371">
        <v>3</v>
      </c>
      <c r="E198" s="285"/>
      <c r="F198" s="264"/>
      <c r="G198" s="264">
        <f t="shared" si="18"/>
        <v>0</v>
      </c>
    </row>
    <row r="199" spans="1:7" x14ac:dyDescent="0.25">
      <c r="A199" s="369"/>
      <c r="B199" s="368" t="s">
        <v>802</v>
      </c>
      <c r="C199" s="283"/>
      <c r="D199" s="371"/>
      <c r="E199" s="285"/>
      <c r="F199" s="264"/>
      <c r="G199" s="264" t="str">
        <f t="shared" si="18"/>
        <v/>
      </c>
    </row>
    <row r="200" spans="1:7" x14ac:dyDescent="0.25">
      <c r="A200" s="369"/>
      <c r="B200" s="370" t="s">
        <v>803</v>
      </c>
      <c r="C200" s="283" t="s">
        <v>732</v>
      </c>
      <c r="D200" s="371">
        <v>18</v>
      </c>
      <c r="E200" s="285"/>
      <c r="F200" s="264"/>
      <c r="G200" s="264">
        <f t="shared" si="18"/>
        <v>0</v>
      </c>
    </row>
    <row r="201" spans="1:7" x14ac:dyDescent="0.25">
      <c r="A201" s="369"/>
      <c r="B201" s="373"/>
      <c r="C201" s="277"/>
      <c r="D201" s="374"/>
      <c r="E201" s="291"/>
      <c r="F201" s="271"/>
      <c r="G201" s="271" t="str">
        <f t="shared" si="18"/>
        <v/>
      </c>
    </row>
    <row r="202" spans="1:7" x14ac:dyDescent="0.25">
      <c r="A202" s="297" t="s">
        <v>804</v>
      </c>
      <c r="B202" s="298"/>
      <c r="C202" s="298"/>
      <c r="D202" s="298"/>
      <c r="E202" s="298"/>
      <c r="F202" s="299"/>
      <c r="G202" s="299">
        <f>G195</f>
        <v>0</v>
      </c>
    </row>
    <row r="203" spans="1:7" ht="15.75" thickBot="1" x14ac:dyDescent="0.3">
      <c r="A203" s="248">
        <v>9</v>
      </c>
      <c r="B203" s="459" t="s">
        <v>1042</v>
      </c>
      <c r="C203" s="460"/>
      <c r="D203" s="460"/>
      <c r="E203" s="460"/>
      <c r="F203" s="249"/>
      <c r="G203" s="249"/>
    </row>
    <row r="204" spans="1:7" ht="15.75" thickTop="1" x14ac:dyDescent="0.25">
      <c r="A204" s="367"/>
      <c r="B204" s="266"/>
      <c r="C204" s="277"/>
      <c r="D204" s="278"/>
      <c r="E204" s="279"/>
      <c r="F204" s="280"/>
      <c r="G204" s="280"/>
    </row>
    <row r="205" spans="1:7" x14ac:dyDescent="0.25">
      <c r="A205" s="287">
        <v>9</v>
      </c>
      <c r="B205" s="456" t="s">
        <v>188</v>
      </c>
      <c r="C205" s="457"/>
      <c r="D205" s="457"/>
      <c r="E205" s="457"/>
      <c r="F205" s="288"/>
      <c r="G205" s="288" t="str">
        <f t="shared" ref="G205" si="19">+IF(D205="","",(D205*E205+D205*F205))</f>
        <v/>
      </c>
    </row>
    <row r="206" spans="1:7" ht="89.25" x14ac:dyDescent="0.25">
      <c r="A206" s="301" t="s">
        <v>692</v>
      </c>
      <c r="B206" s="293" t="s">
        <v>805</v>
      </c>
      <c r="C206" s="277"/>
      <c r="D206" s="291"/>
      <c r="E206" s="291"/>
      <c r="F206" s="361"/>
      <c r="G206" s="361"/>
    </row>
    <row r="207" spans="1:7" ht="63.75" x14ac:dyDescent="0.25">
      <c r="A207" s="301" t="s">
        <v>705</v>
      </c>
      <c r="B207" s="293" t="s">
        <v>806</v>
      </c>
      <c r="C207" s="277"/>
      <c r="D207" s="291"/>
      <c r="E207" s="291"/>
      <c r="F207" s="361"/>
      <c r="G207" s="361"/>
    </row>
    <row r="208" spans="1:7" ht="38.25" x14ac:dyDescent="0.25">
      <c r="A208" s="301" t="s">
        <v>707</v>
      </c>
      <c r="B208" s="293" t="s">
        <v>807</v>
      </c>
      <c r="C208" s="277"/>
      <c r="D208" s="291"/>
      <c r="E208" s="291"/>
      <c r="F208" s="361"/>
      <c r="G208" s="361"/>
    </row>
    <row r="209" spans="1:7" x14ac:dyDescent="0.25">
      <c r="A209" s="301" t="s">
        <v>709</v>
      </c>
      <c r="B209" s="293" t="s">
        <v>808</v>
      </c>
      <c r="C209" s="322"/>
      <c r="D209" s="323"/>
      <c r="E209" s="279"/>
      <c r="F209" s="280"/>
      <c r="G209" s="280"/>
    </row>
    <row r="210" spans="1:7" x14ac:dyDescent="0.25">
      <c r="A210" s="287">
        <v>9.1</v>
      </c>
      <c r="B210" s="461" t="s">
        <v>756</v>
      </c>
      <c r="C210" s="462"/>
      <c r="D210" s="462"/>
      <c r="E210" s="462"/>
      <c r="F210" s="288"/>
      <c r="G210" s="288">
        <f>SUM(G211:G228)</f>
        <v>0</v>
      </c>
    </row>
    <row r="211" spans="1:7" x14ac:dyDescent="0.25">
      <c r="A211" s="375"/>
      <c r="B211" s="251" t="s">
        <v>809</v>
      </c>
      <c r="C211" s="376"/>
      <c r="D211" s="377"/>
      <c r="E211" s="378"/>
      <c r="F211" s="379"/>
      <c r="G211" s="379"/>
    </row>
    <row r="212" spans="1:7" ht="63.75" x14ac:dyDescent="0.25">
      <c r="A212" s="301">
        <v>1</v>
      </c>
      <c r="B212" s="380" t="s">
        <v>810</v>
      </c>
      <c r="C212" s="283" t="s">
        <v>53</v>
      </c>
      <c r="D212" s="263">
        <v>1</v>
      </c>
      <c r="E212" s="381"/>
      <c r="F212" s="264"/>
      <c r="G212" s="264">
        <f t="shared" ref="G212:G228" si="20">+IF(D212="","",(D212*E212+D212*F212))</f>
        <v>0</v>
      </c>
    </row>
    <row r="213" spans="1:7" ht="25.5" x14ac:dyDescent="0.25">
      <c r="A213" s="301">
        <v>2</v>
      </c>
      <c r="B213" s="265" t="s">
        <v>811</v>
      </c>
      <c r="C213" s="283" t="s">
        <v>53</v>
      </c>
      <c r="D213" s="263">
        <v>1</v>
      </c>
      <c r="E213" s="381"/>
      <c r="F213" s="264"/>
      <c r="G213" s="264">
        <f t="shared" si="20"/>
        <v>0</v>
      </c>
    </row>
    <row r="214" spans="1:7" ht="25.5" x14ac:dyDescent="0.25">
      <c r="A214" s="301">
        <v>3</v>
      </c>
      <c r="B214" s="265" t="s">
        <v>812</v>
      </c>
      <c r="C214" s="283" t="s">
        <v>53</v>
      </c>
      <c r="D214" s="263">
        <v>1</v>
      </c>
      <c r="E214" s="381"/>
      <c r="F214" s="264"/>
      <c r="G214" s="264">
        <f t="shared" si="20"/>
        <v>0</v>
      </c>
    </row>
    <row r="215" spans="1:7" x14ac:dyDescent="0.25">
      <c r="A215" s="382">
        <v>4</v>
      </c>
      <c r="B215" s="266" t="s">
        <v>813</v>
      </c>
      <c r="C215" s="350"/>
      <c r="D215" s="263"/>
      <c r="E215" s="312"/>
      <c r="F215" s="264"/>
      <c r="G215" s="264" t="str">
        <f t="shared" si="20"/>
        <v/>
      </c>
    </row>
    <row r="216" spans="1:7" x14ac:dyDescent="0.25">
      <c r="A216" s="301"/>
      <c r="B216" s="265" t="s">
        <v>814</v>
      </c>
      <c r="C216" s="283" t="s">
        <v>464</v>
      </c>
      <c r="D216" s="263">
        <v>2</v>
      </c>
      <c r="E216" s="381"/>
      <c r="F216" s="264"/>
      <c r="G216" s="264">
        <f t="shared" si="20"/>
        <v>0</v>
      </c>
    </row>
    <row r="217" spans="1:7" x14ac:dyDescent="0.25">
      <c r="A217" s="301"/>
      <c r="B217" s="265" t="s">
        <v>815</v>
      </c>
      <c r="C217" s="283" t="s">
        <v>464</v>
      </c>
      <c r="D217" s="263">
        <v>3</v>
      </c>
      <c r="E217" s="381"/>
      <c r="F217" s="264"/>
      <c r="G217" s="264">
        <f t="shared" si="20"/>
        <v>0</v>
      </c>
    </row>
    <row r="218" spans="1:7" x14ac:dyDescent="0.25">
      <c r="A218" s="301"/>
      <c r="B218" s="293" t="s">
        <v>1071</v>
      </c>
      <c r="C218" s="283" t="s">
        <v>464</v>
      </c>
      <c r="D218" s="263">
        <v>1</v>
      </c>
      <c r="E218" s="381"/>
      <c r="F218" s="264"/>
      <c r="G218" s="264">
        <f t="shared" si="20"/>
        <v>0</v>
      </c>
    </row>
    <row r="219" spans="1:7" x14ac:dyDescent="0.25">
      <c r="A219" s="301"/>
      <c r="B219" s="265" t="s">
        <v>816</v>
      </c>
      <c r="C219" s="283" t="s">
        <v>464</v>
      </c>
      <c r="D219" s="263">
        <v>1</v>
      </c>
      <c r="E219" s="381"/>
      <c r="F219" s="264"/>
      <c r="G219" s="264">
        <f t="shared" si="20"/>
        <v>0</v>
      </c>
    </row>
    <row r="220" spans="1:7" x14ac:dyDescent="0.25">
      <c r="A220" s="301"/>
      <c r="B220" s="293" t="s">
        <v>817</v>
      </c>
      <c r="C220" s="283" t="s">
        <v>464</v>
      </c>
      <c r="D220" s="263">
        <v>3</v>
      </c>
      <c r="E220" s="381"/>
      <c r="F220" s="264"/>
      <c r="G220" s="264">
        <f t="shared" si="20"/>
        <v>0</v>
      </c>
    </row>
    <row r="221" spans="1:7" x14ac:dyDescent="0.25">
      <c r="A221" s="301"/>
      <c r="B221" s="383" t="s">
        <v>1072</v>
      </c>
      <c r="C221" s="283" t="s">
        <v>464</v>
      </c>
      <c r="D221" s="263">
        <v>2</v>
      </c>
      <c r="E221" s="381"/>
      <c r="F221" s="264"/>
      <c r="G221" s="264">
        <f t="shared" si="20"/>
        <v>0</v>
      </c>
    </row>
    <row r="222" spans="1:7" x14ac:dyDescent="0.25">
      <c r="A222" s="301"/>
      <c r="B222" s="293" t="s">
        <v>818</v>
      </c>
      <c r="C222" s="283" t="s">
        <v>464</v>
      </c>
      <c r="D222" s="263">
        <v>2</v>
      </c>
      <c r="E222" s="381"/>
      <c r="F222" s="264"/>
      <c r="G222" s="264">
        <f t="shared" si="20"/>
        <v>0</v>
      </c>
    </row>
    <row r="223" spans="1:7" x14ac:dyDescent="0.25">
      <c r="A223" s="301"/>
      <c r="B223" s="293" t="s">
        <v>819</v>
      </c>
      <c r="C223" s="283" t="s">
        <v>464</v>
      </c>
      <c r="D223" s="263">
        <v>1</v>
      </c>
      <c r="E223" s="381"/>
      <c r="F223" s="264"/>
      <c r="G223" s="264">
        <f t="shared" si="20"/>
        <v>0</v>
      </c>
    </row>
    <row r="224" spans="1:7" x14ac:dyDescent="0.25">
      <c r="A224" s="301"/>
      <c r="B224" s="293" t="s">
        <v>820</v>
      </c>
      <c r="C224" s="283" t="s">
        <v>464</v>
      </c>
      <c r="D224" s="263">
        <v>1</v>
      </c>
      <c r="E224" s="381"/>
      <c r="F224" s="264"/>
      <c r="G224" s="264">
        <f t="shared" si="20"/>
        <v>0</v>
      </c>
    </row>
    <row r="225" spans="1:7" x14ac:dyDescent="0.25">
      <c r="A225" s="301"/>
      <c r="B225" s="293" t="s">
        <v>821</v>
      </c>
      <c r="C225" s="283" t="s">
        <v>464</v>
      </c>
      <c r="D225" s="263">
        <v>1</v>
      </c>
      <c r="E225" s="381"/>
      <c r="F225" s="264"/>
      <c r="G225" s="264">
        <f t="shared" si="20"/>
        <v>0</v>
      </c>
    </row>
    <row r="226" spans="1:7" x14ac:dyDescent="0.25">
      <c r="A226" s="301"/>
      <c r="B226" s="293" t="s">
        <v>822</v>
      </c>
      <c r="C226" s="283" t="s">
        <v>464</v>
      </c>
      <c r="D226" s="263">
        <v>3</v>
      </c>
      <c r="E226" s="381"/>
      <c r="F226" s="264"/>
      <c r="G226" s="264">
        <f t="shared" si="20"/>
        <v>0</v>
      </c>
    </row>
    <row r="227" spans="1:7" x14ac:dyDescent="0.25">
      <c r="A227" s="301"/>
      <c r="B227" s="293" t="s">
        <v>823</v>
      </c>
      <c r="C227" s="283" t="s">
        <v>464</v>
      </c>
      <c r="D227" s="263">
        <v>1</v>
      </c>
      <c r="E227" s="381"/>
      <c r="F227" s="264"/>
      <c r="G227" s="264">
        <f t="shared" si="20"/>
        <v>0</v>
      </c>
    </row>
    <row r="228" spans="1:7" x14ac:dyDescent="0.25">
      <c r="A228" s="301"/>
      <c r="B228" s="293"/>
      <c r="C228" s="277"/>
      <c r="D228" s="269"/>
      <c r="E228" s="366"/>
      <c r="F228" s="271" t="str">
        <f>IF(E228="","",D228*E228)</f>
        <v/>
      </c>
      <c r="G228" s="271" t="str">
        <f t="shared" si="20"/>
        <v/>
      </c>
    </row>
    <row r="229" spans="1:7" x14ac:dyDescent="0.25">
      <c r="A229" s="297" t="s">
        <v>824</v>
      </c>
      <c r="B229" s="298"/>
      <c r="C229" s="298"/>
      <c r="D229" s="298"/>
      <c r="E229" s="298"/>
      <c r="F229" s="299"/>
      <c r="G229" s="299">
        <f>G210</f>
        <v>0</v>
      </c>
    </row>
    <row r="230" spans="1:7" ht="15.75" thickBot="1" x14ac:dyDescent="0.3">
      <c r="A230" s="248">
        <v>10</v>
      </c>
      <c r="B230" s="459" t="s">
        <v>1043</v>
      </c>
      <c r="C230" s="460"/>
      <c r="D230" s="460"/>
      <c r="E230" s="460"/>
      <c r="F230" s="249"/>
      <c r="G230" s="249"/>
    </row>
    <row r="231" spans="1:7" ht="15.75" thickTop="1" x14ac:dyDescent="0.25">
      <c r="A231" s="384"/>
      <c r="B231" s="266"/>
      <c r="C231" s="322"/>
      <c r="D231" s="323"/>
      <c r="E231" s="279"/>
      <c r="F231" s="280"/>
      <c r="G231" s="280"/>
    </row>
    <row r="232" spans="1:7" x14ac:dyDescent="0.25">
      <c r="A232" s="287">
        <v>10</v>
      </c>
      <c r="B232" s="456" t="s">
        <v>188</v>
      </c>
      <c r="C232" s="457"/>
      <c r="D232" s="457"/>
      <c r="E232" s="457"/>
      <c r="F232" s="288"/>
      <c r="G232" s="288" t="str">
        <f t="shared" ref="G232" si="21">+IF(D232="","",(D232*E232+D232*F232))</f>
        <v/>
      </c>
    </row>
    <row r="233" spans="1:7" ht="38.25" x14ac:dyDescent="0.25">
      <c r="A233" s="301" t="s">
        <v>692</v>
      </c>
      <c r="B233" s="293" t="s">
        <v>826</v>
      </c>
      <c r="C233" s="277"/>
      <c r="D233" s="319"/>
      <c r="E233" s="320"/>
      <c r="F233" s="321"/>
      <c r="G233" s="321"/>
    </row>
    <row r="234" spans="1:7" ht="51" x14ac:dyDescent="0.25">
      <c r="A234" s="301" t="s">
        <v>705</v>
      </c>
      <c r="B234" s="293" t="s">
        <v>827</v>
      </c>
      <c r="C234" s="277"/>
      <c r="D234" s="319"/>
      <c r="E234" s="320"/>
      <c r="F234" s="321"/>
      <c r="G234" s="321"/>
    </row>
    <row r="235" spans="1:7" ht="38.25" x14ac:dyDescent="0.25">
      <c r="A235" s="301" t="s">
        <v>707</v>
      </c>
      <c r="B235" s="293" t="s">
        <v>828</v>
      </c>
      <c r="C235" s="277"/>
      <c r="D235" s="319"/>
      <c r="E235" s="320"/>
      <c r="F235" s="321"/>
      <c r="G235" s="321"/>
    </row>
    <row r="236" spans="1:7" ht="63.75" x14ac:dyDescent="0.25">
      <c r="A236" s="301" t="s">
        <v>707</v>
      </c>
      <c r="B236" s="293" t="s">
        <v>829</v>
      </c>
      <c r="C236" s="277"/>
      <c r="D236" s="319"/>
      <c r="E236" s="320"/>
      <c r="F236" s="321"/>
      <c r="G236" s="321"/>
    </row>
    <row r="237" spans="1:7" ht="38.25" x14ac:dyDescent="0.25">
      <c r="A237" s="301" t="s">
        <v>709</v>
      </c>
      <c r="B237" s="293" t="s">
        <v>830</v>
      </c>
      <c r="C237" s="277"/>
      <c r="D237" s="319"/>
      <c r="E237" s="320"/>
      <c r="F237" s="321"/>
      <c r="G237" s="321"/>
    </row>
    <row r="238" spans="1:7" ht="25.5" x14ac:dyDescent="0.25">
      <c r="A238" s="301" t="s">
        <v>711</v>
      </c>
      <c r="B238" s="293" t="s">
        <v>778</v>
      </c>
      <c r="C238" s="322"/>
      <c r="D238" s="323"/>
      <c r="E238" s="279"/>
      <c r="F238" s="280"/>
      <c r="G238" s="280"/>
    </row>
    <row r="239" spans="1:7" x14ac:dyDescent="0.25">
      <c r="A239" s="303"/>
      <c r="B239" s="385"/>
      <c r="C239" s="386"/>
      <c r="D239" s="387"/>
      <c r="E239" s="388"/>
      <c r="F239" s="389"/>
      <c r="G239" s="389"/>
    </row>
    <row r="240" spans="1:7" x14ac:dyDescent="0.25">
      <c r="A240" s="287">
        <v>10.1</v>
      </c>
      <c r="B240" s="461" t="s">
        <v>756</v>
      </c>
      <c r="C240" s="462"/>
      <c r="D240" s="462"/>
      <c r="E240" s="462"/>
      <c r="F240" s="288"/>
      <c r="G240" s="288">
        <f>SUM(G243:G270)</f>
        <v>0</v>
      </c>
    </row>
    <row r="241" spans="1:7" x14ac:dyDescent="0.25">
      <c r="A241" s="346"/>
      <c r="B241" s="347"/>
      <c r="C241" s="355"/>
      <c r="D241" s="390"/>
      <c r="E241" s="391"/>
      <c r="F241" s="392"/>
      <c r="G241" s="392"/>
    </row>
    <row r="242" spans="1:7" x14ac:dyDescent="0.25">
      <c r="A242" s="295" t="s">
        <v>687</v>
      </c>
      <c r="B242" s="266" t="s">
        <v>831</v>
      </c>
      <c r="C242" s="277"/>
      <c r="D242" s="269"/>
      <c r="E242" s="366"/>
      <c r="F242" s="271"/>
      <c r="G242" s="271" t="str">
        <f t="shared" ref="G242:G269" si="22">+IF(D242="","",(D242*E242+D242*F242))</f>
        <v/>
      </c>
    </row>
    <row r="243" spans="1:7" x14ac:dyDescent="0.25">
      <c r="A243" s="301"/>
      <c r="B243" s="293" t="s">
        <v>832</v>
      </c>
      <c r="C243" s="283" t="s">
        <v>53</v>
      </c>
      <c r="D243" s="263">
        <v>1</v>
      </c>
      <c r="E243" s="381"/>
      <c r="F243" s="264"/>
      <c r="G243" s="264">
        <f t="shared" si="22"/>
        <v>0</v>
      </c>
    </row>
    <row r="244" spans="1:7" ht="51" x14ac:dyDescent="0.25">
      <c r="A244" s="301"/>
      <c r="B244" s="293" t="s">
        <v>833</v>
      </c>
      <c r="C244" s="283" t="s">
        <v>53</v>
      </c>
      <c r="D244" s="263">
        <v>1</v>
      </c>
      <c r="E244" s="381"/>
      <c r="F244" s="264"/>
      <c r="G244" s="264">
        <f t="shared" si="22"/>
        <v>0</v>
      </c>
    </row>
    <row r="245" spans="1:7" x14ac:dyDescent="0.25">
      <c r="A245" s="301"/>
      <c r="B245" s="293" t="s">
        <v>834</v>
      </c>
      <c r="C245" s="283" t="s">
        <v>53</v>
      </c>
      <c r="D245" s="263">
        <v>1</v>
      </c>
      <c r="E245" s="381"/>
      <c r="F245" s="264"/>
      <c r="G245" s="264">
        <f t="shared" si="22"/>
        <v>0</v>
      </c>
    </row>
    <row r="246" spans="1:7" x14ac:dyDescent="0.25">
      <c r="A246" s="352"/>
      <c r="B246" s="293"/>
      <c r="C246" s="283"/>
      <c r="D246" s="263"/>
      <c r="E246" s="381"/>
      <c r="F246" s="264"/>
      <c r="G246" s="264" t="str">
        <f t="shared" si="22"/>
        <v/>
      </c>
    </row>
    <row r="247" spans="1:7" x14ac:dyDescent="0.25">
      <c r="A247" s="295" t="s">
        <v>722</v>
      </c>
      <c r="B247" s="266" t="s">
        <v>835</v>
      </c>
      <c r="C247" s="283"/>
      <c r="D247" s="263"/>
      <c r="E247" s="381"/>
      <c r="F247" s="264"/>
      <c r="G247" s="264" t="str">
        <f t="shared" si="22"/>
        <v/>
      </c>
    </row>
    <row r="248" spans="1:7" x14ac:dyDescent="0.25">
      <c r="A248" s="301"/>
      <c r="B248" s="265" t="s">
        <v>836</v>
      </c>
      <c r="C248" s="283" t="s">
        <v>464</v>
      </c>
      <c r="D248" s="263">
        <v>10</v>
      </c>
      <c r="E248" s="381"/>
      <c r="F248" s="264"/>
      <c r="G248" s="264">
        <f t="shared" si="22"/>
        <v>0</v>
      </c>
    </row>
    <row r="249" spans="1:7" x14ac:dyDescent="0.25">
      <c r="A249" s="301"/>
      <c r="B249" s="265" t="s">
        <v>837</v>
      </c>
      <c r="C249" s="283" t="s">
        <v>464</v>
      </c>
      <c r="D249" s="263">
        <v>1</v>
      </c>
      <c r="E249" s="381"/>
      <c r="F249" s="264"/>
      <c r="G249" s="264">
        <f t="shared" si="22"/>
        <v>0</v>
      </c>
    </row>
    <row r="250" spans="1:7" x14ac:dyDescent="0.25">
      <c r="A250" s="301"/>
      <c r="B250" s="265" t="s">
        <v>838</v>
      </c>
      <c r="C250" s="283" t="s">
        <v>464</v>
      </c>
      <c r="D250" s="263">
        <v>8</v>
      </c>
      <c r="E250" s="381"/>
      <c r="F250" s="264"/>
      <c r="G250" s="264">
        <f t="shared" si="22"/>
        <v>0</v>
      </c>
    </row>
    <row r="251" spans="1:7" x14ac:dyDescent="0.25">
      <c r="A251" s="301"/>
      <c r="B251" s="265" t="s">
        <v>839</v>
      </c>
      <c r="C251" s="283" t="s">
        <v>464</v>
      </c>
      <c r="D251" s="263">
        <v>10</v>
      </c>
      <c r="E251" s="381"/>
      <c r="F251" s="264"/>
      <c r="G251" s="264">
        <f t="shared" si="22"/>
        <v>0</v>
      </c>
    </row>
    <row r="252" spans="1:7" x14ac:dyDescent="0.25">
      <c r="A252" s="301"/>
      <c r="B252" s="265" t="s">
        <v>840</v>
      </c>
      <c r="C252" s="283" t="s">
        <v>464</v>
      </c>
      <c r="D252" s="263">
        <v>1</v>
      </c>
      <c r="E252" s="381"/>
      <c r="F252" s="264"/>
      <c r="G252" s="264">
        <f t="shared" si="22"/>
        <v>0</v>
      </c>
    </row>
    <row r="253" spans="1:7" x14ac:dyDescent="0.25">
      <c r="A253" s="301"/>
      <c r="B253" s="265" t="s">
        <v>841</v>
      </c>
      <c r="C253" s="283" t="s">
        <v>464</v>
      </c>
      <c r="D253" s="263">
        <v>5</v>
      </c>
      <c r="E253" s="381"/>
      <c r="F253" s="264"/>
      <c r="G253" s="264">
        <f t="shared" si="22"/>
        <v>0</v>
      </c>
    </row>
    <row r="254" spans="1:7" x14ac:dyDescent="0.25">
      <c r="A254" s="301"/>
      <c r="B254" s="265" t="s">
        <v>842</v>
      </c>
      <c r="C254" s="283" t="s">
        <v>464</v>
      </c>
      <c r="D254" s="263">
        <v>2</v>
      </c>
      <c r="E254" s="381"/>
      <c r="F254" s="264"/>
      <c r="G254" s="264">
        <f t="shared" si="22"/>
        <v>0</v>
      </c>
    </row>
    <row r="255" spans="1:7" x14ac:dyDescent="0.25">
      <c r="A255" s="301"/>
      <c r="B255" s="265" t="s">
        <v>843</v>
      </c>
      <c r="C255" s="283" t="s">
        <v>464</v>
      </c>
      <c r="D255" s="263">
        <v>2</v>
      </c>
      <c r="E255" s="381"/>
      <c r="F255" s="264"/>
      <c r="G255" s="264">
        <f t="shared" si="22"/>
        <v>0</v>
      </c>
    </row>
    <row r="256" spans="1:7" x14ac:dyDescent="0.25">
      <c r="A256" s="301"/>
      <c r="B256" s="265" t="s">
        <v>844</v>
      </c>
      <c r="C256" s="283" t="s">
        <v>464</v>
      </c>
      <c r="D256" s="263">
        <v>1</v>
      </c>
      <c r="E256" s="381"/>
      <c r="F256" s="264"/>
      <c r="G256" s="264">
        <f t="shared" si="22"/>
        <v>0</v>
      </c>
    </row>
    <row r="257" spans="1:7" x14ac:dyDescent="0.25">
      <c r="A257" s="301"/>
      <c r="B257" s="265" t="s">
        <v>845</v>
      </c>
      <c r="C257" s="283" t="s">
        <v>464</v>
      </c>
      <c r="D257" s="263">
        <v>2</v>
      </c>
      <c r="E257" s="381"/>
      <c r="F257" s="264"/>
      <c r="G257" s="264">
        <f t="shared" si="22"/>
        <v>0</v>
      </c>
    </row>
    <row r="258" spans="1:7" x14ac:dyDescent="0.25">
      <c r="A258" s="301"/>
      <c r="B258" s="265" t="s">
        <v>846</v>
      </c>
      <c r="C258" s="283" t="s">
        <v>464</v>
      </c>
      <c r="D258" s="263">
        <v>2</v>
      </c>
      <c r="E258" s="381"/>
      <c r="F258" s="264"/>
      <c r="G258" s="264">
        <f t="shared" si="22"/>
        <v>0</v>
      </c>
    </row>
    <row r="259" spans="1:7" x14ac:dyDescent="0.25">
      <c r="A259" s="301"/>
      <c r="B259" s="265" t="s">
        <v>847</v>
      </c>
      <c r="C259" s="283" t="s">
        <v>464</v>
      </c>
      <c r="D259" s="263">
        <v>2</v>
      </c>
      <c r="E259" s="381"/>
      <c r="F259" s="264"/>
      <c r="G259" s="264">
        <f t="shared" si="22"/>
        <v>0</v>
      </c>
    </row>
    <row r="260" spans="1:7" x14ac:dyDescent="0.25">
      <c r="A260" s="301"/>
      <c r="B260" s="265" t="s">
        <v>848</v>
      </c>
      <c r="C260" s="283" t="s">
        <v>464</v>
      </c>
      <c r="D260" s="263">
        <v>9</v>
      </c>
      <c r="E260" s="381"/>
      <c r="F260" s="264"/>
      <c r="G260" s="264">
        <f t="shared" si="22"/>
        <v>0</v>
      </c>
    </row>
    <row r="261" spans="1:7" x14ac:dyDescent="0.25">
      <c r="A261" s="301"/>
      <c r="B261" s="265" t="s">
        <v>849</v>
      </c>
      <c r="C261" s="283" t="s">
        <v>464</v>
      </c>
      <c r="D261" s="263">
        <v>18</v>
      </c>
      <c r="E261" s="381"/>
      <c r="F261" s="264"/>
      <c r="G261" s="264">
        <f t="shared" si="22"/>
        <v>0</v>
      </c>
    </row>
    <row r="262" spans="1:7" x14ac:dyDescent="0.25">
      <c r="A262" s="301"/>
      <c r="B262" s="265" t="s">
        <v>850</v>
      </c>
      <c r="C262" s="283" t="s">
        <v>464</v>
      </c>
      <c r="D262" s="263">
        <v>9</v>
      </c>
      <c r="E262" s="381"/>
      <c r="F262" s="264"/>
      <c r="G262" s="264">
        <f t="shared" si="22"/>
        <v>0</v>
      </c>
    </row>
    <row r="263" spans="1:7" x14ac:dyDescent="0.25">
      <c r="A263" s="301"/>
      <c r="B263" s="265" t="s">
        <v>851</v>
      </c>
      <c r="C263" s="283" t="s">
        <v>464</v>
      </c>
      <c r="D263" s="263">
        <v>4</v>
      </c>
      <c r="E263" s="381"/>
      <c r="F263" s="264"/>
      <c r="G263" s="264">
        <f t="shared" si="22"/>
        <v>0</v>
      </c>
    </row>
    <row r="264" spans="1:7" x14ac:dyDescent="0.25">
      <c r="A264" s="301"/>
      <c r="B264" s="265" t="s">
        <v>852</v>
      </c>
      <c r="C264" s="283" t="s">
        <v>464</v>
      </c>
      <c r="D264" s="263">
        <v>4</v>
      </c>
      <c r="E264" s="381"/>
      <c r="F264" s="264"/>
      <c r="G264" s="264">
        <f t="shared" si="22"/>
        <v>0</v>
      </c>
    </row>
    <row r="265" spans="1:7" x14ac:dyDescent="0.25">
      <c r="A265" s="301"/>
      <c r="B265" s="265" t="s">
        <v>853</v>
      </c>
      <c r="C265" s="283" t="s">
        <v>464</v>
      </c>
      <c r="D265" s="263">
        <v>1</v>
      </c>
      <c r="E265" s="381"/>
      <c r="F265" s="264"/>
      <c r="G265" s="264">
        <f t="shared" si="22"/>
        <v>0</v>
      </c>
    </row>
    <row r="266" spans="1:7" x14ac:dyDescent="0.25">
      <c r="A266" s="301"/>
      <c r="B266" s="265" t="s">
        <v>854</v>
      </c>
      <c r="C266" s="283" t="s">
        <v>464</v>
      </c>
      <c r="D266" s="263">
        <v>6</v>
      </c>
      <c r="E266" s="381"/>
      <c r="F266" s="264"/>
      <c r="G266" s="264">
        <f t="shared" si="22"/>
        <v>0</v>
      </c>
    </row>
    <row r="267" spans="1:7" x14ac:dyDescent="0.25">
      <c r="A267" s="301"/>
      <c r="B267" s="265" t="s">
        <v>855</v>
      </c>
      <c r="C267" s="283" t="s">
        <v>464</v>
      </c>
      <c r="D267" s="263">
        <v>6</v>
      </c>
      <c r="E267" s="381"/>
      <c r="F267" s="264"/>
      <c r="G267" s="264">
        <f t="shared" si="22"/>
        <v>0</v>
      </c>
    </row>
    <row r="268" spans="1:7" x14ac:dyDescent="0.25">
      <c r="A268" s="301"/>
      <c r="B268" s="265" t="s">
        <v>856</v>
      </c>
      <c r="C268" s="283" t="s">
        <v>464</v>
      </c>
      <c r="D268" s="263">
        <v>2</v>
      </c>
      <c r="E268" s="381"/>
      <c r="F268" s="264"/>
      <c r="G268" s="264">
        <f t="shared" si="22"/>
        <v>0</v>
      </c>
    </row>
    <row r="269" spans="1:7" x14ac:dyDescent="0.25">
      <c r="A269" s="301"/>
      <c r="B269" s="265" t="s">
        <v>857</v>
      </c>
      <c r="C269" s="283" t="s">
        <v>464</v>
      </c>
      <c r="D269" s="263">
        <v>1</v>
      </c>
      <c r="E269" s="381"/>
      <c r="F269" s="264"/>
      <c r="G269" s="264">
        <f t="shared" si="22"/>
        <v>0</v>
      </c>
    </row>
    <row r="270" spans="1:7" x14ac:dyDescent="0.25">
      <c r="A270" s="309"/>
      <c r="B270" s="266"/>
      <c r="C270" s="277"/>
      <c r="D270" s="278"/>
      <c r="E270" s="279"/>
      <c r="F270" s="271"/>
      <c r="G270" s="271" t="str">
        <f>IF(F270="","",E270*F270)</f>
        <v/>
      </c>
    </row>
    <row r="271" spans="1:7" x14ac:dyDescent="0.25">
      <c r="A271" s="297" t="s">
        <v>858</v>
      </c>
      <c r="B271" s="298"/>
      <c r="C271" s="298"/>
      <c r="D271" s="298"/>
      <c r="E271" s="298"/>
      <c r="F271" s="299"/>
      <c r="G271" s="299">
        <f>G240</f>
        <v>0</v>
      </c>
    </row>
    <row r="272" spans="1:7" ht="15.75" thickBot="1" x14ac:dyDescent="0.3">
      <c r="A272" s="248">
        <v>11</v>
      </c>
      <c r="B272" s="459" t="s">
        <v>1044</v>
      </c>
      <c r="C272" s="460"/>
      <c r="D272" s="460"/>
      <c r="E272" s="460"/>
      <c r="F272" s="249"/>
      <c r="G272" s="249"/>
    </row>
    <row r="273" spans="1:7" ht="15.75" thickTop="1" x14ac:dyDescent="0.25">
      <c r="A273" s="384"/>
      <c r="B273" s="266"/>
      <c r="C273" s="322"/>
      <c r="D273" s="323"/>
      <c r="E273" s="279"/>
      <c r="F273" s="280"/>
      <c r="G273" s="280"/>
    </row>
    <row r="274" spans="1:7" x14ac:dyDescent="0.25">
      <c r="A274" s="287">
        <v>11</v>
      </c>
      <c r="B274" s="456" t="s">
        <v>188</v>
      </c>
      <c r="C274" s="457"/>
      <c r="D274" s="457"/>
      <c r="E274" s="457"/>
      <c r="F274" s="288"/>
      <c r="G274" s="288" t="str">
        <f t="shared" ref="G274" si="23">+IF(D274="","",(D274*E274+D274*F274))</f>
        <v/>
      </c>
    </row>
    <row r="275" spans="1:7" ht="38.25" x14ac:dyDescent="0.25">
      <c r="A275" s="301" t="s">
        <v>692</v>
      </c>
      <c r="B275" s="293" t="s">
        <v>859</v>
      </c>
      <c r="C275" s="277"/>
      <c r="D275" s="360"/>
      <c r="E275" s="291"/>
      <c r="F275" s="361"/>
      <c r="G275" s="361"/>
    </row>
    <row r="276" spans="1:7" x14ac:dyDescent="0.25">
      <c r="A276" s="301" t="s">
        <v>705</v>
      </c>
      <c r="B276" s="293" t="s">
        <v>860</v>
      </c>
      <c r="C276" s="277"/>
      <c r="D276" s="360"/>
      <c r="E276" s="291"/>
      <c r="F276" s="361"/>
      <c r="G276" s="361"/>
    </row>
    <row r="277" spans="1:7" ht="25.5" x14ac:dyDescent="0.25">
      <c r="A277" s="301" t="s">
        <v>707</v>
      </c>
      <c r="B277" s="293" t="s">
        <v>861</v>
      </c>
      <c r="C277" s="277"/>
      <c r="D277" s="360"/>
      <c r="E277" s="291"/>
      <c r="F277" s="361"/>
      <c r="G277" s="361"/>
    </row>
    <row r="278" spans="1:7" ht="25.5" x14ac:dyDescent="0.25">
      <c r="A278" s="301" t="s">
        <v>709</v>
      </c>
      <c r="B278" s="293" t="s">
        <v>862</v>
      </c>
      <c r="C278" s="277"/>
      <c r="D278" s="360"/>
      <c r="E278" s="291"/>
      <c r="F278" s="361"/>
      <c r="G278" s="361"/>
    </row>
    <row r="279" spans="1:7" ht="25.5" x14ac:dyDescent="0.25">
      <c r="A279" s="301" t="s">
        <v>711</v>
      </c>
      <c r="B279" s="293" t="s">
        <v>863</v>
      </c>
      <c r="C279" s="277"/>
      <c r="D279" s="360"/>
      <c r="E279" s="291"/>
      <c r="F279" s="361"/>
      <c r="G279" s="361"/>
    </row>
    <row r="280" spans="1:7" x14ac:dyDescent="0.25">
      <c r="A280" s="342"/>
      <c r="B280" s="343"/>
      <c r="C280" s="344"/>
      <c r="D280" s="345"/>
      <c r="E280" s="328"/>
      <c r="F280" s="329"/>
      <c r="G280" s="329"/>
    </row>
    <row r="281" spans="1:7" x14ac:dyDescent="0.25">
      <c r="A281" s="287">
        <v>11.1</v>
      </c>
      <c r="B281" s="456" t="s">
        <v>756</v>
      </c>
      <c r="C281" s="457"/>
      <c r="D281" s="457"/>
      <c r="E281" s="457"/>
      <c r="F281" s="288"/>
      <c r="G281" s="288">
        <f>SUM(G283:G294)</f>
        <v>0</v>
      </c>
    </row>
    <row r="282" spans="1:7" x14ac:dyDescent="0.25">
      <c r="A282" s="362"/>
      <c r="B282" s="251"/>
      <c r="C282" s="355"/>
      <c r="D282" s="363"/>
      <c r="E282" s="254"/>
      <c r="F282" s="255"/>
      <c r="G282" s="255"/>
    </row>
    <row r="283" spans="1:7" ht="25.5" x14ac:dyDescent="0.25">
      <c r="A283" s="364">
        <v>1</v>
      </c>
      <c r="B283" s="293" t="s">
        <v>1073</v>
      </c>
      <c r="C283" s="283" t="s">
        <v>464</v>
      </c>
      <c r="D283" s="365">
        <v>4</v>
      </c>
      <c r="E283" s="285"/>
      <c r="F283" s="264"/>
      <c r="G283" s="264">
        <f t="shared" ref="G283:G294" si="24">+IF(D283="","",(D283*E283+D283*F283))</f>
        <v>0</v>
      </c>
    </row>
    <row r="284" spans="1:7" ht="25.5" x14ac:dyDescent="0.25">
      <c r="A284" s="364">
        <v>2</v>
      </c>
      <c r="B284" s="293" t="s">
        <v>1074</v>
      </c>
      <c r="C284" s="283" t="s">
        <v>464</v>
      </c>
      <c r="D284" s="365">
        <v>3</v>
      </c>
      <c r="E284" s="285"/>
      <c r="F284" s="264"/>
      <c r="G284" s="264">
        <f t="shared" si="24"/>
        <v>0</v>
      </c>
    </row>
    <row r="285" spans="1:7" ht="25.5" x14ac:dyDescent="0.25">
      <c r="A285" s="364">
        <v>3</v>
      </c>
      <c r="B285" s="293" t="s">
        <v>864</v>
      </c>
      <c r="C285" s="283" t="s">
        <v>464</v>
      </c>
      <c r="D285" s="365">
        <v>2</v>
      </c>
      <c r="E285" s="285"/>
      <c r="F285" s="264"/>
      <c r="G285" s="264">
        <f t="shared" si="24"/>
        <v>0</v>
      </c>
    </row>
    <row r="286" spans="1:7" x14ac:dyDescent="0.25">
      <c r="A286" s="364">
        <v>4</v>
      </c>
      <c r="B286" s="293" t="s">
        <v>865</v>
      </c>
      <c r="C286" s="283" t="s">
        <v>464</v>
      </c>
      <c r="D286" s="365">
        <v>5</v>
      </c>
      <c r="E286" s="285"/>
      <c r="F286" s="264"/>
      <c r="G286" s="264">
        <f t="shared" si="24"/>
        <v>0</v>
      </c>
    </row>
    <row r="287" spans="1:7" x14ac:dyDescent="0.25">
      <c r="A287" s="364">
        <v>5</v>
      </c>
      <c r="B287" s="293" t="s">
        <v>866</v>
      </c>
      <c r="C287" s="283" t="s">
        <v>464</v>
      </c>
      <c r="D287" s="365">
        <v>3</v>
      </c>
      <c r="E287" s="285"/>
      <c r="F287" s="264"/>
      <c r="G287" s="264">
        <f t="shared" si="24"/>
        <v>0</v>
      </c>
    </row>
    <row r="288" spans="1:7" x14ac:dyDescent="0.25">
      <c r="A288" s="364">
        <v>6</v>
      </c>
      <c r="B288" s="293" t="s">
        <v>867</v>
      </c>
      <c r="C288" s="283" t="s">
        <v>464</v>
      </c>
      <c r="D288" s="365">
        <v>5</v>
      </c>
      <c r="E288" s="285"/>
      <c r="F288" s="264"/>
      <c r="G288" s="264">
        <f t="shared" si="24"/>
        <v>0</v>
      </c>
    </row>
    <row r="289" spans="1:7" x14ac:dyDescent="0.25">
      <c r="A289" s="364">
        <v>7</v>
      </c>
      <c r="B289" s="293" t="s">
        <v>868</v>
      </c>
      <c r="C289" s="283" t="s">
        <v>464</v>
      </c>
      <c r="D289" s="365">
        <v>1</v>
      </c>
      <c r="E289" s="285"/>
      <c r="F289" s="264"/>
      <c r="G289" s="264">
        <f t="shared" si="24"/>
        <v>0</v>
      </c>
    </row>
    <row r="290" spans="1:7" x14ac:dyDescent="0.25">
      <c r="A290" s="364">
        <v>8</v>
      </c>
      <c r="B290" s="293" t="s">
        <v>869</v>
      </c>
      <c r="C290" s="283" t="s">
        <v>464</v>
      </c>
      <c r="D290" s="365">
        <v>1</v>
      </c>
      <c r="E290" s="285"/>
      <c r="F290" s="264"/>
      <c r="G290" s="264">
        <f t="shared" si="24"/>
        <v>0</v>
      </c>
    </row>
    <row r="291" spans="1:7" x14ac:dyDescent="0.25">
      <c r="A291" s="364">
        <v>9</v>
      </c>
      <c r="B291" s="293" t="s">
        <v>870</v>
      </c>
      <c r="C291" s="283" t="s">
        <v>464</v>
      </c>
      <c r="D291" s="365">
        <v>1</v>
      </c>
      <c r="E291" s="285"/>
      <c r="F291" s="264"/>
      <c r="G291" s="264">
        <f t="shared" si="24"/>
        <v>0</v>
      </c>
    </row>
    <row r="292" spans="1:7" x14ac:dyDescent="0.25">
      <c r="A292" s="364">
        <v>10</v>
      </c>
      <c r="B292" s="293" t="s">
        <v>871</v>
      </c>
      <c r="C292" s="283" t="s">
        <v>464</v>
      </c>
      <c r="D292" s="365">
        <v>4</v>
      </c>
      <c r="E292" s="285"/>
      <c r="F292" s="264"/>
      <c r="G292" s="264">
        <f t="shared" si="24"/>
        <v>0</v>
      </c>
    </row>
    <row r="293" spans="1:7" x14ac:dyDescent="0.25">
      <c r="A293" s="364">
        <v>11</v>
      </c>
      <c r="B293" s="293" t="s">
        <v>872</v>
      </c>
      <c r="C293" s="283" t="s">
        <v>464</v>
      </c>
      <c r="D293" s="365">
        <v>1</v>
      </c>
      <c r="E293" s="285"/>
      <c r="F293" s="264"/>
      <c r="G293" s="264">
        <f t="shared" si="24"/>
        <v>0</v>
      </c>
    </row>
    <row r="294" spans="1:7" x14ac:dyDescent="0.25">
      <c r="A294" s="364"/>
      <c r="B294" s="293"/>
      <c r="C294" s="277"/>
      <c r="D294" s="394"/>
      <c r="E294" s="291"/>
      <c r="F294" s="271"/>
      <c r="G294" s="271" t="str">
        <f t="shared" si="24"/>
        <v/>
      </c>
    </row>
    <row r="295" spans="1:7" x14ac:dyDescent="0.25">
      <c r="A295" s="297" t="s">
        <v>873</v>
      </c>
      <c r="B295" s="298"/>
      <c r="C295" s="298"/>
      <c r="D295" s="298"/>
      <c r="E295" s="298"/>
      <c r="F295" s="299"/>
      <c r="G295" s="299">
        <f>G281</f>
        <v>0</v>
      </c>
    </row>
    <row r="296" spans="1:7" ht="15.75" thickBot="1" x14ac:dyDescent="0.3">
      <c r="A296" s="248">
        <v>12</v>
      </c>
      <c r="B296" s="459" t="s">
        <v>1045</v>
      </c>
      <c r="C296" s="460"/>
      <c r="D296" s="460"/>
      <c r="E296" s="460"/>
      <c r="F296" s="249"/>
      <c r="G296" s="249"/>
    </row>
    <row r="297" spans="1:7" ht="15.75" thickTop="1" x14ac:dyDescent="0.25">
      <c r="A297" s="324"/>
      <c r="B297" s="325"/>
      <c r="C297" s="326"/>
      <c r="D297" s="327"/>
      <c r="E297" s="328"/>
      <c r="F297" s="329"/>
      <c r="G297" s="329"/>
    </row>
    <row r="298" spans="1:7" x14ac:dyDescent="0.25">
      <c r="A298" s="287">
        <v>12.1</v>
      </c>
      <c r="B298" s="461" t="s">
        <v>874</v>
      </c>
      <c r="C298" s="462"/>
      <c r="D298" s="462"/>
      <c r="E298" s="462"/>
      <c r="F298" s="288"/>
      <c r="G298" s="288"/>
    </row>
    <row r="299" spans="1:7" x14ac:dyDescent="0.25">
      <c r="A299" s="346"/>
      <c r="B299" s="347"/>
      <c r="C299" s="355"/>
      <c r="D299" s="390"/>
      <c r="E299" s="391"/>
      <c r="F299" s="392"/>
      <c r="G299" s="392"/>
    </row>
    <row r="300" spans="1:7" ht="63.75" x14ac:dyDescent="0.25">
      <c r="A300" s="301" t="s">
        <v>692</v>
      </c>
      <c r="B300" s="293" t="s">
        <v>875</v>
      </c>
      <c r="C300" s="283"/>
      <c r="D300" s="263"/>
      <c r="E300" s="381"/>
      <c r="F300" s="264"/>
      <c r="G300" s="264"/>
    </row>
    <row r="301" spans="1:7" x14ac:dyDescent="0.25">
      <c r="A301" s="346"/>
      <c r="B301" s="347"/>
      <c r="C301" s="355"/>
      <c r="D301" s="390"/>
      <c r="E301" s="391"/>
      <c r="F301" s="392"/>
      <c r="G301" s="392"/>
    </row>
    <row r="302" spans="1:7" x14ac:dyDescent="0.25">
      <c r="A302" s="287" t="s">
        <v>876</v>
      </c>
      <c r="B302" s="461" t="s">
        <v>877</v>
      </c>
      <c r="C302" s="462"/>
      <c r="D302" s="462"/>
      <c r="E302" s="462"/>
      <c r="F302" s="288"/>
      <c r="G302" s="288">
        <f>SUM(G304:G306)</f>
        <v>0</v>
      </c>
    </row>
    <row r="303" spans="1:7" x14ac:dyDescent="0.25">
      <c r="A303" s="362"/>
      <c r="B303" s="251"/>
      <c r="C303" s="355"/>
      <c r="D303" s="363"/>
      <c r="E303" s="254"/>
      <c r="F303" s="255"/>
      <c r="G303" s="255"/>
    </row>
    <row r="304" spans="1:7" ht="26.25" x14ac:dyDescent="0.25">
      <c r="A304" s="301">
        <v>1</v>
      </c>
      <c r="B304" s="395" t="s">
        <v>878</v>
      </c>
      <c r="C304" s="283" t="s">
        <v>53</v>
      </c>
      <c r="D304" s="263">
        <v>2</v>
      </c>
      <c r="E304" s="381"/>
      <c r="F304" s="264"/>
      <c r="G304" s="264">
        <f t="shared" ref="G304:G306" si="25">+IF(D304="","",(D304*E304+D304*F304))</f>
        <v>0</v>
      </c>
    </row>
    <row r="305" spans="1:7" ht="26.25" x14ac:dyDescent="0.25">
      <c r="A305" s="301">
        <v>2</v>
      </c>
      <c r="B305" s="395" t="s">
        <v>879</v>
      </c>
      <c r="C305" s="283" t="s">
        <v>53</v>
      </c>
      <c r="D305" s="263">
        <v>1</v>
      </c>
      <c r="E305" s="381"/>
      <c r="F305" s="264"/>
      <c r="G305" s="264">
        <f t="shared" si="25"/>
        <v>0</v>
      </c>
    </row>
    <row r="306" spans="1:7" x14ac:dyDescent="0.25">
      <c r="A306" s="309"/>
      <c r="B306" s="266"/>
      <c r="C306" s="277"/>
      <c r="D306" s="278"/>
      <c r="E306" s="279"/>
      <c r="F306" s="271"/>
      <c r="G306" s="271" t="str">
        <f t="shared" si="25"/>
        <v/>
      </c>
    </row>
    <row r="307" spans="1:7" x14ac:dyDescent="0.25">
      <c r="A307" s="297" t="s">
        <v>880</v>
      </c>
      <c r="B307" s="298"/>
      <c r="C307" s="298"/>
      <c r="D307" s="298"/>
      <c r="E307" s="298"/>
      <c r="F307" s="299"/>
      <c r="G307" s="299">
        <f>G302</f>
        <v>0</v>
      </c>
    </row>
    <row r="308" spans="1:7" ht="15.75" thickBot="1" x14ac:dyDescent="0.3">
      <c r="A308" s="248">
        <v>13</v>
      </c>
      <c r="B308" s="459" t="s">
        <v>1046</v>
      </c>
      <c r="C308" s="460"/>
      <c r="D308" s="460"/>
      <c r="E308" s="460"/>
      <c r="F308" s="249"/>
      <c r="G308" s="249"/>
    </row>
    <row r="309" spans="1:7" ht="15.75" thickTop="1" x14ac:dyDescent="0.25">
      <c r="A309" s="324"/>
      <c r="B309" s="325"/>
      <c r="C309" s="326"/>
      <c r="D309" s="327"/>
      <c r="E309" s="328"/>
      <c r="F309" s="329"/>
      <c r="G309" s="329"/>
    </row>
    <row r="310" spans="1:7" x14ac:dyDescent="0.25">
      <c r="A310" s="287">
        <v>13</v>
      </c>
      <c r="B310" s="461" t="s">
        <v>881</v>
      </c>
      <c r="C310" s="462"/>
      <c r="D310" s="462"/>
      <c r="E310" s="462"/>
      <c r="F310" s="396"/>
      <c r="G310" s="396">
        <f>SUM(G312:G325)</f>
        <v>0</v>
      </c>
    </row>
    <row r="311" spans="1:7" s="397" customFormat="1" ht="12.75" x14ac:dyDescent="0.25">
      <c r="A311" s="362" t="s">
        <v>882</v>
      </c>
      <c r="B311" s="251" t="s">
        <v>518</v>
      </c>
      <c r="C311" s="336"/>
      <c r="D311" s="252"/>
      <c r="E311" s="256"/>
      <c r="F311" s="257"/>
      <c r="G311" s="264" t="str">
        <f t="shared" ref="G311:G373" si="26">+IF(D311="","",(D311*E311+D311*F311))</f>
        <v/>
      </c>
    </row>
    <row r="312" spans="1:7" s="397" customFormat="1" ht="51" x14ac:dyDescent="0.25">
      <c r="A312" s="301" t="s">
        <v>692</v>
      </c>
      <c r="B312" s="293" t="s">
        <v>883</v>
      </c>
      <c r="C312" s="283"/>
      <c r="D312" s="263"/>
      <c r="E312" s="381"/>
      <c r="F312" s="264"/>
      <c r="G312" s="264" t="str">
        <f t="shared" si="26"/>
        <v/>
      </c>
    </row>
    <row r="313" spans="1:7" s="397" customFormat="1" ht="12.75" x14ac:dyDescent="0.25">
      <c r="A313" s="301"/>
      <c r="B313" s="293"/>
      <c r="C313" s="283"/>
      <c r="D313" s="263"/>
      <c r="E313" s="381"/>
      <c r="F313" s="264"/>
      <c r="G313" s="264" t="str">
        <f t="shared" si="26"/>
        <v/>
      </c>
    </row>
    <row r="314" spans="1:7" s="397" customFormat="1" ht="12.75" x14ac:dyDescent="0.25">
      <c r="A314" s="362" t="s">
        <v>884</v>
      </c>
      <c r="B314" s="251" t="s">
        <v>886</v>
      </c>
      <c r="C314" s="336"/>
      <c r="D314" s="252"/>
      <c r="E314" s="256"/>
      <c r="F314" s="257"/>
      <c r="G314" s="264" t="str">
        <f t="shared" si="26"/>
        <v/>
      </c>
    </row>
    <row r="315" spans="1:7" s="397" customFormat="1" ht="51" x14ac:dyDescent="0.25">
      <c r="A315" s="301" t="s">
        <v>692</v>
      </c>
      <c r="B315" s="293" t="s">
        <v>887</v>
      </c>
      <c r="C315" s="283"/>
      <c r="D315" s="285"/>
      <c r="E315" s="381"/>
      <c r="F315" s="264"/>
      <c r="G315" s="264" t="str">
        <f t="shared" si="26"/>
        <v/>
      </c>
    </row>
    <row r="316" spans="1:7" s="398" customFormat="1" ht="12.75" x14ac:dyDescent="0.2">
      <c r="A316" s="301" t="s">
        <v>687</v>
      </c>
      <c r="B316" s="293" t="s">
        <v>888</v>
      </c>
      <c r="C316" s="283" t="s">
        <v>889</v>
      </c>
      <c r="D316" s="285">
        <v>5.0625</v>
      </c>
      <c r="E316" s="381"/>
      <c r="F316" s="264"/>
      <c r="G316" s="264">
        <f t="shared" si="26"/>
        <v>0</v>
      </c>
    </row>
    <row r="317" spans="1:7" s="397" customFormat="1" ht="12.75" x14ac:dyDescent="0.25">
      <c r="A317" s="301"/>
      <c r="B317" s="293"/>
      <c r="C317" s="283"/>
      <c r="D317" s="285"/>
      <c r="E317" s="381"/>
      <c r="F317" s="264"/>
      <c r="G317" s="264" t="str">
        <f t="shared" si="26"/>
        <v/>
      </c>
    </row>
    <row r="318" spans="1:7" s="397" customFormat="1" ht="12.75" x14ac:dyDescent="0.25">
      <c r="A318" s="362" t="s">
        <v>885</v>
      </c>
      <c r="B318" s="251" t="s">
        <v>891</v>
      </c>
      <c r="C318" s="283"/>
      <c r="D318" s="285"/>
      <c r="E318" s="381"/>
      <c r="F318" s="264"/>
      <c r="G318" s="264" t="str">
        <f t="shared" si="26"/>
        <v/>
      </c>
    </row>
    <row r="319" spans="1:7" s="397" customFormat="1" ht="25.5" customHeight="1" x14ac:dyDescent="0.25">
      <c r="A319" s="301" t="s">
        <v>692</v>
      </c>
      <c r="B319" s="293" t="s">
        <v>892</v>
      </c>
      <c r="C319" s="283"/>
      <c r="D319" s="285"/>
      <c r="E319" s="381"/>
      <c r="F319" s="264"/>
      <c r="G319" s="264" t="str">
        <f t="shared" si="26"/>
        <v/>
      </c>
    </row>
    <row r="320" spans="1:7" s="397" customFormat="1" ht="25.5" customHeight="1" x14ac:dyDescent="0.25">
      <c r="A320" s="301" t="s">
        <v>705</v>
      </c>
      <c r="B320" s="293" t="s">
        <v>893</v>
      </c>
      <c r="C320" s="283"/>
      <c r="D320" s="285"/>
      <c r="E320" s="381"/>
      <c r="F320" s="264"/>
      <c r="G320" s="264" t="str">
        <f t="shared" si="26"/>
        <v/>
      </c>
    </row>
    <row r="321" spans="1:7" s="397" customFormat="1" ht="12.75" x14ac:dyDescent="0.25">
      <c r="A321" s="301" t="s">
        <v>687</v>
      </c>
      <c r="B321" s="293" t="str">
        <f>B316</f>
        <v xml:space="preserve">Foundation Pad </v>
      </c>
      <c r="C321" s="283" t="s">
        <v>894</v>
      </c>
      <c r="D321" s="285">
        <v>3.5437500000000002</v>
      </c>
      <c r="E321" s="381"/>
      <c r="F321" s="264"/>
      <c r="G321" s="264">
        <f t="shared" si="26"/>
        <v>0</v>
      </c>
    </row>
    <row r="322" spans="1:7" s="397" customFormat="1" ht="12.75" x14ac:dyDescent="0.25">
      <c r="A322" s="301"/>
      <c r="B322" s="293"/>
      <c r="C322" s="283"/>
      <c r="D322" s="285"/>
      <c r="E322" s="381"/>
      <c r="F322" s="264"/>
      <c r="G322" s="264"/>
    </row>
    <row r="323" spans="1:7" s="397" customFormat="1" ht="12.75" x14ac:dyDescent="0.25">
      <c r="A323" s="362" t="s">
        <v>890</v>
      </c>
      <c r="B323" s="251" t="s">
        <v>895</v>
      </c>
      <c r="C323" s="393"/>
      <c r="D323" s="285"/>
      <c r="E323" s="381"/>
      <c r="F323" s="264"/>
      <c r="G323" s="264" t="str">
        <f t="shared" si="26"/>
        <v/>
      </c>
    </row>
    <row r="324" spans="1:7" s="397" customFormat="1" ht="27" customHeight="1" x14ac:dyDescent="0.25">
      <c r="A324" s="301" t="s">
        <v>692</v>
      </c>
      <c r="B324" s="293" t="s">
        <v>896</v>
      </c>
      <c r="C324" s="283"/>
      <c r="D324" s="285"/>
      <c r="E324" s="381"/>
      <c r="F324" s="264"/>
      <c r="G324" s="264" t="str">
        <f t="shared" si="26"/>
        <v/>
      </c>
    </row>
    <row r="325" spans="1:7" s="397" customFormat="1" ht="25.5" x14ac:dyDescent="0.25">
      <c r="A325" s="301" t="s">
        <v>687</v>
      </c>
      <c r="B325" s="293" t="s">
        <v>897</v>
      </c>
      <c r="C325" s="283" t="s">
        <v>894</v>
      </c>
      <c r="D325" s="285">
        <v>5.0625</v>
      </c>
      <c r="E325" s="381"/>
      <c r="F325" s="264"/>
      <c r="G325" s="264">
        <f t="shared" si="26"/>
        <v>0</v>
      </c>
    </row>
    <row r="326" spans="1:7" s="397" customFormat="1" ht="12.75" x14ac:dyDescent="0.25">
      <c r="A326" s="301"/>
      <c r="B326" s="293"/>
      <c r="C326" s="283"/>
      <c r="D326" s="285"/>
      <c r="E326" s="381"/>
      <c r="F326" s="264"/>
      <c r="G326" s="264"/>
    </row>
    <row r="327" spans="1:7" s="397" customFormat="1" ht="12.75" x14ac:dyDescent="0.25">
      <c r="A327" s="287">
        <v>13.1</v>
      </c>
      <c r="B327" s="461" t="s">
        <v>703</v>
      </c>
      <c r="C327" s="462"/>
      <c r="D327" s="462"/>
      <c r="E327" s="462"/>
      <c r="F327" s="396"/>
      <c r="G327" s="396">
        <f>SUM(G330:G373)</f>
        <v>0</v>
      </c>
    </row>
    <row r="328" spans="1:7" s="397" customFormat="1" ht="12.75" x14ac:dyDescent="0.25">
      <c r="A328" s="362" t="s">
        <v>898</v>
      </c>
      <c r="B328" s="251" t="s">
        <v>518</v>
      </c>
      <c r="C328" s="336"/>
      <c r="D328" s="252"/>
      <c r="E328" s="256"/>
      <c r="F328" s="257"/>
      <c r="G328" s="264" t="str">
        <f t="shared" ref="G328" si="27">+IF(D328="","",(D328*E328+D328*F328))</f>
        <v/>
      </c>
    </row>
    <row r="329" spans="1:7" s="397" customFormat="1" ht="58.5" customHeight="1" x14ac:dyDescent="0.25">
      <c r="A329" s="301" t="s">
        <v>692</v>
      </c>
      <c r="B329" s="293" t="s">
        <v>704</v>
      </c>
      <c r="C329" s="283"/>
      <c r="D329" s="285"/>
      <c r="E329" s="381"/>
      <c r="F329" s="264"/>
      <c r="G329" s="264" t="str">
        <f t="shared" si="26"/>
        <v/>
      </c>
    </row>
    <row r="330" spans="1:7" s="397" customFormat="1" ht="35.25" customHeight="1" x14ac:dyDescent="0.25">
      <c r="A330" s="301" t="s">
        <v>705</v>
      </c>
      <c r="B330" s="293" t="s">
        <v>899</v>
      </c>
      <c r="C330" s="283"/>
      <c r="D330" s="285"/>
      <c r="E330" s="381"/>
      <c r="F330" s="264"/>
      <c r="G330" s="264" t="str">
        <f t="shared" si="26"/>
        <v/>
      </c>
    </row>
    <row r="331" spans="1:7" s="397" customFormat="1" ht="51" x14ac:dyDescent="0.25">
      <c r="A331" s="301" t="s">
        <v>707</v>
      </c>
      <c r="B331" s="293" t="s">
        <v>900</v>
      </c>
      <c r="C331" s="283"/>
      <c r="D331" s="285"/>
      <c r="E331" s="381"/>
      <c r="F331" s="264"/>
      <c r="G331" s="264" t="str">
        <f t="shared" si="26"/>
        <v/>
      </c>
    </row>
    <row r="332" spans="1:7" s="397" customFormat="1" ht="12.75" x14ac:dyDescent="0.25">
      <c r="A332" s="399"/>
      <c r="B332" s="400"/>
      <c r="C332" s="283"/>
      <c r="D332" s="285"/>
      <c r="E332" s="381"/>
      <c r="F332" s="264"/>
      <c r="G332" s="264"/>
    </row>
    <row r="333" spans="1:7" s="397" customFormat="1" ht="15" customHeight="1" x14ac:dyDescent="0.25">
      <c r="A333" s="362" t="s">
        <v>901</v>
      </c>
      <c r="B333" s="251" t="s">
        <v>902</v>
      </c>
      <c r="C333" s="283"/>
      <c r="D333" s="285"/>
      <c r="E333" s="381"/>
      <c r="F333" s="264"/>
      <c r="G333" s="264" t="str">
        <f t="shared" si="26"/>
        <v/>
      </c>
    </row>
    <row r="334" spans="1:7" s="402" customFormat="1" ht="14.25" customHeight="1" x14ac:dyDescent="0.25">
      <c r="A334" s="301"/>
      <c r="B334" s="401" t="s">
        <v>903</v>
      </c>
      <c r="C334" s="283"/>
      <c r="D334" s="285"/>
      <c r="E334" s="381"/>
      <c r="F334" s="264"/>
      <c r="G334" s="264" t="str">
        <f t="shared" si="26"/>
        <v/>
      </c>
    </row>
    <row r="335" spans="1:7" s="397" customFormat="1" ht="12" customHeight="1" x14ac:dyDescent="0.25">
      <c r="A335" s="369" t="s">
        <v>687</v>
      </c>
      <c r="B335" s="293" t="s">
        <v>904</v>
      </c>
      <c r="C335" s="283" t="s">
        <v>894</v>
      </c>
      <c r="D335" s="285">
        <v>5.0625</v>
      </c>
      <c r="E335" s="381"/>
      <c r="F335" s="264"/>
      <c r="G335" s="264">
        <f t="shared" si="26"/>
        <v>0</v>
      </c>
    </row>
    <row r="336" spans="1:7" s="397" customFormat="1" ht="12" customHeight="1" x14ac:dyDescent="0.25">
      <c r="A336" s="369"/>
      <c r="B336" s="400"/>
      <c r="C336" s="283"/>
      <c r="D336" s="285"/>
      <c r="E336" s="381"/>
      <c r="F336" s="264"/>
      <c r="G336" s="264"/>
    </row>
    <row r="337" spans="1:7" s="397" customFormat="1" ht="12" customHeight="1" x14ac:dyDescent="0.25">
      <c r="A337" s="362" t="s">
        <v>905</v>
      </c>
      <c r="B337" s="251" t="s">
        <v>906</v>
      </c>
      <c r="C337" s="283"/>
      <c r="D337" s="285"/>
      <c r="E337" s="381"/>
      <c r="F337" s="264"/>
      <c r="G337" s="264"/>
    </row>
    <row r="338" spans="1:7" s="398" customFormat="1" ht="12.75" x14ac:dyDescent="0.2">
      <c r="A338" s="362"/>
      <c r="B338" s="403" t="s">
        <v>907</v>
      </c>
      <c r="C338" s="283"/>
      <c r="D338" s="285"/>
      <c r="E338" s="381"/>
      <c r="F338" s="264"/>
      <c r="G338" s="264" t="str">
        <f t="shared" si="26"/>
        <v/>
      </c>
    </row>
    <row r="339" spans="1:7" s="398" customFormat="1" ht="12.75" x14ac:dyDescent="0.2">
      <c r="A339" s="369" t="s">
        <v>687</v>
      </c>
      <c r="B339" s="293" t="s">
        <v>888</v>
      </c>
      <c r="C339" s="283" t="s">
        <v>889</v>
      </c>
      <c r="D339" s="285">
        <v>1.5187499999999998</v>
      </c>
      <c r="E339" s="381"/>
      <c r="F339" s="264"/>
      <c r="G339" s="264">
        <f t="shared" si="26"/>
        <v>0</v>
      </c>
    </row>
    <row r="340" spans="1:7" s="398" customFormat="1" ht="12.75" x14ac:dyDescent="0.2">
      <c r="A340" s="369"/>
      <c r="B340" s="400"/>
      <c r="C340" s="283"/>
      <c r="D340" s="285"/>
      <c r="E340" s="381"/>
      <c r="F340" s="264"/>
      <c r="G340" s="264"/>
    </row>
    <row r="341" spans="1:7" s="398" customFormat="1" ht="12.75" x14ac:dyDescent="0.2">
      <c r="A341" s="362"/>
      <c r="B341" s="403" t="s">
        <v>756</v>
      </c>
      <c r="C341" s="283"/>
      <c r="D341" s="285"/>
      <c r="E341" s="381"/>
      <c r="F341" s="264"/>
      <c r="G341" s="264" t="str">
        <f t="shared" si="26"/>
        <v/>
      </c>
    </row>
    <row r="342" spans="1:7" s="398" customFormat="1" ht="12.75" x14ac:dyDescent="0.2">
      <c r="A342" s="362"/>
      <c r="B342" s="403" t="s">
        <v>908</v>
      </c>
      <c r="C342" s="283"/>
      <c r="D342" s="285"/>
      <c r="E342" s="381"/>
      <c r="F342" s="264"/>
      <c r="G342" s="264" t="str">
        <f t="shared" si="26"/>
        <v/>
      </c>
    </row>
    <row r="343" spans="1:7" s="398" customFormat="1" x14ac:dyDescent="0.2">
      <c r="A343" s="369" t="s">
        <v>687</v>
      </c>
      <c r="B343" s="293" t="s">
        <v>909</v>
      </c>
      <c r="C343" s="283" t="s">
        <v>910</v>
      </c>
      <c r="D343" s="285">
        <v>0.43200000000000005</v>
      </c>
      <c r="E343" s="381"/>
      <c r="F343" s="264"/>
      <c r="G343" s="264">
        <f t="shared" si="26"/>
        <v>0</v>
      </c>
    </row>
    <row r="344" spans="1:7" s="398" customFormat="1" ht="12.75" x14ac:dyDescent="0.2">
      <c r="A344" s="369"/>
      <c r="B344" s="293"/>
      <c r="C344" s="283"/>
      <c r="D344" s="285"/>
      <c r="E344" s="381"/>
      <c r="F344" s="264"/>
      <c r="G344" s="264" t="str">
        <f t="shared" si="26"/>
        <v/>
      </c>
    </row>
    <row r="345" spans="1:7" s="398" customFormat="1" ht="12.75" x14ac:dyDescent="0.2">
      <c r="A345" s="362" t="s">
        <v>911</v>
      </c>
      <c r="B345" s="251" t="s">
        <v>912</v>
      </c>
      <c r="C345" s="283"/>
      <c r="D345" s="285"/>
      <c r="E345" s="381"/>
      <c r="F345" s="264"/>
      <c r="G345" s="264" t="str">
        <f t="shared" si="26"/>
        <v/>
      </c>
    </row>
    <row r="346" spans="1:7" s="398" customFormat="1" ht="25.5" x14ac:dyDescent="0.2">
      <c r="A346" s="369" t="s">
        <v>692</v>
      </c>
      <c r="B346" s="293" t="s">
        <v>913</v>
      </c>
      <c r="C346" s="283"/>
      <c r="D346" s="285"/>
      <c r="E346" s="381"/>
      <c r="F346" s="264"/>
      <c r="G346" s="264" t="str">
        <f t="shared" si="26"/>
        <v/>
      </c>
    </row>
    <row r="347" spans="1:7" s="398" customFormat="1" ht="25.5" customHeight="1" x14ac:dyDescent="0.2">
      <c r="A347" s="369" t="s">
        <v>705</v>
      </c>
      <c r="B347" s="293" t="s">
        <v>914</v>
      </c>
      <c r="C347" s="283"/>
      <c r="D347" s="285"/>
      <c r="E347" s="381"/>
      <c r="F347" s="264"/>
      <c r="G347" s="264" t="str">
        <f t="shared" si="26"/>
        <v/>
      </c>
    </row>
    <row r="348" spans="1:7" s="398" customFormat="1" ht="48.75" customHeight="1" x14ac:dyDescent="0.2">
      <c r="A348" s="369" t="s">
        <v>707</v>
      </c>
      <c r="B348" s="293" t="s">
        <v>915</v>
      </c>
      <c r="C348" s="283"/>
      <c r="D348" s="285"/>
      <c r="E348" s="381"/>
      <c r="F348" s="264"/>
      <c r="G348" s="264" t="str">
        <f t="shared" si="26"/>
        <v/>
      </c>
    </row>
    <row r="349" spans="1:7" s="398" customFormat="1" ht="63.75" customHeight="1" x14ac:dyDescent="0.2">
      <c r="A349" s="369" t="s">
        <v>709</v>
      </c>
      <c r="B349" s="293" t="s">
        <v>916</v>
      </c>
      <c r="C349" s="283"/>
      <c r="D349" s="285"/>
      <c r="E349" s="381"/>
      <c r="F349" s="264"/>
      <c r="G349" s="264" t="str">
        <f t="shared" si="26"/>
        <v/>
      </c>
    </row>
    <row r="350" spans="1:7" s="398" customFormat="1" ht="12.75" x14ac:dyDescent="0.2">
      <c r="A350" s="369"/>
      <c r="B350" s="400"/>
      <c r="C350" s="283"/>
      <c r="D350" s="285"/>
      <c r="E350" s="381"/>
      <c r="F350" s="264"/>
      <c r="G350" s="264"/>
    </row>
    <row r="351" spans="1:7" s="398" customFormat="1" ht="13.5" customHeight="1" x14ac:dyDescent="0.2">
      <c r="A351" s="362"/>
      <c r="B351" s="403" t="s">
        <v>907</v>
      </c>
      <c r="C351" s="283"/>
      <c r="D351" s="285"/>
      <c r="E351" s="381"/>
      <c r="F351" s="264"/>
      <c r="G351" s="264" t="str">
        <f t="shared" si="26"/>
        <v/>
      </c>
    </row>
    <row r="352" spans="1:7" s="398" customFormat="1" x14ac:dyDescent="0.2">
      <c r="A352" s="369" t="s">
        <v>687</v>
      </c>
      <c r="B352" s="293" t="s">
        <v>917</v>
      </c>
      <c r="C352" s="283" t="s">
        <v>732</v>
      </c>
      <c r="D352" s="285">
        <v>0.89999999999999991</v>
      </c>
      <c r="E352" s="381"/>
      <c r="F352" s="264"/>
      <c r="G352" s="264">
        <f t="shared" si="26"/>
        <v>0</v>
      </c>
    </row>
    <row r="353" spans="1:7" s="398" customFormat="1" ht="12.75" x14ac:dyDescent="0.2">
      <c r="A353" s="369"/>
      <c r="B353" s="400"/>
      <c r="C353" s="283"/>
      <c r="D353" s="285"/>
      <c r="E353" s="381"/>
      <c r="F353" s="264"/>
      <c r="G353" s="264"/>
    </row>
    <row r="354" spans="1:7" s="398" customFormat="1" ht="12.75" x14ac:dyDescent="0.2">
      <c r="A354" s="362"/>
      <c r="B354" s="403" t="s">
        <v>756</v>
      </c>
      <c r="C354" s="283"/>
      <c r="D354" s="285"/>
      <c r="E354" s="381"/>
      <c r="F354" s="264"/>
      <c r="G354" s="264" t="str">
        <f t="shared" si="26"/>
        <v/>
      </c>
    </row>
    <row r="355" spans="1:7" s="398" customFormat="1" ht="12.75" x14ac:dyDescent="0.2">
      <c r="A355" s="404"/>
      <c r="B355" s="405" t="s">
        <v>908</v>
      </c>
      <c r="C355" s="283"/>
      <c r="D355" s="285"/>
      <c r="E355" s="381"/>
      <c r="F355" s="264"/>
      <c r="G355" s="264" t="str">
        <f t="shared" si="26"/>
        <v/>
      </c>
    </row>
    <row r="356" spans="1:7" s="398" customFormat="1" x14ac:dyDescent="0.2">
      <c r="A356" s="369" t="s">
        <v>687</v>
      </c>
      <c r="B356" s="293" t="str">
        <f>B343</f>
        <v>Column Stump</v>
      </c>
      <c r="C356" s="283" t="s">
        <v>732</v>
      </c>
      <c r="D356" s="285">
        <v>8.64</v>
      </c>
      <c r="E356" s="381"/>
      <c r="F356" s="264"/>
      <c r="G356" s="264">
        <f t="shared" si="26"/>
        <v>0</v>
      </c>
    </row>
    <row r="357" spans="1:7" s="398" customFormat="1" ht="12.75" x14ac:dyDescent="0.2">
      <c r="A357" s="369"/>
      <c r="B357" s="293"/>
      <c r="C357" s="283"/>
      <c r="D357" s="285"/>
      <c r="E357" s="381"/>
      <c r="F357" s="264"/>
      <c r="G357" s="264" t="str">
        <f t="shared" si="26"/>
        <v/>
      </c>
    </row>
    <row r="358" spans="1:7" s="406" customFormat="1" ht="12.75" x14ac:dyDescent="0.2">
      <c r="A358" s="362" t="s">
        <v>918</v>
      </c>
      <c r="B358" s="251" t="s">
        <v>919</v>
      </c>
      <c r="C358" s="283"/>
      <c r="D358" s="285"/>
      <c r="E358" s="381"/>
      <c r="F358" s="264"/>
      <c r="G358" s="264" t="str">
        <f t="shared" si="26"/>
        <v/>
      </c>
    </row>
    <row r="359" spans="1:7" s="398" customFormat="1" ht="51" x14ac:dyDescent="0.2">
      <c r="A359" s="369" t="s">
        <v>692</v>
      </c>
      <c r="B359" s="293" t="s">
        <v>920</v>
      </c>
      <c r="C359" s="283"/>
      <c r="D359" s="285"/>
      <c r="E359" s="381"/>
      <c r="F359" s="264"/>
      <c r="G359" s="264" t="str">
        <f t="shared" si="26"/>
        <v/>
      </c>
    </row>
    <row r="360" spans="1:7" s="398" customFormat="1" ht="38.25" x14ac:dyDescent="0.2">
      <c r="A360" s="369" t="s">
        <v>705</v>
      </c>
      <c r="B360" s="293" t="s">
        <v>921</v>
      </c>
      <c r="C360" s="283"/>
      <c r="D360" s="285"/>
      <c r="E360" s="381"/>
      <c r="F360" s="264"/>
      <c r="G360" s="264" t="str">
        <f t="shared" si="26"/>
        <v/>
      </c>
    </row>
    <row r="361" spans="1:7" s="398" customFormat="1" ht="51" x14ac:dyDescent="0.2">
      <c r="A361" s="369" t="s">
        <v>707</v>
      </c>
      <c r="B361" s="293" t="s">
        <v>922</v>
      </c>
      <c r="C361" s="283"/>
      <c r="D361" s="285"/>
      <c r="E361" s="381"/>
      <c r="F361" s="264"/>
      <c r="G361" s="264" t="str">
        <f t="shared" si="26"/>
        <v/>
      </c>
    </row>
    <row r="362" spans="1:7" s="398" customFormat="1" ht="12.75" x14ac:dyDescent="0.2">
      <c r="A362" s="369"/>
      <c r="B362" s="400"/>
      <c r="C362" s="283"/>
      <c r="D362" s="285"/>
      <c r="E362" s="381"/>
      <c r="F362" s="264"/>
      <c r="G362" s="264"/>
    </row>
    <row r="363" spans="1:7" s="398" customFormat="1" ht="12.75" x14ac:dyDescent="0.2">
      <c r="A363" s="362"/>
      <c r="B363" s="403" t="s">
        <v>923</v>
      </c>
      <c r="C363" s="283"/>
      <c r="D363" s="285"/>
      <c r="E363" s="381"/>
      <c r="F363" s="264"/>
      <c r="G363" s="264" t="str">
        <f t="shared" si="26"/>
        <v/>
      </c>
    </row>
    <row r="364" spans="1:7" s="407" customFormat="1" ht="12.75" x14ac:dyDescent="0.2">
      <c r="A364" s="301"/>
      <c r="B364" s="401" t="s">
        <v>907</v>
      </c>
      <c r="C364" s="283"/>
      <c r="D364" s="285"/>
      <c r="E364" s="381"/>
      <c r="F364" s="264"/>
      <c r="G364" s="264" t="str">
        <f t="shared" si="26"/>
        <v/>
      </c>
    </row>
    <row r="365" spans="1:7" s="398" customFormat="1" ht="12.75" x14ac:dyDescent="0.2">
      <c r="A365" s="369" t="s">
        <v>687</v>
      </c>
      <c r="B365" s="293" t="str">
        <f>B352</f>
        <v>Foundation Pad</v>
      </c>
      <c r="C365" s="283"/>
      <c r="D365" s="285"/>
      <c r="E365" s="381"/>
      <c r="F365" s="264"/>
      <c r="G365" s="264" t="str">
        <f t="shared" si="26"/>
        <v/>
      </c>
    </row>
    <row r="366" spans="1:7" s="398" customFormat="1" ht="12.75" x14ac:dyDescent="0.2">
      <c r="A366" s="369"/>
      <c r="B366" s="293" t="s">
        <v>924</v>
      </c>
      <c r="C366" s="283" t="s">
        <v>727</v>
      </c>
      <c r="D366" s="285">
        <v>41.85</v>
      </c>
      <c r="E366" s="381"/>
      <c r="F366" s="264"/>
      <c r="G366" s="264">
        <f t="shared" si="26"/>
        <v>0</v>
      </c>
    </row>
    <row r="367" spans="1:7" s="398" customFormat="1" ht="12.75" x14ac:dyDescent="0.2">
      <c r="A367" s="369"/>
      <c r="B367" s="293"/>
      <c r="C367" s="283"/>
      <c r="D367" s="285"/>
      <c r="E367" s="381"/>
      <c r="F367" s="264"/>
      <c r="G367" s="264"/>
    </row>
    <row r="368" spans="1:7" s="398" customFormat="1" ht="12.75" x14ac:dyDescent="0.2">
      <c r="A368" s="362"/>
      <c r="B368" s="401" t="s">
        <v>756</v>
      </c>
      <c r="C368" s="283"/>
      <c r="D368" s="285"/>
      <c r="E368" s="381"/>
      <c r="F368" s="264"/>
      <c r="G368" s="264" t="str">
        <f t="shared" si="26"/>
        <v/>
      </c>
    </row>
    <row r="369" spans="1:7" s="398" customFormat="1" ht="12.75" x14ac:dyDescent="0.2">
      <c r="A369" s="301"/>
      <c r="B369" s="401" t="s">
        <v>908</v>
      </c>
      <c r="C369" s="283"/>
      <c r="D369" s="285"/>
      <c r="E369" s="381"/>
      <c r="F369" s="264"/>
      <c r="G369" s="264" t="str">
        <f t="shared" si="26"/>
        <v/>
      </c>
    </row>
    <row r="370" spans="1:7" s="398" customFormat="1" ht="12.75" x14ac:dyDescent="0.2">
      <c r="A370" s="369" t="s">
        <v>687</v>
      </c>
      <c r="B370" s="293" t="str">
        <f>B356</f>
        <v>Column Stump</v>
      </c>
      <c r="C370" s="283"/>
      <c r="D370" s="285"/>
      <c r="E370" s="381"/>
      <c r="F370" s="264"/>
      <c r="G370" s="264" t="str">
        <f t="shared" si="26"/>
        <v/>
      </c>
    </row>
    <row r="371" spans="1:7" s="398" customFormat="1" ht="12.75" x14ac:dyDescent="0.2">
      <c r="A371" s="369"/>
      <c r="B371" s="293" t="s">
        <v>924</v>
      </c>
      <c r="C371" s="283" t="s">
        <v>727</v>
      </c>
      <c r="D371" s="285">
        <v>26.783999999999999</v>
      </c>
      <c r="E371" s="381"/>
      <c r="F371" s="264"/>
      <c r="G371" s="264">
        <f t="shared" si="26"/>
        <v>0</v>
      </c>
    </row>
    <row r="372" spans="1:7" s="398" customFormat="1" ht="12.75" x14ac:dyDescent="0.2">
      <c r="A372" s="369"/>
      <c r="B372" s="293" t="s">
        <v>925</v>
      </c>
      <c r="C372" s="283" t="s">
        <v>727</v>
      </c>
      <c r="D372" s="285">
        <v>12.7872</v>
      </c>
      <c r="E372" s="381"/>
      <c r="F372" s="264"/>
      <c r="G372" s="264">
        <f t="shared" si="26"/>
        <v>0</v>
      </c>
    </row>
    <row r="373" spans="1:7" s="398" customFormat="1" ht="12.75" x14ac:dyDescent="0.2">
      <c r="A373" s="369"/>
      <c r="B373" s="293"/>
      <c r="C373" s="283"/>
      <c r="D373" s="285"/>
      <c r="E373" s="381"/>
      <c r="F373" s="264"/>
      <c r="G373" s="264" t="str">
        <f t="shared" si="26"/>
        <v/>
      </c>
    </row>
    <row r="374" spans="1:7" s="398" customFormat="1" ht="12.75" x14ac:dyDescent="0.2">
      <c r="A374" s="287">
        <v>13.2</v>
      </c>
      <c r="B374" s="456" t="s">
        <v>788</v>
      </c>
      <c r="C374" s="457"/>
      <c r="D374" s="457"/>
      <c r="E374" s="457"/>
      <c r="F374" s="408"/>
      <c r="G374" s="408">
        <f>SUM(G376:G382)</f>
        <v>0</v>
      </c>
    </row>
    <row r="375" spans="1:7" s="398" customFormat="1" ht="12.75" x14ac:dyDescent="0.2">
      <c r="A375" s="362" t="s">
        <v>926</v>
      </c>
      <c r="B375" s="251" t="s">
        <v>518</v>
      </c>
      <c r="C375" s="336" t="s">
        <v>75</v>
      </c>
      <c r="D375" s="252"/>
      <c r="E375" s="256"/>
      <c r="F375" s="257"/>
      <c r="G375" s="264" t="str">
        <f t="shared" ref="G375:G382" si="28">+IF(D375="","",(D375*E375+D375*F375))</f>
        <v/>
      </c>
    </row>
    <row r="376" spans="1:7" s="398" customFormat="1" ht="76.5" x14ac:dyDescent="0.2">
      <c r="A376" s="369" t="s">
        <v>692</v>
      </c>
      <c r="B376" s="293" t="s">
        <v>927</v>
      </c>
      <c r="C376" s="283"/>
      <c r="D376" s="285"/>
      <c r="E376" s="381"/>
      <c r="F376" s="264"/>
      <c r="G376" s="264" t="str">
        <f t="shared" si="28"/>
        <v/>
      </c>
    </row>
    <row r="377" spans="1:7" s="398" customFormat="1" ht="25.5" x14ac:dyDescent="0.2">
      <c r="A377" s="369" t="s">
        <v>705</v>
      </c>
      <c r="B377" s="293" t="s">
        <v>928</v>
      </c>
      <c r="C377" s="283"/>
      <c r="D377" s="285"/>
      <c r="E377" s="381"/>
      <c r="F377" s="264"/>
      <c r="G377" s="264" t="str">
        <f t="shared" si="28"/>
        <v/>
      </c>
    </row>
    <row r="378" spans="1:7" s="398" customFormat="1" ht="38.25" x14ac:dyDescent="0.2">
      <c r="A378" s="369" t="s">
        <v>707</v>
      </c>
      <c r="B378" s="293" t="s">
        <v>929</v>
      </c>
      <c r="C378" s="283"/>
      <c r="D378" s="285"/>
      <c r="E378" s="381"/>
      <c r="F378" s="264"/>
      <c r="G378" s="264" t="str">
        <f t="shared" si="28"/>
        <v/>
      </c>
    </row>
    <row r="379" spans="1:7" s="398" customFormat="1" ht="12.75" x14ac:dyDescent="0.2">
      <c r="A379" s="369"/>
      <c r="B379" s="293"/>
      <c r="C379" s="283"/>
      <c r="D379" s="285"/>
      <c r="E379" s="381"/>
      <c r="F379" s="264"/>
      <c r="G379" s="264" t="str">
        <f t="shared" si="28"/>
        <v/>
      </c>
    </row>
    <row r="380" spans="1:7" s="398" customFormat="1" ht="12.75" x14ac:dyDescent="0.2">
      <c r="A380" s="301"/>
      <c r="B380" s="401" t="s">
        <v>756</v>
      </c>
      <c r="C380" s="283"/>
      <c r="D380" s="285"/>
      <c r="E380" s="381"/>
      <c r="F380" s="264"/>
      <c r="G380" s="264" t="str">
        <f t="shared" si="28"/>
        <v/>
      </c>
    </row>
    <row r="381" spans="1:7" s="398" customFormat="1" ht="12.75" x14ac:dyDescent="0.2">
      <c r="A381" s="362" t="s">
        <v>930</v>
      </c>
      <c r="B381" s="293" t="s">
        <v>931</v>
      </c>
      <c r="C381" s="283" t="s">
        <v>53</v>
      </c>
      <c r="D381" s="285">
        <v>1</v>
      </c>
      <c r="E381" s="381"/>
      <c r="F381" s="264"/>
      <c r="G381" s="264">
        <f t="shared" si="28"/>
        <v>0</v>
      </c>
    </row>
    <row r="382" spans="1:7" s="398" customFormat="1" ht="12.75" x14ac:dyDescent="0.2">
      <c r="A382" s="362" t="s">
        <v>932</v>
      </c>
      <c r="B382" s="325" t="s">
        <v>933</v>
      </c>
      <c r="C382" s="338" t="s">
        <v>53</v>
      </c>
      <c r="D382" s="340">
        <v>1</v>
      </c>
      <c r="E382" s="410"/>
      <c r="F382" s="411"/>
      <c r="G382" s="411">
        <f t="shared" si="28"/>
        <v>0</v>
      </c>
    </row>
    <row r="383" spans="1:7" s="398" customFormat="1" ht="12.75" x14ac:dyDescent="0.2">
      <c r="A383" s="369"/>
      <c r="B383" s="293"/>
      <c r="C383" s="283"/>
      <c r="D383" s="285"/>
      <c r="E383" s="381"/>
      <c r="F383" s="264"/>
      <c r="G383" s="264"/>
    </row>
    <row r="384" spans="1:7" s="398" customFormat="1" ht="12" customHeight="1" x14ac:dyDescent="0.2">
      <c r="A384" s="287">
        <v>13.3</v>
      </c>
      <c r="B384" s="456" t="s">
        <v>934</v>
      </c>
      <c r="C384" s="457"/>
      <c r="D384" s="457"/>
      <c r="E384" s="457"/>
      <c r="F384" s="408"/>
      <c r="G384" s="408">
        <f>SUM(G386:G392)</f>
        <v>0</v>
      </c>
    </row>
    <row r="385" spans="1:7" s="398" customFormat="1" ht="12" customHeight="1" x14ac:dyDescent="0.2">
      <c r="A385" s="362" t="s">
        <v>935</v>
      </c>
      <c r="B385" s="251" t="s">
        <v>518</v>
      </c>
      <c r="C385" s="336"/>
      <c r="D385" s="252"/>
      <c r="E385" s="256"/>
      <c r="F385" s="257"/>
      <c r="G385" s="264"/>
    </row>
    <row r="386" spans="1:7" s="398" customFormat="1" ht="53.25" customHeight="1" x14ac:dyDescent="0.2">
      <c r="A386" s="369" t="s">
        <v>692</v>
      </c>
      <c r="B386" s="293" t="s">
        <v>936</v>
      </c>
      <c r="C386" s="283"/>
      <c r="D386" s="285"/>
      <c r="E386" s="381"/>
      <c r="F386" s="264"/>
      <c r="G386" s="264" t="str">
        <f t="shared" ref="G386:G393" si="29">+IF(D386="","",(D386*E386+D386*F386))</f>
        <v/>
      </c>
    </row>
    <row r="387" spans="1:7" s="398" customFormat="1" ht="12.75" x14ac:dyDescent="0.2">
      <c r="A387" s="369"/>
      <c r="B387" s="400"/>
      <c r="C387" s="336"/>
      <c r="D387" s="335"/>
      <c r="E387" s="412"/>
      <c r="F387" s="413"/>
      <c r="G387" s="264"/>
    </row>
    <row r="388" spans="1:7" s="406" customFormat="1" ht="51" x14ac:dyDescent="0.2">
      <c r="A388" s="362" t="s">
        <v>937</v>
      </c>
      <c r="B388" s="251" t="s">
        <v>938</v>
      </c>
      <c r="C388" s="336"/>
      <c r="D388" s="252"/>
      <c r="E388" s="256"/>
      <c r="F388" s="257"/>
      <c r="G388" s="264" t="str">
        <f t="shared" si="29"/>
        <v/>
      </c>
    </row>
    <row r="389" spans="1:7" s="398" customFormat="1" ht="12.75" x14ac:dyDescent="0.2">
      <c r="A389" s="301"/>
      <c r="B389" s="401" t="s">
        <v>939</v>
      </c>
      <c r="C389" s="283"/>
      <c r="D389" s="285"/>
      <c r="E389" s="381"/>
      <c r="F389" s="264"/>
      <c r="G389" s="264" t="str">
        <f t="shared" si="29"/>
        <v/>
      </c>
    </row>
    <row r="390" spans="1:7" s="407" customFormat="1" ht="25.5" customHeight="1" x14ac:dyDescent="0.2">
      <c r="A390" s="369" t="s">
        <v>687</v>
      </c>
      <c r="B390" s="293" t="s">
        <v>940</v>
      </c>
      <c r="C390" s="283" t="s">
        <v>464</v>
      </c>
      <c r="D390" s="285">
        <v>9</v>
      </c>
      <c r="E390" s="381"/>
      <c r="F390" s="264"/>
      <c r="G390" s="264">
        <f t="shared" si="29"/>
        <v>0</v>
      </c>
    </row>
    <row r="391" spans="1:7" s="407" customFormat="1" ht="25.5" customHeight="1" x14ac:dyDescent="0.2">
      <c r="A391" s="369" t="s">
        <v>722</v>
      </c>
      <c r="B391" s="293" t="s">
        <v>941</v>
      </c>
      <c r="C391" s="283" t="s">
        <v>464</v>
      </c>
      <c r="D391" s="285">
        <v>3</v>
      </c>
      <c r="E391" s="381"/>
      <c r="F391" s="264"/>
      <c r="G391" s="264">
        <f t="shared" si="29"/>
        <v>0</v>
      </c>
    </row>
    <row r="392" spans="1:7" s="407" customFormat="1" ht="25.5" customHeight="1" x14ac:dyDescent="0.2">
      <c r="A392" s="369" t="s">
        <v>729</v>
      </c>
      <c r="B392" s="293" t="s">
        <v>942</v>
      </c>
      <c r="C392" s="283" t="s">
        <v>732</v>
      </c>
      <c r="D392" s="285">
        <f>7*7.04</f>
        <v>49.28</v>
      </c>
      <c r="E392" s="381"/>
      <c r="F392" s="264"/>
      <c r="G392" s="264">
        <f t="shared" si="29"/>
        <v>0</v>
      </c>
    </row>
    <row r="393" spans="1:7" s="398" customFormat="1" ht="12.75" customHeight="1" x14ac:dyDescent="0.2">
      <c r="A393" s="369"/>
      <c r="B393" s="293"/>
      <c r="C393" s="283"/>
      <c r="D393" s="285"/>
      <c r="E393" s="381"/>
      <c r="F393" s="264"/>
      <c r="G393" s="264" t="str">
        <f t="shared" si="29"/>
        <v/>
      </c>
    </row>
    <row r="394" spans="1:7" s="398" customFormat="1" x14ac:dyDescent="0.25">
      <c r="A394" s="297" t="s">
        <v>950</v>
      </c>
      <c r="B394" s="298"/>
      <c r="C394" s="416"/>
      <c r="D394" s="416"/>
      <c r="E394" s="416"/>
      <c r="F394" s="417"/>
      <c r="G394" s="417">
        <f>+G384+G374+G327+G310</f>
        <v>0</v>
      </c>
    </row>
    <row r="395" spans="1:7" ht="15.75" thickBot="1" x14ac:dyDescent="0.3">
      <c r="A395" s="248">
        <v>14</v>
      </c>
      <c r="B395" s="459" t="s">
        <v>1047</v>
      </c>
      <c r="C395" s="460"/>
      <c r="D395" s="460"/>
      <c r="E395" s="460"/>
      <c r="F395" s="249"/>
      <c r="G395" s="249"/>
    </row>
    <row r="396" spans="1:7" ht="15.75" thickTop="1" x14ac:dyDescent="0.25">
      <c r="A396" s="324"/>
      <c r="B396" s="325"/>
      <c r="C396" s="326"/>
      <c r="D396" s="327"/>
      <c r="E396" s="328"/>
      <c r="F396" s="329"/>
      <c r="G396" s="329"/>
    </row>
    <row r="397" spans="1:7" s="397" customFormat="1" ht="12.75" x14ac:dyDescent="0.2">
      <c r="A397" s="287">
        <v>14</v>
      </c>
      <c r="B397" s="456" t="s">
        <v>881</v>
      </c>
      <c r="C397" s="457"/>
      <c r="D397" s="457"/>
      <c r="E397" s="457"/>
      <c r="F397" s="418"/>
      <c r="G397" s="418">
        <f>+SUM(G399:G407)</f>
        <v>0</v>
      </c>
    </row>
    <row r="398" spans="1:7" s="397" customFormat="1" ht="12.75" x14ac:dyDescent="0.2">
      <c r="A398" s="362" t="s">
        <v>951</v>
      </c>
      <c r="B398" s="266" t="s">
        <v>518</v>
      </c>
      <c r="C398" s="277"/>
      <c r="D398" s="291"/>
      <c r="E398" s="366"/>
      <c r="F398" s="271"/>
      <c r="G398" s="271"/>
    </row>
    <row r="399" spans="1:7" s="397" customFormat="1" ht="51" x14ac:dyDescent="0.2">
      <c r="A399" s="369" t="s">
        <v>692</v>
      </c>
      <c r="B399" s="395" t="s">
        <v>883</v>
      </c>
      <c r="C399" s="283"/>
      <c r="D399" s="285"/>
      <c r="E399" s="381"/>
      <c r="F399" s="264"/>
      <c r="G399" s="264" t="str">
        <f t="shared" ref="G399:G434" si="30">+IF(D399="","",(D399*E399+D399*F399))</f>
        <v/>
      </c>
    </row>
    <row r="400" spans="1:7" s="397" customFormat="1" ht="12.75" x14ac:dyDescent="0.25">
      <c r="A400" s="362"/>
      <c r="B400" s="251"/>
      <c r="C400" s="336"/>
      <c r="D400" s="252"/>
      <c r="E400" s="256"/>
      <c r="F400" s="257"/>
      <c r="G400" s="264" t="str">
        <f t="shared" si="30"/>
        <v/>
      </c>
    </row>
    <row r="401" spans="1:7" s="397" customFormat="1" ht="12.75" x14ac:dyDescent="0.25">
      <c r="A401" s="362" t="s">
        <v>952</v>
      </c>
      <c r="B401" s="251" t="s">
        <v>886</v>
      </c>
      <c r="C401" s="336"/>
      <c r="D401" s="252"/>
      <c r="E401" s="256"/>
      <c r="F401" s="257"/>
      <c r="G401" s="264" t="str">
        <f t="shared" si="30"/>
        <v/>
      </c>
    </row>
    <row r="402" spans="1:7" s="397" customFormat="1" ht="50.25" customHeight="1" x14ac:dyDescent="0.2">
      <c r="A402" s="369" t="s">
        <v>692</v>
      </c>
      <c r="B402" s="395" t="s">
        <v>887</v>
      </c>
      <c r="C402" s="283"/>
      <c r="D402" s="285"/>
      <c r="E402" s="381"/>
      <c r="F402" s="264"/>
      <c r="G402" s="264" t="str">
        <f t="shared" si="30"/>
        <v/>
      </c>
    </row>
    <row r="403" spans="1:7" s="397" customFormat="1" ht="27" customHeight="1" x14ac:dyDescent="0.2">
      <c r="A403" s="369" t="s">
        <v>705</v>
      </c>
      <c r="B403" s="395" t="s">
        <v>953</v>
      </c>
      <c r="C403" s="283"/>
      <c r="D403" s="285"/>
      <c r="E403" s="381"/>
      <c r="F403" s="264"/>
      <c r="G403" s="264" t="str">
        <f t="shared" si="30"/>
        <v/>
      </c>
    </row>
    <row r="404" spans="1:7" s="397" customFormat="1" ht="27" customHeight="1" x14ac:dyDescent="0.2">
      <c r="A404" s="369" t="s">
        <v>707</v>
      </c>
      <c r="B404" s="395" t="s">
        <v>892</v>
      </c>
      <c r="C404" s="283"/>
      <c r="D404" s="285"/>
      <c r="E404" s="381"/>
      <c r="F404" s="264"/>
      <c r="G404" s="264" t="str">
        <f t="shared" si="30"/>
        <v/>
      </c>
    </row>
    <row r="405" spans="1:7" s="397" customFormat="1" ht="27" customHeight="1" x14ac:dyDescent="0.2">
      <c r="A405" s="369" t="s">
        <v>709</v>
      </c>
      <c r="B405" s="395" t="s">
        <v>954</v>
      </c>
      <c r="C405" s="283"/>
      <c r="D405" s="285"/>
      <c r="E405" s="381"/>
      <c r="F405" s="264"/>
      <c r="G405" s="264" t="str">
        <f t="shared" si="30"/>
        <v/>
      </c>
    </row>
    <row r="406" spans="1:7" s="398" customFormat="1" ht="12.75" x14ac:dyDescent="0.2">
      <c r="A406" s="369" t="s">
        <v>687</v>
      </c>
      <c r="B406" s="395" t="s">
        <v>955</v>
      </c>
      <c r="C406" s="283" t="s">
        <v>1075</v>
      </c>
      <c r="D406" s="285">
        <v>129.61000000000001</v>
      </c>
      <c r="E406" s="381"/>
      <c r="F406" s="264"/>
      <c r="G406" s="264">
        <f t="shared" si="30"/>
        <v>0</v>
      </c>
    </row>
    <row r="407" spans="1:7" s="397" customFormat="1" ht="12.75" x14ac:dyDescent="0.2">
      <c r="A407" s="414"/>
      <c r="B407" s="419"/>
      <c r="C407" s="344"/>
      <c r="D407" s="420"/>
      <c r="E407" s="421"/>
      <c r="F407" s="422"/>
      <c r="G407" s="271" t="str">
        <f t="shared" si="30"/>
        <v/>
      </c>
    </row>
    <row r="408" spans="1:7" s="397" customFormat="1" ht="12.75" x14ac:dyDescent="0.2">
      <c r="A408" s="287">
        <v>14.1</v>
      </c>
      <c r="B408" s="456" t="s">
        <v>703</v>
      </c>
      <c r="C408" s="457"/>
      <c r="D408" s="457"/>
      <c r="E408" s="457"/>
      <c r="F408" s="418"/>
      <c r="G408" s="418">
        <f>+SUM(G410:G435)</f>
        <v>0</v>
      </c>
    </row>
    <row r="409" spans="1:7" s="397" customFormat="1" ht="12.75" x14ac:dyDescent="0.2">
      <c r="A409" s="362" t="s">
        <v>956</v>
      </c>
      <c r="B409" s="266" t="s">
        <v>518</v>
      </c>
      <c r="C409" s="277"/>
      <c r="D409" s="291"/>
      <c r="E409" s="366"/>
      <c r="F409" s="271"/>
      <c r="G409" s="271"/>
    </row>
    <row r="410" spans="1:7" s="397" customFormat="1" ht="58.5" customHeight="1" x14ac:dyDescent="0.25">
      <c r="A410" s="369" t="s">
        <v>692</v>
      </c>
      <c r="B410" s="293" t="s">
        <v>704</v>
      </c>
      <c r="C410" s="283"/>
      <c r="D410" s="285"/>
      <c r="E410" s="381"/>
      <c r="F410" s="264"/>
      <c r="G410" s="264" t="str">
        <f t="shared" si="30"/>
        <v/>
      </c>
    </row>
    <row r="411" spans="1:7" s="397" customFormat="1" ht="35.25" customHeight="1" x14ac:dyDescent="0.25">
      <c r="A411" s="369" t="s">
        <v>705</v>
      </c>
      <c r="B411" s="293" t="s">
        <v>899</v>
      </c>
      <c r="C411" s="283"/>
      <c r="D411" s="285"/>
      <c r="E411" s="381"/>
      <c r="F411" s="264"/>
      <c r="G411" s="264" t="str">
        <f t="shared" si="30"/>
        <v/>
      </c>
    </row>
    <row r="412" spans="1:7" s="397" customFormat="1" ht="25.5" x14ac:dyDescent="0.25">
      <c r="A412" s="369" t="s">
        <v>707</v>
      </c>
      <c r="B412" s="293" t="s">
        <v>957</v>
      </c>
      <c r="C412" s="283"/>
      <c r="D412" s="285"/>
      <c r="E412" s="381"/>
      <c r="F412" s="264"/>
      <c r="G412" s="264" t="str">
        <f t="shared" si="30"/>
        <v/>
      </c>
    </row>
    <row r="413" spans="1:7" s="398" customFormat="1" ht="51" x14ac:dyDescent="0.2">
      <c r="A413" s="369" t="s">
        <v>709</v>
      </c>
      <c r="B413" s="293" t="s">
        <v>920</v>
      </c>
      <c r="C413" s="283"/>
      <c r="D413" s="285"/>
      <c r="E413" s="381"/>
      <c r="F413" s="264"/>
      <c r="G413" s="264" t="str">
        <f t="shared" si="30"/>
        <v/>
      </c>
    </row>
    <row r="414" spans="1:7" s="398" customFormat="1" ht="38.25" x14ac:dyDescent="0.2">
      <c r="A414" s="369" t="s">
        <v>711</v>
      </c>
      <c r="B414" s="293" t="s">
        <v>921</v>
      </c>
      <c r="C414" s="283"/>
      <c r="D414" s="285"/>
      <c r="E414" s="381"/>
      <c r="F414" s="264"/>
      <c r="G414" s="264" t="str">
        <f t="shared" si="30"/>
        <v/>
      </c>
    </row>
    <row r="415" spans="1:7" s="398" customFormat="1" ht="51" x14ac:dyDescent="0.2">
      <c r="A415" s="369" t="s">
        <v>713</v>
      </c>
      <c r="B415" s="293" t="s">
        <v>922</v>
      </c>
      <c r="C415" s="283"/>
      <c r="D415" s="285"/>
      <c r="E415" s="381"/>
      <c r="F415" s="264"/>
      <c r="G415" s="264" t="str">
        <f t="shared" si="30"/>
        <v/>
      </c>
    </row>
    <row r="416" spans="1:7" s="398" customFormat="1" ht="25.5" x14ac:dyDescent="0.2">
      <c r="A416" s="369" t="s">
        <v>715</v>
      </c>
      <c r="B416" s="293" t="s">
        <v>913</v>
      </c>
      <c r="C416" s="283"/>
      <c r="D416" s="285"/>
      <c r="E416" s="381"/>
      <c r="F416" s="264"/>
      <c r="G416" s="264" t="str">
        <f t="shared" si="30"/>
        <v/>
      </c>
    </row>
    <row r="417" spans="1:7" s="398" customFormat="1" ht="63.75" x14ac:dyDescent="0.2">
      <c r="A417" s="369" t="s">
        <v>717</v>
      </c>
      <c r="B417" s="293" t="s">
        <v>914</v>
      </c>
      <c r="C417" s="283"/>
      <c r="D417" s="285"/>
      <c r="E417" s="381"/>
      <c r="F417" s="264"/>
      <c r="G417" s="264" t="str">
        <f t="shared" si="30"/>
        <v/>
      </c>
    </row>
    <row r="418" spans="1:7" s="398" customFormat="1" ht="51" x14ac:dyDescent="0.2">
      <c r="A418" s="369" t="s">
        <v>958</v>
      </c>
      <c r="B418" s="293" t="s">
        <v>915</v>
      </c>
      <c r="C418" s="283"/>
      <c r="D418" s="285"/>
      <c r="E418" s="381"/>
      <c r="F418" s="264"/>
      <c r="G418" s="264" t="str">
        <f t="shared" si="30"/>
        <v/>
      </c>
    </row>
    <row r="419" spans="1:7" s="398" customFormat="1" ht="63.75" customHeight="1" x14ac:dyDescent="0.2">
      <c r="A419" s="369" t="s">
        <v>959</v>
      </c>
      <c r="B419" s="293" t="s">
        <v>916</v>
      </c>
      <c r="C419" s="283"/>
      <c r="D419" s="285"/>
      <c r="E419" s="381"/>
      <c r="F419" s="264"/>
      <c r="G419" s="264" t="str">
        <f t="shared" si="30"/>
        <v/>
      </c>
    </row>
    <row r="420" spans="1:7" s="397" customFormat="1" ht="12.75" x14ac:dyDescent="0.2">
      <c r="A420" s="369"/>
      <c r="B420" s="395"/>
      <c r="C420" s="283"/>
      <c r="D420" s="285"/>
      <c r="E420" s="381"/>
      <c r="F420" s="264"/>
      <c r="G420" s="264" t="str">
        <f t="shared" si="30"/>
        <v/>
      </c>
    </row>
    <row r="421" spans="1:7" s="397" customFormat="1" ht="15" customHeight="1" x14ac:dyDescent="0.25">
      <c r="A421" s="362" t="s">
        <v>960</v>
      </c>
      <c r="B421" s="251" t="s">
        <v>902</v>
      </c>
      <c r="C421" s="336"/>
      <c r="D421" s="252"/>
      <c r="E421" s="256"/>
      <c r="F421" s="257"/>
      <c r="G421" s="264" t="str">
        <f t="shared" si="30"/>
        <v/>
      </c>
    </row>
    <row r="422" spans="1:7" s="402" customFormat="1" ht="14.25" customHeight="1" x14ac:dyDescent="0.25">
      <c r="A422" s="415"/>
      <c r="B422" s="401" t="s">
        <v>903</v>
      </c>
      <c r="C422" s="283"/>
      <c r="D422" s="285"/>
      <c r="E422" s="381"/>
      <c r="F422" s="264"/>
      <c r="G422" s="264" t="str">
        <f t="shared" si="30"/>
        <v/>
      </c>
    </row>
    <row r="423" spans="1:7" s="397" customFormat="1" ht="12" customHeight="1" x14ac:dyDescent="0.2">
      <c r="A423" s="369" t="s">
        <v>687</v>
      </c>
      <c r="B423" s="395" t="s">
        <v>961</v>
      </c>
      <c r="C423" s="283" t="s">
        <v>53</v>
      </c>
      <c r="D423" s="285">
        <v>1</v>
      </c>
      <c r="E423" s="381"/>
      <c r="F423" s="264"/>
      <c r="G423" s="264">
        <f t="shared" si="30"/>
        <v>0</v>
      </c>
    </row>
    <row r="424" spans="1:7" s="397" customFormat="1" ht="12" customHeight="1" x14ac:dyDescent="0.2">
      <c r="A424" s="369"/>
      <c r="B424" s="395"/>
      <c r="C424" s="283"/>
      <c r="D424" s="285"/>
      <c r="E424" s="381"/>
      <c r="F424" s="264"/>
      <c r="G424" s="264" t="str">
        <f t="shared" si="30"/>
        <v/>
      </c>
    </row>
    <row r="425" spans="1:7" s="397" customFormat="1" ht="15" customHeight="1" x14ac:dyDescent="0.25">
      <c r="A425" s="362" t="s">
        <v>962</v>
      </c>
      <c r="B425" s="266" t="s">
        <v>906</v>
      </c>
      <c r="C425" s="283"/>
      <c r="D425" s="285"/>
      <c r="E425" s="381"/>
      <c r="F425" s="264"/>
      <c r="G425" s="264" t="str">
        <f t="shared" si="30"/>
        <v/>
      </c>
    </row>
    <row r="426" spans="1:7" s="398" customFormat="1" ht="12.75" x14ac:dyDescent="0.2">
      <c r="A426" s="362"/>
      <c r="B426" s="403" t="s">
        <v>907</v>
      </c>
      <c r="C426" s="336"/>
      <c r="D426" s="252"/>
      <c r="E426" s="256"/>
      <c r="F426" s="257"/>
      <c r="G426" s="264" t="str">
        <f t="shared" si="30"/>
        <v/>
      </c>
    </row>
    <row r="427" spans="1:7" s="398" customFormat="1" ht="12.75" x14ac:dyDescent="0.2">
      <c r="A427" s="369" t="s">
        <v>687</v>
      </c>
      <c r="B427" s="395" t="s">
        <v>963</v>
      </c>
      <c r="C427" s="283" t="s">
        <v>53</v>
      </c>
      <c r="D427" s="285">
        <v>1</v>
      </c>
      <c r="E427" s="381"/>
      <c r="F427" s="264"/>
      <c r="G427" s="264">
        <f t="shared" si="30"/>
        <v>0</v>
      </c>
    </row>
    <row r="428" spans="1:7" s="398" customFormat="1" ht="12.75" x14ac:dyDescent="0.2">
      <c r="A428" s="369" t="s">
        <v>722</v>
      </c>
      <c r="B428" s="395" t="s">
        <v>888</v>
      </c>
      <c r="C428" s="283" t="s">
        <v>53</v>
      </c>
      <c r="D428" s="285">
        <v>1</v>
      </c>
      <c r="E428" s="381"/>
      <c r="F428" s="264"/>
      <c r="G428" s="264">
        <f t="shared" si="30"/>
        <v>0</v>
      </c>
    </row>
    <row r="429" spans="1:7" s="398" customFormat="1" ht="12.75" x14ac:dyDescent="0.2">
      <c r="A429" s="369"/>
      <c r="B429" s="423"/>
      <c r="C429" s="336"/>
      <c r="D429" s="335"/>
      <c r="E429" s="412"/>
      <c r="F429" s="413"/>
      <c r="G429" s="264"/>
    </row>
    <row r="430" spans="1:7" s="398" customFormat="1" ht="12.75" x14ac:dyDescent="0.2">
      <c r="A430" s="362" t="s">
        <v>964</v>
      </c>
      <c r="B430" s="251" t="s">
        <v>756</v>
      </c>
      <c r="C430" s="336"/>
      <c r="D430" s="252"/>
      <c r="E430" s="256"/>
      <c r="F430" s="257"/>
      <c r="G430" s="264" t="str">
        <f t="shared" si="30"/>
        <v/>
      </c>
    </row>
    <row r="431" spans="1:7" s="398" customFormat="1" ht="12.75" x14ac:dyDescent="0.2">
      <c r="A431" s="415"/>
      <c r="B431" s="401" t="s">
        <v>965</v>
      </c>
      <c r="C431" s="283"/>
      <c r="D431" s="285"/>
      <c r="E431" s="381"/>
      <c r="F431" s="264"/>
      <c r="G431" s="264" t="str">
        <f t="shared" si="30"/>
        <v/>
      </c>
    </row>
    <row r="432" spans="1:7" s="398" customFormat="1" ht="12.75" x14ac:dyDescent="0.2">
      <c r="A432" s="369" t="s">
        <v>687</v>
      </c>
      <c r="B432" s="395" t="s">
        <v>966</v>
      </c>
      <c r="C432" s="283" t="s">
        <v>53</v>
      </c>
      <c r="D432" s="285">
        <v>1</v>
      </c>
      <c r="E432" s="381"/>
      <c r="F432" s="264"/>
      <c r="G432" s="264">
        <f t="shared" si="30"/>
        <v>0</v>
      </c>
    </row>
    <row r="433" spans="1:7" s="398" customFormat="1" ht="12.75" x14ac:dyDescent="0.2">
      <c r="A433" s="369" t="s">
        <v>722</v>
      </c>
      <c r="B433" s="395" t="s">
        <v>967</v>
      </c>
      <c r="C433" s="283" t="s">
        <v>53</v>
      </c>
      <c r="D433" s="285">
        <v>1</v>
      </c>
      <c r="E433" s="381"/>
      <c r="F433" s="264"/>
      <c r="G433" s="264">
        <f t="shared" si="30"/>
        <v>0</v>
      </c>
    </row>
    <row r="434" spans="1:7" s="398" customFormat="1" ht="12.75" x14ac:dyDescent="0.2">
      <c r="A434" s="369" t="s">
        <v>729</v>
      </c>
      <c r="B434" s="395" t="s">
        <v>1076</v>
      </c>
      <c r="C434" s="283" t="s">
        <v>53</v>
      </c>
      <c r="D434" s="285">
        <v>1</v>
      </c>
      <c r="E434" s="381"/>
      <c r="F434" s="264"/>
      <c r="G434" s="264">
        <f t="shared" si="30"/>
        <v>0</v>
      </c>
    </row>
    <row r="435" spans="1:7" s="398" customFormat="1" ht="12.75" x14ac:dyDescent="0.2">
      <c r="A435" s="369"/>
      <c r="B435" s="395"/>
      <c r="C435" s="277"/>
      <c r="D435" s="291"/>
      <c r="E435" s="366"/>
      <c r="F435" s="271"/>
      <c r="G435" s="271"/>
    </row>
    <row r="436" spans="1:7" s="398" customFormat="1" ht="12.75" x14ac:dyDescent="0.2">
      <c r="A436" s="287">
        <v>14.2</v>
      </c>
      <c r="B436" s="456" t="s">
        <v>968</v>
      </c>
      <c r="C436" s="457"/>
      <c r="D436" s="457"/>
      <c r="E436" s="457"/>
      <c r="F436" s="418"/>
      <c r="G436" s="418">
        <f>+SUM(G438:G463)</f>
        <v>0</v>
      </c>
    </row>
    <row r="437" spans="1:7" s="398" customFormat="1" ht="12.75" x14ac:dyDescent="0.2">
      <c r="A437" s="362" t="s">
        <v>969</v>
      </c>
      <c r="B437" s="401" t="s">
        <v>518</v>
      </c>
      <c r="C437" s="277"/>
      <c r="D437" s="291"/>
      <c r="E437" s="366"/>
      <c r="F437" s="271"/>
      <c r="G437" s="271" t="str">
        <f t="shared" ref="G437:G463" si="31">+IF(D437="","",(D437*E437+D437*F437))</f>
        <v/>
      </c>
    </row>
    <row r="438" spans="1:7" s="398" customFormat="1" ht="63.75" x14ac:dyDescent="0.2">
      <c r="A438" s="369" t="s">
        <v>692</v>
      </c>
      <c r="B438" s="293" t="s">
        <v>970</v>
      </c>
      <c r="C438" s="283"/>
      <c r="D438" s="285"/>
      <c r="E438" s="381"/>
      <c r="F438" s="264"/>
      <c r="G438" s="264" t="str">
        <f t="shared" si="31"/>
        <v/>
      </c>
    </row>
    <row r="439" spans="1:7" s="398" customFormat="1" ht="76.5" x14ac:dyDescent="0.2">
      <c r="A439" s="369" t="s">
        <v>705</v>
      </c>
      <c r="B439" s="293" t="s">
        <v>971</v>
      </c>
      <c r="C439" s="283"/>
      <c r="D439" s="285"/>
      <c r="E439" s="381"/>
      <c r="F439" s="264"/>
      <c r="G439" s="264" t="str">
        <f t="shared" si="31"/>
        <v/>
      </c>
    </row>
    <row r="440" spans="1:7" s="398" customFormat="1" ht="38.25" x14ac:dyDescent="0.2">
      <c r="A440" s="369" t="s">
        <v>707</v>
      </c>
      <c r="B440" s="293" t="s">
        <v>972</v>
      </c>
      <c r="C440" s="283"/>
      <c r="D440" s="285"/>
      <c r="E440" s="381"/>
      <c r="F440" s="264"/>
      <c r="G440" s="264" t="str">
        <f t="shared" si="31"/>
        <v/>
      </c>
    </row>
    <row r="441" spans="1:7" s="398" customFormat="1" ht="12.75" x14ac:dyDescent="0.2">
      <c r="A441" s="369"/>
      <c r="B441" s="400"/>
      <c r="C441" s="336"/>
      <c r="D441" s="335"/>
      <c r="E441" s="412"/>
      <c r="F441" s="413"/>
      <c r="G441" s="264"/>
    </row>
    <row r="442" spans="1:7" s="398" customFormat="1" ht="12.75" x14ac:dyDescent="0.2">
      <c r="A442" s="362"/>
      <c r="B442" s="403" t="s">
        <v>974</v>
      </c>
      <c r="C442" s="336"/>
      <c r="D442" s="252"/>
      <c r="E442" s="256"/>
      <c r="F442" s="257"/>
      <c r="G442" s="264" t="str">
        <f t="shared" si="31"/>
        <v/>
      </c>
    </row>
    <row r="443" spans="1:7" s="398" customFormat="1" ht="12.75" x14ac:dyDescent="0.2">
      <c r="A443" s="362" t="s">
        <v>973</v>
      </c>
      <c r="B443" s="266" t="s">
        <v>975</v>
      </c>
      <c r="C443" s="283"/>
      <c r="D443" s="285"/>
      <c r="E443" s="381"/>
      <c r="F443" s="264"/>
      <c r="G443" s="264" t="str">
        <f t="shared" si="31"/>
        <v/>
      </c>
    </row>
    <row r="444" spans="1:7" s="398" customFormat="1" ht="12.75" x14ac:dyDescent="0.2">
      <c r="A444" s="404"/>
      <c r="B444" s="251" t="s">
        <v>976</v>
      </c>
      <c r="C444" s="336"/>
      <c r="D444" s="252"/>
      <c r="E444" s="256"/>
      <c r="F444" s="257"/>
      <c r="G444" s="264" t="str">
        <f t="shared" si="31"/>
        <v/>
      </c>
    </row>
    <row r="445" spans="1:7" s="398" customFormat="1" ht="25.5" x14ac:dyDescent="0.2">
      <c r="A445" s="369" t="s">
        <v>977</v>
      </c>
      <c r="B445" s="293" t="s">
        <v>1077</v>
      </c>
      <c r="C445" s="283" t="s">
        <v>1075</v>
      </c>
      <c r="D445" s="285">
        <v>129.61000000000001</v>
      </c>
      <c r="E445" s="381"/>
      <c r="F445" s="264"/>
      <c r="G445" s="264">
        <f t="shared" si="31"/>
        <v>0</v>
      </c>
    </row>
    <row r="446" spans="1:7" s="398" customFormat="1" ht="12.75" x14ac:dyDescent="0.2">
      <c r="A446" s="369"/>
      <c r="B446" s="293"/>
      <c r="C446" s="283"/>
      <c r="D446" s="285"/>
      <c r="E446" s="381"/>
      <c r="F446" s="264"/>
      <c r="G446" s="264"/>
    </row>
    <row r="447" spans="1:7" s="398" customFormat="1" ht="12.75" x14ac:dyDescent="0.2">
      <c r="A447" s="415" t="s">
        <v>978</v>
      </c>
      <c r="B447" s="266" t="s">
        <v>979</v>
      </c>
      <c r="C447" s="283"/>
      <c r="D447" s="285"/>
      <c r="E447" s="381"/>
      <c r="F447" s="264"/>
      <c r="G447" s="264" t="str">
        <f t="shared" si="31"/>
        <v/>
      </c>
    </row>
    <row r="448" spans="1:7" s="398" customFormat="1" ht="12.75" x14ac:dyDescent="0.2">
      <c r="A448" s="362"/>
      <c r="B448" s="251" t="s">
        <v>980</v>
      </c>
      <c r="C448" s="336"/>
      <c r="D448" s="252"/>
      <c r="E448" s="256"/>
      <c r="F448" s="257"/>
      <c r="G448" s="264" t="str">
        <f t="shared" si="31"/>
        <v/>
      </c>
    </row>
    <row r="449" spans="1:7" s="398" customFormat="1" ht="25.5" x14ac:dyDescent="0.2">
      <c r="A449" s="369" t="s">
        <v>977</v>
      </c>
      <c r="B449" s="293" t="s">
        <v>981</v>
      </c>
      <c r="C449" s="283" t="s">
        <v>1075</v>
      </c>
      <c r="D449" s="285">
        <v>129.61000000000001</v>
      </c>
      <c r="E449" s="381"/>
      <c r="F449" s="264"/>
      <c r="G449" s="264">
        <f t="shared" si="31"/>
        <v>0</v>
      </c>
    </row>
    <row r="450" spans="1:7" s="398" customFormat="1" ht="13.5" customHeight="1" x14ac:dyDescent="0.2">
      <c r="A450" s="369"/>
      <c r="B450" s="293"/>
      <c r="C450" s="283"/>
      <c r="D450" s="285"/>
      <c r="E450" s="381"/>
      <c r="F450" s="264"/>
      <c r="G450" s="264" t="str">
        <f t="shared" si="31"/>
        <v/>
      </c>
    </row>
    <row r="451" spans="1:7" s="406" customFormat="1" ht="12" customHeight="1" x14ac:dyDescent="0.2">
      <c r="A451" s="362"/>
      <c r="B451" s="403" t="s">
        <v>983</v>
      </c>
      <c r="C451" s="336"/>
      <c r="D451" s="252"/>
      <c r="E451" s="256"/>
      <c r="F451" s="257"/>
      <c r="G451" s="264" t="str">
        <f t="shared" si="31"/>
        <v/>
      </c>
    </row>
    <row r="452" spans="1:7" s="398" customFormat="1" ht="105.75" customHeight="1" x14ac:dyDescent="0.2">
      <c r="A452" s="369" t="s">
        <v>692</v>
      </c>
      <c r="B452" s="293" t="s">
        <v>984</v>
      </c>
      <c r="C452" s="283"/>
      <c r="D452" s="285"/>
      <c r="E452" s="381"/>
      <c r="F452" s="264"/>
      <c r="G452" s="264" t="str">
        <f t="shared" si="31"/>
        <v/>
      </c>
    </row>
    <row r="453" spans="1:7" s="398" customFormat="1" ht="38.25" x14ac:dyDescent="0.2">
      <c r="A453" s="369" t="s">
        <v>705</v>
      </c>
      <c r="B453" s="293" t="s">
        <v>985</v>
      </c>
      <c r="C453" s="283"/>
      <c r="D453" s="285"/>
      <c r="E453" s="381"/>
      <c r="F453" s="264"/>
      <c r="G453" s="264" t="str">
        <f t="shared" si="31"/>
        <v/>
      </c>
    </row>
    <row r="454" spans="1:7" s="398" customFormat="1" ht="52.5" customHeight="1" x14ac:dyDescent="0.2">
      <c r="A454" s="369" t="s">
        <v>707</v>
      </c>
      <c r="B454" s="293" t="s">
        <v>986</v>
      </c>
      <c r="C454" s="283"/>
      <c r="D454" s="285"/>
      <c r="E454" s="381"/>
      <c r="F454" s="264"/>
      <c r="G454" s="264" t="str">
        <f t="shared" si="31"/>
        <v/>
      </c>
    </row>
    <row r="455" spans="1:7" s="398" customFormat="1" ht="12.75" x14ac:dyDescent="0.2">
      <c r="A455" s="369"/>
      <c r="B455" s="293"/>
      <c r="C455" s="283"/>
      <c r="D455" s="285"/>
      <c r="E455" s="381"/>
      <c r="F455" s="264"/>
      <c r="G455" s="264"/>
    </row>
    <row r="456" spans="1:7" s="398" customFormat="1" ht="12.75" x14ac:dyDescent="0.2">
      <c r="A456" s="415" t="s">
        <v>982</v>
      </c>
      <c r="B456" s="266" t="s">
        <v>975</v>
      </c>
      <c r="C456" s="283"/>
      <c r="D456" s="285"/>
      <c r="E456" s="381"/>
      <c r="F456" s="264"/>
      <c r="G456" s="264" t="str">
        <f t="shared" si="31"/>
        <v/>
      </c>
    </row>
    <row r="457" spans="1:7" s="398" customFormat="1" ht="12" customHeight="1" x14ac:dyDescent="0.2">
      <c r="A457" s="362"/>
      <c r="B457" s="251" t="s">
        <v>988</v>
      </c>
      <c r="C457" s="283"/>
      <c r="D457" s="285"/>
      <c r="E457" s="381"/>
      <c r="F457" s="264"/>
      <c r="G457" s="264" t="str">
        <f t="shared" si="31"/>
        <v/>
      </c>
    </row>
    <row r="458" spans="1:7" s="398" customFormat="1" ht="12.75" customHeight="1" x14ac:dyDescent="0.2">
      <c r="A458" s="369" t="s">
        <v>977</v>
      </c>
      <c r="B458" s="293" t="s">
        <v>989</v>
      </c>
      <c r="C458" s="283" t="s">
        <v>1075</v>
      </c>
      <c r="D458" s="285">
        <v>129.61000000000001</v>
      </c>
      <c r="E458" s="381"/>
      <c r="F458" s="264"/>
      <c r="G458" s="264">
        <f t="shared" si="31"/>
        <v>0</v>
      </c>
    </row>
    <row r="459" spans="1:7" s="398" customFormat="1" ht="12.75" customHeight="1" x14ac:dyDescent="0.2">
      <c r="A459" s="369"/>
      <c r="B459" s="293"/>
      <c r="C459" s="283"/>
      <c r="D459" s="285"/>
      <c r="E459" s="381"/>
      <c r="F459" s="264"/>
      <c r="G459" s="264"/>
    </row>
    <row r="460" spans="1:7" s="398" customFormat="1" ht="12.75" customHeight="1" x14ac:dyDescent="0.2">
      <c r="A460" s="415" t="s">
        <v>987</v>
      </c>
      <c r="B460" s="266" t="s">
        <v>979</v>
      </c>
      <c r="C460" s="283"/>
      <c r="D460" s="285"/>
      <c r="E460" s="381"/>
      <c r="F460" s="264"/>
      <c r="G460" s="264" t="str">
        <f t="shared" si="31"/>
        <v/>
      </c>
    </row>
    <row r="461" spans="1:7" s="398" customFormat="1" ht="12.75" customHeight="1" x14ac:dyDescent="0.2">
      <c r="A461" s="362"/>
      <c r="B461" s="251" t="s">
        <v>990</v>
      </c>
      <c r="C461" s="283"/>
      <c r="D461" s="285"/>
      <c r="E461" s="381"/>
      <c r="F461" s="264"/>
      <c r="G461" s="264" t="str">
        <f t="shared" si="31"/>
        <v/>
      </c>
    </row>
    <row r="462" spans="1:7" s="398" customFormat="1" ht="12.75" customHeight="1" x14ac:dyDescent="0.2">
      <c r="A462" s="369" t="s">
        <v>977</v>
      </c>
      <c r="B462" s="293" t="s">
        <v>991</v>
      </c>
      <c r="C462" s="283" t="s">
        <v>1075</v>
      </c>
      <c r="D462" s="285">
        <v>129.61000000000001</v>
      </c>
      <c r="E462" s="381"/>
      <c r="F462" s="264"/>
      <c r="G462" s="264">
        <f t="shared" si="31"/>
        <v>0</v>
      </c>
    </row>
    <row r="463" spans="1:7" s="398" customFormat="1" ht="12.75" customHeight="1" x14ac:dyDescent="0.2">
      <c r="A463" s="369"/>
      <c r="B463" s="293"/>
      <c r="C463" s="277"/>
      <c r="D463" s="291"/>
      <c r="E463" s="366"/>
      <c r="F463" s="271"/>
      <c r="G463" s="271" t="str">
        <f t="shared" si="31"/>
        <v/>
      </c>
    </row>
    <row r="464" spans="1:7" s="398" customFormat="1" ht="12.75" x14ac:dyDescent="0.2">
      <c r="A464" s="287">
        <v>14.3</v>
      </c>
      <c r="B464" s="456" t="s">
        <v>992</v>
      </c>
      <c r="C464" s="457"/>
      <c r="D464" s="457"/>
      <c r="E464" s="457"/>
      <c r="F464" s="418"/>
      <c r="G464" s="418">
        <f>+SUM(G466:G473)</f>
        <v>0</v>
      </c>
    </row>
    <row r="465" spans="1:7" s="398" customFormat="1" ht="12.75" x14ac:dyDescent="0.2">
      <c r="A465" s="362" t="s">
        <v>993</v>
      </c>
      <c r="B465" s="266" t="s">
        <v>518</v>
      </c>
      <c r="C465" s="277"/>
      <c r="D465" s="291"/>
      <c r="E465" s="366"/>
      <c r="F465" s="271"/>
      <c r="G465" s="271"/>
    </row>
    <row r="466" spans="1:7" s="398" customFormat="1" ht="38.25" x14ac:dyDescent="0.2">
      <c r="A466" s="369" t="s">
        <v>692</v>
      </c>
      <c r="B466" s="293" t="s">
        <v>994</v>
      </c>
      <c r="C466" s="277"/>
      <c r="D466" s="291"/>
      <c r="E466" s="366"/>
      <c r="F466" s="271"/>
      <c r="G466" s="271" t="str">
        <f t="shared" ref="G466:G473" si="32">+IF(D466="","",(D466*E466+D466*F466))</f>
        <v/>
      </c>
    </row>
    <row r="467" spans="1:7" s="398" customFormat="1" ht="51" x14ac:dyDescent="0.2">
      <c r="A467" s="369" t="s">
        <v>705</v>
      </c>
      <c r="B467" s="293" t="s">
        <v>995</v>
      </c>
      <c r="C467" s="277"/>
      <c r="D467" s="291"/>
      <c r="E467" s="366"/>
      <c r="F467" s="271"/>
      <c r="G467" s="271" t="str">
        <f t="shared" si="32"/>
        <v/>
      </c>
    </row>
    <row r="468" spans="1:7" s="398" customFormat="1" ht="14.25" customHeight="1" x14ac:dyDescent="0.2">
      <c r="A468" s="369"/>
      <c r="B468" s="293"/>
      <c r="C468" s="277"/>
      <c r="D468" s="291"/>
      <c r="E468" s="366"/>
      <c r="F468" s="271"/>
      <c r="G468" s="271" t="str">
        <f t="shared" si="32"/>
        <v/>
      </c>
    </row>
    <row r="469" spans="1:7" s="398" customFormat="1" ht="12.75" x14ac:dyDescent="0.2">
      <c r="A469" s="415" t="s">
        <v>996</v>
      </c>
      <c r="B469" s="266" t="s">
        <v>997</v>
      </c>
      <c r="C469" s="277"/>
      <c r="D469" s="291"/>
      <c r="E469" s="366"/>
      <c r="F469" s="271"/>
      <c r="G469" s="271" t="str">
        <f t="shared" si="32"/>
        <v/>
      </c>
    </row>
    <row r="470" spans="1:7" s="406" customFormat="1" ht="12.75" x14ac:dyDescent="0.2">
      <c r="A470" s="362"/>
      <c r="B470" s="401" t="s">
        <v>998</v>
      </c>
      <c r="C470" s="277"/>
      <c r="D470" s="291"/>
      <c r="E470" s="366"/>
      <c r="F470" s="271"/>
      <c r="G470" s="271" t="str">
        <f t="shared" si="32"/>
        <v/>
      </c>
    </row>
    <row r="471" spans="1:7" s="398" customFormat="1" ht="12.75" x14ac:dyDescent="0.2">
      <c r="A471" s="369" t="s">
        <v>999</v>
      </c>
      <c r="B471" s="293" t="s">
        <v>1000</v>
      </c>
      <c r="C471" s="277" t="s">
        <v>688</v>
      </c>
      <c r="D471" s="291">
        <v>1</v>
      </c>
      <c r="E471" s="366"/>
      <c r="F471" s="271"/>
      <c r="G471" s="271">
        <f t="shared" si="32"/>
        <v>0</v>
      </c>
    </row>
    <row r="472" spans="1:7" s="398" customFormat="1" ht="12.75" x14ac:dyDescent="0.2">
      <c r="A472" s="369" t="s">
        <v>1001</v>
      </c>
      <c r="B472" s="293" t="s">
        <v>1002</v>
      </c>
      <c r="C472" s="277" t="s">
        <v>688</v>
      </c>
      <c r="D472" s="291">
        <v>1</v>
      </c>
      <c r="E472" s="366"/>
      <c r="F472" s="271"/>
      <c r="G472" s="271">
        <f t="shared" si="32"/>
        <v>0</v>
      </c>
    </row>
    <row r="473" spans="1:7" s="398" customFormat="1" ht="12.75" x14ac:dyDescent="0.2">
      <c r="A473" s="414"/>
      <c r="B473" s="325"/>
      <c r="C473" s="344"/>
      <c r="D473" s="420"/>
      <c r="E473" s="421"/>
      <c r="F473" s="422"/>
      <c r="G473" s="271" t="str">
        <f t="shared" si="32"/>
        <v/>
      </c>
    </row>
    <row r="474" spans="1:7" s="398" customFormat="1" ht="12.75" x14ac:dyDescent="0.2">
      <c r="A474" s="287">
        <v>14.4</v>
      </c>
      <c r="B474" s="456" t="s">
        <v>788</v>
      </c>
      <c r="C474" s="457"/>
      <c r="D474" s="457"/>
      <c r="E474" s="457"/>
      <c r="F474" s="418"/>
      <c r="G474" s="418">
        <f>+SUM(G476:G483)</f>
        <v>0</v>
      </c>
    </row>
    <row r="475" spans="1:7" s="398" customFormat="1" ht="12.75" x14ac:dyDescent="0.2">
      <c r="A475" s="362" t="s">
        <v>1003</v>
      </c>
      <c r="B475" s="266" t="s">
        <v>518</v>
      </c>
      <c r="C475" s="277" t="s">
        <v>75</v>
      </c>
      <c r="D475" s="291"/>
      <c r="E475" s="366"/>
      <c r="F475" s="271"/>
      <c r="G475" s="271"/>
    </row>
    <row r="476" spans="1:7" s="398" customFormat="1" ht="76.5" x14ac:dyDescent="0.2">
      <c r="A476" s="369" t="s">
        <v>692</v>
      </c>
      <c r="B476" s="293" t="s">
        <v>927</v>
      </c>
      <c r="C476" s="283"/>
      <c r="D476" s="285"/>
      <c r="E476" s="381"/>
      <c r="F476" s="264"/>
      <c r="G476" s="264" t="str">
        <f t="shared" ref="G476:G483" si="33">+IF(D476="","",(D476*E476+D476*F476))</f>
        <v/>
      </c>
    </row>
    <row r="477" spans="1:7" s="398" customFormat="1" ht="25.5" x14ac:dyDescent="0.2">
      <c r="A477" s="369" t="s">
        <v>705</v>
      </c>
      <c r="B477" s="293" t="s">
        <v>928</v>
      </c>
      <c r="C477" s="283"/>
      <c r="D477" s="285"/>
      <c r="E477" s="381"/>
      <c r="F477" s="264"/>
      <c r="G477" s="264" t="str">
        <f t="shared" si="33"/>
        <v/>
      </c>
    </row>
    <row r="478" spans="1:7" s="398" customFormat="1" ht="51" x14ac:dyDescent="0.2">
      <c r="A478" s="369" t="s">
        <v>707</v>
      </c>
      <c r="B478" s="293" t="s">
        <v>1004</v>
      </c>
      <c r="C478" s="283"/>
      <c r="D478" s="285"/>
      <c r="E478" s="381"/>
      <c r="F478" s="264"/>
      <c r="G478" s="264" t="str">
        <f t="shared" si="33"/>
        <v/>
      </c>
    </row>
    <row r="479" spans="1:7" s="398" customFormat="1" ht="63.75" x14ac:dyDescent="0.2">
      <c r="A479" s="369" t="s">
        <v>709</v>
      </c>
      <c r="B479" s="293" t="s">
        <v>1005</v>
      </c>
      <c r="C479" s="283"/>
      <c r="D479" s="285"/>
      <c r="E479" s="381"/>
      <c r="F479" s="264"/>
      <c r="G479" s="264" t="str">
        <f t="shared" si="33"/>
        <v/>
      </c>
    </row>
    <row r="480" spans="1:7" s="398" customFormat="1" ht="12.75" x14ac:dyDescent="0.2">
      <c r="A480" s="369"/>
      <c r="B480" s="293"/>
      <c r="C480" s="283"/>
      <c r="D480" s="285"/>
      <c r="E480" s="381"/>
      <c r="F480" s="264"/>
      <c r="G480" s="264"/>
    </row>
    <row r="481" spans="1:7" s="398" customFormat="1" ht="12.75" x14ac:dyDescent="0.2">
      <c r="A481" s="415" t="s">
        <v>1006</v>
      </c>
      <c r="B481" s="266" t="s">
        <v>756</v>
      </c>
      <c r="C481" s="283"/>
      <c r="D481" s="285"/>
      <c r="E481" s="381"/>
      <c r="F481" s="264"/>
      <c r="G481" s="264" t="str">
        <f t="shared" si="33"/>
        <v/>
      </c>
    </row>
    <row r="482" spans="1:7" s="398" customFormat="1" ht="25.5" x14ac:dyDescent="0.2">
      <c r="A482" s="369" t="s">
        <v>687</v>
      </c>
      <c r="B482" s="293" t="s">
        <v>1078</v>
      </c>
      <c r="C482" s="283" t="s">
        <v>1075</v>
      </c>
      <c r="D482" s="285">
        <v>129.61000000000001</v>
      </c>
      <c r="E482" s="381"/>
      <c r="F482" s="264"/>
      <c r="G482" s="264">
        <f t="shared" si="33"/>
        <v>0</v>
      </c>
    </row>
    <row r="483" spans="1:7" s="398" customFormat="1" ht="12.75" x14ac:dyDescent="0.2">
      <c r="A483" s="369"/>
      <c r="B483" s="293"/>
      <c r="C483" s="277"/>
      <c r="D483" s="291"/>
      <c r="E483" s="366"/>
      <c r="F483" s="271"/>
      <c r="G483" s="271" t="str">
        <f t="shared" si="33"/>
        <v/>
      </c>
    </row>
    <row r="484" spans="1:7" s="398" customFormat="1" ht="12" customHeight="1" x14ac:dyDescent="0.2">
      <c r="A484" s="287">
        <v>14.5</v>
      </c>
      <c r="B484" s="456" t="s">
        <v>934</v>
      </c>
      <c r="C484" s="457"/>
      <c r="D484" s="457"/>
      <c r="E484" s="457"/>
      <c r="F484" s="418"/>
      <c r="G484" s="418">
        <f>+SUM(G486:G492)</f>
        <v>0</v>
      </c>
    </row>
    <row r="485" spans="1:7" s="398" customFormat="1" ht="12" customHeight="1" x14ac:dyDescent="0.2">
      <c r="A485" s="362" t="s">
        <v>1007</v>
      </c>
      <c r="B485" s="266" t="s">
        <v>518</v>
      </c>
      <c r="C485" s="277"/>
      <c r="D485" s="291"/>
      <c r="E485" s="366"/>
      <c r="F485" s="271"/>
      <c r="G485" s="271"/>
    </row>
    <row r="486" spans="1:7" s="398" customFormat="1" ht="53.25" customHeight="1" x14ac:dyDescent="0.2">
      <c r="A486" s="369" t="s">
        <v>692</v>
      </c>
      <c r="B486" s="293" t="s">
        <v>936</v>
      </c>
      <c r="C486" s="283"/>
      <c r="D486" s="285"/>
      <c r="E486" s="381"/>
      <c r="F486" s="264"/>
      <c r="G486" s="264" t="str">
        <f t="shared" ref="G486:G492" si="34">+IF(D486="","",(D486*E486+D486*F486))</f>
        <v/>
      </c>
    </row>
    <row r="487" spans="1:7" s="398" customFormat="1" ht="12.75" x14ac:dyDescent="0.2">
      <c r="A487" s="369"/>
      <c r="B487" s="293"/>
      <c r="C487" s="283"/>
      <c r="D487" s="285"/>
      <c r="E487" s="381"/>
      <c r="F487" s="264"/>
      <c r="G487" s="264"/>
    </row>
    <row r="488" spans="1:7" s="406" customFormat="1" ht="51" x14ac:dyDescent="0.2">
      <c r="A488" s="415" t="s">
        <v>1008</v>
      </c>
      <c r="B488" s="266" t="s">
        <v>938</v>
      </c>
      <c r="C488" s="283"/>
      <c r="D488" s="285"/>
      <c r="E488" s="381"/>
      <c r="F488" s="264"/>
      <c r="G488" s="264" t="str">
        <f t="shared" si="34"/>
        <v/>
      </c>
    </row>
    <row r="489" spans="1:7" s="398" customFormat="1" ht="12.75" x14ac:dyDescent="0.2">
      <c r="A489" s="415"/>
      <c r="B489" s="401" t="s">
        <v>1009</v>
      </c>
      <c r="C489" s="283"/>
      <c r="D489" s="285"/>
      <c r="E489" s="381"/>
      <c r="F489" s="264"/>
      <c r="G489" s="264" t="str">
        <f t="shared" si="34"/>
        <v/>
      </c>
    </row>
    <row r="490" spans="1:7" s="407" customFormat="1" ht="14.25" customHeight="1" x14ac:dyDescent="0.2">
      <c r="A490" s="424" t="s">
        <v>999</v>
      </c>
      <c r="B490" s="400" t="s">
        <v>1010</v>
      </c>
      <c r="C490" s="336"/>
      <c r="D490" s="252"/>
      <c r="E490" s="256"/>
      <c r="F490" s="257"/>
      <c r="G490" s="264" t="str">
        <f t="shared" si="34"/>
        <v/>
      </c>
    </row>
    <row r="491" spans="1:7" s="407" customFormat="1" ht="25.5" customHeight="1" x14ac:dyDescent="0.2">
      <c r="A491" s="369"/>
      <c r="B491" s="293" t="s">
        <v>1011</v>
      </c>
      <c r="C491" s="283" t="s">
        <v>1075</v>
      </c>
      <c r="D491" s="285">
        <v>134.61000000000001</v>
      </c>
      <c r="E491" s="381"/>
      <c r="F491" s="264"/>
      <c r="G491" s="264">
        <f t="shared" si="34"/>
        <v>0</v>
      </c>
    </row>
    <row r="492" spans="1:7" s="398" customFormat="1" ht="12" customHeight="1" x14ac:dyDescent="0.2">
      <c r="A492" s="369"/>
      <c r="B492" s="293"/>
      <c r="C492" s="277"/>
      <c r="D492" s="291"/>
      <c r="E492" s="366"/>
      <c r="F492" s="271"/>
      <c r="G492" s="271" t="str">
        <f t="shared" si="34"/>
        <v/>
      </c>
    </row>
    <row r="493" spans="1:7" s="398" customFormat="1" ht="12.75" x14ac:dyDescent="0.2">
      <c r="A493" s="287">
        <v>14.6</v>
      </c>
      <c r="B493" s="456" t="s">
        <v>825</v>
      </c>
      <c r="C493" s="457"/>
      <c r="D493" s="457"/>
      <c r="E493" s="457"/>
      <c r="F493" s="418"/>
      <c r="G493" s="418">
        <f>+SUM(G495:G512)</f>
        <v>0</v>
      </c>
    </row>
    <row r="494" spans="1:7" s="398" customFormat="1" ht="12.75" x14ac:dyDescent="0.2">
      <c r="A494" s="362" t="s">
        <v>1012</v>
      </c>
      <c r="B494" s="401" t="s">
        <v>518</v>
      </c>
      <c r="C494" s="277"/>
      <c r="D494" s="291"/>
      <c r="E494" s="366"/>
      <c r="F494" s="271"/>
      <c r="G494" s="271"/>
    </row>
    <row r="495" spans="1:7" s="398" customFormat="1" ht="51" x14ac:dyDescent="0.2">
      <c r="A495" s="369"/>
      <c r="B495" s="293" t="s">
        <v>1013</v>
      </c>
      <c r="C495" s="283"/>
      <c r="D495" s="285"/>
      <c r="E495" s="381"/>
      <c r="F495" s="264"/>
      <c r="G495" s="264" t="str">
        <f t="shared" ref="G495:G512" si="35">+IF(D495="","",(D495*E495+D495*F495))</f>
        <v/>
      </c>
    </row>
    <row r="496" spans="1:7" s="398" customFormat="1" ht="51" x14ac:dyDescent="0.2">
      <c r="A496" s="369"/>
      <c r="B496" s="293" t="s">
        <v>1014</v>
      </c>
      <c r="C496" s="283"/>
      <c r="D496" s="285"/>
      <c r="E496" s="381"/>
      <c r="F496" s="264"/>
      <c r="G496" s="264" t="str">
        <f t="shared" si="35"/>
        <v/>
      </c>
    </row>
    <row r="497" spans="1:7" s="398" customFormat="1" ht="63.75" x14ac:dyDescent="0.2">
      <c r="A497" s="369"/>
      <c r="B497" s="293" t="s">
        <v>1015</v>
      </c>
      <c r="C497" s="283"/>
      <c r="D497" s="285"/>
      <c r="E497" s="381"/>
      <c r="F497" s="264"/>
      <c r="G497" s="264" t="str">
        <f t="shared" si="35"/>
        <v/>
      </c>
    </row>
    <row r="498" spans="1:7" s="398" customFormat="1" ht="51" x14ac:dyDescent="0.2">
      <c r="A498" s="369"/>
      <c r="B498" s="293" t="s">
        <v>1016</v>
      </c>
      <c r="C498" s="283"/>
      <c r="D498" s="285"/>
      <c r="E498" s="381"/>
      <c r="F498" s="264"/>
      <c r="G498" s="264" t="str">
        <f t="shared" si="35"/>
        <v/>
      </c>
    </row>
    <row r="499" spans="1:7" s="398" customFormat="1" ht="25.5" x14ac:dyDescent="0.2">
      <c r="A499" s="369"/>
      <c r="B499" s="293" t="s">
        <v>1017</v>
      </c>
      <c r="C499" s="283"/>
      <c r="D499" s="285"/>
      <c r="E499" s="381"/>
      <c r="F499" s="264"/>
      <c r="G499" s="264" t="str">
        <f t="shared" si="35"/>
        <v/>
      </c>
    </row>
    <row r="500" spans="1:7" s="398" customFormat="1" ht="12.75" x14ac:dyDescent="0.2">
      <c r="A500" s="369"/>
      <c r="B500" s="293"/>
      <c r="C500" s="283"/>
      <c r="D500" s="285"/>
      <c r="E500" s="381"/>
      <c r="F500" s="264"/>
      <c r="G500" s="264"/>
    </row>
    <row r="501" spans="1:7" s="398" customFormat="1" ht="12.75" x14ac:dyDescent="0.2">
      <c r="A501" s="415"/>
      <c r="B501" s="401" t="s">
        <v>756</v>
      </c>
      <c r="C501" s="283"/>
      <c r="D501" s="285"/>
      <c r="E501" s="381"/>
      <c r="F501" s="264"/>
      <c r="G501" s="264" t="str">
        <f t="shared" si="35"/>
        <v/>
      </c>
    </row>
    <row r="502" spans="1:7" s="409" customFormat="1" ht="15.75" customHeight="1" x14ac:dyDescent="0.25">
      <c r="A502" s="415" t="s">
        <v>1018</v>
      </c>
      <c r="B502" s="266" t="s">
        <v>943</v>
      </c>
      <c r="C502" s="283"/>
      <c r="D502" s="285"/>
      <c r="E502" s="381"/>
      <c r="F502" s="264"/>
      <c r="G502" s="264" t="str">
        <f t="shared" si="35"/>
        <v/>
      </c>
    </row>
    <row r="503" spans="1:7" s="398" customFormat="1" ht="12.75" x14ac:dyDescent="0.2">
      <c r="A503" s="369" t="s">
        <v>687</v>
      </c>
      <c r="B503" s="293" t="s">
        <v>944</v>
      </c>
      <c r="C503" s="283" t="s">
        <v>464</v>
      </c>
      <c r="D503" s="285">
        <v>1</v>
      </c>
      <c r="E503" s="381"/>
      <c r="F503" s="264"/>
      <c r="G503" s="264">
        <f t="shared" si="35"/>
        <v>0</v>
      </c>
    </row>
    <row r="504" spans="1:7" s="398" customFormat="1" ht="12.75" x14ac:dyDescent="0.2">
      <c r="A504" s="369"/>
      <c r="B504" s="293"/>
      <c r="C504" s="283"/>
      <c r="D504" s="285"/>
      <c r="E504" s="381"/>
      <c r="F504" s="264"/>
      <c r="G504" s="264" t="str">
        <f t="shared" si="35"/>
        <v/>
      </c>
    </row>
    <row r="505" spans="1:7" s="398" customFormat="1" ht="12.75" x14ac:dyDescent="0.2">
      <c r="A505" s="415" t="s">
        <v>1019</v>
      </c>
      <c r="B505" s="266" t="s">
        <v>945</v>
      </c>
      <c r="C505" s="283"/>
      <c r="D505" s="285"/>
      <c r="E505" s="381"/>
      <c r="F505" s="264"/>
      <c r="G505" s="264" t="str">
        <f t="shared" si="35"/>
        <v/>
      </c>
    </row>
    <row r="506" spans="1:7" s="398" customFormat="1" ht="12" customHeight="1" x14ac:dyDescent="0.2">
      <c r="A506" s="369" t="s">
        <v>687</v>
      </c>
      <c r="B506" s="293" t="s">
        <v>946</v>
      </c>
      <c r="C506" s="283" t="s">
        <v>464</v>
      </c>
      <c r="D506" s="285">
        <v>4</v>
      </c>
      <c r="E506" s="381"/>
      <c r="F506" s="264"/>
      <c r="G506" s="264">
        <f t="shared" si="35"/>
        <v>0</v>
      </c>
    </row>
    <row r="507" spans="1:7" s="398" customFormat="1" ht="25.5" x14ac:dyDescent="0.2">
      <c r="A507" s="369" t="s">
        <v>722</v>
      </c>
      <c r="B507" s="293" t="s">
        <v>1079</v>
      </c>
      <c r="C507" s="283" t="s">
        <v>464</v>
      </c>
      <c r="D507" s="285">
        <v>4</v>
      </c>
      <c r="E507" s="381"/>
      <c r="F507" s="264"/>
      <c r="G507" s="264">
        <f t="shared" si="35"/>
        <v>0</v>
      </c>
    </row>
    <row r="508" spans="1:7" s="398" customFormat="1" ht="12.75" x14ac:dyDescent="0.2">
      <c r="A508" s="369" t="s">
        <v>729</v>
      </c>
      <c r="B508" s="293" t="s">
        <v>1080</v>
      </c>
      <c r="C508" s="283" t="s">
        <v>464</v>
      </c>
      <c r="D508" s="285">
        <v>4</v>
      </c>
      <c r="E508" s="381"/>
      <c r="F508" s="264"/>
      <c r="G508" s="264"/>
    </row>
    <row r="509" spans="1:7" s="398" customFormat="1" ht="12.75" x14ac:dyDescent="0.2">
      <c r="A509" s="369"/>
      <c r="B509" s="293"/>
      <c r="C509" s="283"/>
      <c r="D509" s="285"/>
      <c r="E509" s="381"/>
      <c r="F509" s="264"/>
      <c r="G509" s="264"/>
    </row>
    <row r="510" spans="1:7" s="398" customFormat="1" ht="12.75" x14ac:dyDescent="0.2">
      <c r="A510" s="415" t="s">
        <v>1020</v>
      </c>
      <c r="B510" s="266" t="s">
        <v>947</v>
      </c>
      <c r="C510" s="283"/>
      <c r="D510" s="285"/>
      <c r="E510" s="381"/>
      <c r="F510" s="264"/>
      <c r="G510" s="264" t="str">
        <f t="shared" si="35"/>
        <v/>
      </c>
    </row>
    <row r="511" spans="1:7" s="398" customFormat="1" x14ac:dyDescent="0.2">
      <c r="A511" s="369" t="s">
        <v>687</v>
      </c>
      <c r="B511" s="293" t="s">
        <v>948</v>
      </c>
      <c r="C511" s="283" t="s">
        <v>949</v>
      </c>
      <c r="D511" s="285">
        <v>4</v>
      </c>
      <c r="E511" s="381"/>
      <c r="F511" s="264"/>
      <c r="G511" s="264">
        <f t="shared" si="35"/>
        <v>0</v>
      </c>
    </row>
    <row r="512" spans="1:7" s="398" customFormat="1" ht="12.75" customHeight="1" x14ac:dyDescent="0.2">
      <c r="A512" s="369"/>
      <c r="B512" s="293"/>
      <c r="C512" s="277"/>
      <c r="D512" s="291"/>
      <c r="E512" s="366"/>
      <c r="F512" s="271"/>
      <c r="G512" s="271" t="str">
        <f t="shared" si="35"/>
        <v/>
      </c>
    </row>
    <row r="513" spans="1:7" s="398" customFormat="1" ht="12.75" x14ac:dyDescent="0.2">
      <c r="A513" s="287">
        <v>14.7</v>
      </c>
      <c r="B513" s="456" t="s">
        <v>1021</v>
      </c>
      <c r="C513" s="457"/>
      <c r="D513" s="457"/>
      <c r="E513" s="458"/>
      <c r="F513" s="418"/>
      <c r="G513" s="418">
        <f>+SUM(G514:G522)</f>
        <v>0</v>
      </c>
    </row>
    <row r="514" spans="1:7" s="398" customFormat="1" ht="12.75" x14ac:dyDescent="0.2">
      <c r="A514" s="362" t="s">
        <v>1022</v>
      </c>
      <c r="B514" s="401" t="s">
        <v>518</v>
      </c>
      <c r="C514" s="277"/>
      <c r="D514" s="291"/>
      <c r="E514" s="366"/>
      <c r="F514" s="271"/>
      <c r="G514" s="271"/>
    </row>
    <row r="515" spans="1:7" s="398" customFormat="1" ht="63.75" x14ac:dyDescent="0.2">
      <c r="A515" s="369" t="s">
        <v>692</v>
      </c>
      <c r="B515" s="293" t="s">
        <v>970</v>
      </c>
      <c r="C515" s="283"/>
      <c r="D515" s="285"/>
      <c r="E515" s="381"/>
      <c r="F515" s="264"/>
      <c r="G515" s="264" t="str">
        <f t="shared" ref="G515:G522" si="36">+IF(D515="","",(D515*E515+D515*F515))</f>
        <v/>
      </c>
    </row>
    <row r="516" spans="1:7" s="398" customFormat="1" ht="63.75" x14ac:dyDescent="0.2">
      <c r="A516" s="369" t="s">
        <v>705</v>
      </c>
      <c r="B516" s="293" t="s">
        <v>1023</v>
      </c>
      <c r="C516" s="283"/>
      <c r="D516" s="285"/>
      <c r="E516" s="381"/>
      <c r="F516" s="264"/>
      <c r="G516" s="264" t="str">
        <f t="shared" si="36"/>
        <v/>
      </c>
    </row>
    <row r="517" spans="1:7" s="398" customFormat="1" ht="25.5" x14ac:dyDescent="0.2">
      <c r="A517" s="369" t="s">
        <v>707</v>
      </c>
      <c r="B517" s="293" t="s">
        <v>1024</v>
      </c>
      <c r="C517" s="283"/>
      <c r="D517" s="285"/>
      <c r="E517" s="381"/>
      <c r="F517" s="264"/>
      <c r="G517" s="264" t="str">
        <f t="shared" si="36"/>
        <v/>
      </c>
    </row>
    <row r="518" spans="1:7" s="398" customFormat="1" ht="12.75" x14ac:dyDescent="0.2">
      <c r="A518" s="369"/>
      <c r="B518" s="293"/>
      <c r="C518" s="283"/>
      <c r="D518" s="285"/>
      <c r="E518" s="381"/>
      <c r="F518" s="264"/>
      <c r="G518" s="264"/>
    </row>
    <row r="519" spans="1:7" s="398" customFormat="1" ht="12.75" x14ac:dyDescent="0.2">
      <c r="A519" s="362" t="s">
        <v>1025</v>
      </c>
      <c r="B519" s="266" t="s">
        <v>1021</v>
      </c>
      <c r="C519" s="283"/>
      <c r="D519" s="285"/>
      <c r="E519" s="381"/>
      <c r="F519" s="264"/>
      <c r="G519" s="264" t="str">
        <f t="shared" si="36"/>
        <v/>
      </c>
    </row>
    <row r="520" spans="1:7" s="398" customFormat="1" ht="12.75" x14ac:dyDescent="0.2">
      <c r="A520" s="362"/>
      <c r="B520" s="401" t="s">
        <v>1026</v>
      </c>
      <c r="C520" s="283"/>
      <c r="D520" s="285"/>
      <c r="E520" s="381"/>
      <c r="F520" s="264"/>
      <c r="G520" s="264" t="str">
        <f t="shared" si="36"/>
        <v/>
      </c>
    </row>
    <row r="521" spans="1:7" s="398" customFormat="1" x14ac:dyDescent="0.2">
      <c r="A521" s="369"/>
      <c r="B521" s="293" t="s">
        <v>1027</v>
      </c>
      <c r="C521" s="283" t="s">
        <v>1028</v>
      </c>
      <c r="D521" s="285">
        <v>161</v>
      </c>
      <c r="E521" s="381"/>
      <c r="F521" s="264"/>
      <c r="G521" s="264">
        <f t="shared" si="36"/>
        <v>0</v>
      </c>
    </row>
    <row r="522" spans="1:7" s="398" customFormat="1" ht="12.75" x14ac:dyDescent="0.2">
      <c r="A522" s="369"/>
      <c r="B522" s="293"/>
      <c r="C522" s="277"/>
      <c r="D522" s="291"/>
      <c r="E522" s="366"/>
      <c r="F522" s="271"/>
      <c r="G522" s="271" t="str">
        <f t="shared" si="36"/>
        <v/>
      </c>
    </row>
    <row r="523" spans="1:7" s="398" customFormat="1" x14ac:dyDescent="0.25">
      <c r="A523" s="297" t="s">
        <v>1029</v>
      </c>
      <c r="B523" s="425"/>
      <c r="C523" s="425"/>
      <c r="D523" s="425"/>
      <c r="E523" s="425"/>
      <c r="F523" s="426"/>
      <c r="G523" s="426">
        <f>+G513+G493+G484+G464+G474+G436+G408+G397</f>
        <v>0</v>
      </c>
    </row>
    <row r="524" spans="1:7" ht="15.75" thickBot="1" x14ac:dyDescent="0.3">
      <c r="A524" s="248">
        <v>15</v>
      </c>
      <c r="B524" s="459" t="s">
        <v>1048</v>
      </c>
      <c r="C524" s="460"/>
      <c r="D524" s="460"/>
      <c r="E524" s="460"/>
      <c r="F524" s="249"/>
      <c r="G524" s="249">
        <f>+SUM(G526:G537)</f>
        <v>0</v>
      </c>
    </row>
    <row r="525" spans="1:7" ht="15.75" thickTop="1" x14ac:dyDescent="0.25">
      <c r="A525" s="346"/>
      <c r="B525" s="347"/>
      <c r="C525" s="336"/>
      <c r="D525" s="348"/>
      <c r="E525" s="335"/>
      <c r="F525" s="349"/>
      <c r="G525" s="349"/>
    </row>
    <row r="526" spans="1:7" x14ac:dyDescent="0.25">
      <c r="A526" s="295">
        <v>1</v>
      </c>
      <c r="B526" s="266" t="s">
        <v>1030</v>
      </c>
      <c r="C526" s="350"/>
      <c r="D526" s="351"/>
      <c r="E526" s="312"/>
      <c r="F526" s="264" t="str">
        <f t="shared" ref="F526:F537" si="37">IF(E526="","",D526*E526)</f>
        <v/>
      </c>
      <c r="G526" s="264" t="str">
        <f t="shared" ref="G526:G538" si="38">+IF(D526="","",(D526*E526+D526*F526))</f>
        <v/>
      </c>
    </row>
    <row r="527" spans="1:7" x14ac:dyDescent="0.25">
      <c r="A527" s="295"/>
      <c r="B527" s="266"/>
      <c r="C527" s="350"/>
      <c r="D527" s="351"/>
      <c r="E527" s="312"/>
      <c r="F527" s="264" t="str">
        <f t="shared" si="37"/>
        <v/>
      </c>
      <c r="G527" s="264" t="str">
        <f t="shared" si="38"/>
        <v/>
      </c>
    </row>
    <row r="528" spans="1:7" x14ac:dyDescent="0.25">
      <c r="A528" s="295"/>
      <c r="B528" s="266"/>
      <c r="C528" s="350"/>
      <c r="D528" s="351"/>
      <c r="E528" s="312"/>
      <c r="F528" s="264" t="str">
        <f t="shared" si="37"/>
        <v/>
      </c>
      <c r="G528" s="264" t="str">
        <f t="shared" si="38"/>
        <v/>
      </c>
    </row>
    <row r="529" spans="1:7" x14ac:dyDescent="0.25">
      <c r="A529" s="295"/>
      <c r="B529" s="266"/>
      <c r="C529" s="350"/>
      <c r="D529" s="351"/>
      <c r="E529" s="312"/>
      <c r="F529" s="264" t="str">
        <f t="shared" si="37"/>
        <v/>
      </c>
      <c r="G529" s="264" t="str">
        <f t="shared" si="38"/>
        <v/>
      </c>
    </row>
    <row r="530" spans="1:7" x14ac:dyDescent="0.25">
      <c r="A530" s="295"/>
      <c r="B530" s="266"/>
      <c r="C530" s="350"/>
      <c r="D530" s="351"/>
      <c r="E530" s="312"/>
      <c r="F530" s="264" t="str">
        <f t="shared" si="37"/>
        <v/>
      </c>
      <c r="G530" s="264" t="str">
        <f t="shared" si="38"/>
        <v/>
      </c>
    </row>
    <row r="531" spans="1:7" x14ac:dyDescent="0.25">
      <c r="A531" s="295"/>
      <c r="B531" s="266"/>
      <c r="C531" s="350"/>
      <c r="D531" s="351"/>
      <c r="E531" s="312"/>
      <c r="F531" s="264" t="str">
        <f t="shared" si="37"/>
        <v/>
      </c>
      <c r="G531" s="264" t="str">
        <f t="shared" si="38"/>
        <v/>
      </c>
    </row>
    <row r="532" spans="1:7" x14ac:dyDescent="0.25">
      <c r="A532" s="295"/>
      <c r="B532" s="266"/>
      <c r="C532" s="350"/>
      <c r="D532" s="351"/>
      <c r="E532" s="312"/>
      <c r="F532" s="264" t="str">
        <f t="shared" si="37"/>
        <v/>
      </c>
      <c r="G532" s="264" t="str">
        <f t="shared" si="38"/>
        <v/>
      </c>
    </row>
    <row r="533" spans="1:7" x14ac:dyDescent="0.25">
      <c r="A533" s="295"/>
      <c r="B533" s="266"/>
      <c r="C533" s="350"/>
      <c r="D533" s="351"/>
      <c r="E533" s="312"/>
      <c r="F533" s="264" t="str">
        <f t="shared" si="37"/>
        <v/>
      </c>
      <c r="G533" s="264" t="str">
        <f t="shared" si="38"/>
        <v/>
      </c>
    </row>
    <row r="534" spans="1:7" x14ac:dyDescent="0.25">
      <c r="A534" s="295"/>
      <c r="B534" s="266"/>
      <c r="C534" s="350"/>
      <c r="D534" s="351"/>
      <c r="E534" s="312"/>
      <c r="F534" s="264" t="str">
        <f t="shared" si="37"/>
        <v/>
      </c>
      <c r="G534" s="264" t="str">
        <f t="shared" si="38"/>
        <v/>
      </c>
    </row>
    <row r="535" spans="1:7" x14ac:dyDescent="0.25">
      <c r="A535" s="301"/>
      <c r="B535" s="293"/>
      <c r="C535" s="283"/>
      <c r="D535" s="331"/>
      <c r="E535" s="285"/>
      <c r="F535" s="264" t="str">
        <f t="shared" si="37"/>
        <v/>
      </c>
      <c r="G535" s="264" t="str">
        <f t="shared" si="38"/>
        <v/>
      </c>
    </row>
    <row r="536" spans="1:7" x14ac:dyDescent="0.25">
      <c r="A536" s="301"/>
      <c r="B536" s="293"/>
      <c r="C536" s="283"/>
      <c r="D536" s="331"/>
      <c r="E536" s="285"/>
      <c r="F536" s="264" t="str">
        <f t="shared" si="37"/>
        <v/>
      </c>
      <c r="G536" s="264" t="str">
        <f t="shared" si="38"/>
        <v/>
      </c>
    </row>
    <row r="537" spans="1:7" x14ac:dyDescent="0.25">
      <c r="A537" s="301"/>
      <c r="B537" s="293"/>
      <c r="C537" s="283"/>
      <c r="D537" s="331"/>
      <c r="E537" s="285"/>
      <c r="F537" s="264" t="str">
        <f t="shared" si="37"/>
        <v/>
      </c>
      <c r="G537" s="264" t="str">
        <f t="shared" si="38"/>
        <v/>
      </c>
    </row>
    <row r="538" spans="1:7" x14ac:dyDescent="0.25">
      <c r="A538" s="330"/>
      <c r="B538" s="265"/>
      <c r="C538" s="283"/>
      <c r="D538" s="263"/>
      <c r="E538" s="285"/>
      <c r="F538" s="264"/>
      <c r="G538" s="264" t="str">
        <f t="shared" si="38"/>
        <v/>
      </c>
    </row>
    <row r="539" spans="1:7" x14ac:dyDescent="0.25">
      <c r="A539" s="297" t="s">
        <v>1031</v>
      </c>
      <c r="B539" s="298"/>
      <c r="C539" s="298"/>
      <c r="D539" s="298"/>
      <c r="E539" s="298"/>
      <c r="F539" s="299"/>
      <c r="G539" s="299">
        <f>G524</f>
        <v>0</v>
      </c>
    </row>
    <row r="540" spans="1:7" ht="15.75" thickBot="1" x14ac:dyDescent="0.3">
      <c r="A540" s="248">
        <v>16</v>
      </c>
      <c r="B540" s="459" t="s">
        <v>1049</v>
      </c>
      <c r="C540" s="460"/>
      <c r="D540" s="460"/>
      <c r="E540" s="460"/>
      <c r="F540" s="249"/>
      <c r="G540" s="249">
        <f>+SUM(G542:G558)</f>
        <v>0</v>
      </c>
    </row>
    <row r="541" spans="1:7" ht="15.75" thickTop="1" x14ac:dyDescent="0.25">
      <c r="A541" s="346"/>
      <c r="B541" s="347"/>
      <c r="C541" s="336"/>
      <c r="D541" s="348"/>
      <c r="E541" s="335"/>
      <c r="F541" s="349"/>
      <c r="G541" s="349"/>
    </row>
    <row r="542" spans="1:7" x14ac:dyDescent="0.25">
      <c r="A542" s="295">
        <v>1</v>
      </c>
      <c r="B542" s="266" t="s">
        <v>1032</v>
      </c>
      <c r="C542" s="350"/>
      <c r="D542" s="351"/>
      <c r="E542" s="312"/>
      <c r="F542" s="264" t="str">
        <f t="shared" ref="F542:F558" si="39">IF(E542="","",D542*E542)</f>
        <v/>
      </c>
      <c r="G542" s="264" t="str">
        <f t="shared" ref="G542:G558" si="40">+IF(D542="","",(D542*E542+D542*F542))</f>
        <v/>
      </c>
    </row>
    <row r="543" spans="1:7" x14ac:dyDescent="0.25">
      <c r="A543" s="295"/>
      <c r="B543" s="266"/>
      <c r="C543" s="350"/>
      <c r="D543" s="351"/>
      <c r="E543" s="312"/>
      <c r="F543" s="264" t="str">
        <f t="shared" si="39"/>
        <v/>
      </c>
      <c r="G543" s="264" t="str">
        <f t="shared" si="40"/>
        <v/>
      </c>
    </row>
    <row r="544" spans="1:7" x14ac:dyDescent="0.25">
      <c r="A544" s="295"/>
      <c r="B544" s="266"/>
      <c r="C544" s="350"/>
      <c r="D544" s="351"/>
      <c r="E544" s="312"/>
      <c r="F544" s="264" t="str">
        <f t="shared" si="39"/>
        <v/>
      </c>
      <c r="G544" s="264" t="str">
        <f t="shared" si="40"/>
        <v/>
      </c>
    </row>
    <row r="545" spans="1:7" x14ac:dyDescent="0.25">
      <c r="A545" s="295"/>
      <c r="B545" s="266"/>
      <c r="C545" s="350"/>
      <c r="D545" s="351"/>
      <c r="E545" s="312"/>
      <c r="F545" s="264" t="str">
        <f t="shared" si="39"/>
        <v/>
      </c>
      <c r="G545" s="264" t="str">
        <f t="shared" si="40"/>
        <v/>
      </c>
    </row>
    <row r="546" spans="1:7" x14ac:dyDescent="0.25">
      <c r="A546" s="295"/>
      <c r="B546" s="266"/>
      <c r="C546" s="350"/>
      <c r="D546" s="351"/>
      <c r="E546" s="312"/>
      <c r="F546" s="264" t="str">
        <f t="shared" si="39"/>
        <v/>
      </c>
      <c r="G546" s="264" t="str">
        <f t="shared" si="40"/>
        <v/>
      </c>
    </row>
    <row r="547" spans="1:7" x14ac:dyDescent="0.25">
      <c r="A547" s="295"/>
      <c r="B547" s="266"/>
      <c r="C547" s="350"/>
      <c r="D547" s="351"/>
      <c r="E547" s="312"/>
      <c r="F547" s="264" t="str">
        <f t="shared" si="39"/>
        <v/>
      </c>
      <c r="G547" s="264" t="str">
        <f t="shared" si="40"/>
        <v/>
      </c>
    </row>
    <row r="548" spans="1:7" x14ac:dyDescent="0.25">
      <c r="A548" s="295"/>
      <c r="B548" s="266"/>
      <c r="C548" s="350"/>
      <c r="D548" s="351"/>
      <c r="E548" s="312"/>
      <c r="F548" s="264" t="str">
        <f t="shared" si="39"/>
        <v/>
      </c>
      <c r="G548" s="264" t="str">
        <f t="shared" si="40"/>
        <v/>
      </c>
    </row>
    <row r="549" spans="1:7" x14ac:dyDescent="0.25">
      <c r="A549" s="295"/>
      <c r="B549" s="266"/>
      <c r="C549" s="350"/>
      <c r="D549" s="351"/>
      <c r="E549" s="312"/>
      <c r="F549" s="264" t="str">
        <f t="shared" si="39"/>
        <v/>
      </c>
      <c r="G549" s="264" t="str">
        <f t="shared" si="40"/>
        <v/>
      </c>
    </row>
    <row r="550" spans="1:7" x14ac:dyDescent="0.25">
      <c r="A550" s="295"/>
      <c r="B550" s="266"/>
      <c r="C550" s="350"/>
      <c r="D550" s="351"/>
      <c r="E550" s="312"/>
      <c r="F550" s="264" t="str">
        <f t="shared" si="39"/>
        <v/>
      </c>
      <c r="G550" s="264" t="str">
        <f t="shared" si="40"/>
        <v/>
      </c>
    </row>
    <row r="551" spans="1:7" x14ac:dyDescent="0.25">
      <c r="A551" s="295"/>
      <c r="B551" s="266"/>
      <c r="C551" s="350"/>
      <c r="D551" s="351"/>
      <c r="E551" s="312"/>
      <c r="F551" s="264" t="str">
        <f t="shared" si="39"/>
        <v/>
      </c>
      <c r="G551" s="264" t="str">
        <f t="shared" si="40"/>
        <v/>
      </c>
    </row>
    <row r="552" spans="1:7" x14ac:dyDescent="0.25">
      <c r="A552" s="301"/>
      <c r="B552" s="293"/>
      <c r="C552" s="283"/>
      <c r="D552" s="331"/>
      <c r="E552" s="285"/>
      <c r="F552" s="264" t="str">
        <f t="shared" si="39"/>
        <v/>
      </c>
      <c r="G552" s="264" t="str">
        <f t="shared" si="40"/>
        <v/>
      </c>
    </row>
    <row r="553" spans="1:7" x14ac:dyDescent="0.25">
      <c r="A553" s="301"/>
      <c r="B553" s="293"/>
      <c r="C553" s="283"/>
      <c r="D553" s="331"/>
      <c r="E553" s="285"/>
      <c r="F553" s="264" t="str">
        <f t="shared" si="39"/>
        <v/>
      </c>
      <c r="G553" s="264" t="str">
        <f t="shared" si="40"/>
        <v/>
      </c>
    </row>
    <row r="554" spans="1:7" x14ac:dyDescent="0.25">
      <c r="A554" s="352"/>
      <c r="B554" s="293"/>
      <c r="C554" s="283"/>
      <c r="D554" s="353"/>
      <c r="E554" s="285"/>
      <c r="F554" s="264" t="str">
        <f t="shared" si="39"/>
        <v/>
      </c>
      <c r="G554" s="264" t="str">
        <f t="shared" si="40"/>
        <v/>
      </c>
    </row>
    <row r="555" spans="1:7" x14ac:dyDescent="0.25">
      <c r="A555" s="295"/>
      <c r="B555" s="266"/>
      <c r="C555" s="350"/>
      <c r="D555" s="351"/>
      <c r="E555" s="312"/>
      <c r="F555" s="264" t="str">
        <f t="shared" si="39"/>
        <v/>
      </c>
      <c r="G555" s="264" t="str">
        <f t="shared" si="40"/>
        <v/>
      </c>
    </row>
    <row r="556" spans="1:7" x14ac:dyDescent="0.25">
      <c r="A556" s="301"/>
      <c r="B556" s="293"/>
      <c r="C556" s="283"/>
      <c r="D556" s="331"/>
      <c r="E556" s="285"/>
      <c r="F556" s="264" t="str">
        <f t="shared" si="39"/>
        <v/>
      </c>
      <c r="G556" s="264" t="str">
        <f t="shared" si="40"/>
        <v/>
      </c>
    </row>
    <row r="557" spans="1:7" x14ac:dyDescent="0.25">
      <c r="A557" s="301"/>
      <c r="B557" s="293"/>
      <c r="C557" s="283"/>
      <c r="D557" s="331"/>
      <c r="E557" s="285"/>
      <c r="F557" s="264" t="str">
        <f t="shared" si="39"/>
        <v/>
      </c>
      <c r="G557" s="264" t="str">
        <f t="shared" si="40"/>
        <v/>
      </c>
    </row>
    <row r="558" spans="1:7" x14ac:dyDescent="0.25">
      <c r="A558" s="301"/>
      <c r="B558" s="293"/>
      <c r="C558" s="283"/>
      <c r="D558" s="331"/>
      <c r="E558" s="285"/>
      <c r="F558" s="264" t="str">
        <f t="shared" si="39"/>
        <v/>
      </c>
      <c r="G558" s="264" t="str">
        <f t="shared" si="40"/>
        <v/>
      </c>
    </row>
    <row r="559" spans="1:7" x14ac:dyDescent="0.25">
      <c r="A559" s="330"/>
      <c r="B559" s="265"/>
      <c r="C559" s="283"/>
      <c r="D559" s="263"/>
      <c r="E559" s="285"/>
      <c r="F559" s="264"/>
      <c r="G559" s="264"/>
    </row>
    <row r="560" spans="1:7" x14ac:dyDescent="0.25">
      <c r="A560" s="297" t="s">
        <v>1033</v>
      </c>
      <c r="B560" s="298"/>
      <c r="C560" s="298"/>
      <c r="D560" s="298"/>
      <c r="E560" s="298"/>
      <c r="F560" s="299"/>
      <c r="G560" s="299">
        <f>G540</f>
        <v>0</v>
      </c>
    </row>
  </sheetData>
  <mergeCells count="52">
    <mergeCell ref="B55:E55"/>
    <mergeCell ref="B8:E8"/>
    <mergeCell ref="B26:E26"/>
    <mergeCell ref="B29:E29"/>
    <mergeCell ref="B43:E43"/>
    <mergeCell ref="B44:E44"/>
    <mergeCell ref="B164:E164"/>
    <mergeCell ref="B77:E77"/>
    <mergeCell ref="B95:E95"/>
    <mergeCell ref="B116:E116"/>
    <mergeCell ref="B118:E118"/>
    <mergeCell ref="B126:E126"/>
    <mergeCell ref="B131:E131"/>
    <mergeCell ref="B137:E137"/>
    <mergeCell ref="B139:E139"/>
    <mergeCell ref="B145:E145"/>
    <mergeCell ref="B157:E157"/>
    <mergeCell ref="B159:E159"/>
    <mergeCell ref="B240:E240"/>
    <mergeCell ref="B175:E175"/>
    <mergeCell ref="B177:E177"/>
    <mergeCell ref="B182:E182"/>
    <mergeCell ref="B190:E190"/>
    <mergeCell ref="B192:E192"/>
    <mergeCell ref="B195:E195"/>
    <mergeCell ref="B203:E203"/>
    <mergeCell ref="B205:E205"/>
    <mergeCell ref="B210:E210"/>
    <mergeCell ref="B230:E230"/>
    <mergeCell ref="B232:E232"/>
    <mergeCell ref="B395:E395"/>
    <mergeCell ref="B272:E272"/>
    <mergeCell ref="B274:E274"/>
    <mergeCell ref="B281:E281"/>
    <mergeCell ref="B296:E296"/>
    <mergeCell ref="B298:E298"/>
    <mergeCell ref="B302:E302"/>
    <mergeCell ref="B308:E308"/>
    <mergeCell ref="B310:E310"/>
    <mergeCell ref="B327:E327"/>
    <mergeCell ref="B374:E374"/>
    <mergeCell ref="B384:E384"/>
    <mergeCell ref="B493:E493"/>
    <mergeCell ref="B513:E513"/>
    <mergeCell ref="B524:E524"/>
    <mergeCell ref="B540:E540"/>
    <mergeCell ref="B397:E397"/>
    <mergeCell ref="B408:E408"/>
    <mergeCell ref="B436:E436"/>
    <mergeCell ref="B464:E464"/>
    <mergeCell ref="B474:E474"/>
    <mergeCell ref="B484:E484"/>
  </mergeCells>
  <pageMargins left="0.7" right="0.7" top="0.75" bottom="0.75" header="0.3" footer="0.3"/>
  <pageSetup paperSize="9" scale="74" fitToHeight="0" orientation="portrait" r:id="rId1"/>
  <headerFooter>
    <oddFooter>&amp;R&amp;P</oddFooter>
  </headerFooter>
  <rowBreaks count="12" manualBreakCount="12">
    <brk id="42" max="16383" man="1"/>
    <brk id="84" max="16383" man="1"/>
    <brk id="115" max="16383" man="1"/>
    <brk id="156" max="16383" man="1"/>
    <brk id="189" max="16383" man="1"/>
    <brk id="229" max="16383" man="1"/>
    <brk id="271" max="16383" man="1"/>
    <brk id="307" max="16383" man="1"/>
    <brk id="394" max="16383" man="1"/>
    <brk id="435" max="16383" man="1"/>
    <brk id="473" max="16383" man="1"/>
    <brk id="51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2"/>
  <sheetViews>
    <sheetView view="pageBreakPreview" zoomScale="145" zoomScaleNormal="100" zoomScaleSheetLayoutView="145" workbookViewId="0">
      <selection activeCell="D11" sqref="D11"/>
    </sheetView>
  </sheetViews>
  <sheetFormatPr defaultRowHeight="15" x14ac:dyDescent="0.25"/>
  <cols>
    <col min="1" max="1" width="4.42578125" style="1" customWidth="1"/>
    <col min="2" max="2" width="47.5703125" style="1" customWidth="1"/>
    <col min="3" max="3" width="1.140625" style="1" customWidth="1"/>
    <col min="4" max="4" width="17" style="1" bestFit="1" customWidth="1"/>
    <col min="5" max="5" width="9.140625" style="1"/>
    <col min="6" max="6" width="6.28515625" style="1" customWidth="1"/>
    <col min="7" max="7" width="13.85546875" style="1" bestFit="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36" t="s">
        <v>0</v>
      </c>
      <c r="B2" s="436"/>
      <c r="C2" s="436"/>
      <c r="D2" s="436"/>
      <c r="E2" s="436"/>
      <c r="F2" s="436"/>
    </row>
    <row r="3" spans="1:7" ht="18.75" x14ac:dyDescent="0.25">
      <c r="A3" s="437" t="str">
        <f>'Cover Page'!A16:I16</f>
        <v>WATER SUPPLY &amp; SEWARAGE SYSTEM IN GDH.NADELLA</v>
      </c>
      <c r="B3" s="438"/>
      <c r="C3" s="438"/>
      <c r="D3" s="438"/>
      <c r="E3" s="438"/>
      <c r="F3" s="439"/>
    </row>
    <row r="5" spans="1:7" x14ac:dyDescent="0.25">
      <c r="B5" s="440" t="s">
        <v>1</v>
      </c>
      <c r="C5" s="442"/>
      <c r="D5" s="444" t="s">
        <v>2</v>
      </c>
      <c r="E5" s="442" t="s">
        <v>3</v>
      </c>
    </row>
    <row r="6" spans="1:7" x14ac:dyDescent="0.25">
      <c r="B6" s="441"/>
      <c r="C6" s="443"/>
      <c r="D6" s="445"/>
      <c r="E6" s="446"/>
    </row>
    <row r="7" spans="1:7" x14ac:dyDescent="0.25">
      <c r="B7" s="2"/>
      <c r="C7" s="3"/>
      <c r="D7" s="4"/>
      <c r="E7" s="5"/>
    </row>
    <row r="8" spans="1:7" x14ac:dyDescent="0.25">
      <c r="B8" s="6" t="s">
        <v>4</v>
      </c>
      <c r="C8" s="3"/>
      <c r="D8" s="4">
        <f>+'01 General BoQ Summary'!D23</f>
        <v>0</v>
      </c>
      <c r="E8" s="5"/>
    </row>
    <row r="9" spans="1:7" x14ac:dyDescent="0.25">
      <c r="B9" s="7" t="s">
        <v>183</v>
      </c>
      <c r="C9" s="3"/>
      <c r="D9" s="8">
        <f>+'02 Sewerage System summary'!D21</f>
        <v>0</v>
      </c>
      <c r="E9" s="5"/>
      <c r="F9" s="9"/>
      <c r="G9" s="9"/>
    </row>
    <row r="10" spans="1:7" x14ac:dyDescent="0.25">
      <c r="B10" s="7" t="s">
        <v>5</v>
      </c>
      <c r="C10" s="3"/>
      <c r="D10" s="8">
        <f>+'03 Water Supply System summary'!D22</f>
        <v>0</v>
      </c>
      <c r="E10" s="5"/>
      <c r="F10" s="9"/>
      <c r="G10" s="9"/>
    </row>
    <row r="11" spans="1:7" x14ac:dyDescent="0.25">
      <c r="B11" s="7" t="s">
        <v>545</v>
      </c>
      <c r="C11" s="3"/>
      <c r="D11" s="8">
        <f>+'04 Admin Building Summary'!D27</f>
        <v>0</v>
      </c>
      <c r="E11" s="5"/>
      <c r="F11" s="9"/>
      <c r="G11" s="9"/>
    </row>
    <row r="12" spans="1:7" x14ac:dyDescent="0.25">
      <c r="B12" s="7"/>
      <c r="C12" s="3"/>
      <c r="D12" s="8"/>
      <c r="E12" s="5"/>
      <c r="F12" s="9"/>
      <c r="G12" s="9"/>
    </row>
    <row r="13" spans="1:7" x14ac:dyDescent="0.25">
      <c r="B13" s="7"/>
      <c r="C13" s="3"/>
      <c r="D13" s="8"/>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134" t="s">
        <v>672</v>
      </c>
      <c r="C19" s="3"/>
      <c r="D19" s="8">
        <f>+SUM(D8:D11)*0.06</f>
        <v>0</v>
      </c>
      <c r="E19" s="5"/>
    </row>
    <row r="20" spans="2:7" ht="15.75" x14ac:dyDescent="0.25">
      <c r="B20" s="10" t="s">
        <v>6</v>
      </c>
      <c r="C20" s="11"/>
      <c r="D20" s="12">
        <f>SUM(D8:D19)</f>
        <v>0</v>
      </c>
      <c r="E20" s="13"/>
    </row>
    <row r="22" spans="2:7" x14ac:dyDescent="0.25">
      <c r="D22"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5"/>
  <sheetViews>
    <sheetView view="pageBreakPreview" zoomScaleNormal="100" zoomScaleSheetLayoutView="100" workbookViewId="0">
      <selection activeCell="D13" sqref="D13"/>
    </sheetView>
  </sheetViews>
  <sheetFormatPr defaultRowHeight="15" x14ac:dyDescent="0.25"/>
  <cols>
    <col min="1" max="1" width="4.42578125" style="1" customWidth="1"/>
    <col min="2" max="2" width="48.5703125" style="1" bestFit="1" customWidth="1"/>
    <col min="3" max="3" width="1.140625" style="1" customWidth="1"/>
    <col min="4" max="4" width="17" style="1" bestFit="1" customWidth="1"/>
    <col min="5" max="5" width="9.140625" style="1"/>
    <col min="6" max="6" width="4.85546875" style="1" customWidth="1"/>
    <col min="7" max="7" width="7.7109375" style="1" customWidth="1"/>
    <col min="8" max="257" width="9.140625" style="1"/>
    <col min="258" max="258" width="48.5703125" style="1" bestFit="1" customWidth="1"/>
    <col min="259" max="259" width="1.140625" style="1" customWidth="1"/>
    <col min="260" max="260" width="17" style="1" bestFit="1" customWidth="1"/>
    <col min="261" max="262" width="9.140625" style="1"/>
    <col min="263" max="263" width="13.85546875" style="1" bestFit="1" customWidth="1"/>
    <col min="264" max="513" width="9.140625" style="1"/>
    <col min="514" max="514" width="48.5703125" style="1" bestFit="1" customWidth="1"/>
    <col min="515" max="515" width="1.140625" style="1" customWidth="1"/>
    <col min="516" max="516" width="17" style="1" bestFit="1" customWidth="1"/>
    <col min="517" max="518" width="9.140625" style="1"/>
    <col min="519" max="519" width="13.85546875" style="1" bestFit="1" customWidth="1"/>
    <col min="520" max="769" width="9.140625" style="1"/>
    <col min="770" max="770" width="48.5703125" style="1" bestFit="1" customWidth="1"/>
    <col min="771" max="771" width="1.140625" style="1" customWidth="1"/>
    <col min="772" max="772" width="17" style="1" bestFit="1" customWidth="1"/>
    <col min="773" max="774" width="9.140625" style="1"/>
    <col min="775" max="775" width="13.85546875" style="1" bestFit="1" customWidth="1"/>
    <col min="776" max="1025" width="9.140625" style="1"/>
    <col min="1026" max="1026" width="48.5703125" style="1" bestFit="1" customWidth="1"/>
    <col min="1027" max="1027" width="1.140625" style="1" customWidth="1"/>
    <col min="1028" max="1028" width="17" style="1" bestFit="1" customWidth="1"/>
    <col min="1029" max="1030" width="9.140625" style="1"/>
    <col min="1031" max="1031" width="13.85546875" style="1" bestFit="1" customWidth="1"/>
    <col min="1032" max="1281" width="9.140625" style="1"/>
    <col min="1282" max="1282" width="48.5703125" style="1" bestFit="1" customWidth="1"/>
    <col min="1283" max="1283" width="1.140625" style="1" customWidth="1"/>
    <col min="1284" max="1284" width="17" style="1" bestFit="1" customWidth="1"/>
    <col min="1285" max="1286" width="9.140625" style="1"/>
    <col min="1287" max="1287" width="13.85546875" style="1" bestFit="1" customWidth="1"/>
    <col min="1288" max="1537" width="9.140625" style="1"/>
    <col min="1538" max="1538" width="48.5703125" style="1" bestFit="1" customWidth="1"/>
    <col min="1539" max="1539" width="1.140625" style="1" customWidth="1"/>
    <col min="1540" max="1540" width="17" style="1" bestFit="1" customWidth="1"/>
    <col min="1541" max="1542" width="9.140625" style="1"/>
    <col min="1543" max="1543" width="13.85546875" style="1" bestFit="1" customWidth="1"/>
    <col min="1544" max="1793" width="9.140625" style="1"/>
    <col min="1794" max="1794" width="48.5703125" style="1" bestFit="1" customWidth="1"/>
    <col min="1795" max="1795" width="1.140625" style="1" customWidth="1"/>
    <col min="1796" max="1796" width="17" style="1" bestFit="1" customWidth="1"/>
    <col min="1797" max="1798" width="9.140625" style="1"/>
    <col min="1799" max="1799" width="13.85546875" style="1" bestFit="1" customWidth="1"/>
    <col min="1800" max="2049" width="9.140625" style="1"/>
    <col min="2050" max="2050" width="48.5703125" style="1" bestFit="1" customWidth="1"/>
    <col min="2051" max="2051" width="1.140625" style="1" customWidth="1"/>
    <col min="2052" max="2052" width="17" style="1" bestFit="1" customWidth="1"/>
    <col min="2053" max="2054" width="9.140625" style="1"/>
    <col min="2055" max="2055" width="13.85546875" style="1" bestFit="1" customWidth="1"/>
    <col min="2056" max="2305" width="9.140625" style="1"/>
    <col min="2306" max="2306" width="48.5703125" style="1" bestFit="1" customWidth="1"/>
    <col min="2307" max="2307" width="1.140625" style="1" customWidth="1"/>
    <col min="2308" max="2308" width="17" style="1" bestFit="1" customWidth="1"/>
    <col min="2309" max="2310" width="9.140625" style="1"/>
    <col min="2311" max="2311" width="13.85546875" style="1" bestFit="1" customWidth="1"/>
    <col min="2312" max="2561" width="9.140625" style="1"/>
    <col min="2562" max="2562" width="48.5703125" style="1" bestFit="1" customWidth="1"/>
    <col min="2563" max="2563" width="1.140625" style="1" customWidth="1"/>
    <col min="2564" max="2564" width="17" style="1" bestFit="1" customWidth="1"/>
    <col min="2565" max="2566" width="9.140625" style="1"/>
    <col min="2567" max="2567" width="13.85546875" style="1" bestFit="1" customWidth="1"/>
    <col min="2568" max="2817" width="9.140625" style="1"/>
    <col min="2818" max="2818" width="48.5703125" style="1" bestFit="1" customWidth="1"/>
    <col min="2819" max="2819" width="1.140625" style="1" customWidth="1"/>
    <col min="2820" max="2820" width="17" style="1" bestFit="1" customWidth="1"/>
    <col min="2821" max="2822" width="9.140625" style="1"/>
    <col min="2823" max="2823" width="13.85546875" style="1" bestFit="1" customWidth="1"/>
    <col min="2824" max="3073" width="9.140625" style="1"/>
    <col min="3074" max="3074" width="48.5703125" style="1" bestFit="1" customWidth="1"/>
    <col min="3075" max="3075" width="1.140625" style="1" customWidth="1"/>
    <col min="3076" max="3076" width="17" style="1" bestFit="1" customWidth="1"/>
    <col min="3077" max="3078" width="9.140625" style="1"/>
    <col min="3079" max="3079" width="13.85546875" style="1" bestFit="1" customWidth="1"/>
    <col min="3080" max="3329" width="9.140625" style="1"/>
    <col min="3330" max="3330" width="48.5703125" style="1" bestFit="1" customWidth="1"/>
    <col min="3331" max="3331" width="1.140625" style="1" customWidth="1"/>
    <col min="3332" max="3332" width="17" style="1" bestFit="1" customWidth="1"/>
    <col min="3333" max="3334" width="9.140625" style="1"/>
    <col min="3335" max="3335" width="13.85546875" style="1" bestFit="1" customWidth="1"/>
    <col min="3336" max="3585" width="9.140625" style="1"/>
    <col min="3586" max="3586" width="48.5703125" style="1" bestFit="1" customWidth="1"/>
    <col min="3587" max="3587" width="1.140625" style="1" customWidth="1"/>
    <col min="3588" max="3588" width="17" style="1" bestFit="1" customWidth="1"/>
    <col min="3589" max="3590" width="9.140625" style="1"/>
    <col min="3591" max="3591" width="13.85546875" style="1" bestFit="1" customWidth="1"/>
    <col min="3592" max="3841" width="9.140625" style="1"/>
    <col min="3842" max="3842" width="48.5703125" style="1" bestFit="1" customWidth="1"/>
    <col min="3843" max="3843" width="1.140625" style="1" customWidth="1"/>
    <col min="3844" max="3844" width="17" style="1" bestFit="1" customWidth="1"/>
    <col min="3845" max="3846" width="9.140625" style="1"/>
    <col min="3847" max="3847" width="13.85546875" style="1" bestFit="1" customWidth="1"/>
    <col min="3848" max="4097" width="9.140625" style="1"/>
    <col min="4098" max="4098" width="48.5703125" style="1" bestFit="1" customWidth="1"/>
    <col min="4099" max="4099" width="1.140625" style="1" customWidth="1"/>
    <col min="4100" max="4100" width="17" style="1" bestFit="1" customWidth="1"/>
    <col min="4101" max="4102" width="9.140625" style="1"/>
    <col min="4103" max="4103" width="13.85546875" style="1" bestFit="1" customWidth="1"/>
    <col min="4104" max="4353" width="9.140625" style="1"/>
    <col min="4354" max="4354" width="48.5703125" style="1" bestFit="1" customWidth="1"/>
    <col min="4355" max="4355" width="1.140625" style="1" customWidth="1"/>
    <col min="4356" max="4356" width="17" style="1" bestFit="1" customWidth="1"/>
    <col min="4357" max="4358" width="9.140625" style="1"/>
    <col min="4359" max="4359" width="13.85546875" style="1" bestFit="1" customWidth="1"/>
    <col min="4360" max="4609" width="9.140625" style="1"/>
    <col min="4610" max="4610" width="48.5703125" style="1" bestFit="1" customWidth="1"/>
    <col min="4611" max="4611" width="1.140625" style="1" customWidth="1"/>
    <col min="4612" max="4612" width="17" style="1" bestFit="1" customWidth="1"/>
    <col min="4613" max="4614" width="9.140625" style="1"/>
    <col min="4615" max="4615" width="13.85546875" style="1" bestFit="1" customWidth="1"/>
    <col min="4616" max="4865" width="9.140625" style="1"/>
    <col min="4866" max="4866" width="48.5703125" style="1" bestFit="1" customWidth="1"/>
    <col min="4867" max="4867" width="1.140625" style="1" customWidth="1"/>
    <col min="4868" max="4868" width="17" style="1" bestFit="1" customWidth="1"/>
    <col min="4869" max="4870" width="9.140625" style="1"/>
    <col min="4871" max="4871" width="13.85546875" style="1" bestFit="1" customWidth="1"/>
    <col min="4872" max="5121" width="9.140625" style="1"/>
    <col min="5122" max="5122" width="48.5703125" style="1" bestFit="1" customWidth="1"/>
    <col min="5123" max="5123" width="1.140625" style="1" customWidth="1"/>
    <col min="5124" max="5124" width="17" style="1" bestFit="1" customWidth="1"/>
    <col min="5125" max="5126" width="9.140625" style="1"/>
    <col min="5127" max="5127" width="13.85546875" style="1" bestFit="1" customWidth="1"/>
    <col min="5128" max="5377" width="9.140625" style="1"/>
    <col min="5378" max="5378" width="48.5703125" style="1" bestFit="1" customWidth="1"/>
    <col min="5379" max="5379" width="1.140625" style="1" customWidth="1"/>
    <col min="5380" max="5380" width="17" style="1" bestFit="1" customWidth="1"/>
    <col min="5381" max="5382" width="9.140625" style="1"/>
    <col min="5383" max="5383" width="13.85546875" style="1" bestFit="1" customWidth="1"/>
    <col min="5384" max="5633" width="9.140625" style="1"/>
    <col min="5634" max="5634" width="48.5703125" style="1" bestFit="1" customWidth="1"/>
    <col min="5635" max="5635" width="1.140625" style="1" customWidth="1"/>
    <col min="5636" max="5636" width="17" style="1" bestFit="1" customWidth="1"/>
    <col min="5637" max="5638" width="9.140625" style="1"/>
    <col min="5639" max="5639" width="13.85546875" style="1" bestFit="1" customWidth="1"/>
    <col min="5640" max="5889" width="9.140625" style="1"/>
    <col min="5890" max="5890" width="48.5703125" style="1" bestFit="1" customWidth="1"/>
    <col min="5891" max="5891" width="1.140625" style="1" customWidth="1"/>
    <col min="5892" max="5892" width="17" style="1" bestFit="1" customWidth="1"/>
    <col min="5893" max="5894" width="9.140625" style="1"/>
    <col min="5895" max="5895" width="13.85546875" style="1" bestFit="1" customWidth="1"/>
    <col min="5896" max="6145" width="9.140625" style="1"/>
    <col min="6146" max="6146" width="48.5703125" style="1" bestFit="1" customWidth="1"/>
    <col min="6147" max="6147" width="1.140625" style="1" customWidth="1"/>
    <col min="6148" max="6148" width="17" style="1" bestFit="1" customWidth="1"/>
    <col min="6149" max="6150" width="9.140625" style="1"/>
    <col min="6151" max="6151" width="13.85546875" style="1" bestFit="1" customWidth="1"/>
    <col min="6152" max="6401" width="9.140625" style="1"/>
    <col min="6402" max="6402" width="48.5703125" style="1" bestFit="1" customWidth="1"/>
    <col min="6403" max="6403" width="1.140625" style="1" customWidth="1"/>
    <col min="6404" max="6404" width="17" style="1" bestFit="1" customWidth="1"/>
    <col min="6405" max="6406" width="9.140625" style="1"/>
    <col min="6407" max="6407" width="13.85546875" style="1" bestFit="1" customWidth="1"/>
    <col min="6408" max="6657" width="9.140625" style="1"/>
    <col min="6658" max="6658" width="48.5703125" style="1" bestFit="1" customWidth="1"/>
    <col min="6659" max="6659" width="1.140625" style="1" customWidth="1"/>
    <col min="6660" max="6660" width="17" style="1" bestFit="1" customWidth="1"/>
    <col min="6661" max="6662" width="9.140625" style="1"/>
    <col min="6663" max="6663" width="13.85546875" style="1" bestFit="1" customWidth="1"/>
    <col min="6664" max="6913" width="9.140625" style="1"/>
    <col min="6914" max="6914" width="48.5703125" style="1" bestFit="1" customWidth="1"/>
    <col min="6915" max="6915" width="1.140625" style="1" customWidth="1"/>
    <col min="6916" max="6916" width="17" style="1" bestFit="1" customWidth="1"/>
    <col min="6917" max="6918" width="9.140625" style="1"/>
    <col min="6919" max="6919" width="13.85546875" style="1" bestFit="1" customWidth="1"/>
    <col min="6920" max="7169" width="9.140625" style="1"/>
    <col min="7170" max="7170" width="48.5703125" style="1" bestFit="1" customWidth="1"/>
    <col min="7171" max="7171" width="1.140625" style="1" customWidth="1"/>
    <col min="7172" max="7172" width="17" style="1" bestFit="1" customWidth="1"/>
    <col min="7173" max="7174" width="9.140625" style="1"/>
    <col min="7175" max="7175" width="13.85546875" style="1" bestFit="1" customWidth="1"/>
    <col min="7176" max="7425" width="9.140625" style="1"/>
    <col min="7426" max="7426" width="48.5703125" style="1" bestFit="1" customWidth="1"/>
    <col min="7427" max="7427" width="1.140625" style="1" customWidth="1"/>
    <col min="7428" max="7428" width="17" style="1" bestFit="1" customWidth="1"/>
    <col min="7429" max="7430" width="9.140625" style="1"/>
    <col min="7431" max="7431" width="13.85546875" style="1" bestFit="1" customWidth="1"/>
    <col min="7432" max="7681" width="9.140625" style="1"/>
    <col min="7682" max="7682" width="48.5703125" style="1" bestFit="1" customWidth="1"/>
    <col min="7683" max="7683" width="1.140625" style="1" customWidth="1"/>
    <col min="7684" max="7684" width="17" style="1" bestFit="1" customWidth="1"/>
    <col min="7685" max="7686" width="9.140625" style="1"/>
    <col min="7687" max="7687" width="13.85546875" style="1" bestFit="1" customWidth="1"/>
    <col min="7688" max="7937" width="9.140625" style="1"/>
    <col min="7938" max="7938" width="48.5703125" style="1" bestFit="1" customWidth="1"/>
    <col min="7939" max="7939" width="1.140625" style="1" customWidth="1"/>
    <col min="7940" max="7940" width="17" style="1" bestFit="1" customWidth="1"/>
    <col min="7941" max="7942" width="9.140625" style="1"/>
    <col min="7943" max="7943" width="13.85546875" style="1" bestFit="1" customWidth="1"/>
    <col min="7944" max="8193" width="9.140625" style="1"/>
    <col min="8194" max="8194" width="48.5703125" style="1" bestFit="1" customWidth="1"/>
    <col min="8195" max="8195" width="1.140625" style="1" customWidth="1"/>
    <col min="8196" max="8196" width="17" style="1" bestFit="1" customWidth="1"/>
    <col min="8197" max="8198" width="9.140625" style="1"/>
    <col min="8199" max="8199" width="13.85546875" style="1" bestFit="1" customWidth="1"/>
    <col min="8200" max="8449" width="9.140625" style="1"/>
    <col min="8450" max="8450" width="48.5703125" style="1" bestFit="1" customWidth="1"/>
    <col min="8451" max="8451" width="1.140625" style="1" customWidth="1"/>
    <col min="8452" max="8452" width="17" style="1" bestFit="1" customWidth="1"/>
    <col min="8453" max="8454" width="9.140625" style="1"/>
    <col min="8455" max="8455" width="13.85546875" style="1" bestFit="1" customWidth="1"/>
    <col min="8456" max="8705" width="9.140625" style="1"/>
    <col min="8706" max="8706" width="48.5703125" style="1" bestFit="1" customWidth="1"/>
    <col min="8707" max="8707" width="1.140625" style="1" customWidth="1"/>
    <col min="8708" max="8708" width="17" style="1" bestFit="1" customWidth="1"/>
    <col min="8709" max="8710" width="9.140625" style="1"/>
    <col min="8711" max="8711" width="13.85546875" style="1" bestFit="1" customWidth="1"/>
    <col min="8712" max="8961" width="9.140625" style="1"/>
    <col min="8962" max="8962" width="48.5703125" style="1" bestFit="1" customWidth="1"/>
    <col min="8963" max="8963" width="1.140625" style="1" customWidth="1"/>
    <col min="8964" max="8964" width="17" style="1" bestFit="1" customWidth="1"/>
    <col min="8965" max="8966" width="9.140625" style="1"/>
    <col min="8967" max="8967" width="13.85546875" style="1" bestFit="1" customWidth="1"/>
    <col min="8968" max="9217" width="9.140625" style="1"/>
    <col min="9218" max="9218" width="48.5703125" style="1" bestFit="1" customWidth="1"/>
    <col min="9219" max="9219" width="1.140625" style="1" customWidth="1"/>
    <col min="9220" max="9220" width="17" style="1" bestFit="1" customWidth="1"/>
    <col min="9221" max="9222" width="9.140625" style="1"/>
    <col min="9223" max="9223" width="13.85546875" style="1" bestFit="1" customWidth="1"/>
    <col min="9224" max="9473" width="9.140625" style="1"/>
    <col min="9474" max="9474" width="48.5703125" style="1" bestFit="1" customWidth="1"/>
    <col min="9475" max="9475" width="1.140625" style="1" customWidth="1"/>
    <col min="9476" max="9476" width="17" style="1" bestFit="1" customWidth="1"/>
    <col min="9477" max="9478" width="9.140625" style="1"/>
    <col min="9479" max="9479" width="13.85546875" style="1" bestFit="1" customWidth="1"/>
    <col min="9480" max="9729" width="9.140625" style="1"/>
    <col min="9730" max="9730" width="48.5703125" style="1" bestFit="1" customWidth="1"/>
    <col min="9731" max="9731" width="1.140625" style="1" customWidth="1"/>
    <col min="9732" max="9732" width="17" style="1" bestFit="1" customWidth="1"/>
    <col min="9733" max="9734" width="9.140625" style="1"/>
    <col min="9735" max="9735" width="13.85546875" style="1" bestFit="1" customWidth="1"/>
    <col min="9736" max="9985" width="9.140625" style="1"/>
    <col min="9986" max="9986" width="48.5703125" style="1" bestFit="1" customWidth="1"/>
    <col min="9987" max="9987" width="1.140625" style="1" customWidth="1"/>
    <col min="9988" max="9988" width="17" style="1" bestFit="1" customWidth="1"/>
    <col min="9989" max="9990" width="9.140625" style="1"/>
    <col min="9991" max="9991" width="13.85546875" style="1" bestFit="1" customWidth="1"/>
    <col min="9992" max="10241" width="9.140625" style="1"/>
    <col min="10242" max="10242" width="48.5703125" style="1" bestFit="1" customWidth="1"/>
    <col min="10243" max="10243" width="1.140625" style="1" customWidth="1"/>
    <col min="10244" max="10244" width="17" style="1" bestFit="1" customWidth="1"/>
    <col min="10245" max="10246" width="9.140625" style="1"/>
    <col min="10247" max="10247" width="13.85546875" style="1" bestFit="1" customWidth="1"/>
    <col min="10248" max="10497" width="9.140625" style="1"/>
    <col min="10498" max="10498" width="48.5703125" style="1" bestFit="1" customWidth="1"/>
    <col min="10499" max="10499" width="1.140625" style="1" customWidth="1"/>
    <col min="10500" max="10500" width="17" style="1" bestFit="1" customWidth="1"/>
    <col min="10501" max="10502" width="9.140625" style="1"/>
    <col min="10503" max="10503" width="13.85546875" style="1" bestFit="1" customWidth="1"/>
    <col min="10504" max="10753" width="9.140625" style="1"/>
    <col min="10754" max="10754" width="48.5703125" style="1" bestFit="1" customWidth="1"/>
    <col min="10755" max="10755" width="1.140625" style="1" customWidth="1"/>
    <col min="10756" max="10756" width="17" style="1" bestFit="1" customWidth="1"/>
    <col min="10757" max="10758" width="9.140625" style="1"/>
    <col min="10759" max="10759" width="13.85546875" style="1" bestFit="1" customWidth="1"/>
    <col min="10760" max="11009" width="9.140625" style="1"/>
    <col min="11010" max="11010" width="48.5703125" style="1" bestFit="1" customWidth="1"/>
    <col min="11011" max="11011" width="1.140625" style="1" customWidth="1"/>
    <col min="11012" max="11012" width="17" style="1" bestFit="1" customWidth="1"/>
    <col min="11013" max="11014" width="9.140625" style="1"/>
    <col min="11015" max="11015" width="13.85546875" style="1" bestFit="1" customWidth="1"/>
    <col min="11016" max="11265" width="9.140625" style="1"/>
    <col min="11266" max="11266" width="48.5703125" style="1" bestFit="1" customWidth="1"/>
    <col min="11267" max="11267" width="1.140625" style="1" customWidth="1"/>
    <col min="11268" max="11268" width="17" style="1" bestFit="1" customWidth="1"/>
    <col min="11269" max="11270" width="9.140625" style="1"/>
    <col min="11271" max="11271" width="13.85546875" style="1" bestFit="1" customWidth="1"/>
    <col min="11272" max="11521" width="9.140625" style="1"/>
    <col min="11522" max="11522" width="48.5703125" style="1" bestFit="1" customWidth="1"/>
    <col min="11523" max="11523" width="1.140625" style="1" customWidth="1"/>
    <col min="11524" max="11524" width="17" style="1" bestFit="1" customWidth="1"/>
    <col min="11525" max="11526" width="9.140625" style="1"/>
    <col min="11527" max="11527" width="13.85546875" style="1" bestFit="1" customWidth="1"/>
    <col min="11528" max="11777" width="9.140625" style="1"/>
    <col min="11778" max="11778" width="48.5703125" style="1" bestFit="1" customWidth="1"/>
    <col min="11779" max="11779" width="1.140625" style="1" customWidth="1"/>
    <col min="11780" max="11780" width="17" style="1" bestFit="1" customWidth="1"/>
    <col min="11781" max="11782" width="9.140625" style="1"/>
    <col min="11783" max="11783" width="13.85546875" style="1" bestFit="1" customWidth="1"/>
    <col min="11784" max="12033" width="9.140625" style="1"/>
    <col min="12034" max="12034" width="48.5703125" style="1" bestFit="1" customWidth="1"/>
    <col min="12035" max="12035" width="1.140625" style="1" customWidth="1"/>
    <col min="12036" max="12036" width="17" style="1" bestFit="1" customWidth="1"/>
    <col min="12037" max="12038" width="9.140625" style="1"/>
    <col min="12039" max="12039" width="13.85546875" style="1" bestFit="1" customWidth="1"/>
    <col min="12040" max="12289" width="9.140625" style="1"/>
    <col min="12290" max="12290" width="48.5703125" style="1" bestFit="1" customWidth="1"/>
    <col min="12291" max="12291" width="1.140625" style="1" customWidth="1"/>
    <col min="12292" max="12292" width="17" style="1" bestFit="1" customWidth="1"/>
    <col min="12293" max="12294" width="9.140625" style="1"/>
    <col min="12295" max="12295" width="13.85546875" style="1" bestFit="1" customWidth="1"/>
    <col min="12296" max="12545" width="9.140625" style="1"/>
    <col min="12546" max="12546" width="48.5703125" style="1" bestFit="1" customWidth="1"/>
    <col min="12547" max="12547" width="1.140625" style="1" customWidth="1"/>
    <col min="12548" max="12548" width="17" style="1" bestFit="1" customWidth="1"/>
    <col min="12549" max="12550" width="9.140625" style="1"/>
    <col min="12551" max="12551" width="13.85546875" style="1" bestFit="1" customWidth="1"/>
    <col min="12552" max="12801" width="9.140625" style="1"/>
    <col min="12802" max="12802" width="48.5703125" style="1" bestFit="1" customWidth="1"/>
    <col min="12803" max="12803" width="1.140625" style="1" customWidth="1"/>
    <col min="12804" max="12804" width="17" style="1" bestFit="1" customWidth="1"/>
    <col min="12805" max="12806" width="9.140625" style="1"/>
    <col min="12807" max="12807" width="13.85546875" style="1" bestFit="1" customWidth="1"/>
    <col min="12808" max="13057" width="9.140625" style="1"/>
    <col min="13058" max="13058" width="48.5703125" style="1" bestFit="1" customWidth="1"/>
    <col min="13059" max="13059" width="1.140625" style="1" customWidth="1"/>
    <col min="13060" max="13060" width="17" style="1" bestFit="1" customWidth="1"/>
    <col min="13061" max="13062" width="9.140625" style="1"/>
    <col min="13063" max="13063" width="13.85546875" style="1" bestFit="1" customWidth="1"/>
    <col min="13064" max="13313" width="9.140625" style="1"/>
    <col min="13314" max="13314" width="48.5703125" style="1" bestFit="1" customWidth="1"/>
    <col min="13315" max="13315" width="1.140625" style="1" customWidth="1"/>
    <col min="13316" max="13316" width="17" style="1" bestFit="1" customWidth="1"/>
    <col min="13317" max="13318" width="9.140625" style="1"/>
    <col min="13319" max="13319" width="13.85546875" style="1" bestFit="1" customWidth="1"/>
    <col min="13320" max="13569" width="9.140625" style="1"/>
    <col min="13570" max="13570" width="48.5703125" style="1" bestFit="1" customWidth="1"/>
    <col min="13571" max="13571" width="1.140625" style="1" customWidth="1"/>
    <col min="13572" max="13572" width="17" style="1" bestFit="1" customWidth="1"/>
    <col min="13573" max="13574" width="9.140625" style="1"/>
    <col min="13575" max="13575" width="13.85546875" style="1" bestFit="1" customWidth="1"/>
    <col min="13576" max="13825" width="9.140625" style="1"/>
    <col min="13826" max="13826" width="48.5703125" style="1" bestFit="1" customWidth="1"/>
    <col min="13827" max="13827" width="1.140625" style="1" customWidth="1"/>
    <col min="13828" max="13828" width="17" style="1" bestFit="1" customWidth="1"/>
    <col min="13829" max="13830" width="9.140625" style="1"/>
    <col min="13831" max="13831" width="13.85546875" style="1" bestFit="1" customWidth="1"/>
    <col min="13832" max="14081" width="9.140625" style="1"/>
    <col min="14082" max="14082" width="48.5703125" style="1" bestFit="1" customWidth="1"/>
    <col min="14083" max="14083" width="1.140625" style="1" customWidth="1"/>
    <col min="14084" max="14084" width="17" style="1" bestFit="1" customWidth="1"/>
    <col min="14085" max="14086" width="9.140625" style="1"/>
    <col min="14087" max="14087" width="13.85546875" style="1" bestFit="1" customWidth="1"/>
    <col min="14088" max="14337" width="9.140625" style="1"/>
    <col min="14338" max="14338" width="48.5703125" style="1" bestFit="1" customWidth="1"/>
    <col min="14339" max="14339" width="1.140625" style="1" customWidth="1"/>
    <col min="14340" max="14340" width="17" style="1" bestFit="1" customWidth="1"/>
    <col min="14341" max="14342" width="9.140625" style="1"/>
    <col min="14343" max="14343" width="13.85546875" style="1" bestFit="1" customWidth="1"/>
    <col min="14344" max="14593" width="9.140625" style="1"/>
    <col min="14594" max="14594" width="48.5703125" style="1" bestFit="1" customWidth="1"/>
    <col min="14595" max="14595" width="1.140625" style="1" customWidth="1"/>
    <col min="14596" max="14596" width="17" style="1" bestFit="1" customWidth="1"/>
    <col min="14597" max="14598" width="9.140625" style="1"/>
    <col min="14599" max="14599" width="13.85546875" style="1" bestFit="1" customWidth="1"/>
    <col min="14600" max="14849" width="9.140625" style="1"/>
    <col min="14850" max="14850" width="48.5703125" style="1" bestFit="1" customWidth="1"/>
    <col min="14851" max="14851" width="1.140625" style="1" customWidth="1"/>
    <col min="14852" max="14852" width="17" style="1" bestFit="1" customWidth="1"/>
    <col min="14853" max="14854" width="9.140625" style="1"/>
    <col min="14855" max="14855" width="13.85546875" style="1" bestFit="1" customWidth="1"/>
    <col min="14856" max="15105" width="9.140625" style="1"/>
    <col min="15106" max="15106" width="48.5703125" style="1" bestFit="1" customWidth="1"/>
    <col min="15107" max="15107" width="1.140625" style="1" customWidth="1"/>
    <col min="15108" max="15108" width="17" style="1" bestFit="1" customWidth="1"/>
    <col min="15109" max="15110" width="9.140625" style="1"/>
    <col min="15111" max="15111" width="13.85546875" style="1" bestFit="1" customWidth="1"/>
    <col min="15112" max="15361" width="9.140625" style="1"/>
    <col min="15362" max="15362" width="48.5703125" style="1" bestFit="1" customWidth="1"/>
    <col min="15363" max="15363" width="1.140625" style="1" customWidth="1"/>
    <col min="15364" max="15364" width="17" style="1" bestFit="1" customWidth="1"/>
    <col min="15365" max="15366" width="9.140625" style="1"/>
    <col min="15367" max="15367" width="13.85546875" style="1" bestFit="1" customWidth="1"/>
    <col min="15368" max="15617" width="9.140625" style="1"/>
    <col min="15618" max="15618" width="48.5703125" style="1" bestFit="1" customWidth="1"/>
    <col min="15619" max="15619" width="1.140625" style="1" customWidth="1"/>
    <col min="15620" max="15620" width="17" style="1" bestFit="1" customWidth="1"/>
    <col min="15621" max="15622" width="9.140625" style="1"/>
    <col min="15623" max="15623" width="13.85546875" style="1" bestFit="1" customWidth="1"/>
    <col min="15624" max="15873" width="9.140625" style="1"/>
    <col min="15874" max="15874" width="48.5703125" style="1" bestFit="1" customWidth="1"/>
    <col min="15875" max="15875" width="1.140625" style="1" customWidth="1"/>
    <col min="15876" max="15876" width="17" style="1" bestFit="1" customWidth="1"/>
    <col min="15877" max="15878" width="9.140625" style="1"/>
    <col min="15879" max="15879" width="13.85546875" style="1" bestFit="1" customWidth="1"/>
    <col min="15880" max="16129" width="9.140625" style="1"/>
    <col min="16130" max="16130" width="48.5703125" style="1" bestFit="1" customWidth="1"/>
    <col min="16131" max="16131" width="1.140625" style="1" customWidth="1"/>
    <col min="16132" max="16132" width="17" style="1" bestFit="1" customWidth="1"/>
    <col min="16133" max="16134" width="9.140625" style="1"/>
    <col min="16135" max="16135" width="13.85546875" style="1" bestFit="1" customWidth="1"/>
    <col min="16136" max="16384" width="9.140625" style="1"/>
  </cols>
  <sheetData>
    <row r="2" spans="1:7" ht="15.75" x14ac:dyDescent="0.25">
      <c r="A2" s="436" t="s">
        <v>0</v>
      </c>
      <c r="B2" s="436"/>
      <c r="C2" s="436"/>
      <c r="D2" s="436"/>
      <c r="E2" s="436"/>
      <c r="F2" s="436"/>
    </row>
    <row r="3" spans="1:7" ht="18.75" x14ac:dyDescent="0.25">
      <c r="A3" s="447" t="str">
        <f>'Cover Page'!A16:I16</f>
        <v>WATER SUPPLY &amp; SEWARAGE SYSTEM IN GDH.NADELLA</v>
      </c>
      <c r="B3" s="447"/>
      <c r="C3" s="447"/>
      <c r="D3" s="447"/>
      <c r="E3" s="447"/>
      <c r="F3" s="447"/>
    </row>
    <row r="4" spans="1:7" ht="18.75" x14ac:dyDescent="0.25">
      <c r="A4" s="447" t="str">
        <f>'01 General BOQ'!A3</f>
        <v>01 GENERAL WORKS</v>
      </c>
      <c r="B4" s="447"/>
      <c r="C4" s="447"/>
      <c r="D4" s="447"/>
      <c r="E4" s="447"/>
      <c r="F4" s="447"/>
    </row>
    <row r="6" spans="1:7" x14ac:dyDescent="0.25">
      <c r="B6" s="440" t="s">
        <v>1</v>
      </c>
      <c r="C6" s="442"/>
      <c r="D6" s="444" t="s">
        <v>2</v>
      </c>
      <c r="E6" s="442" t="s">
        <v>3</v>
      </c>
    </row>
    <row r="7" spans="1:7" x14ac:dyDescent="0.25">
      <c r="B7" s="441"/>
      <c r="C7" s="443"/>
      <c r="D7" s="445"/>
      <c r="E7" s="446"/>
    </row>
    <row r="8" spans="1:7" x14ac:dyDescent="0.25">
      <c r="B8" s="2"/>
      <c r="C8" s="3"/>
      <c r="D8" s="4"/>
      <c r="E8" s="5"/>
    </row>
    <row r="9" spans="1:7" x14ac:dyDescent="0.25">
      <c r="B9" s="6" t="str">
        <f>'01 General BOQ'!B8</f>
        <v>BILL NO. 01 - GENERAL AND PRELIMINARIES</v>
      </c>
      <c r="C9" s="3"/>
      <c r="D9" s="4">
        <f>+'01 General BOQ'!H41</f>
        <v>0</v>
      </c>
      <c r="E9" s="5"/>
    </row>
    <row r="10" spans="1:7" x14ac:dyDescent="0.25">
      <c r="B10" s="7" t="str">
        <f>'01 General BOQ'!B42</f>
        <v>BILL NO. 02 - SITE PREPARATION</v>
      </c>
      <c r="C10" s="3"/>
      <c r="D10" s="8">
        <f>+'01 General BOQ'!H61</f>
        <v>0</v>
      </c>
      <c r="E10" s="5"/>
      <c r="F10" s="9"/>
      <c r="G10" s="9"/>
    </row>
    <row r="11" spans="1:7" x14ac:dyDescent="0.25">
      <c r="B11" s="7" t="str">
        <f>'01 General BOQ'!B62</f>
        <v>BILL NO. 03 - DECOMISSIONING</v>
      </c>
      <c r="C11" s="3"/>
      <c r="D11" s="8">
        <f>+'01 General BOQ'!H67</f>
        <v>0</v>
      </c>
      <c r="E11" s="5"/>
      <c r="F11" s="9"/>
      <c r="G11" s="9"/>
    </row>
    <row r="12" spans="1:7" x14ac:dyDescent="0.25">
      <c r="B12" s="7" t="str">
        <f>'01 General BOQ'!B68</f>
        <v>BILL NO. 04 - TRAIL OPERATION AND TRAINNING</v>
      </c>
      <c r="C12" s="3"/>
      <c r="D12" s="8">
        <f>+'01 General BOQ'!H76</f>
        <v>0</v>
      </c>
      <c r="E12" s="5"/>
      <c r="F12" s="9"/>
      <c r="G12" s="9"/>
    </row>
    <row r="13" spans="1:7" x14ac:dyDescent="0.25">
      <c r="B13" s="7" t="str">
        <f>'01 General BOQ'!B77</f>
        <v>BILL NO. 05 - ADDITIONS AND OMMISSIONS</v>
      </c>
      <c r="C13" s="3"/>
      <c r="D13" s="8">
        <f>+'01 General BOQ'!H93</f>
        <v>0</v>
      </c>
      <c r="E13" s="5"/>
      <c r="F13" s="9"/>
      <c r="G13" s="9"/>
    </row>
    <row r="14" spans="1:7" x14ac:dyDescent="0.25">
      <c r="B14" s="7"/>
      <c r="C14" s="3"/>
      <c r="D14" s="8"/>
      <c r="E14" s="5"/>
      <c r="F14" s="9"/>
      <c r="G14" s="9"/>
    </row>
    <row r="15" spans="1:7" x14ac:dyDescent="0.25">
      <c r="B15" s="7"/>
      <c r="C15" s="3"/>
      <c r="D15" s="8"/>
      <c r="E15" s="5"/>
      <c r="F15" s="9"/>
      <c r="G15" s="9"/>
    </row>
    <row r="16" spans="1:7" x14ac:dyDescent="0.25">
      <c r="B16" s="7"/>
      <c r="C16" s="3"/>
      <c r="D16" s="8"/>
      <c r="E16" s="5"/>
      <c r="F16" s="9"/>
      <c r="G16" s="9"/>
    </row>
    <row r="17" spans="2:7" x14ac:dyDescent="0.25">
      <c r="B17" s="7"/>
      <c r="C17" s="3"/>
      <c r="D17" s="8"/>
      <c r="E17" s="5"/>
      <c r="F17" s="9"/>
      <c r="G17" s="9"/>
    </row>
    <row r="18" spans="2:7" x14ac:dyDescent="0.25">
      <c r="B18" s="7"/>
      <c r="C18" s="3"/>
      <c r="D18" s="8"/>
      <c r="E18" s="5"/>
      <c r="F18" s="9"/>
      <c r="G18" s="9"/>
    </row>
    <row r="19" spans="2:7" x14ac:dyDescent="0.25">
      <c r="B19" s="7"/>
      <c r="C19" s="3"/>
      <c r="D19" s="8"/>
      <c r="E19" s="5"/>
      <c r="F19" s="9"/>
      <c r="G19" s="9"/>
    </row>
    <row r="20" spans="2:7" x14ac:dyDescent="0.25">
      <c r="B20" s="7"/>
      <c r="C20" s="3"/>
      <c r="D20" s="8"/>
      <c r="E20" s="5"/>
      <c r="F20" s="9"/>
      <c r="G20" s="9"/>
    </row>
    <row r="21" spans="2:7" x14ac:dyDescent="0.25">
      <c r="B21" s="7"/>
      <c r="C21" s="3"/>
      <c r="D21" s="8"/>
      <c r="E21" s="5"/>
      <c r="F21" s="9"/>
      <c r="G21" s="9"/>
    </row>
    <row r="22" spans="2:7" x14ac:dyDescent="0.25">
      <c r="B22" s="7"/>
      <c r="C22" s="3"/>
      <c r="D22" s="8"/>
      <c r="E22" s="5"/>
    </row>
    <row r="23" spans="2:7" ht="15.75" x14ac:dyDescent="0.25">
      <c r="B23" s="14" t="s">
        <v>6</v>
      </c>
      <c r="C23" s="11"/>
      <c r="D23" s="12">
        <f>SUM(D9:D22)</f>
        <v>0</v>
      </c>
      <c r="E23" s="13"/>
    </row>
    <row r="25" spans="2:7" x14ac:dyDescent="0.25">
      <c r="D25"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93"/>
  <sheetViews>
    <sheetView view="pageBreakPreview" topLeftCell="A22" zoomScaleNormal="100" zoomScaleSheetLayoutView="100" workbookViewId="0">
      <selection activeCell="A42" sqref="A42"/>
    </sheetView>
  </sheetViews>
  <sheetFormatPr defaultRowHeight="12.75" x14ac:dyDescent="0.2"/>
  <cols>
    <col min="1" max="1" width="6.7109375" style="55" customWidth="1"/>
    <col min="2" max="2" width="51" style="23" customWidth="1"/>
    <col min="3" max="3" width="1.5703125" style="23" customWidth="1"/>
    <col min="4" max="4" width="6.42578125" style="56" bestFit="1" customWidth="1"/>
    <col min="5" max="5" width="7" style="57" bestFit="1" customWidth="1"/>
    <col min="6" max="7" width="9.42578125" style="58" customWidth="1"/>
    <col min="8" max="8" width="8.42578125" style="23" bestFit="1" customWidth="1"/>
    <col min="9" max="9" width="2.85546875" style="23" customWidth="1"/>
    <col min="10" max="13" width="10.140625" style="23" bestFit="1" customWidth="1"/>
    <col min="14" max="14" width="11.7109375" style="23" bestFit="1" customWidth="1"/>
    <col min="15" max="256" width="9.140625" style="23"/>
    <col min="257" max="257" width="6.7109375" style="23" customWidth="1"/>
    <col min="258" max="258" width="49.85546875" style="23" customWidth="1"/>
    <col min="259" max="259" width="1.5703125" style="23" customWidth="1"/>
    <col min="260" max="260" width="8.85546875" style="23" bestFit="1" customWidth="1"/>
    <col min="261" max="261" width="8.28515625" style="23" customWidth="1"/>
    <col min="262" max="262" width="9.28515625" style="23" bestFit="1" customWidth="1"/>
    <col min="263" max="263" width="7.85546875" style="23" bestFit="1" customWidth="1"/>
    <col min="264" max="264" width="8.28515625" style="23" bestFit="1" customWidth="1"/>
    <col min="265" max="265" width="11.7109375" style="23" bestFit="1" customWidth="1"/>
    <col min="266" max="269" width="10.140625" style="23" bestFit="1" customWidth="1"/>
    <col min="270" max="270" width="11.7109375" style="23" bestFit="1" customWidth="1"/>
    <col min="271" max="512" width="9.140625" style="23"/>
    <col min="513" max="513" width="6.7109375" style="23" customWidth="1"/>
    <col min="514" max="514" width="49.85546875" style="23" customWidth="1"/>
    <col min="515" max="515" width="1.5703125" style="23" customWidth="1"/>
    <col min="516" max="516" width="8.85546875" style="23" bestFit="1" customWidth="1"/>
    <col min="517" max="517" width="8.28515625" style="23" customWidth="1"/>
    <col min="518" max="518" width="9.28515625" style="23" bestFit="1" customWidth="1"/>
    <col min="519" max="519" width="7.85546875" style="23" bestFit="1" customWidth="1"/>
    <col min="520" max="520" width="8.28515625" style="23" bestFit="1" customWidth="1"/>
    <col min="521" max="521" width="11.7109375" style="23" bestFit="1" customWidth="1"/>
    <col min="522" max="525" width="10.140625" style="23" bestFit="1" customWidth="1"/>
    <col min="526" max="526" width="11.7109375" style="23" bestFit="1" customWidth="1"/>
    <col min="527" max="768" width="9.140625" style="23"/>
    <col min="769" max="769" width="6.7109375" style="23" customWidth="1"/>
    <col min="770" max="770" width="49.85546875" style="23" customWidth="1"/>
    <col min="771" max="771" width="1.5703125" style="23" customWidth="1"/>
    <col min="772" max="772" width="8.85546875" style="23" bestFit="1" customWidth="1"/>
    <col min="773" max="773" width="8.28515625" style="23" customWidth="1"/>
    <col min="774" max="774" width="9.28515625" style="23" bestFit="1" customWidth="1"/>
    <col min="775" max="775" width="7.85546875" style="23" bestFit="1" customWidth="1"/>
    <col min="776" max="776" width="8.28515625" style="23" bestFit="1" customWidth="1"/>
    <col min="777" max="777" width="11.7109375" style="23" bestFit="1" customWidth="1"/>
    <col min="778" max="781" width="10.140625" style="23" bestFit="1" customWidth="1"/>
    <col min="782" max="782" width="11.7109375" style="23" bestFit="1" customWidth="1"/>
    <col min="783" max="1024" width="9.140625" style="23"/>
    <col min="1025" max="1025" width="6.7109375" style="23" customWidth="1"/>
    <col min="1026" max="1026" width="49.85546875" style="23" customWidth="1"/>
    <col min="1027" max="1027" width="1.5703125" style="23" customWidth="1"/>
    <col min="1028" max="1028" width="8.85546875" style="23" bestFit="1" customWidth="1"/>
    <col min="1029" max="1029" width="8.28515625" style="23" customWidth="1"/>
    <col min="1030" max="1030" width="9.28515625" style="23" bestFit="1" customWidth="1"/>
    <col min="1031" max="1031" width="7.85546875" style="23" bestFit="1" customWidth="1"/>
    <col min="1032" max="1032" width="8.28515625" style="23" bestFit="1" customWidth="1"/>
    <col min="1033" max="1033" width="11.7109375" style="23" bestFit="1" customWidth="1"/>
    <col min="1034" max="1037" width="10.140625" style="23" bestFit="1" customWidth="1"/>
    <col min="1038" max="1038" width="11.7109375" style="23" bestFit="1" customWidth="1"/>
    <col min="1039" max="1280" width="9.140625" style="23"/>
    <col min="1281" max="1281" width="6.7109375" style="23" customWidth="1"/>
    <col min="1282" max="1282" width="49.85546875" style="23" customWidth="1"/>
    <col min="1283" max="1283" width="1.5703125" style="23" customWidth="1"/>
    <col min="1284" max="1284" width="8.85546875" style="23" bestFit="1" customWidth="1"/>
    <col min="1285" max="1285" width="8.28515625" style="23" customWidth="1"/>
    <col min="1286" max="1286" width="9.28515625" style="23" bestFit="1" customWidth="1"/>
    <col min="1287" max="1287" width="7.85546875" style="23" bestFit="1" customWidth="1"/>
    <col min="1288" max="1288" width="8.28515625" style="23" bestFit="1" customWidth="1"/>
    <col min="1289" max="1289" width="11.7109375" style="23" bestFit="1" customWidth="1"/>
    <col min="1290" max="1293" width="10.140625" style="23" bestFit="1" customWidth="1"/>
    <col min="1294" max="1294" width="11.7109375" style="23" bestFit="1" customWidth="1"/>
    <col min="1295" max="1536" width="9.140625" style="23"/>
    <col min="1537" max="1537" width="6.7109375" style="23" customWidth="1"/>
    <col min="1538" max="1538" width="49.85546875" style="23" customWidth="1"/>
    <col min="1539" max="1539" width="1.5703125" style="23" customWidth="1"/>
    <col min="1540" max="1540" width="8.85546875" style="23" bestFit="1" customWidth="1"/>
    <col min="1541" max="1541" width="8.28515625" style="23" customWidth="1"/>
    <col min="1542" max="1542" width="9.28515625" style="23" bestFit="1" customWidth="1"/>
    <col min="1543" max="1543" width="7.85546875" style="23" bestFit="1" customWidth="1"/>
    <col min="1544" max="1544" width="8.28515625" style="23" bestFit="1" customWidth="1"/>
    <col min="1545" max="1545" width="11.7109375" style="23" bestFit="1" customWidth="1"/>
    <col min="1546" max="1549" width="10.140625" style="23" bestFit="1" customWidth="1"/>
    <col min="1550" max="1550" width="11.7109375" style="23" bestFit="1" customWidth="1"/>
    <col min="1551" max="1792" width="9.140625" style="23"/>
    <col min="1793" max="1793" width="6.7109375" style="23" customWidth="1"/>
    <col min="1794" max="1794" width="49.85546875" style="23" customWidth="1"/>
    <col min="1795" max="1795" width="1.5703125" style="23" customWidth="1"/>
    <col min="1796" max="1796" width="8.85546875" style="23" bestFit="1" customWidth="1"/>
    <col min="1797" max="1797" width="8.28515625" style="23" customWidth="1"/>
    <col min="1798" max="1798" width="9.28515625" style="23" bestFit="1" customWidth="1"/>
    <col min="1799" max="1799" width="7.85546875" style="23" bestFit="1" customWidth="1"/>
    <col min="1800" max="1800" width="8.28515625" style="23" bestFit="1" customWidth="1"/>
    <col min="1801" max="1801" width="11.7109375" style="23" bestFit="1" customWidth="1"/>
    <col min="1802" max="1805" width="10.140625" style="23" bestFit="1" customWidth="1"/>
    <col min="1806" max="1806" width="11.7109375" style="23" bestFit="1" customWidth="1"/>
    <col min="1807" max="2048" width="9.140625" style="23"/>
    <col min="2049" max="2049" width="6.7109375" style="23" customWidth="1"/>
    <col min="2050" max="2050" width="49.85546875" style="23" customWidth="1"/>
    <col min="2051" max="2051" width="1.5703125" style="23" customWidth="1"/>
    <col min="2052" max="2052" width="8.85546875" style="23" bestFit="1" customWidth="1"/>
    <col min="2053" max="2053" width="8.28515625" style="23" customWidth="1"/>
    <col min="2054" max="2054" width="9.28515625" style="23" bestFit="1" customWidth="1"/>
    <col min="2055" max="2055" width="7.85546875" style="23" bestFit="1" customWidth="1"/>
    <col min="2056" max="2056" width="8.28515625" style="23" bestFit="1" customWidth="1"/>
    <col min="2057" max="2057" width="11.7109375" style="23" bestFit="1" customWidth="1"/>
    <col min="2058" max="2061" width="10.140625" style="23" bestFit="1" customWidth="1"/>
    <col min="2062" max="2062" width="11.7109375" style="23" bestFit="1" customWidth="1"/>
    <col min="2063" max="2304" width="9.140625" style="23"/>
    <col min="2305" max="2305" width="6.7109375" style="23" customWidth="1"/>
    <col min="2306" max="2306" width="49.85546875" style="23" customWidth="1"/>
    <col min="2307" max="2307" width="1.5703125" style="23" customWidth="1"/>
    <col min="2308" max="2308" width="8.85546875" style="23" bestFit="1" customWidth="1"/>
    <col min="2309" max="2309" width="8.28515625" style="23" customWidth="1"/>
    <col min="2310" max="2310" width="9.28515625" style="23" bestFit="1" customWidth="1"/>
    <col min="2311" max="2311" width="7.85546875" style="23" bestFit="1" customWidth="1"/>
    <col min="2312" max="2312" width="8.28515625" style="23" bestFit="1" customWidth="1"/>
    <col min="2313" max="2313" width="11.7109375" style="23" bestFit="1" customWidth="1"/>
    <col min="2314" max="2317" width="10.140625" style="23" bestFit="1" customWidth="1"/>
    <col min="2318" max="2318" width="11.7109375" style="23" bestFit="1" customWidth="1"/>
    <col min="2319" max="2560" width="9.140625" style="23"/>
    <col min="2561" max="2561" width="6.7109375" style="23" customWidth="1"/>
    <col min="2562" max="2562" width="49.85546875" style="23" customWidth="1"/>
    <col min="2563" max="2563" width="1.5703125" style="23" customWidth="1"/>
    <col min="2564" max="2564" width="8.85546875" style="23" bestFit="1" customWidth="1"/>
    <col min="2565" max="2565" width="8.28515625" style="23" customWidth="1"/>
    <col min="2566" max="2566" width="9.28515625" style="23" bestFit="1" customWidth="1"/>
    <col min="2567" max="2567" width="7.85546875" style="23" bestFit="1" customWidth="1"/>
    <col min="2568" max="2568" width="8.28515625" style="23" bestFit="1" customWidth="1"/>
    <col min="2569" max="2569" width="11.7109375" style="23" bestFit="1" customWidth="1"/>
    <col min="2570" max="2573" width="10.140625" style="23" bestFit="1" customWidth="1"/>
    <col min="2574" max="2574" width="11.7109375" style="23" bestFit="1" customWidth="1"/>
    <col min="2575" max="2816" width="9.140625" style="23"/>
    <col min="2817" max="2817" width="6.7109375" style="23" customWidth="1"/>
    <col min="2818" max="2818" width="49.85546875" style="23" customWidth="1"/>
    <col min="2819" max="2819" width="1.5703125" style="23" customWidth="1"/>
    <col min="2820" max="2820" width="8.85546875" style="23" bestFit="1" customWidth="1"/>
    <col min="2821" max="2821" width="8.28515625" style="23" customWidth="1"/>
    <col min="2822" max="2822" width="9.28515625" style="23" bestFit="1" customWidth="1"/>
    <col min="2823" max="2823" width="7.85546875" style="23" bestFit="1" customWidth="1"/>
    <col min="2824" max="2824" width="8.28515625" style="23" bestFit="1" customWidth="1"/>
    <col min="2825" max="2825" width="11.7109375" style="23" bestFit="1" customWidth="1"/>
    <col min="2826" max="2829" width="10.140625" style="23" bestFit="1" customWidth="1"/>
    <col min="2830" max="2830" width="11.7109375" style="23" bestFit="1" customWidth="1"/>
    <col min="2831" max="3072" width="9.140625" style="23"/>
    <col min="3073" max="3073" width="6.7109375" style="23" customWidth="1"/>
    <col min="3074" max="3074" width="49.85546875" style="23" customWidth="1"/>
    <col min="3075" max="3075" width="1.5703125" style="23" customWidth="1"/>
    <col min="3076" max="3076" width="8.85546875" style="23" bestFit="1" customWidth="1"/>
    <col min="3077" max="3077" width="8.28515625" style="23" customWidth="1"/>
    <col min="3078" max="3078" width="9.28515625" style="23" bestFit="1" customWidth="1"/>
    <col min="3079" max="3079" width="7.85546875" style="23" bestFit="1" customWidth="1"/>
    <col min="3080" max="3080" width="8.28515625" style="23" bestFit="1" customWidth="1"/>
    <col min="3081" max="3081" width="11.7109375" style="23" bestFit="1" customWidth="1"/>
    <col min="3082" max="3085" width="10.140625" style="23" bestFit="1" customWidth="1"/>
    <col min="3086" max="3086" width="11.7109375" style="23" bestFit="1" customWidth="1"/>
    <col min="3087" max="3328" width="9.140625" style="23"/>
    <col min="3329" max="3329" width="6.7109375" style="23" customWidth="1"/>
    <col min="3330" max="3330" width="49.85546875" style="23" customWidth="1"/>
    <col min="3331" max="3331" width="1.5703125" style="23" customWidth="1"/>
    <col min="3332" max="3332" width="8.85546875" style="23" bestFit="1" customWidth="1"/>
    <col min="3333" max="3333" width="8.28515625" style="23" customWidth="1"/>
    <col min="3334" max="3334" width="9.28515625" style="23" bestFit="1" customWidth="1"/>
    <col min="3335" max="3335" width="7.85546875" style="23" bestFit="1" customWidth="1"/>
    <col min="3336" max="3336" width="8.28515625" style="23" bestFit="1" customWidth="1"/>
    <col min="3337" max="3337" width="11.7109375" style="23" bestFit="1" customWidth="1"/>
    <col min="3338" max="3341" width="10.140625" style="23" bestFit="1" customWidth="1"/>
    <col min="3342" max="3342" width="11.7109375" style="23" bestFit="1" customWidth="1"/>
    <col min="3343" max="3584" width="9.140625" style="23"/>
    <col min="3585" max="3585" width="6.7109375" style="23" customWidth="1"/>
    <col min="3586" max="3586" width="49.85546875" style="23" customWidth="1"/>
    <col min="3587" max="3587" width="1.5703125" style="23" customWidth="1"/>
    <col min="3588" max="3588" width="8.85546875" style="23" bestFit="1" customWidth="1"/>
    <col min="3589" max="3589" width="8.28515625" style="23" customWidth="1"/>
    <col min="3590" max="3590" width="9.28515625" style="23" bestFit="1" customWidth="1"/>
    <col min="3591" max="3591" width="7.85546875" style="23" bestFit="1" customWidth="1"/>
    <col min="3592" max="3592" width="8.28515625" style="23" bestFit="1" customWidth="1"/>
    <col min="3593" max="3593" width="11.7109375" style="23" bestFit="1" customWidth="1"/>
    <col min="3594" max="3597" width="10.140625" style="23" bestFit="1" customWidth="1"/>
    <col min="3598" max="3598" width="11.7109375" style="23" bestFit="1" customWidth="1"/>
    <col min="3599" max="3840" width="9.140625" style="23"/>
    <col min="3841" max="3841" width="6.7109375" style="23" customWidth="1"/>
    <col min="3842" max="3842" width="49.85546875" style="23" customWidth="1"/>
    <col min="3843" max="3843" width="1.5703125" style="23" customWidth="1"/>
    <col min="3844" max="3844" width="8.85546875" style="23" bestFit="1" customWidth="1"/>
    <col min="3845" max="3845" width="8.28515625" style="23" customWidth="1"/>
    <col min="3846" max="3846" width="9.28515625" style="23" bestFit="1" customWidth="1"/>
    <col min="3847" max="3847" width="7.85546875" style="23" bestFit="1" customWidth="1"/>
    <col min="3848" max="3848" width="8.28515625" style="23" bestFit="1" customWidth="1"/>
    <col min="3849" max="3849" width="11.7109375" style="23" bestFit="1" customWidth="1"/>
    <col min="3850" max="3853" width="10.140625" style="23" bestFit="1" customWidth="1"/>
    <col min="3854" max="3854" width="11.7109375" style="23" bestFit="1" customWidth="1"/>
    <col min="3855" max="4096" width="9.140625" style="23"/>
    <col min="4097" max="4097" width="6.7109375" style="23" customWidth="1"/>
    <col min="4098" max="4098" width="49.85546875" style="23" customWidth="1"/>
    <col min="4099" max="4099" width="1.5703125" style="23" customWidth="1"/>
    <col min="4100" max="4100" width="8.85546875" style="23" bestFit="1" customWidth="1"/>
    <col min="4101" max="4101" width="8.28515625" style="23" customWidth="1"/>
    <col min="4102" max="4102" width="9.28515625" style="23" bestFit="1" customWidth="1"/>
    <col min="4103" max="4103" width="7.85546875" style="23" bestFit="1" customWidth="1"/>
    <col min="4104" max="4104" width="8.28515625" style="23" bestFit="1" customWidth="1"/>
    <col min="4105" max="4105" width="11.7109375" style="23" bestFit="1" customWidth="1"/>
    <col min="4106" max="4109" width="10.140625" style="23" bestFit="1" customWidth="1"/>
    <col min="4110" max="4110" width="11.7109375" style="23" bestFit="1" customWidth="1"/>
    <col min="4111" max="4352" width="9.140625" style="23"/>
    <col min="4353" max="4353" width="6.7109375" style="23" customWidth="1"/>
    <col min="4354" max="4354" width="49.85546875" style="23" customWidth="1"/>
    <col min="4355" max="4355" width="1.5703125" style="23" customWidth="1"/>
    <col min="4356" max="4356" width="8.85546875" style="23" bestFit="1" customWidth="1"/>
    <col min="4357" max="4357" width="8.28515625" style="23" customWidth="1"/>
    <col min="4358" max="4358" width="9.28515625" style="23" bestFit="1" customWidth="1"/>
    <col min="4359" max="4359" width="7.85546875" style="23" bestFit="1" customWidth="1"/>
    <col min="4360" max="4360" width="8.28515625" style="23" bestFit="1" customWidth="1"/>
    <col min="4361" max="4361" width="11.7109375" style="23" bestFit="1" customWidth="1"/>
    <col min="4362" max="4365" width="10.140625" style="23" bestFit="1" customWidth="1"/>
    <col min="4366" max="4366" width="11.7109375" style="23" bestFit="1" customWidth="1"/>
    <col min="4367" max="4608" width="9.140625" style="23"/>
    <col min="4609" max="4609" width="6.7109375" style="23" customWidth="1"/>
    <col min="4610" max="4610" width="49.85546875" style="23" customWidth="1"/>
    <col min="4611" max="4611" width="1.5703125" style="23" customWidth="1"/>
    <col min="4612" max="4612" width="8.85546875" style="23" bestFit="1" customWidth="1"/>
    <col min="4613" max="4613" width="8.28515625" style="23" customWidth="1"/>
    <col min="4614" max="4614" width="9.28515625" style="23" bestFit="1" customWidth="1"/>
    <col min="4615" max="4615" width="7.85546875" style="23" bestFit="1" customWidth="1"/>
    <col min="4616" max="4616" width="8.28515625" style="23" bestFit="1" customWidth="1"/>
    <col min="4617" max="4617" width="11.7109375" style="23" bestFit="1" customWidth="1"/>
    <col min="4618" max="4621" width="10.140625" style="23" bestFit="1" customWidth="1"/>
    <col min="4622" max="4622" width="11.7109375" style="23" bestFit="1" customWidth="1"/>
    <col min="4623" max="4864" width="9.140625" style="23"/>
    <col min="4865" max="4865" width="6.7109375" style="23" customWidth="1"/>
    <col min="4866" max="4866" width="49.85546875" style="23" customWidth="1"/>
    <col min="4867" max="4867" width="1.5703125" style="23" customWidth="1"/>
    <col min="4868" max="4868" width="8.85546875" style="23" bestFit="1" customWidth="1"/>
    <col min="4869" max="4869" width="8.28515625" style="23" customWidth="1"/>
    <col min="4870" max="4870" width="9.28515625" style="23" bestFit="1" customWidth="1"/>
    <col min="4871" max="4871" width="7.85546875" style="23" bestFit="1" customWidth="1"/>
    <col min="4872" max="4872" width="8.28515625" style="23" bestFit="1" customWidth="1"/>
    <col min="4873" max="4873" width="11.7109375" style="23" bestFit="1" customWidth="1"/>
    <col min="4874" max="4877" width="10.140625" style="23" bestFit="1" customWidth="1"/>
    <col min="4878" max="4878" width="11.7109375" style="23" bestFit="1" customWidth="1"/>
    <col min="4879" max="5120" width="9.140625" style="23"/>
    <col min="5121" max="5121" width="6.7109375" style="23" customWidth="1"/>
    <col min="5122" max="5122" width="49.85546875" style="23" customWidth="1"/>
    <col min="5123" max="5123" width="1.5703125" style="23" customWidth="1"/>
    <col min="5124" max="5124" width="8.85546875" style="23" bestFit="1" customWidth="1"/>
    <col min="5125" max="5125" width="8.28515625" style="23" customWidth="1"/>
    <col min="5126" max="5126" width="9.28515625" style="23" bestFit="1" customWidth="1"/>
    <col min="5127" max="5127" width="7.85546875" style="23" bestFit="1" customWidth="1"/>
    <col min="5128" max="5128" width="8.28515625" style="23" bestFit="1" customWidth="1"/>
    <col min="5129" max="5129" width="11.7109375" style="23" bestFit="1" customWidth="1"/>
    <col min="5130" max="5133" width="10.140625" style="23" bestFit="1" customWidth="1"/>
    <col min="5134" max="5134" width="11.7109375" style="23" bestFit="1" customWidth="1"/>
    <col min="5135" max="5376" width="9.140625" style="23"/>
    <col min="5377" max="5377" width="6.7109375" style="23" customWidth="1"/>
    <col min="5378" max="5378" width="49.85546875" style="23" customWidth="1"/>
    <col min="5379" max="5379" width="1.5703125" style="23" customWidth="1"/>
    <col min="5380" max="5380" width="8.85546875" style="23" bestFit="1" customWidth="1"/>
    <col min="5381" max="5381" width="8.28515625" style="23" customWidth="1"/>
    <col min="5382" max="5382" width="9.28515625" style="23" bestFit="1" customWidth="1"/>
    <col min="5383" max="5383" width="7.85546875" style="23" bestFit="1" customWidth="1"/>
    <col min="5384" max="5384" width="8.28515625" style="23" bestFit="1" customWidth="1"/>
    <col min="5385" max="5385" width="11.7109375" style="23" bestFit="1" customWidth="1"/>
    <col min="5386" max="5389" width="10.140625" style="23" bestFit="1" customWidth="1"/>
    <col min="5390" max="5390" width="11.7109375" style="23" bestFit="1" customWidth="1"/>
    <col min="5391" max="5632" width="9.140625" style="23"/>
    <col min="5633" max="5633" width="6.7109375" style="23" customWidth="1"/>
    <col min="5634" max="5634" width="49.85546875" style="23" customWidth="1"/>
    <col min="5635" max="5635" width="1.5703125" style="23" customWidth="1"/>
    <col min="5636" max="5636" width="8.85546875" style="23" bestFit="1" customWidth="1"/>
    <col min="5637" max="5637" width="8.28515625" style="23" customWidth="1"/>
    <col min="5638" max="5638" width="9.28515625" style="23" bestFit="1" customWidth="1"/>
    <col min="5639" max="5639" width="7.85546875" style="23" bestFit="1" customWidth="1"/>
    <col min="5640" max="5640" width="8.28515625" style="23" bestFit="1" customWidth="1"/>
    <col min="5641" max="5641" width="11.7109375" style="23" bestFit="1" customWidth="1"/>
    <col min="5642" max="5645" width="10.140625" style="23" bestFit="1" customWidth="1"/>
    <col min="5646" max="5646" width="11.7109375" style="23" bestFit="1" customWidth="1"/>
    <col min="5647" max="5888" width="9.140625" style="23"/>
    <col min="5889" max="5889" width="6.7109375" style="23" customWidth="1"/>
    <col min="5890" max="5890" width="49.85546875" style="23" customWidth="1"/>
    <col min="5891" max="5891" width="1.5703125" style="23" customWidth="1"/>
    <col min="5892" max="5892" width="8.85546875" style="23" bestFit="1" customWidth="1"/>
    <col min="5893" max="5893" width="8.28515625" style="23" customWidth="1"/>
    <col min="5894" max="5894" width="9.28515625" style="23" bestFit="1" customWidth="1"/>
    <col min="5895" max="5895" width="7.85546875" style="23" bestFit="1" customWidth="1"/>
    <col min="5896" max="5896" width="8.28515625" style="23" bestFit="1" customWidth="1"/>
    <col min="5897" max="5897" width="11.7109375" style="23" bestFit="1" customWidth="1"/>
    <col min="5898" max="5901" width="10.140625" style="23" bestFit="1" customWidth="1"/>
    <col min="5902" max="5902" width="11.7109375" style="23" bestFit="1" customWidth="1"/>
    <col min="5903" max="6144" width="9.140625" style="23"/>
    <col min="6145" max="6145" width="6.7109375" style="23" customWidth="1"/>
    <col min="6146" max="6146" width="49.85546875" style="23" customWidth="1"/>
    <col min="6147" max="6147" width="1.5703125" style="23" customWidth="1"/>
    <col min="6148" max="6148" width="8.85546875" style="23" bestFit="1" customWidth="1"/>
    <col min="6149" max="6149" width="8.28515625" style="23" customWidth="1"/>
    <col min="6150" max="6150" width="9.28515625" style="23" bestFit="1" customWidth="1"/>
    <col min="6151" max="6151" width="7.85546875" style="23" bestFit="1" customWidth="1"/>
    <col min="6152" max="6152" width="8.28515625" style="23" bestFit="1" customWidth="1"/>
    <col min="6153" max="6153" width="11.7109375" style="23" bestFit="1" customWidth="1"/>
    <col min="6154" max="6157" width="10.140625" style="23" bestFit="1" customWidth="1"/>
    <col min="6158" max="6158" width="11.7109375" style="23" bestFit="1" customWidth="1"/>
    <col min="6159" max="6400" width="9.140625" style="23"/>
    <col min="6401" max="6401" width="6.7109375" style="23" customWidth="1"/>
    <col min="6402" max="6402" width="49.85546875" style="23" customWidth="1"/>
    <col min="6403" max="6403" width="1.5703125" style="23" customWidth="1"/>
    <col min="6404" max="6404" width="8.85546875" style="23" bestFit="1" customWidth="1"/>
    <col min="6405" max="6405" width="8.28515625" style="23" customWidth="1"/>
    <col min="6406" max="6406" width="9.28515625" style="23" bestFit="1" customWidth="1"/>
    <col min="6407" max="6407" width="7.85546875" style="23" bestFit="1" customWidth="1"/>
    <col min="6408" max="6408" width="8.28515625" style="23" bestFit="1" customWidth="1"/>
    <col min="6409" max="6409" width="11.7109375" style="23" bestFit="1" customWidth="1"/>
    <col min="6410" max="6413" width="10.140625" style="23" bestFit="1" customWidth="1"/>
    <col min="6414" max="6414" width="11.7109375" style="23" bestFit="1" customWidth="1"/>
    <col min="6415" max="6656" width="9.140625" style="23"/>
    <col min="6657" max="6657" width="6.7109375" style="23" customWidth="1"/>
    <col min="6658" max="6658" width="49.85546875" style="23" customWidth="1"/>
    <col min="6659" max="6659" width="1.5703125" style="23" customWidth="1"/>
    <col min="6660" max="6660" width="8.85546875" style="23" bestFit="1" customWidth="1"/>
    <col min="6661" max="6661" width="8.28515625" style="23" customWidth="1"/>
    <col min="6662" max="6662" width="9.28515625" style="23" bestFit="1" customWidth="1"/>
    <col min="6663" max="6663" width="7.85546875" style="23" bestFit="1" customWidth="1"/>
    <col min="6664" max="6664" width="8.28515625" style="23" bestFit="1" customWidth="1"/>
    <col min="6665" max="6665" width="11.7109375" style="23" bestFit="1" customWidth="1"/>
    <col min="6666" max="6669" width="10.140625" style="23" bestFit="1" customWidth="1"/>
    <col min="6670" max="6670" width="11.7109375" style="23" bestFit="1" customWidth="1"/>
    <col min="6671" max="6912" width="9.140625" style="23"/>
    <col min="6913" max="6913" width="6.7109375" style="23" customWidth="1"/>
    <col min="6914" max="6914" width="49.85546875" style="23" customWidth="1"/>
    <col min="6915" max="6915" width="1.5703125" style="23" customWidth="1"/>
    <col min="6916" max="6916" width="8.85546875" style="23" bestFit="1" customWidth="1"/>
    <col min="6917" max="6917" width="8.28515625" style="23" customWidth="1"/>
    <col min="6918" max="6918" width="9.28515625" style="23" bestFit="1" customWidth="1"/>
    <col min="6919" max="6919" width="7.85546875" style="23" bestFit="1" customWidth="1"/>
    <col min="6920" max="6920" width="8.28515625" style="23" bestFit="1" customWidth="1"/>
    <col min="6921" max="6921" width="11.7109375" style="23" bestFit="1" customWidth="1"/>
    <col min="6922" max="6925" width="10.140625" style="23" bestFit="1" customWidth="1"/>
    <col min="6926" max="6926" width="11.7109375" style="23" bestFit="1" customWidth="1"/>
    <col min="6927" max="7168" width="9.140625" style="23"/>
    <col min="7169" max="7169" width="6.7109375" style="23" customWidth="1"/>
    <col min="7170" max="7170" width="49.85546875" style="23" customWidth="1"/>
    <col min="7171" max="7171" width="1.5703125" style="23" customWidth="1"/>
    <col min="7172" max="7172" width="8.85546875" style="23" bestFit="1" customWidth="1"/>
    <col min="7173" max="7173" width="8.28515625" style="23" customWidth="1"/>
    <col min="7174" max="7174" width="9.28515625" style="23" bestFit="1" customWidth="1"/>
    <col min="7175" max="7175" width="7.85546875" style="23" bestFit="1" customWidth="1"/>
    <col min="7176" max="7176" width="8.28515625" style="23" bestFit="1" customWidth="1"/>
    <col min="7177" max="7177" width="11.7109375" style="23" bestFit="1" customWidth="1"/>
    <col min="7178" max="7181" width="10.140625" style="23" bestFit="1" customWidth="1"/>
    <col min="7182" max="7182" width="11.7109375" style="23" bestFit="1" customWidth="1"/>
    <col min="7183" max="7424" width="9.140625" style="23"/>
    <col min="7425" max="7425" width="6.7109375" style="23" customWidth="1"/>
    <col min="7426" max="7426" width="49.85546875" style="23" customWidth="1"/>
    <col min="7427" max="7427" width="1.5703125" style="23" customWidth="1"/>
    <col min="7428" max="7428" width="8.85546875" style="23" bestFit="1" customWidth="1"/>
    <col min="7429" max="7429" width="8.28515625" style="23" customWidth="1"/>
    <col min="7430" max="7430" width="9.28515625" style="23" bestFit="1" customWidth="1"/>
    <col min="7431" max="7431" width="7.85546875" style="23" bestFit="1" customWidth="1"/>
    <col min="7432" max="7432" width="8.28515625" style="23" bestFit="1" customWidth="1"/>
    <col min="7433" max="7433" width="11.7109375" style="23" bestFit="1" customWidth="1"/>
    <col min="7434" max="7437" width="10.140625" style="23" bestFit="1" customWidth="1"/>
    <col min="7438" max="7438" width="11.7109375" style="23" bestFit="1" customWidth="1"/>
    <col min="7439" max="7680" width="9.140625" style="23"/>
    <col min="7681" max="7681" width="6.7109375" style="23" customWidth="1"/>
    <col min="7682" max="7682" width="49.85546875" style="23" customWidth="1"/>
    <col min="7683" max="7683" width="1.5703125" style="23" customWidth="1"/>
    <col min="7684" max="7684" width="8.85546875" style="23" bestFit="1" customWidth="1"/>
    <col min="7685" max="7685" width="8.28515625" style="23" customWidth="1"/>
    <col min="7686" max="7686" width="9.28515625" style="23" bestFit="1" customWidth="1"/>
    <col min="7687" max="7687" width="7.85546875" style="23" bestFit="1" customWidth="1"/>
    <col min="7688" max="7688" width="8.28515625" style="23" bestFit="1" customWidth="1"/>
    <col min="7689" max="7689" width="11.7109375" style="23" bestFit="1" customWidth="1"/>
    <col min="7690" max="7693" width="10.140625" style="23" bestFit="1" customWidth="1"/>
    <col min="7694" max="7694" width="11.7109375" style="23" bestFit="1" customWidth="1"/>
    <col min="7695" max="7936" width="9.140625" style="23"/>
    <col min="7937" max="7937" width="6.7109375" style="23" customWidth="1"/>
    <col min="7938" max="7938" width="49.85546875" style="23" customWidth="1"/>
    <col min="7939" max="7939" width="1.5703125" style="23" customWidth="1"/>
    <col min="7940" max="7940" width="8.85546875" style="23" bestFit="1" customWidth="1"/>
    <col min="7941" max="7941" width="8.28515625" style="23" customWidth="1"/>
    <col min="7942" max="7942" width="9.28515625" style="23" bestFit="1" customWidth="1"/>
    <col min="7943" max="7943" width="7.85546875" style="23" bestFit="1" customWidth="1"/>
    <col min="7944" max="7944" width="8.28515625" style="23" bestFit="1" customWidth="1"/>
    <col min="7945" max="7945" width="11.7109375" style="23" bestFit="1" customWidth="1"/>
    <col min="7946" max="7949" width="10.140625" style="23" bestFit="1" customWidth="1"/>
    <col min="7950" max="7950" width="11.7109375" style="23" bestFit="1" customWidth="1"/>
    <col min="7951" max="8192" width="9.140625" style="23"/>
    <col min="8193" max="8193" width="6.7109375" style="23" customWidth="1"/>
    <col min="8194" max="8194" width="49.85546875" style="23" customWidth="1"/>
    <col min="8195" max="8195" width="1.5703125" style="23" customWidth="1"/>
    <col min="8196" max="8196" width="8.85546875" style="23" bestFit="1" customWidth="1"/>
    <col min="8197" max="8197" width="8.28515625" style="23" customWidth="1"/>
    <col min="8198" max="8198" width="9.28515625" style="23" bestFit="1" customWidth="1"/>
    <col min="8199" max="8199" width="7.85546875" style="23" bestFit="1" customWidth="1"/>
    <col min="8200" max="8200" width="8.28515625" style="23" bestFit="1" customWidth="1"/>
    <col min="8201" max="8201" width="11.7109375" style="23" bestFit="1" customWidth="1"/>
    <col min="8202" max="8205" width="10.140625" style="23" bestFit="1" customWidth="1"/>
    <col min="8206" max="8206" width="11.7109375" style="23" bestFit="1" customWidth="1"/>
    <col min="8207" max="8448" width="9.140625" style="23"/>
    <col min="8449" max="8449" width="6.7109375" style="23" customWidth="1"/>
    <col min="8450" max="8450" width="49.85546875" style="23" customWidth="1"/>
    <col min="8451" max="8451" width="1.5703125" style="23" customWidth="1"/>
    <col min="8452" max="8452" width="8.85546875" style="23" bestFit="1" customWidth="1"/>
    <col min="8453" max="8453" width="8.28515625" style="23" customWidth="1"/>
    <col min="8454" max="8454" width="9.28515625" style="23" bestFit="1" customWidth="1"/>
    <col min="8455" max="8455" width="7.85546875" style="23" bestFit="1" customWidth="1"/>
    <col min="8456" max="8456" width="8.28515625" style="23" bestFit="1" customWidth="1"/>
    <col min="8457" max="8457" width="11.7109375" style="23" bestFit="1" customWidth="1"/>
    <col min="8458" max="8461" width="10.140625" style="23" bestFit="1" customWidth="1"/>
    <col min="8462" max="8462" width="11.7109375" style="23" bestFit="1" customWidth="1"/>
    <col min="8463" max="8704" width="9.140625" style="23"/>
    <col min="8705" max="8705" width="6.7109375" style="23" customWidth="1"/>
    <col min="8706" max="8706" width="49.85546875" style="23" customWidth="1"/>
    <col min="8707" max="8707" width="1.5703125" style="23" customWidth="1"/>
    <col min="8708" max="8708" width="8.85546875" style="23" bestFit="1" customWidth="1"/>
    <col min="8709" max="8709" width="8.28515625" style="23" customWidth="1"/>
    <col min="8710" max="8710" width="9.28515625" style="23" bestFit="1" customWidth="1"/>
    <col min="8711" max="8711" width="7.85546875" style="23" bestFit="1" customWidth="1"/>
    <col min="8712" max="8712" width="8.28515625" style="23" bestFit="1" customWidth="1"/>
    <col min="8713" max="8713" width="11.7109375" style="23" bestFit="1" customWidth="1"/>
    <col min="8714" max="8717" width="10.140625" style="23" bestFit="1" customWidth="1"/>
    <col min="8718" max="8718" width="11.7109375" style="23" bestFit="1" customWidth="1"/>
    <col min="8719" max="8960" width="9.140625" style="23"/>
    <col min="8961" max="8961" width="6.7109375" style="23" customWidth="1"/>
    <col min="8962" max="8962" width="49.85546875" style="23" customWidth="1"/>
    <col min="8963" max="8963" width="1.5703125" style="23" customWidth="1"/>
    <col min="8964" max="8964" width="8.85546875" style="23" bestFit="1" customWidth="1"/>
    <col min="8965" max="8965" width="8.28515625" style="23" customWidth="1"/>
    <col min="8966" max="8966" width="9.28515625" style="23" bestFit="1" customWidth="1"/>
    <col min="8967" max="8967" width="7.85546875" style="23" bestFit="1" customWidth="1"/>
    <col min="8968" max="8968" width="8.28515625" style="23" bestFit="1" customWidth="1"/>
    <col min="8969" max="8969" width="11.7109375" style="23" bestFit="1" customWidth="1"/>
    <col min="8970" max="8973" width="10.140625" style="23" bestFit="1" customWidth="1"/>
    <col min="8974" max="8974" width="11.7109375" style="23" bestFit="1" customWidth="1"/>
    <col min="8975" max="9216" width="9.140625" style="23"/>
    <col min="9217" max="9217" width="6.7109375" style="23" customWidth="1"/>
    <col min="9218" max="9218" width="49.85546875" style="23" customWidth="1"/>
    <col min="9219" max="9219" width="1.5703125" style="23" customWidth="1"/>
    <col min="9220" max="9220" width="8.85546875" style="23" bestFit="1" customWidth="1"/>
    <col min="9221" max="9221" width="8.28515625" style="23" customWidth="1"/>
    <col min="9222" max="9222" width="9.28515625" style="23" bestFit="1" customWidth="1"/>
    <col min="9223" max="9223" width="7.85546875" style="23" bestFit="1" customWidth="1"/>
    <col min="9224" max="9224" width="8.28515625" style="23" bestFit="1" customWidth="1"/>
    <col min="9225" max="9225" width="11.7109375" style="23" bestFit="1" customWidth="1"/>
    <col min="9226" max="9229" width="10.140625" style="23" bestFit="1" customWidth="1"/>
    <col min="9230" max="9230" width="11.7109375" style="23" bestFit="1" customWidth="1"/>
    <col min="9231" max="9472" width="9.140625" style="23"/>
    <col min="9473" max="9473" width="6.7109375" style="23" customWidth="1"/>
    <col min="9474" max="9474" width="49.85546875" style="23" customWidth="1"/>
    <col min="9475" max="9475" width="1.5703125" style="23" customWidth="1"/>
    <col min="9476" max="9476" width="8.85546875" style="23" bestFit="1" customWidth="1"/>
    <col min="9477" max="9477" width="8.28515625" style="23" customWidth="1"/>
    <col min="9478" max="9478" width="9.28515625" style="23" bestFit="1" customWidth="1"/>
    <col min="9479" max="9479" width="7.85546875" style="23" bestFit="1" customWidth="1"/>
    <col min="9480" max="9480" width="8.28515625" style="23" bestFit="1" customWidth="1"/>
    <col min="9481" max="9481" width="11.7109375" style="23" bestFit="1" customWidth="1"/>
    <col min="9482" max="9485" width="10.140625" style="23" bestFit="1" customWidth="1"/>
    <col min="9486" max="9486" width="11.7109375" style="23" bestFit="1" customWidth="1"/>
    <col min="9487" max="9728" width="9.140625" style="23"/>
    <col min="9729" max="9729" width="6.7109375" style="23" customWidth="1"/>
    <col min="9730" max="9730" width="49.85546875" style="23" customWidth="1"/>
    <col min="9731" max="9731" width="1.5703125" style="23" customWidth="1"/>
    <col min="9732" max="9732" width="8.85546875" style="23" bestFit="1" customWidth="1"/>
    <col min="9733" max="9733" width="8.28515625" style="23" customWidth="1"/>
    <col min="9734" max="9734" width="9.28515625" style="23" bestFit="1" customWidth="1"/>
    <col min="9735" max="9735" width="7.85546875" style="23" bestFit="1" customWidth="1"/>
    <col min="9736" max="9736" width="8.28515625" style="23" bestFit="1" customWidth="1"/>
    <col min="9737" max="9737" width="11.7109375" style="23" bestFit="1" customWidth="1"/>
    <col min="9738" max="9741" width="10.140625" style="23" bestFit="1" customWidth="1"/>
    <col min="9742" max="9742" width="11.7109375" style="23" bestFit="1" customWidth="1"/>
    <col min="9743" max="9984" width="9.140625" style="23"/>
    <col min="9985" max="9985" width="6.7109375" style="23" customWidth="1"/>
    <col min="9986" max="9986" width="49.85546875" style="23" customWidth="1"/>
    <col min="9987" max="9987" width="1.5703125" style="23" customWidth="1"/>
    <col min="9988" max="9988" width="8.85546875" style="23" bestFit="1" customWidth="1"/>
    <col min="9989" max="9989" width="8.28515625" style="23" customWidth="1"/>
    <col min="9990" max="9990" width="9.28515625" style="23" bestFit="1" customWidth="1"/>
    <col min="9991" max="9991" width="7.85546875" style="23" bestFit="1" customWidth="1"/>
    <col min="9992" max="9992" width="8.28515625" style="23" bestFit="1" customWidth="1"/>
    <col min="9993" max="9993" width="11.7109375" style="23" bestFit="1" customWidth="1"/>
    <col min="9994" max="9997" width="10.140625" style="23" bestFit="1" customWidth="1"/>
    <col min="9998" max="9998" width="11.7109375" style="23" bestFit="1" customWidth="1"/>
    <col min="9999" max="10240" width="9.140625" style="23"/>
    <col min="10241" max="10241" width="6.7109375" style="23" customWidth="1"/>
    <col min="10242" max="10242" width="49.85546875" style="23" customWidth="1"/>
    <col min="10243" max="10243" width="1.5703125" style="23" customWidth="1"/>
    <col min="10244" max="10244" width="8.85546875" style="23" bestFit="1" customWidth="1"/>
    <col min="10245" max="10245" width="8.28515625" style="23" customWidth="1"/>
    <col min="10246" max="10246" width="9.28515625" style="23" bestFit="1" customWidth="1"/>
    <col min="10247" max="10247" width="7.85546875" style="23" bestFit="1" customWidth="1"/>
    <col min="10248" max="10248" width="8.28515625" style="23" bestFit="1" customWidth="1"/>
    <col min="10249" max="10249" width="11.7109375" style="23" bestFit="1" customWidth="1"/>
    <col min="10250" max="10253" width="10.140625" style="23" bestFit="1" customWidth="1"/>
    <col min="10254" max="10254" width="11.7109375" style="23" bestFit="1" customWidth="1"/>
    <col min="10255" max="10496" width="9.140625" style="23"/>
    <col min="10497" max="10497" width="6.7109375" style="23" customWidth="1"/>
    <col min="10498" max="10498" width="49.85546875" style="23" customWidth="1"/>
    <col min="10499" max="10499" width="1.5703125" style="23" customWidth="1"/>
    <col min="10500" max="10500" width="8.85546875" style="23" bestFit="1" customWidth="1"/>
    <col min="10501" max="10501" width="8.28515625" style="23" customWidth="1"/>
    <col min="10502" max="10502" width="9.28515625" style="23" bestFit="1" customWidth="1"/>
    <col min="10503" max="10503" width="7.85546875" style="23" bestFit="1" customWidth="1"/>
    <col min="10504" max="10504" width="8.28515625" style="23" bestFit="1" customWidth="1"/>
    <col min="10505" max="10505" width="11.7109375" style="23" bestFit="1" customWidth="1"/>
    <col min="10506" max="10509" width="10.140625" style="23" bestFit="1" customWidth="1"/>
    <col min="10510" max="10510" width="11.7109375" style="23" bestFit="1" customWidth="1"/>
    <col min="10511" max="10752" width="9.140625" style="23"/>
    <col min="10753" max="10753" width="6.7109375" style="23" customWidth="1"/>
    <col min="10754" max="10754" width="49.85546875" style="23" customWidth="1"/>
    <col min="10755" max="10755" width="1.5703125" style="23" customWidth="1"/>
    <col min="10756" max="10756" width="8.85546875" style="23" bestFit="1" customWidth="1"/>
    <col min="10757" max="10757" width="8.28515625" style="23" customWidth="1"/>
    <col min="10758" max="10758" width="9.28515625" style="23" bestFit="1" customWidth="1"/>
    <col min="10759" max="10759" width="7.85546875" style="23" bestFit="1" customWidth="1"/>
    <col min="10760" max="10760" width="8.28515625" style="23" bestFit="1" customWidth="1"/>
    <col min="10761" max="10761" width="11.7109375" style="23" bestFit="1" customWidth="1"/>
    <col min="10762" max="10765" width="10.140625" style="23" bestFit="1" customWidth="1"/>
    <col min="10766" max="10766" width="11.7109375" style="23" bestFit="1" customWidth="1"/>
    <col min="10767" max="11008" width="9.140625" style="23"/>
    <col min="11009" max="11009" width="6.7109375" style="23" customWidth="1"/>
    <col min="11010" max="11010" width="49.85546875" style="23" customWidth="1"/>
    <col min="11011" max="11011" width="1.5703125" style="23" customWidth="1"/>
    <col min="11012" max="11012" width="8.85546875" style="23" bestFit="1" customWidth="1"/>
    <col min="11013" max="11013" width="8.28515625" style="23" customWidth="1"/>
    <col min="11014" max="11014" width="9.28515625" style="23" bestFit="1" customWidth="1"/>
    <col min="11015" max="11015" width="7.85546875" style="23" bestFit="1" customWidth="1"/>
    <col min="11016" max="11016" width="8.28515625" style="23" bestFit="1" customWidth="1"/>
    <col min="11017" max="11017" width="11.7109375" style="23" bestFit="1" customWidth="1"/>
    <col min="11018" max="11021" width="10.140625" style="23" bestFit="1" customWidth="1"/>
    <col min="11022" max="11022" width="11.7109375" style="23" bestFit="1" customWidth="1"/>
    <col min="11023" max="11264" width="9.140625" style="23"/>
    <col min="11265" max="11265" width="6.7109375" style="23" customWidth="1"/>
    <col min="11266" max="11266" width="49.85546875" style="23" customWidth="1"/>
    <col min="11267" max="11267" width="1.5703125" style="23" customWidth="1"/>
    <col min="11268" max="11268" width="8.85546875" style="23" bestFit="1" customWidth="1"/>
    <col min="11269" max="11269" width="8.28515625" style="23" customWidth="1"/>
    <col min="11270" max="11270" width="9.28515625" style="23" bestFit="1" customWidth="1"/>
    <col min="11271" max="11271" width="7.85546875" style="23" bestFit="1" customWidth="1"/>
    <col min="11272" max="11272" width="8.28515625" style="23" bestFit="1" customWidth="1"/>
    <col min="11273" max="11273" width="11.7109375" style="23" bestFit="1" customWidth="1"/>
    <col min="11274" max="11277" width="10.140625" style="23" bestFit="1" customWidth="1"/>
    <col min="11278" max="11278" width="11.7109375" style="23" bestFit="1" customWidth="1"/>
    <col min="11279" max="11520" width="9.140625" style="23"/>
    <col min="11521" max="11521" width="6.7109375" style="23" customWidth="1"/>
    <col min="11522" max="11522" width="49.85546875" style="23" customWidth="1"/>
    <col min="11523" max="11523" width="1.5703125" style="23" customWidth="1"/>
    <col min="11524" max="11524" width="8.85546875" style="23" bestFit="1" customWidth="1"/>
    <col min="11525" max="11525" width="8.28515625" style="23" customWidth="1"/>
    <col min="11526" max="11526" width="9.28515625" style="23" bestFit="1" customWidth="1"/>
    <col min="11527" max="11527" width="7.85546875" style="23" bestFit="1" customWidth="1"/>
    <col min="11528" max="11528" width="8.28515625" style="23" bestFit="1" customWidth="1"/>
    <col min="11529" max="11529" width="11.7109375" style="23" bestFit="1" customWidth="1"/>
    <col min="11530" max="11533" width="10.140625" style="23" bestFit="1" customWidth="1"/>
    <col min="11534" max="11534" width="11.7109375" style="23" bestFit="1" customWidth="1"/>
    <col min="11535" max="11776" width="9.140625" style="23"/>
    <col min="11777" max="11777" width="6.7109375" style="23" customWidth="1"/>
    <col min="11778" max="11778" width="49.85546875" style="23" customWidth="1"/>
    <col min="11779" max="11779" width="1.5703125" style="23" customWidth="1"/>
    <col min="11780" max="11780" width="8.85546875" style="23" bestFit="1" customWidth="1"/>
    <col min="11781" max="11781" width="8.28515625" style="23" customWidth="1"/>
    <col min="11782" max="11782" width="9.28515625" style="23" bestFit="1" customWidth="1"/>
    <col min="11783" max="11783" width="7.85546875" style="23" bestFit="1" customWidth="1"/>
    <col min="11784" max="11784" width="8.28515625" style="23" bestFit="1" customWidth="1"/>
    <col min="11785" max="11785" width="11.7109375" style="23" bestFit="1" customWidth="1"/>
    <col min="11786" max="11789" width="10.140625" style="23" bestFit="1" customWidth="1"/>
    <col min="11790" max="11790" width="11.7109375" style="23" bestFit="1" customWidth="1"/>
    <col min="11791" max="12032" width="9.140625" style="23"/>
    <col min="12033" max="12033" width="6.7109375" style="23" customWidth="1"/>
    <col min="12034" max="12034" width="49.85546875" style="23" customWidth="1"/>
    <col min="12035" max="12035" width="1.5703125" style="23" customWidth="1"/>
    <col min="12036" max="12036" width="8.85546875" style="23" bestFit="1" customWidth="1"/>
    <col min="12037" max="12037" width="8.28515625" style="23" customWidth="1"/>
    <col min="12038" max="12038" width="9.28515625" style="23" bestFit="1" customWidth="1"/>
    <col min="12039" max="12039" width="7.85546875" style="23" bestFit="1" customWidth="1"/>
    <col min="12040" max="12040" width="8.28515625" style="23" bestFit="1" customWidth="1"/>
    <col min="12041" max="12041" width="11.7109375" style="23" bestFit="1" customWidth="1"/>
    <col min="12042" max="12045" width="10.140625" style="23" bestFit="1" customWidth="1"/>
    <col min="12046" max="12046" width="11.7109375" style="23" bestFit="1" customWidth="1"/>
    <col min="12047" max="12288" width="9.140625" style="23"/>
    <col min="12289" max="12289" width="6.7109375" style="23" customWidth="1"/>
    <col min="12290" max="12290" width="49.85546875" style="23" customWidth="1"/>
    <col min="12291" max="12291" width="1.5703125" style="23" customWidth="1"/>
    <col min="12292" max="12292" width="8.85546875" style="23" bestFit="1" customWidth="1"/>
    <col min="12293" max="12293" width="8.28515625" style="23" customWidth="1"/>
    <col min="12294" max="12294" width="9.28515625" style="23" bestFit="1" customWidth="1"/>
    <col min="12295" max="12295" width="7.85546875" style="23" bestFit="1" customWidth="1"/>
    <col min="12296" max="12296" width="8.28515625" style="23" bestFit="1" customWidth="1"/>
    <col min="12297" max="12297" width="11.7109375" style="23" bestFit="1" customWidth="1"/>
    <col min="12298" max="12301" width="10.140625" style="23" bestFit="1" customWidth="1"/>
    <col min="12302" max="12302" width="11.7109375" style="23" bestFit="1" customWidth="1"/>
    <col min="12303" max="12544" width="9.140625" style="23"/>
    <col min="12545" max="12545" width="6.7109375" style="23" customWidth="1"/>
    <col min="12546" max="12546" width="49.85546875" style="23" customWidth="1"/>
    <col min="12547" max="12547" width="1.5703125" style="23" customWidth="1"/>
    <col min="12548" max="12548" width="8.85546875" style="23" bestFit="1" customWidth="1"/>
    <col min="12549" max="12549" width="8.28515625" style="23" customWidth="1"/>
    <col min="12550" max="12550" width="9.28515625" style="23" bestFit="1" customWidth="1"/>
    <col min="12551" max="12551" width="7.85546875" style="23" bestFit="1" customWidth="1"/>
    <col min="12552" max="12552" width="8.28515625" style="23" bestFit="1" customWidth="1"/>
    <col min="12553" max="12553" width="11.7109375" style="23" bestFit="1" customWidth="1"/>
    <col min="12554" max="12557" width="10.140625" style="23" bestFit="1" customWidth="1"/>
    <col min="12558" max="12558" width="11.7109375" style="23" bestFit="1" customWidth="1"/>
    <col min="12559" max="12800" width="9.140625" style="23"/>
    <col min="12801" max="12801" width="6.7109375" style="23" customWidth="1"/>
    <col min="12802" max="12802" width="49.85546875" style="23" customWidth="1"/>
    <col min="12803" max="12803" width="1.5703125" style="23" customWidth="1"/>
    <col min="12804" max="12804" width="8.85546875" style="23" bestFit="1" customWidth="1"/>
    <col min="12805" max="12805" width="8.28515625" style="23" customWidth="1"/>
    <col min="12806" max="12806" width="9.28515625" style="23" bestFit="1" customWidth="1"/>
    <col min="12807" max="12807" width="7.85546875" style="23" bestFit="1" customWidth="1"/>
    <col min="12808" max="12808" width="8.28515625" style="23" bestFit="1" customWidth="1"/>
    <col min="12809" max="12809" width="11.7109375" style="23" bestFit="1" customWidth="1"/>
    <col min="12810" max="12813" width="10.140625" style="23" bestFit="1" customWidth="1"/>
    <col min="12814" max="12814" width="11.7109375" style="23" bestFit="1" customWidth="1"/>
    <col min="12815" max="13056" width="9.140625" style="23"/>
    <col min="13057" max="13057" width="6.7109375" style="23" customWidth="1"/>
    <col min="13058" max="13058" width="49.85546875" style="23" customWidth="1"/>
    <col min="13059" max="13059" width="1.5703125" style="23" customWidth="1"/>
    <col min="13060" max="13060" width="8.85546875" style="23" bestFit="1" customWidth="1"/>
    <col min="13061" max="13061" width="8.28515625" style="23" customWidth="1"/>
    <col min="13062" max="13062" width="9.28515625" style="23" bestFit="1" customWidth="1"/>
    <col min="13063" max="13063" width="7.85546875" style="23" bestFit="1" customWidth="1"/>
    <col min="13064" max="13064" width="8.28515625" style="23" bestFit="1" customWidth="1"/>
    <col min="13065" max="13065" width="11.7109375" style="23" bestFit="1" customWidth="1"/>
    <col min="13066" max="13069" width="10.140625" style="23" bestFit="1" customWidth="1"/>
    <col min="13070" max="13070" width="11.7109375" style="23" bestFit="1" customWidth="1"/>
    <col min="13071" max="13312" width="9.140625" style="23"/>
    <col min="13313" max="13313" width="6.7109375" style="23" customWidth="1"/>
    <col min="13314" max="13314" width="49.85546875" style="23" customWidth="1"/>
    <col min="13315" max="13315" width="1.5703125" style="23" customWidth="1"/>
    <col min="13316" max="13316" width="8.85546875" style="23" bestFit="1" customWidth="1"/>
    <col min="13317" max="13317" width="8.28515625" style="23" customWidth="1"/>
    <col min="13318" max="13318" width="9.28515625" style="23" bestFit="1" customWidth="1"/>
    <col min="13319" max="13319" width="7.85546875" style="23" bestFit="1" customWidth="1"/>
    <col min="13320" max="13320" width="8.28515625" style="23" bestFit="1" customWidth="1"/>
    <col min="13321" max="13321" width="11.7109375" style="23" bestFit="1" customWidth="1"/>
    <col min="13322" max="13325" width="10.140625" style="23" bestFit="1" customWidth="1"/>
    <col min="13326" max="13326" width="11.7109375" style="23" bestFit="1" customWidth="1"/>
    <col min="13327" max="13568" width="9.140625" style="23"/>
    <col min="13569" max="13569" width="6.7109375" style="23" customWidth="1"/>
    <col min="13570" max="13570" width="49.85546875" style="23" customWidth="1"/>
    <col min="13571" max="13571" width="1.5703125" style="23" customWidth="1"/>
    <col min="13572" max="13572" width="8.85546875" style="23" bestFit="1" customWidth="1"/>
    <col min="13573" max="13573" width="8.28515625" style="23" customWidth="1"/>
    <col min="13574" max="13574" width="9.28515625" style="23" bestFit="1" customWidth="1"/>
    <col min="13575" max="13575" width="7.85546875" style="23" bestFit="1" customWidth="1"/>
    <col min="13576" max="13576" width="8.28515625" style="23" bestFit="1" customWidth="1"/>
    <col min="13577" max="13577" width="11.7109375" style="23" bestFit="1" customWidth="1"/>
    <col min="13578" max="13581" width="10.140625" style="23" bestFit="1" customWidth="1"/>
    <col min="13582" max="13582" width="11.7109375" style="23" bestFit="1" customWidth="1"/>
    <col min="13583" max="13824" width="9.140625" style="23"/>
    <col min="13825" max="13825" width="6.7109375" style="23" customWidth="1"/>
    <col min="13826" max="13826" width="49.85546875" style="23" customWidth="1"/>
    <col min="13827" max="13827" width="1.5703125" style="23" customWidth="1"/>
    <col min="13828" max="13828" width="8.85546875" style="23" bestFit="1" customWidth="1"/>
    <col min="13829" max="13829" width="8.28515625" style="23" customWidth="1"/>
    <col min="13830" max="13830" width="9.28515625" style="23" bestFit="1" customWidth="1"/>
    <col min="13831" max="13831" width="7.85546875" style="23" bestFit="1" customWidth="1"/>
    <col min="13832" max="13832" width="8.28515625" style="23" bestFit="1" customWidth="1"/>
    <col min="13833" max="13833" width="11.7109375" style="23" bestFit="1" customWidth="1"/>
    <col min="13834" max="13837" width="10.140625" style="23" bestFit="1" customWidth="1"/>
    <col min="13838" max="13838" width="11.7109375" style="23" bestFit="1" customWidth="1"/>
    <col min="13839" max="14080" width="9.140625" style="23"/>
    <col min="14081" max="14081" width="6.7109375" style="23" customWidth="1"/>
    <col min="14082" max="14082" width="49.85546875" style="23" customWidth="1"/>
    <col min="14083" max="14083" width="1.5703125" style="23" customWidth="1"/>
    <col min="14084" max="14084" width="8.85546875" style="23" bestFit="1" customWidth="1"/>
    <col min="14085" max="14085" width="8.28515625" style="23" customWidth="1"/>
    <col min="14086" max="14086" width="9.28515625" style="23" bestFit="1" customWidth="1"/>
    <col min="14087" max="14087" width="7.85546875" style="23" bestFit="1" customWidth="1"/>
    <col min="14088" max="14088" width="8.28515625" style="23" bestFit="1" customWidth="1"/>
    <col min="14089" max="14089" width="11.7109375" style="23" bestFit="1" customWidth="1"/>
    <col min="14090" max="14093" width="10.140625" style="23" bestFit="1" customWidth="1"/>
    <col min="14094" max="14094" width="11.7109375" style="23" bestFit="1" customWidth="1"/>
    <col min="14095" max="14336" width="9.140625" style="23"/>
    <col min="14337" max="14337" width="6.7109375" style="23" customWidth="1"/>
    <col min="14338" max="14338" width="49.85546875" style="23" customWidth="1"/>
    <col min="14339" max="14339" width="1.5703125" style="23" customWidth="1"/>
    <col min="14340" max="14340" width="8.85546875" style="23" bestFit="1" customWidth="1"/>
    <col min="14341" max="14341" width="8.28515625" style="23" customWidth="1"/>
    <col min="14342" max="14342" width="9.28515625" style="23" bestFit="1" customWidth="1"/>
    <col min="14343" max="14343" width="7.85546875" style="23" bestFit="1" customWidth="1"/>
    <col min="14344" max="14344" width="8.28515625" style="23" bestFit="1" customWidth="1"/>
    <col min="14345" max="14345" width="11.7109375" style="23" bestFit="1" customWidth="1"/>
    <col min="14346" max="14349" width="10.140625" style="23" bestFit="1" customWidth="1"/>
    <col min="14350" max="14350" width="11.7109375" style="23" bestFit="1" customWidth="1"/>
    <col min="14351" max="14592" width="9.140625" style="23"/>
    <col min="14593" max="14593" width="6.7109375" style="23" customWidth="1"/>
    <col min="14594" max="14594" width="49.85546875" style="23" customWidth="1"/>
    <col min="14595" max="14595" width="1.5703125" style="23" customWidth="1"/>
    <col min="14596" max="14596" width="8.85546875" style="23" bestFit="1" customWidth="1"/>
    <col min="14597" max="14597" width="8.28515625" style="23" customWidth="1"/>
    <col min="14598" max="14598" width="9.28515625" style="23" bestFit="1" customWidth="1"/>
    <col min="14599" max="14599" width="7.85546875" style="23" bestFit="1" customWidth="1"/>
    <col min="14600" max="14600" width="8.28515625" style="23" bestFit="1" customWidth="1"/>
    <col min="14601" max="14601" width="11.7109375" style="23" bestFit="1" customWidth="1"/>
    <col min="14602" max="14605" width="10.140625" style="23" bestFit="1" customWidth="1"/>
    <col min="14606" max="14606" width="11.7109375" style="23" bestFit="1" customWidth="1"/>
    <col min="14607" max="14848" width="9.140625" style="23"/>
    <col min="14849" max="14849" width="6.7109375" style="23" customWidth="1"/>
    <col min="14850" max="14850" width="49.85546875" style="23" customWidth="1"/>
    <col min="14851" max="14851" width="1.5703125" style="23" customWidth="1"/>
    <col min="14852" max="14852" width="8.85546875" style="23" bestFit="1" customWidth="1"/>
    <col min="14853" max="14853" width="8.28515625" style="23" customWidth="1"/>
    <col min="14854" max="14854" width="9.28515625" style="23" bestFit="1" customWidth="1"/>
    <col min="14855" max="14855" width="7.85546875" style="23" bestFit="1" customWidth="1"/>
    <col min="14856" max="14856" width="8.28515625" style="23" bestFit="1" customWidth="1"/>
    <col min="14857" max="14857" width="11.7109375" style="23" bestFit="1" customWidth="1"/>
    <col min="14858" max="14861" width="10.140625" style="23" bestFit="1" customWidth="1"/>
    <col min="14862" max="14862" width="11.7109375" style="23" bestFit="1" customWidth="1"/>
    <col min="14863" max="15104" width="9.140625" style="23"/>
    <col min="15105" max="15105" width="6.7109375" style="23" customWidth="1"/>
    <col min="15106" max="15106" width="49.85546875" style="23" customWidth="1"/>
    <col min="15107" max="15107" width="1.5703125" style="23" customWidth="1"/>
    <col min="15108" max="15108" width="8.85546875" style="23" bestFit="1" customWidth="1"/>
    <col min="15109" max="15109" width="8.28515625" style="23" customWidth="1"/>
    <col min="15110" max="15110" width="9.28515625" style="23" bestFit="1" customWidth="1"/>
    <col min="15111" max="15111" width="7.85546875" style="23" bestFit="1" customWidth="1"/>
    <col min="15112" max="15112" width="8.28515625" style="23" bestFit="1" customWidth="1"/>
    <col min="15113" max="15113" width="11.7109375" style="23" bestFit="1" customWidth="1"/>
    <col min="15114" max="15117" width="10.140625" style="23" bestFit="1" customWidth="1"/>
    <col min="15118" max="15118" width="11.7109375" style="23" bestFit="1" customWidth="1"/>
    <col min="15119" max="15360" width="9.140625" style="23"/>
    <col min="15361" max="15361" width="6.7109375" style="23" customWidth="1"/>
    <col min="15362" max="15362" width="49.85546875" style="23" customWidth="1"/>
    <col min="15363" max="15363" width="1.5703125" style="23" customWidth="1"/>
    <col min="15364" max="15364" width="8.85546875" style="23" bestFit="1" customWidth="1"/>
    <col min="15365" max="15365" width="8.28515625" style="23" customWidth="1"/>
    <col min="15366" max="15366" width="9.28515625" style="23" bestFit="1" customWidth="1"/>
    <col min="15367" max="15367" width="7.85546875" style="23" bestFit="1" customWidth="1"/>
    <col min="15368" max="15368" width="8.28515625" style="23" bestFit="1" customWidth="1"/>
    <col min="15369" max="15369" width="11.7109375" style="23" bestFit="1" customWidth="1"/>
    <col min="15370" max="15373" width="10.140625" style="23" bestFit="1" customWidth="1"/>
    <col min="15374" max="15374" width="11.7109375" style="23" bestFit="1" customWidth="1"/>
    <col min="15375" max="15616" width="9.140625" style="23"/>
    <col min="15617" max="15617" width="6.7109375" style="23" customWidth="1"/>
    <col min="15618" max="15618" width="49.85546875" style="23" customWidth="1"/>
    <col min="15619" max="15619" width="1.5703125" style="23" customWidth="1"/>
    <col min="15620" max="15620" width="8.85546875" style="23" bestFit="1" customWidth="1"/>
    <col min="15621" max="15621" width="8.28515625" style="23" customWidth="1"/>
    <col min="15622" max="15622" width="9.28515625" style="23" bestFit="1" customWidth="1"/>
    <col min="15623" max="15623" width="7.85546875" style="23" bestFit="1" customWidth="1"/>
    <col min="15624" max="15624" width="8.28515625" style="23" bestFit="1" customWidth="1"/>
    <col min="15625" max="15625" width="11.7109375" style="23" bestFit="1" customWidth="1"/>
    <col min="15626" max="15629" width="10.140625" style="23" bestFit="1" customWidth="1"/>
    <col min="15630" max="15630" width="11.7109375" style="23" bestFit="1" customWidth="1"/>
    <col min="15631" max="15872" width="9.140625" style="23"/>
    <col min="15873" max="15873" width="6.7109375" style="23" customWidth="1"/>
    <col min="15874" max="15874" width="49.85546875" style="23" customWidth="1"/>
    <col min="15875" max="15875" width="1.5703125" style="23" customWidth="1"/>
    <col min="15876" max="15876" width="8.85546875" style="23" bestFit="1" customWidth="1"/>
    <col min="15877" max="15877" width="8.28515625" style="23" customWidth="1"/>
    <col min="15878" max="15878" width="9.28515625" style="23" bestFit="1" customWidth="1"/>
    <col min="15879" max="15879" width="7.85546875" style="23" bestFit="1" customWidth="1"/>
    <col min="15880" max="15880" width="8.28515625" style="23" bestFit="1" customWidth="1"/>
    <col min="15881" max="15881" width="11.7109375" style="23" bestFit="1" customWidth="1"/>
    <col min="15882" max="15885" width="10.140625" style="23" bestFit="1" customWidth="1"/>
    <col min="15886" max="15886" width="11.7109375" style="23" bestFit="1" customWidth="1"/>
    <col min="15887" max="16128" width="9.140625" style="23"/>
    <col min="16129" max="16129" width="6.7109375" style="23" customWidth="1"/>
    <col min="16130" max="16130" width="49.85546875" style="23" customWidth="1"/>
    <col min="16131" max="16131" width="1.5703125" style="23" customWidth="1"/>
    <col min="16132" max="16132" width="8.85546875" style="23" bestFit="1" customWidth="1"/>
    <col min="16133" max="16133" width="8.28515625" style="23" customWidth="1"/>
    <col min="16134" max="16134" width="9.28515625" style="23" bestFit="1" customWidth="1"/>
    <col min="16135" max="16135" width="7.85546875" style="23" bestFit="1" customWidth="1"/>
    <col min="16136" max="16136" width="8.28515625" style="23" bestFit="1" customWidth="1"/>
    <col min="16137" max="16137" width="11.7109375" style="23" bestFit="1" customWidth="1"/>
    <col min="16138" max="16141" width="10.140625" style="23" bestFit="1" customWidth="1"/>
    <col min="16142" max="16142" width="11.7109375" style="23" bestFit="1" customWidth="1"/>
    <col min="16143" max="16384" width="9.140625" style="23"/>
  </cols>
  <sheetData>
    <row r="1" spans="1:9" s="1" customFormat="1" ht="15" x14ac:dyDescent="0.25">
      <c r="D1" s="15"/>
      <c r="E1" s="16"/>
    </row>
    <row r="2" spans="1:9" s="1" customFormat="1" ht="15" x14ac:dyDescent="0.25">
      <c r="A2" s="17" t="str">
        <f>'Cover Page'!A16:I16</f>
        <v>WATER SUPPLY &amp; SEWARAGE SYSTEM IN GDH.NADELLA</v>
      </c>
      <c r="D2" s="15"/>
      <c r="E2" s="16"/>
    </row>
    <row r="3" spans="1:9" s="1" customFormat="1" ht="15" x14ac:dyDescent="0.25">
      <c r="A3" s="17" t="s">
        <v>7</v>
      </c>
      <c r="D3" s="15"/>
      <c r="E3" s="16"/>
    </row>
    <row r="4" spans="1:9" s="1" customFormat="1" ht="15" x14ac:dyDescent="0.25">
      <c r="A4" s="18" t="s">
        <v>8</v>
      </c>
      <c r="D4" s="15"/>
      <c r="E4" s="16"/>
    </row>
    <row r="5" spans="1:9" s="1" customFormat="1" ht="15" x14ac:dyDescent="0.25">
      <c r="D5" s="15"/>
      <c r="E5" s="16"/>
    </row>
    <row r="6" spans="1:9" ht="15" x14ac:dyDescent="0.25">
      <c r="A6" s="19" t="s">
        <v>9</v>
      </c>
      <c r="B6" s="20"/>
      <c r="C6" s="20"/>
      <c r="D6" s="21"/>
      <c r="E6" s="22"/>
      <c r="F6" s="20"/>
      <c r="G6" s="20"/>
      <c r="H6" s="20"/>
    </row>
    <row r="7" spans="1:9" ht="25.5" x14ac:dyDescent="0.2">
      <c r="A7" s="235" t="s">
        <v>10</v>
      </c>
      <c r="B7" s="222" t="s">
        <v>1</v>
      </c>
      <c r="C7" s="223"/>
      <c r="D7" s="237" t="s">
        <v>12</v>
      </c>
      <c r="E7" s="224" t="s">
        <v>11</v>
      </c>
      <c r="F7" s="225" t="s">
        <v>184</v>
      </c>
      <c r="G7" s="225" t="s">
        <v>185</v>
      </c>
      <c r="H7" s="226" t="s">
        <v>13</v>
      </c>
      <c r="I7" s="24"/>
    </row>
    <row r="8" spans="1:9" s="1" customFormat="1" ht="15" x14ac:dyDescent="0.25">
      <c r="A8" s="135"/>
      <c r="B8" s="136" t="s">
        <v>14</v>
      </c>
      <c r="C8" s="137"/>
      <c r="D8" s="138"/>
      <c r="E8" s="139"/>
      <c r="F8" s="140"/>
      <c r="G8" s="140"/>
      <c r="H8" s="141"/>
      <c r="I8" s="32"/>
    </row>
    <row r="9" spans="1:9" ht="23.25" customHeight="1" x14ac:dyDescent="0.2">
      <c r="A9" s="49"/>
      <c r="B9" s="156"/>
      <c r="C9" s="146"/>
      <c r="D9" s="168"/>
      <c r="E9" s="169"/>
      <c r="F9" s="149"/>
      <c r="G9" s="149"/>
      <c r="H9" s="170"/>
      <c r="I9" s="24"/>
    </row>
    <row r="10" spans="1:9" x14ac:dyDescent="0.2">
      <c r="A10" s="49" t="s">
        <v>15</v>
      </c>
      <c r="B10" s="156" t="s">
        <v>16</v>
      </c>
      <c r="C10" s="146"/>
      <c r="D10" s="168"/>
      <c r="E10" s="169"/>
      <c r="F10" s="149"/>
      <c r="G10" s="149"/>
      <c r="H10" s="170"/>
      <c r="I10" s="24"/>
    </row>
    <row r="11" spans="1:9" ht="38.25" x14ac:dyDescent="0.2">
      <c r="A11" s="39" t="s">
        <v>17</v>
      </c>
      <c r="B11" s="158" t="s">
        <v>18</v>
      </c>
      <c r="C11" s="180"/>
      <c r="D11" s="171">
        <v>1</v>
      </c>
      <c r="E11" s="155" t="s">
        <v>19</v>
      </c>
      <c r="F11" s="172"/>
      <c r="G11" s="172"/>
      <c r="H11" s="150">
        <f>+IF(D11="","",(D11*F11+D11*G11))</f>
        <v>0</v>
      </c>
      <c r="I11" s="24"/>
    </row>
    <row r="12" spans="1:9" s="125" customFormat="1" x14ac:dyDescent="0.2">
      <c r="A12" s="123" t="s">
        <v>303</v>
      </c>
      <c r="B12" s="181" t="s">
        <v>298</v>
      </c>
      <c r="C12" s="182"/>
      <c r="D12" s="173">
        <v>18</v>
      </c>
      <c r="E12" s="174" t="s">
        <v>63</v>
      </c>
      <c r="F12" s="175"/>
      <c r="G12" s="175"/>
      <c r="H12" s="150">
        <f t="shared" ref="H12:H40" si="0">+IF(D12="","",(D12*F12+D12*G12))</f>
        <v>0</v>
      </c>
      <c r="I12" s="124"/>
    </row>
    <row r="13" spans="1:9" s="125" customFormat="1" x14ac:dyDescent="0.2">
      <c r="A13" s="123" t="s">
        <v>304</v>
      </c>
      <c r="B13" s="181" t="s">
        <v>299</v>
      </c>
      <c r="C13" s="182"/>
      <c r="D13" s="173">
        <v>18</v>
      </c>
      <c r="E13" s="174" t="s">
        <v>63</v>
      </c>
      <c r="F13" s="175"/>
      <c r="G13" s="175"/>
      <c r="H13" s="150">
        <f t="shared" si="0"/>
        <v>0</v>
      </c>
      <c r="I13" s="124"/>
    </row>
    <row r="14" spans="1:9" s="125" customFormat="1" x14ac:dyDescent="0.2">
      <c r="A14" s="123" t="s">
        <v>305</v>
      </c>
      <c r="B14" s="181" t="s">
        <v>300</v>
      </c>
      <c r="C14" s="182"/>
      <c r="D14" s="173">
        <v>18</v>
      </c>
      <c r="E14" s="174" t="s">
        <v>63</v>
      </c>
      <c r="F14" s="175"/>
      <c r="G14" s="175"/>
      <c r="H14" s="150">
        <f t="shared" si="0"/>
        <v>0</v>
      </c>
      <c r="I14" s="124"/>
    </row>
    <row r="15" spans="1:9" s="125" customFormat="1" x14ac:dyDescent="0.2">
      <c r="A15" s="123" t="s">
        <v>306</v>
      </c>
      <c r="B15" s="181" t="s">
        <v>301</v>
      </c>
      <c r="C15" s="182"/>
      <c r="D15" s="173">
        <v>18</v>
      </c>
      <c r="E15" s="174" t="s">
        <v>63</v>
      </c>
      <c r="F15" s="175"/>
      <c r="G15" s="175"/>
      <c r="H15" s="150">
        <f t="shared" si="0"/>
        <v>0</v>
      </c>
      <c r="I15" s="124"/>
    </row>
    <row r="16" spans="1:9" x14ac:dyDescent="0.2">
      <c r="A16" s="176"/>
      <c r="B16" s="448"/>
      <c r="C16" s="449"/>
      <c r="D16" s="171"/>
      <c r="E16" s="155"/>
      <c r="F16" s="172"/>
      <c r="G16" s="172"/>
      <c r="H16" s="150" t="str">
        <f t="shared" si="0"/>
        <v/>
      </c>
      <c r="I16" s="24"/>
    </row>
    <row r="17" spans="1:9" x14ac:dyDescent="0.2">
      <c r="A17" s="49" t="s">
        <v>20</v>
      </c>
      <c r="B17" s="183" t="s">
        <v>21</v>
      </c>
      <c r="C17" s="184"/>
      <c r="D17" s="168"/>
      <c r="E17" s="169"/>
      <c r="F17" s="149"/>
      <c r="G17" s="149"/>
      <c r="H17" s="150" t="str">
        <f t="shared" si="0"/>
        <v/>
      </c>
      <c r="I17" s="24"/>
    </row>
    <row r="18" spans="1:9" ht="25.5" x14ac:dyDescent="0.2">
      <c r="A18" s="39" t="s">
        <v>22</v>
      </c>
      <c r="B18" s="158" t="s">
        <v>23</v>
      </c>
      <c r="C18" s="180"/>
      <c r="D18" s="171">
        <v>1</v>
      </c>
      <c r="E18" s="155" t="s">
        <v>19</v>
      </c>
      <c r="F18" s="172"/>
      <c r="G18" s="172"/>
      <c r="H18" s="150">
        <f t="shared" si="0"/>
        <v>0</v>
      </c>
      <c r="I18" s="24"/>
    </row>
    <row r="19" spans="1:9" x14ac:dyDescent="0.2">
      <c r="A19" s="176"/>
      <c r="B19" s="448"/>
      <c r="C19" s="449"/>
      <c r="D19" s="171"/>
      <c r="E19" s="155"/>
      <c r="F19" s="172"/>
      <c r="G19" s="172"/>
      <c r="H19" s="150" t="str">
        <f t="shared" si="0"/>
        <v/>
      </c>
      <c r="I19" s="24"/>
    </row>
    <row r="20" spans="1:9" x14ac:dyDescent="0.2">
      <c r="A20" s="176" t="s">
        <v>24</v>
      </c>
      <c r="B20" s="185" t="s">
        <v>25</v>
      </c>
      <c r="C20" s="186"/>
      <c r="D20" s="171"/>
      <c r="E20" s="155"/>
      <c r="F20" s="172"/>
      <c r="G20" s="172"/>
      <c r="H20" s="150" t="str">
        <f t="shared" si="0"/>
        <v/>
      </c>
      <c r="I20" s="24"/>
    </row>
    <row r="21" spans="1:9" ht="38.25" x14ac:dyDescent="0.2">
      <c r="A21" s="39" t="s">
        <v>26</v>
      </c>
      <c r="B21" s="158" t="s">
        <v>27</v>
      </c>
      <c r="C21" s="180"/>
      <c r="D21" s="171">
        <v>1</v>
      </c>
      <c r="E21" s="155" t="s">
        <v>19</v>
      </c>
      <c r="F21" s="172"/>
      <c r="G21" s="172"/>
      <c r="H21" s="150">
        <f t="shared" si="0"/>
        <v>0</v>
      </c>
      <c r="I21" s="24"/>
    </row>
    <row r="22" spans="1:9" x14ac:dyDescent="0.2">
      <c r="A22" s="39"/>
      <c r="B22" s="158"/>
      <c r="C22" s="180"/>
      <c r="D22" s="171"/>
      <c r="E22" s="155"/>
      <c r="F22" s="172"/>
      <c r="G22" s="172"/>
      <c r="H22" s="150" t="str">
        <f t="shared" si="0"/>
        <v/>
      </c>
      <c r="I22" s="24"/>
    </row>
    <row r="23" spans="1:9" ht="25.5" x14ac:dyDescent="0.2">
      <c r="A23" s="39" t="s">
        <v>28</v>
      </c>
      <c r="B23" s="158" t="s">
        <v>29</v>
      </c>
      <c r="C23" s="180"/>
      <c r="D23" s="171">
        <v>1</v>
      </c>
      <c r="E23" s="155" t="s">
        <v>19</v>
      </c>
      <c r="F23" s="172"/>
      <c r="G23" s="172"/>
      <c r="H23" s="150">
        <f t="shared" si="0"/>
        <v>0</v>
      </c>
      <c r="I23" s="24"/>
    </row>
    <row r="24" spans="1:9" x14ac:dyDescent="0.2">
      <c r="A24" s="39"/>
      <c r="B24" s="158"/>
      <c r="C24" s="180"/>
      <c r="D24" s="171"/>
      <c r="E24" s="155"/>
      <c r="F24" s="172"/>
      <c r="G24" s="172"/>
      <c r="H24" s="150" t="str">
        <f t="shared" si="0"/>
        <v/>
      </c>
      <c r="I24" s="24"/>
    </row>
    <row r="25" spans="1:9" ht="38.25" x14ac:dyDescent="0.2">
      <c r="A25" s="39" t="s">
        <v>30</v>
      </c>
      <c r="B25" s="158" t="s">
        <v>31</v>
      </c>
      <c r="C25" s="180"/>
      <c r="D25" s="171">
        <v>1</v>
      </c>
      <c r="E25" s="155" t="s">
        <v>19</v>
      </c>
      <c r="F25" s="172"/>
      <c r="G25" s="172"/>
      <c r="H25" s="150">
        <f t="shared" si="0"/>
        <v>0</v>
      </c>
      <c r="I25" s="24"/>
    </row>
    <row r="26" spans="1:9" x14ac:dyDescent="0.2">
      <c r="A26" s="39"/>
      <c r="B26" s="158"/>
      <c r="C26" s="180"/>
      <c r="D26" s="171"/>
      <c r="E26" s="155"/>
      <c r="F26" s="172"/>
      <c r="G26" s="172"/>
      <c r="H26" s="150" t="str">
        <f t="shared" si="0"/>
        <v/>
      </c>
      <c r="I26" s="24"/>
    </row>
    <row r="27" spans="1:9" ht="25.5" x14ac:dyDescent="0.2">
      <c r="A27" s="39" t="s">
        <v>32</v>
      </c>
      <c r="B27" s="158" t="s">
        <v>302</v>
      </c>
      <c r="C27" s="180"/>
      <c r="D27" s="171">
        <v>1</v>
      </c>
      <c r="E27" s="155" t="s">
        <v>19</v>
      </c>
      <c r="F27" s="172"/>
      <c r="G27" s="172"/>
      <c r="H27" s="150">
        <f t="shared" si="0"/>
        <v>0</v>
      </c>
      <c r="I27" s="24"/>
    </row>
    <row r="28" spans="1:9" x14ac:dyDescent="0.2">
      <c r="A28" s="176"/>
      <c r="B28" s="158"/>
      <c r="C28" s="180"/>
      <c r="D28" s="171"/>
      <c r="E28" s="155"/>
      <c r="F28" s="172"/>
      <c r="G28" s="172"/>
      <c r="H28" s="150" t="str">
        <f t="shared" si="0"/>
        <v/>
      </c>
      <c r="I28" s="24"/>
    </row>
    <row r="29" spans="1:9" ht="38.25" x14ac:dyDescent="0.2">
      <c r="A29" s="39" t="s">
        <v>33</v>
      </c>
      <c r="B29" s="158" t="s">
        <v>35</v>
      </c>
      <c r="C29" s="180"/>
      <c r="D29" s="171">
        <v>1</v>
      </c>
      <c r="E29" s="155" t="s">
        <v>19</v>
      </c>
      <c r="F29" s="172"/>
      <c r="G29" s="172"/>
      <c r="H29" s="150">
        <f t="shared" si="0"/>
        <v>0</v>
      </c>
      <c r="I29" s="24"/>
    </row>
    <row r="30" spans="1:9" x14ac:dyDescent="0.2">
      <c r="A30" s="39"/>
      <c r="B30" s="158"/>
      <c r="C30" s="180"/>
      <c r="D30" s="171"/>
      <c r="E30" s="155"/>
      <c r="F30" s="172"/>
      <c r="G30" s="172"/>
      <c r="H30" s="150" t="str">
        <f t="shared" si="0"/>
        <v/>
      </c>
      <c r="I30" s="24"/>
    </row>
    <row r="31" spans="1:9" s="125" customFormat="1" x14ac:dyDescent="0.2">
      <c r="A31" s="177" t="s">
        <v>37</v>
      </c>
      <c r="B31" s="187" t="s">
        <v>38</v>
      </c>
      <c r="C31" s="188"/>
      <c r="D31" s="173"/>
      <c r="E31" s="174"/>
      <c r="F31" s="175"/>
      <c r="G31" s="175"/>
      <c r="H31" s="150" t="str">
        <f t="shared" si="0"/>
        <v/>
      </c>
      <c r="I31" s="124"/>
    </row>
    <row r="32" spans="1:9" s="125" customFormat="1" ht="38.25" x14ac:dyDescent="0.2">
      <c r="A32" s="123" t="s">
        <v>39</v>
      </c>
      <c r="B32" s="181" t="s">
        <v>320</v>
      </c>
      <c r="C32" s="188"/>
      <c r="D32" s="171">
        <v>1</v>
      </c>
      <c r="E32" s="155" t="s">
        <v>19</v>
      </c>
      <c r="F32" s="175"/>
      <c r="G32" s="175"/>
      <c r="H32" s="150">
        <f t="shared" si="0"/>
        <v>0</v>
      </c>
      <c r="I32" s="124"/>
    </row>
    <row r="33" spans="1:11" s="125" customFormat="1" ht="38.25" x14ac:dyDescent="0.2">
      <c r="A33" s="123" t="s">
        <v>92</v>
      </c>
      <c r="B33" s="181" t="s">
        <v>321</v>
      </c>
      <c r="C33" s="182"/>
      <c r="D33" s="171">
        <v>1</v>
      </c>
      <c r="E33" s="155" t="s">
        <v>19</v>
      </c>
      <c r="F33" s="175"/>
      <c r="G33" s="175"/>
      <c r="H33" s="150">
        <f t="shared" si="0"/>
        <v>0</v>
      </c>
      <c r="I33" s="124"/>
    </row>
    <row r="34" spans="1:11" s="125" customFormat="1" x14ac:dyDescent="0.2">
      <c r="A34" s="177"/>
      <c r="B34" s="181"/>
      <c r="C34" s="182"/>
      <c r="D34" s="173"/>
      <c r="E34" s="178"/>
      <c r="F34" s="175"/>
      <c r="G34" s="175"/>
      <c r="H34" s="150" t="str">
        <f t="shared" si="0"/>
        <v/>
      </c>
      <c r="I34" s="124"/>
    </row>
    <row r="35" spans="1:11" s="125" customFormat="1" x14ac:dyDescent="0.2">
      <c r="A35" s="177" t="s">
        <v>41</v>
      </c>
      <c r="B35" s="187" t="s">
        <v>42</v>
      </c>
      <c r="C35" s="188"/>
      <c r="D35" s="173"/>
      <c r="E35" s="174"/>
      <c r="F35" s="175"/>
      <c r="G35" s="175"/>
      <c r="H35" s="150" t="str">
        <f t="shared" si="0"/>
        <v/>
      </c>
      <c r="I35" s="124"/>
    </row>
    <row r="36" spans="1:11" s="125" customFormat="1" x14ac:dyDescent="0.2">
      <c r="A36" s="123" t="s">
        <v>43</v>
      </c>
      <c r="B36" s="181" t="s">
        <v>44</v>
      </c>
      <c r="C36" s="182"/>
      <c r="D36" s="173">
        <v>1</v>
      </c>
      <c r="E36" s="174" t="s">
        <v>19</v>
      </c>
      <c r="F36" s="175"/>
      <c r="G36" s="175"/>
      <c r="H36" s="150">
        <f t="shared" si="0"/>
        <v>0</v>
      </c>
      <c r="I36" s="124"/>
    </row>
    <row r="37" spans="1:11" ht="38.25" x14ac:dyDescent="0.2">
      <c r="A37" s="123" t="s">
        <v>96</v>
      </c>
      <c r="B37" s="158" t="s">
        <v>40</v>
      </c>
      <c r="C37" s="180"/>
      <c r="D37" s="171">
        <v>1</v>
      </c>
      <c r="E37" s="179" t="s">
        <v>19</v>
      </c>
      <c r="F37" s="172"/>
      <c r="G37" s="172"/>
      <c r="H37" s="150">
        <f t="shared" si="0"/>
        <v>0</v>
      </c>
      <c r="I37" s="24"/>
    </row>
    <row r="38" spans="1:11" x14ac:dyDescent="0.2">
      <c r="A38" s="463" t="s">
        <v>98</v>
      </c>
      <c r="B38" s="464" t="s">
        <v>1083</v>
      </c>
      <c r="C38" s="465"/>
      <c r="D38" s="466">
        <v>1</v>
      </c>
      <c r="E38" s="467" t="s">
        <v>1084</v>
      </c>
      <c r="F38" s="468"/>
      <c r="G38" s="468"/>
      <c r="H38" s="469"/>
      <c r="I38" s="24"/>
      <c r="K38" s="46"/>
    </row>
    <row r="39" spans="1:11" ht="25.5" x14ac:dyDescent="0.2">
      <c r="A39" s="470"/>
      <c r="B39" s="471" t="s">
        <v>1085</v>
      </c>
      <c r="C39" s="472"/>
      <c r="D39" s="473"/>
      <c r="E39" s="474"/>
      <c r="F39" s="475"/>
      <c r="G39" s="475"/>
      <c r="H39" s="476"/>
      <c r="I39" s="24"/>
      <c r="K39" s="46"/>
    </row>
    <row r="40" spans="1:11" x14ac:dyDescent="0.2">
      <c r="A40" s="44"/>
      <c r="B40" s="450"/>
      <c r="C40" s="451"/>
      <c r="D40" s="41"/>
      <c r="E40" s="45"/>
      <c r="F40" s="43"/>
      <c r="G40" s="43"/>
      <c r="H40" s="142" t="str">
        <f t="shared" si="0"/>
        <v/>
      </c>
      <c r="I40" s="24"/>
      <c r="K40" s="46"/>
    </row>
    <row r="41" spans="1:11" s="1" customFormat="1" ht="15" x14ac:dyDescent="0.25">
      <c r="A41" s="25" t="s">
        <v>104</v>
      </c>
      <c r="B41" s="26" t="s">
        <v>45</v>
      </c>
      <c r="C41" s="27"/>
      <c r="D41" s="28"/>
      <c r="E41" s="29"/>
      <c r="F41" s="30"/>
      <c r="G41" s="30"/>
      <c r="H41" s="143">
        <f>+SUM(H9:H40)</f>
        <v>0</v>
      </c>
      <c r="I41" s="32"/>
    </row>
    <row r="42" spans="1:11" s="1" customFormat="1" ht="15" x14ac:dyDescent="0.25">
      <c r="A42" s="25"/>
      <c r="B42" s="26" t="s">
        <v>46</v>
      </c>
      <c r="C42" s="27"/>
      <c r="D42" s="47"/>
      <c r="E42" s="48"/>
      <c r="F42" s="30"/>
      <c r="G42" s="30"/>
      <c r="H42" s="31"/>
      <c r="I42" s="32"/>
    </row>
    <row r="43" spans="1:11" s="1" customFormat="1" ht="15" x14ac:dyDescent="0.25">
      <c r="A43" s="33"/>
      <c r="B43" s="152"/>
      <c r="C43" s="151"/>
      <c r="D43" s="37"/>
      <c r="E43" s="42"/>
      <c r="F43" s="36"/>
      <c r="G43" s="36"/>
      <c r="H43" s="154"/>
      <c r="I43" s="32"/>
    </row>
    <row r="44" spans="1:11" s="1" customFormat="1" ht="15" x14ac:dyDescent="0.25">
      <c r="A44" s="49" t="s">
        <v>47</v>
      </c>
      <c r="B44" s="189" t="s">
        <v>309</v>
      </c>
      <c r="C44" s="146"/>
      <c r="D44" s="147"/>
      <c r="E44" s="155"/>
      <c r="F44" s="149"/>
      <c r="G44" s="149"/>
      <c r="H44" s="150" t="str">
        <f t="shared" ref="H44:H60" si="1">+IF(D44="","",(D44*F44+D44*G44))</f>
        <v/>
      </c>
      <c r="I44" s="32"/>
    </row>
    <row r="45" spans="1:11" s="1" customFormat="1" ht="51" x14ac:dyDescent="0.25">
      <c r="A45" s="39" t="s">
        <v>307</v>
      </c>
      <c r="B45" s="158" t="s">
        <v>310</v>
      </c>
      <c r="C45" s="146"/>
      <c r="D45" s="147">
        <v>1</v>
      </c>
      <c r="E45" s="155" t="s">
        <v>19</v>
      </c>
      <c r="F45" s="149"/>
      <c r="G45" s="149"/>
      <c r="H45" s="150">
        <f t="shared" si="1"/>
        <v>0</v>
      </c>
      <c r="I45" s="32"/>
    </row>
    <row r="46" spans="1:11" s="1" customFormat="1" ht="38.25" x14ac:dyDescent="0.25">
      <c r="A46" s="39" t="s">
        <v>308</v>
      </c>
      <c r="B46" s="158" t="s">
        <v>311</v>
      </c>
      <c r="C46" s="146"/>
      <c r="D46" s="147">
        <v>1</v>
      </c>
      <c r="E46" s="155" t="s">
        <v>19</v>
      </c>
      <c r="F46" s="149"/>
      <c r="G46" s="149"/>
      <c r="H46" s="150">
        <f t="shared" si="1"/>
        <v>0</v>
      </c>
      <c r="I46" s="32"/>
    </row>
    <row r="47" spans="1:11" s="1" customFormat="1" ht="25.5" customHeight="1" x14ac:dyDescent="0.25">
      <c r="A47" s="39" t="s">
        <v>308</v>
      </c>
      <c r="B47" s="158" t="s">
        <v>312</v>
      </c>
      <c r="C47" s="146"/>
      <c r="D47" s="147">
        <v>1</v>
      </c>
      <c r="E47" s="155" t="s">
        <v>19</v>
      </c>
      <c r="F47" s="149"/>
      <c r="G47" s="149"/>
      <c r="H47" s="150">
        <f t="shared" si="1"/>
        <v>0</v>
      </c>
      <c r="I47" s="32"/>
    </row>
    <row r="48" spans="1:11" x14ac:dyDescent="0.2">
      <c r="A48" s="49"/>
      <c r="B48" s="183"/>
      <c r="C48" s="146"/>
      <c r="D48" s="157"/>
      <c r="E48" s="148"/>
      <c r="F48" s="149"/>
      <c r="G48" s="149"/>
      <c r="H48" s="150" t="str">
        <f t="shared" si="1"/>
        <v/>
      </c>
      <c r="I48" s="24"/>
    </row>
    <row r="49" spans="1:9" ht="51" x14ac:dyDescent="0.2">
      <c r="A49" s="49" t="s">
        <v>49</v>
      </c>
      <c r="B49" s="158" t="s">
        <v>48</v>
      </c>
      <c r="C49" s="146"/>
      <c r="D49" s="147">
        <v>1</v>
      </c>
      <c r="E49" s="155" t="s">
        <v>19</v>
      </c>
      <c r="F49" s="149"/>
      <c r="G49" s="149"/>
      <c r="H49" s="150">
        <f t="shared" si="1"/>
        <v>0</v>
      </c>
      <c r="I49" s="24"/>
    </row>
    <row r="50" spans="1:9" x14ac:dyDescent="0.2">
      <c r="A50" s="49"/>
      <c r="B50" s="158"/>
      <c r="C50" s="146"/>
      <c r="D50" s="147"/>
      <c r="E50" s="148"/>
      <c r="F50" s="149"/>
      <c r="G50" s="149"/>
      <c r="H50" s="150" t="str">
        <f t="shared" si="1"/>
        <v/>
      </c>
      <c r="I50" s="24"/>
    </row>
    <row r="51" spans="1:9" ht="57.75" customHeight="1" x14ac:dyDescent="0.2">
      <c r="A51" s="49" t="s">
        <v>56</v>
      </c>
      <c r="B51" s="158" t="s">
        <v>50</v>
      </c>
      <c r="C51" s="146"/>
      <c r="D51" s="147"/>
      <c r="E51" s="148"/>
      <c r="F51" s="149"/>
      <c r="G51" s="149"/>
      <c r="H51" s="150" t="str">
        <f t="shared" si="1"/>
        <v/>
      </c>
      <c r="I51" s="24"/>
    </row>
    <row r="52" spans="1:9" x14ac:dyDescent="0.2">
      <c r="A52" s="39" t="s">
        <v>313</v>
      </c>
      <c r="B52" s="190" t="s">
        <v>52</v>
      </c>
      <c r="C52" s="146"/>
      <c r="D52" s="147">
        <v>1</v>
      </c>
      <c r="E52" s="148" t="s">
        <v>53</v>
      </c>
      <c r="F52" s="149"/>
      <c r="G52" s="149"/>
      <c r="H52" s="150">
        <f t="shared" si="1"/>
        <v>0</v>
      </c>
      <c r="I52" s="24"/>
    </row>
    <row r="53" spans="1:9" x14ac:dyDescent="0.2">
      <c r="A53" s="39" t="s">
        <v>314</v>
      </c>
      <c r="B53" s="190" t="s">
        <v>54</v>
      </c>
      <c r="C53" s="146"/>
      <c r="D53" s="147">
        <v>1</v>
      </c>
      <c r="E53" s="148" t="s">
        <v>53</v>
      </c>
      <c r="F53" s="149"/>
      <c r="G53" s="149"/>
      <c r="H53" s="150">
        <f t="shared" si="1"/>
        <v>0</v>
      </c>
      <c r="I53" s="24"/>
    </row>
    <row r="54" spans="1:9" x14ac:dyDescent="0.2">
      <c r="A54" s="39" t="s">
        <v>315</v>
      </c>
      <c r="B54" s="190" t="s">
        <v>55</v>
      </c>
      <c r="C54" s="146"/>
      <c r="D54" s="147">
        <v>1</v>
      </c>
      <c r="E54" s="148" t="s">
        <v>53</v>
      </c>
      <c r="F54" s="149"/>
      <c r="G54" s="149"/>
      <c r="H54" s="150">
        <f t="shared" si="1"/>
        <v>0</v>
      </c>
      <c r="I54" s="24"/>
    </row>
    <row r="55" spans="1:9" x14ac:dyDescent="0.2">
      <c r="A55" s="49"/>
      <c r="B55" s="158"/>
      <c r="C55" s="146"/>
      <c r="D55" s="147"/>
      <c r="E55" s="148"/>
      <c r="F55" s="149"/>
      <c r="G55" s="149"/>
      <c r="H55" s="150" t="str">
        <f t="shared" si="1"/>
        <v/>
      </c>
      <c r="I55" s="24"/>
    </row>
    <row r="56" spans="1:9" ht="72" customHeight="1" x14ac:dyDescent="0.2">
      <c r="A56" s="49" t="s">
        <v>108</v>
      </c>
      <c r="B56" s="158" t="s">
        <v>641</v>
      </c>
      <c r="C56" s="146"/>
      <c r="D56" s="147">
        <v>1</v>
      </c>
      <c r="E56" s="148" t="s">
        <v>53</v>
      </c>
      <c r="F56" s="149"/>
      <c r="G56" s="149"/>
      <c r="H56" s="150">
        <f t="shared" si="1"/>
        <v>0</v>
      </c>
      <c r="I56" s="24"/>
    </row>
    <row r="57" spans="1:9" x14ac:dyDescent="0.2">
      <c r="A57" s="49"/>
      <c r="B57" s="191"/>
      <c r="C57" s="146"/>
      <c r="D57" s="147"/>
      <c r="E57" s="148"/>
      <c r="F57" s="149"/>
      <c r="G57" s="149"/>
      <c r="H57" s="150" t="str">
        <f t="shared" si="1"/>
        <v/>
      </c>
      <c r="I57" s="24"/>
    </row>
    <row r="58" spans="1:9" s="125" customFormat="1" x14ac:dyDescent="0.2">
      <c r="A58" s="159" t="s">
        <v>111</v>
      </c>
      <c r="B58" s="187" t="s">
        <v>512</v>
      </c>
      <c r="C58" s="160"/>
      <c r="D58" s="161"/>
      <c r="E58" s="162"/>
      <c r="F58" s="163"/>
      <c r="G58" s="163"/>
      <c r="H58" s="150" t="str">
        <f t="shared" si="1"/>
        <v/>
      </c>
      <c r="I58" s="124"/>
    </row>
    <row r="59" spans="1:9" s="125" customFormat="1" ht="38.25" x14ac:dyDescent="0.2">
      <c r="A59" s="123" t="s">
        <v>113</v>
      </c>
      <c r="B59" s="167" t="s">
        <v>316</v>
      </c>
      <c r="C59" s="164"/>
      <c r="D59" s="165">
        <v>330</v>
      </c>
      <c r="E59" s="166" t="s">
        <v>115</v>
      </c>
      <c r="F59" s="163"/>
      <c r="G59" s="163"/>
      <c r="H59" s="150">
        <f t="shared" si="1"/>
        <v>0</v>
      </c>
      <c r="I59" s="124"/>
    </row>
    <row r="60" spans="1:9" x14ac:dyDescent="0.2">
      <c r="A60" s="33"/>
      <c r="B60" s="34"/>
      <c r="C60" s="35"/>
      <c r="D60" s="50"/>
      <c r="E60" s="51"/>
      <c r="F60" s="36"/>
      <c r="G60" s="36"/>
      <c r="H60" s="142" t="str">
        <f t="shared" si="1"/>
        <v/>
      </c>
      <c r="I60" s="24"/>
    </row>
    <row r="61" spans="1:9" s="1" customFormat="1" ht="15" x14ac:dyDescent="0.25">
      <c r="A61" s="25" t="s">
        <v>322</v>
      </c>
      <c r="B61" s="26" t="s">
        <v>57</v>
      </c>
      <c r="C61" s="27"/>
      <c r="D61" s="47"/>
      <c r="E61" s="48"/>
      <c r="F61" s="30"/>
      <c r="G61" s="30"/>
      <c r="H61" s="143">
        <f>SUM(H43:H60)</f>
        <v>0</v>
      </c>
      <c r="I61" s="32"/>
    </row>
    <row r="62" spans="1:9" s="1" customFormat="1" ht="15" x14ac:dyDescent="0.25">
      <c r="A62" s="25"/>
      <c r="B62" s="26" t="s">
        <v>58</v>
      </c>
      <c r="C62" s="27"/>
      <c r="D62" s="47"/>
      <c r="E62" s="48"/>
      <c r="F62" s="30"/>
      <c r="G62" s="30"/>
      <c r="H62" s="31"/>
      <c r="I62" s="32"/>
    </row>
    <row r="63" spans="1:9" x14ac:dyDescent="0.2">
      <c r="A63" s="33"/>
      <c r="B63" s="34"/>
      <c r="C63" s="35"/>
      <c r="D63" s="50"/>
      <c r="E63" s="51"/>
      <c r="F63" s="36"/>
      <c r="G63" s="36"/>
      <c r="H63" s="142" t="str">
        <f t="shared" ref="H63:H66" si="2">+IF(D63="","",(D63*F63+D63*G63))</f>
        <v/>
      </c>
      <c r="I63" s="24"/>
    </row>
    <row r="64" spans="1:9" ht="105" customHeight="1" x14ac:dyDescent="0.2">
      <c r="A64" s="49" t="s">
        <v>59</v>
      </c>
      <c r="B64" s="153" t="s">
        <v>297</v>
      </c>
      <c r="C64" s="146"/>
      <c r="D64" s="147">
        <v>1</v>
      </c>
      <c r="E64" s="148" t="s">
        <v>53</v>
      </c>
      <c r="F64" s="149"/>
      <c r="G64" s="149"/>
      <c r="H64" s="150">
        <f t="shared" si="2"/>
        <v>0</v>
      </c>
      <c r="I64" s="24"/>
    </row>
    <row r="65" spans="1:9" x14ac:dyDescent="0.2">
      <c r="A65" s="49"/>
      <c r="B65" s="52"/>
      <c r="C65" s="35"/>
      <c r="D65" s="37"/>
      <c r="E65" s="51"/>
      <c r="F65" s="36"/>
      <c r="G65" s="36"/>
      <c r="H65" s="142" t="str">
        <f t="shared" si="2"/>
        <v/>
      </c>
      <c r="I65" s="24"/>
    </row>
    <row r="66" spans="1:9" x14ac:dyDescent="0.2">
      <c r="A66" s="33"/>
      <c r="B66" s="34"/>
      <c r="C66" s="35"/>
      <c r="D66" s="50"/>
      <c r="E66" s="51"/>
      <c r="F66" s="36"/>
      <c r="G66" s="36"/>
      <c r="H66" s="142" t="str">
        <f t="shared" si="2"/>
        <v/>
      </c>
      <c r="I66" s="24"/>
    </row>
    <row r="67" spans="1:9" s="1" customFormat="1" ht="15" x14ac:dyDescent="0.25">
      <c r="A67" s="25" t="s">
        <v>60</v>
      </c>
      <c r="B67" s="26" t="s">
        <v>61</v>
      </c>
      <c r="C67" s="27"/>
      <c r="D67" s="47"/>
      <c r="E67" s="48"/>
      <c r="F67" s="30"/>
      <c r="G67" s="30"/>
      <c r="H67" s="144">
        <f>SUM(H64:H66)</f>
        <v>0</v>
      </c>
      <c r="I67" s="32"/>
    </row>
    <row r="68" spans="1:9" s="1" customFormat="1" ht="15" x14ac:dyDescent="0.25">
      <c r="A68" s="25"/>
      <c r="B68" s="26" t="s">
        <v>317</v>
      </c>
      <c r="C68" s="27"/>
      <c r="D68" s="47"/>
      <c r="E68" s="48"/>
      <c r="F68" s="30"/>
      <c r="G68" s="30"/>
      <c r="H68" s="31"/>
      <c r="I68" s="32"/>
    </row>
    <row r="69" spans="1:9" x14ac:dyDescent="0.2">
      <c r="A69" s="33"/>
      <c r="B69" s="34"/>
      <c r="C69" s="35"/>
      <c r="D69" s="50"/>
      <c r="E69" s="51"/>
      <c r="F69" s="36"/>
      <c r="G69" s="36"/>
      <c r="H69" s="38"/>
      <c r="I69" s="24"/>
    </row>
    <row r="70" spans="1:9" ht="38.25" x14ac:dyDescent="0.2">
      <c r="A70" s="49" t="s">
        <v>62</v>
      </c>
      <c r="B70" s="153" t="s">
        <v>318</v>
      </c>
      <c r="C70" s="146"/>
      <c r="D70" s="147">
        <v>3</v>
      </c>
      <c r="E70" s="148" t="s">
        <v>63</v>
      </c>
      <c r="F70" s="149"/>
      <c r="G70" s="149"/>
      <c r="H70" s="150">
        <f t="shared" ref="H70:H75" si="3">+IF(D70="","",(D70*F70+D70*G70))</f>
        <v>0</v>
      </c>
      <c r="I70" s="24"/>
    </row>
    <row r="71" spans="1:9" x14ac:dyDescent="0.2">
      <c r="A71" s="49"/>
      <c r="B71" s="153"/>
      <c r="C71" s="146"/>
      <c r="D71" s="147"/>
      <c r="E71" s="148"/>
      <c r="F71" s="149"/>
      <c r="G71" s="149"/>
      <c r="H71" s="150" t="str">
        <f t="shared" si="3"/>
        <v/>
      </c>
      <c r="I71" s="24"/>
    </row>
    <row r="72" spans="1:9" ht="51" x14ac:dyDescent="0.2">
      <c r="A72" s="49" t="s">
        <v>64</v>
      </c>
      <c r="B72" s="153" t="s">
        <v>1054</v>
      </c>
      <c r="C72" s="146"/>
      <c r="D72" s="147">
        <v>18</v>
      </c>
      <c r="E72" s="148" t="s">
        <v>63</v>
      </c>
      <c r="F72" s="149"/>
      <c r="G72" s="149"/>
      <c r="H72" s="150">
        <f t="shared" si="3"/>
        <v>0</v>
      </c>
      <c r="I72" s="24"/>
    </row>
    <row r="73" spans="1:9" x14ac:dyDescent="0.2">
      <c r="A73" s="49"/>
      <c r="B73" s="153"/>
      <c r="C73" s="146"/>
      <c r="D73" s="147"/>
      <c r="E73" s="148"/>
      <c r="F73" s="149"/>
      <c r="G73" s="149"/>
      <c r="H73" s="150"/>
      <c r="I73" s="24"/>
    </row>
    <row r="74" spans="1:9" x14ac:dyDescent="0.2">
      <c r="A74" s="49" t="s">
        <v>139</v>
      </c>
      <c r="B74" s="145" t="s">
        <v>319</v>
      </c>
      <c r="C74" s="146"/>
      <c r="D74" s="147">
        <v>3</v>
      </c>
      <c r="E74" s="148" t="s">
        <v>63</v>
      </c>
      <c r="F74" s="149"/>
      <c r="G74" s="149"/>
      <c r="H74" s="150">
        <f t="shared" si="3"/>
        <v>0</v>
      </c>
      <c r="I74" s="24"/>
    </row>
    <row r="75" spans="1:9" x14ac:dyDescent="0.2">
      <c r="A75" s="49"/>
      <c r="B75" s="40"/>
      <c r="C75" s="35"/>
      <c r="D75" s="37"/>
      <c r="E75" s="51"/>
      <c r="F75" s="36"/>
      <c r="G75" s="36"/>
      <c r="H75" s="142" t="str">
        <f t="shared" si="3"/>
        <v/>
      </c>
      <c r="I75" s="24"/>
    </row>
    <row r="76" spans="1:9" s="1" customFormat="1" ht="15" x14ac:dyDescent="0.25">
      <c r="A76" s="25" t="s">
        <v>143</v>
      </c>
      <c r="B76" s="26" t="s">
        <v>65</v>
      </c>
      <c r="C76" s="27"/>
      <c r="D76" s="47"/>
      <c r="E76" s="48"/>
      <c r="F76" s="30"/>
      <c r="G76" s="30"/>
      <c r="H76" s="144">
        <f>SUM(H70:H75)</f>
        <v>0</v>
      </c>
      <c r="I76" s="32"/>
    </row>
    <row r="77" spans="1:9" s="1" customFormat="1" ht="15" x14ac:dyDescent="0.25">
      <c r="A77" s="25"/>
      <c r="B77" s="26" t="s">
        <v>323</v>
      </c>
      <c r="C77" s="27"/>
      <c r="D77" s="47"/>
      <c r="E77" s="48"/>
      <c r="F77" s="30"/>
      <c r="G77" s="30"/>
      <c r="H77" s="31"/>
      <c r="I77" s="32"/>
    </row>
    <row r="78" spans="1:9" x14ac:dyDescent="0.2">
      <c r="A78" s="33"/>
      <c r="B78" s="34"/>
      <c r="C78" s="35"/>
      <c r="D78" s="50"/>
      <c r="E78" s="51"/>
      <c r="F78" s="36"/>
      <c r="G78" s="36"/>
      <c r="H78" s="38"/>
      <c r="I78" s="24"/>
    </row>
    <row r="79" spans="1:9" x14ac:dyDescent="0.2">
      <c r="A79" s="49" t="s">
        <v>66</v>
      </c>
      <c r="B79" s="53" t="s">
        <v>70</v>
      </c>
      <c r="C79" s="35"/>
      <c r="D79" s="37"/>
      <c r="E79" s="51"/>
      <c r="F79" s="36"/>
      <c r="G79" s="36"/>
      <c r="H79" s="142" t="str">
        <f t="shared" ref="H79:H92" si="4">+IF(D79="","",(D79*F79+D79*G79))</f>
        <v/>
      </c>
      <c r="I79" s="24"/>
    </row>
    <row r="80" spans="1:9" x14ac:dyDescent="0.2">
      <c r="A80" s="54" t="s">
        <v>201</v>
      </c>
      <c r="B80" s="40" t="str">
        <f>B8</f>
        <v>BILL NO. 01 - GENERAL AND PRELIMINARIES</v>
      </c>
      <c r="C80" s="35"/>
      <c r="D80" s="37"/>
      <c r="E80" s="51"/>
      <c r="F80" s="36"/>
      <c r="G80" s="36"/>
      <c r="H80" s="142" t="str">
        <f t="shared" si="4"/>
        <v/>
      </c>
      <c r="I80" s="24"/>
    </row>
    <row r="81" spans="1:9" x14ac:dyDescent="0.2">
      <c r="A81" s="54" t="s">
        <v>324</v>
      </c>
      <c r="B81" s="40" t="str">
        <f>B42</f>
        <v>BILL NO. 02 - SITE PREPARATION</v>
      </c>
      <c r="C81" s="35"/>
      <c r="D81" s="37"/>
      <c r="E81" s="51"/>
      <c r="F81" s="36"/>
      <c r="G81" s="36"/>
      <c r="H81" s="142" t="str">
        <f t="shared" si="4"/>
        <v/>
      </c>
      <c r="I81" s="24"/>
    </row>
    <row r="82" spans="1:9" x14ac:dyDescent="0.2">
      <c r="A82" s="54" t="s">
        <v>325</v>
      </c>
      <c r="B82" s="40" t="str">
        <f>B62</f>
        <v>BILL NO. 03 - DECOMISSIONING</v>
      </c>
      <c r="C82" s="35"/>
      <c r="D82" s="37"/>
      <c r="E82" s="51"/>
      <c r="F82" s="36"/>
      <c r="G82" s="36"/>
      <c r="H82" s="142" t="str">
        <f t="shared" si="4"/>
        <v/>
      </c>
      <c r="I82" s="24"/>
    </row>
    <row r="83" spans="1:9" x14ac:dyDescent="0.2">
      <c r="A83" s="54" t="s">
        <v>326</v>
      </c>
      <c r="B83" s="52" t="str">
        <f>B68</f>
        <v>BILL NO. 04 - TRAIL OPERATION AND TRAINNING</v>
      </c>
      <c r="C83" s="35"/>
      <c r="D83" s="37"/>
      <c r="E83" s="51"/>
      <c r="F83" s="36"/>
      <c r="G83" s="36"/>
      <c r="H83" s="142" t="str">
        <f t="shared" si="4"/>
        <v/>
      </c>
      <c r="I83" s="24"/>
    </row>
    <row r="84" spans="1:9" x14ac:dyDescent="0.2">
      <c r="A84" s="54"/>
      <c r="B84" s="52"/>
      <c r="C84" s="35"/>
      <c r="D84" s="37"/>
      <c r="E84" s="51"/>
      <c r="F84" s="36"/>
      <c r="G84" s="36"/>
      <c r="H84" s="142" t="str">
        <f t="shared" si="4"/>
        <v/>
      </c>
      <c r="I84" s="24"/>
    </row>
    <row r="85" spans="1:9" x14ac:dyDescent="0.2">
      <c r="A85" s="39"/>
      <c r="B85" s="52"/>
      <c r="C85" s="35"/>
      <c r="D85" s="37"/>
      <c r="E85" s="51"/>
      <c r="F85" s="36"/>
      <c r="G85" s="36"/>
      <c r="H85" s="142" t="str">
        <f t="shared" si="4"/>
        <v/>
      </c>
      <c r="I85" s="24"/>
    </row>
    <row r="86" spans="1:9" x14ac:dyDescent="0.2">
      <c r="A86" s="49" t="s">
        <v>67</v>
      </c>
      <c r="B86" s="53" t="s">
        <v>72</v>
      </c>
      <c r="C86" s="35"/>
      <c r="D86" s="37"/>
      <c r="E86" s="51"/>
      <c r="F86" s="36"/>
      <c r="G86" s="36"/>
      <c r="H86" s="142" t="str">
        <f t="shared" si="4"/>
        <v/>
      </c>
      <c r="I86" s="24"/>
    </row>
    <row r="87" spans="1:9" x14ac:dyDescent="0.2">
      <c r="A87" s="54" t="s">
        <v>149</v>
      </c>
      <c r="B87" s="40" t="str">
        <f>B80</f>
        <v>BILL NO. 01 - GENERAL AND PRELIMINARIES</v>
      </c>
      <c r="C87" s="35"/>
      <c r="D87" s="37"/>
      <c r="E87" s="51"/>
      <c r="F87" s="36"/>
      <c r="G87" s="36"/>
      <c r="H87" s="142" t="str">
        <f t="shared" si="4"/>
        <v/>
      </c>
      <c r="I87" s="24"/>
    </row>
    <row r="88" spans="1:9" x14ac:dyDescent="0.2">
      <c r="A88" s="54" t="s">
        <v>150</v>
      </c>
      <c r="B88" s="40" t="str">
        <f>B81</f>
        <v>BILL NO. 02 - SITE PREPARATION</v>
      </c>
      <c r="C88" s="35"/>
      <c r="D88" s="37"/>
      <c r="E88" s="51"/>
      <c r="F88" s="36"/>
      <c r="G88" s="36"/>
      <c r="H88" s="142" t="str">
        <f t="shared" si="4"/>
        <v/>
      </c>
      <c r="I88" s="24"/>
    </row>
    <row r="89" spans="1:9" x14ac:dyDescent="0.2">
      <c r="A89" s="54" t="s">
        <v>151</v>
      </c>
      <c r="B89" s="40" t="str">
        <f>B82</f>
        <v>BILL NO. 03 - DECOMISSIONING</v>
      </c>
      <c r="C89" s="35"/>
      <c r="D89" s="37"/>
      <c r="E89" s="51"/>
      <c r="F89" s="36"/>
      <c r="G89" s="36"/>
      <c r="H89" s="142" t="str">
        <f t="shared" si="4"/>
        <v/>
      </c>
      <c r="I89" s="24"/>
    </row>
    <row r="90" spans="1:9" x14ac:dyDescent="0.2">
      <c r="A90" s="54" t="s">
        <v>152</v>
      </c>
      <c r="B90" s="40" t="str">
        <f>B83</f>
        <v>BILL NO. 04 - TRAIL OPERATION AND TRAINNING</v>
      </c>
      <c r="C90" s="35"/>
      <c r="D90" s="50"/>
      <c r="E90" s="51"/>
      <c r="F90" s="36"/>
      <c r="G90" s="36"/>
      <c r="H90" s="142" t="str">
        <f t="shared" si="4"/>
        <v/>
      </c>
      <c r="I90" s="24"/>
    </row>
    <row r="91" spans="1:9" x14ac:dyDescent="0.2">
      <c r="A91" s="54"/>
      <c r="B91" s="40"/>
      <c r="C91" s="35"/>
      <c r="D91" s="50"/>
      <c r="E91" s="51"/>
      <c r="F91" s="36"/>
      <c r="G91" s="36"/>
      <c r="H91" s="142" t="str">
        <f t="shared" si="4"/>
        <v/>
      </c>
      <c r="I91" s="24"/>
    </row>
    <row r="92" spans="1:9" x14ac:dyDescent="0.2">
      <c r="A92" s="33"/>
      <c r="B92" s="34"/>
      <c r="C92" s="35"/>
      <c r="D92" s="50"/>
      <c r="E92" s="51"/>
      <c r="F92" s="36"/>
      <c r="G92" s="36"/>
      <c r="H92" s="142" t="str">
        <f t="shared" si="4"/>
        <v/>
      </c>
      <c r="I92" s="24"/>
    </row>
    <row r="93" spans="1:9" s="1" customFormat="1" ht="15" x14ac:dyDescent="0.25">
      <c r="A93" s="25" t="s">
        <v>153</v>
      </c>
      <c r="B93" s="26" t="s">
        <v>73</v>
      </c>
      <c r="C93" s="27"/>
      <c r="D93" s="47"/>
      <c r="E93" s="48"/>
      <c r="F93" s="30"/>
      <c r="G93" s="30"/>
      <c r="H93" s="144">
        <f>SUM(H78:H92)</f>
        <v>0</v>
      </c>
      <c r="I93" s="32"/>
    </row>
  </sheetData>
  <mergeCells count="3">
    <mergeCell ref="B16:C16"/>
    <mergeCell ref="B19:C19"/>
    <mergeCell ref="B40:C40"/>
  </mergeCells>
  <phoneticPr fontId="17" type="noConversion"/>
  <pageMargins left="0.7" right="0.7" top="0.75" bottom="0.75" header="0.3" footer="0.3"/>
  <pageSetup paperSize="9" scale="87" fitToHeight="0" orientation="portrait" r:id="rId1"/>
  <headerFooter>
    <oddFooter>&amp;R&amp;P</oddFooter>
  </headerFooter>
  <rowBreaks count="2" manualBreakCount="2">
    <brk id="41" max="7" man="1"/>
    <brk id="67"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3"/>
  <sheetViews>
    <sheetView view="pageBreakPreview" zoomScaleNormal="100" zoomScaleSheetLayoutView="100" workbookViewId="0">
      <selection activeCell="D18" sqref="D18"/>
    </sheetView>
  </sheetViews>
  <sheetFormatPr defaultRowHeight="12.75" x14ac:dyDescent="0.2"/>
  <cols>
    <col min="1" max="1" width="9.140625" style="59"/>
    <col min="2" max="2" width="53.28515625" style="59" customWidth="1"/>
    <col min="3" max="3" width="1.140625" style="59" customWidth="1"/>
    <col min="4" max="4" width="17" style="59" bestFit="1" customWidth="1"/>
    <col min="5" max="6" width="9.140625" style="59"/>
    <col min="7" max="7" width="0.85546875" style="59" customWidth="1"/>
    <col min="8" max="16384" width="9.140625" style="59"/>
  </cols>
  <sheetData>
    <row r="2" spans="1:6" ht="15.75" x14ac:dyDescent="0.2">
      <c r="A2" s="436" t="s">
        <v>0</v>
      </c>
      <c r="B2" s="436"/>
      <c r="C2" s="436"/>
      <c r="D2" s="436"/>
      <c r="E2" s="436"/>
      <c r="F2" s="436"/>
    </row>
    <row r="3" spans="1:6" ht="18.75" x14ac:dyDescent="0.2">
      <c r="A3" s="447" t="str">
        <f>'Cover Page'!A16:I16</f>
        <v>WATER SUPPLY &amp; SEWARAGE SYSTEM IN GDH.NADELLA</v>
      </c>
      <c r="B3" s="447"/>
      <c r="C3" s="447"/>
      <c r="D3" s="447"/>
      <c r="E3" s="447"/>
      <c r="F3" s="447"/>
    </row>
    <row r="4" spans="1:6" ht="18.75" x14ac:dyDescent="0.2">
      <c r="A4" s="447" t="str">
        <f>'02 sewarage system'!A3</f>
        <v>02 GRAVITY SEWARAGE SYSTEM</v>
      </c>
      <c r="B4" s="447"/>
      <c r="C4" s="447"/>
      <c r="D4" s="447"/>
      <c r="E4" s="447"/>
      <c r="F4" s="447"/>
    </row>
    <row r="6" spans="1:6" ht="15" customHeight="1" x14ac:dyDescent="0.2">
      <c r="B6" s="440" t="s">
        <v>1</v>
      </c>
      <c r="C6" s="442"/>
      <c r="D6" s="444" t="s">
        <v>2</v>
      </c>
      <c r="E6" s="442" t="s">
        <v>3</v>
      </c>
    </row>
    <row r="7" spans="1:6" x14ac:dyDescent="0.2">
      <c r="B7" s="441"/>
      <c r="C7" s="443"/>
      <c r="D7" s="445"/>
      <c r="E7" s="446"/>
    </row>
    <row r="8" spans="1:6" ht="15" x14ac:dyDescent="0.2">
      <c r="B8" s="2"/>
      <c r="C8" s="3"/>
      <c r="D8" s="4"/>
      <c r="E8" s="5"/>
    </row>
    <row r="9" spans="1:6" ht="15" x14ac:dyDescent="0.2">
      <c r="B9" s="6" t="str">
        <f>'02 sewarage system'!B8</f>
        <v>BILL NO. 01 - CIVIL WORK FOR PUMP STATIONS (3 nos.)</v>
      </c>
      <c r="C9" s="3"/>
      <c r="D9" s="4">
        <f>+'02 sewarage system'!H77</f>
        <v>0</v>
      </c>
      <c r="E9" s="5"/>
    </row>
    <row r="10" spans="1:6" ht="15" x14ac:dyDescent="0.2">
      <c r="B10" s="6" t="str">
        <f>'02 sewarage system'!B78</f>
        <v>BILL NO. 02 - GRAVITY SEWER SYSTEM AND PRESSURE MAINS</v>
      </c>
      <c r="C10" s="3"/>
      <c r="D10" s="8">
        <f>+'02 sewarage system'!H113</f>
        <v>0</v>
      </c>
      <c r="E10" s="5"/>
      <c r="F10" s="60"/>
    </row>
    <row r="11" spans="1:6" ht="15" x14ac:dyDescent="0.2">
      <c r="B11" s="6" t="str">
        <f>'02 sewarage system'!B114</f>
        <v>BILL NO. 03 - DPS</v>
      </c>
      <c r="C11" s="3"/>
      <c r="D11" s="8">
        <f>+'02 sewarage system'!H167</f>
        <v>0</v>
      </c>
      <c r="E11" s="5"/>
      <c r="F11" s="60"/>
    </row>
    <row r="12" spans="1:6" ht="15" x14ac:dyDescent="0.2">
      <c r="B12" s="6" t="str">
        <f>'02 sewarage system'!B168</f>
        <v>BILL NO. 04 - SEA OUTFALL</v>
      </c>
      <c r="C12" s="3"/>
      <c r="D12" s="8">
        <f>+'02 sewarage system'!H181</f>
        <v>0</v>
      </c>
      <c r="E12" s="5"/>
      <c r="F12" s="60"/>
    </row>
    <row r="13" spans="1:6" ht="15" x14ac:dyDescent="0.2">
      <c r="B13" s="6" t="str">
        <f>'02 sewarage system'!B182</f>
        <v>BILL NO. 05 - SUPPLY AND INSTALLATION OF PUMPS</v>
      </c>
      <c r="C13" s="3"/>
      <c r="D13" s="8">
        <f>+'02 sewarage system'!H197</f>
        <v>0</v>
      </c>
      <c r="E13" s="5"/>
      <c r="F13" s="60"/>
    </row>
    <row r="14" spans="1:6" ht="15" x14ac:dyDescent="0.2">
      <c r="B14" s="6" t="str">
        <f>'02 sewarage system'!B198</f>
        <v>BILL NO. 06 - MECHANICAL AND ELECTRICAL WORKS</v>
      </c>
      <c r="C14" s="3"/>
      <c r="D14" s="8">
        <f>+'02 sewarage system'!H221</f>
        <v>0</v>
      </c>
      <c r="E14" s="5"/>
      <c r="F14" s="60"/>
    </row>
    <row r="15" spans="1:6" ht="15" x14ac:dyDescent="0.2">
      <c r="B15" s="6" t="str">
        <f>'02 sewarage system'!B222</f>
        <v>BILL NO. 07 - SUPPLY OF O&amp;M EQUIPMENT AND SPARES</v>
      </c>
      <c r="C15" s="3"/>
      <c r="D15" s="8">
        <f>+'02 sewarage system'!H283</f>
        <v>0</v>
      </c>
      <c r="E15" s="5"/>
      <c r="F15" s="60"/>
    </row>
    <row r="16" spans="1:6" ht="15" x14ac:dyDescent="0.2">
      <c r="B16" s="6" t="str">
        <f>'02 sewarage system'!B284</f>
        <v>BILL NO. 08 - TESTING AND COMMISSIONING</v>
      </c>
      <c r="C16" s="3"/>
      <c r="D16" s="8">
        <f>+'02 sewarage system'!H294</f>
        <v>0</v>
      </c>
      <c r="E16" s="5"/>
      <c r="F16" s="60"/>
    </row>
    <row r="17" spans="2:6" ht="15" x14ac:dyDescent="0.2">
      <c r="B17" s="6" t="str">
        <f>'02 sewarage system'!B295</f>
        <v>BILL NO. 09 - ADDITIONS AND OMMISSIONS</v>
      </c>
      <c r="C17" s="3"/>
      <c r="D17" s="8">
        <f>+'02 sewarage system'!H317</f>
        <v>0</v>
      </c>
      <c r="E17" s="5"/>
      <c r="F17" s="60"/>
    </row>
    <row r="18" spans="2:6" ht="30" customHeight="1" x14ac:dyDescent="0.2">
      <c r="B18" s="6"/>
      <c r="C18" s="3"/>
      <c r="D18" s="8"/>
      <c r="E18" s="5"/>
      <c r="F18" s="60"/>
    </row>
    <row r="19" spans="2:6" ht="30" customHeight="1" x14ac:dyDescent="0.2">
      <c r="B19" s="6"/>
      <c r="C19" s="3"/>
      <c r="D19" s="8"/>
      <c r="E19" s="5"/>
      <c r="F19" s="60"/>
    </row>
    <row r="20" spans="2:6" ht="30" customHeight="1" x14ac:dyDescent="0.2">
      <c r="B20" s="7"/>
      <c r="C20" s="3"/>
      <c r="D20" s="8"/>
      <c r="E20" s="5"/>
    </row>
    <row r="21" spans="2:6" ht="27.75" customHeight="1" x14ac:dyDescent="0.2">
      <c r="B21" s="10" t="s">
        <v>6</v>
      </c>
      <c r="C21" s="11"/>
      <c r="D21" s="12">
        <f>SUM(D9:D20)</f>
        <v>0</v>
      </c>
      <c r="E21" s="13"/>
    </row>
    <row r="23" spans="2:6" x14ac:dyDescent="0.2">
      <c r="D23" s="60"/>
    </row>
  </sheetData>
  <mergeCells count="7">
    <mergeCell ref="A2:F2"/>
    <mergeCell ref="A3:F3"/>
    <mergeCell ref="A4:F4"/>
    <mergeCell ref="B6:B7"/>
    <mergeCell ref="C6:C7"/>
    <mergeCell ref="D6:D7"/>
    <mergeCell ref="E6:E7"/>
  </mergeCells>
  <pageMargins left="0.7" right="0.7" top="0.75" bottom="0.75" header="0.3" footer="0.3"/>
  <pageSetup paperSize="9" scale="8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317"/>
  <sheetViews>
    <sheetView view="pageBreakPreview" topLeftCell="A177" zoomScaleNormal="90" zoomScaleSheetLayoutView="100" workbookViewId="0">
      <selection activeCell="D109" sqref="D109"/>
    </sheetView>
  </sheetViews>
  <sheetFormatPr defaultRowHeight="12.75" x14ac:dyDescent="0.2"/>
  <cols>
    <col min="1" max="1" width="6.5703125" style="94" customWidth="1"/>
    <col min="2" max="2" width="50.28515625" style="218" customWidth="1"/>
    <col min="3" max="3" width="2.28515625" style="95" customWidth="1"/>
    <col min="4" max="4" width="8.85546875" style="96" bestFit="1" customWidth="1"/>
    <col min="5" max="5" width="4.7109375" style="97" bestFit="1" customWidth="1"/>
    <col min="6" max="7" width="9.28515625" style="98" customWidth="1"/>
    <col min="8" max="8" width="10" style="99" customWidth="1"/>
    <col min="9" max="9" width="9.140625" style="95"/>
    <col min="10" max="10" width="8" style="95" bestFit="1" customWidth="1"/>
    <col min="11" max="11" width="2" style="95" bestFit="1" customWidth="1"/>
    <col min="12" max="12" width="5" style="95" bestFit="1" customWidth="1"/>
    <col min="13" max="14" width="6" style="95" bestFit="1" customWidth="1"/>
    <col min="15" max="15" width="10.140625" style="95" bestFit="1" customWidth="1"/>
    <col min="16" max="16" width="11.7109375" style="95" bestFit="1" customWidth="1"/>
    <col min="17" max="16384" width="9.140625" style="95"/>
  </cols>
  <sheetData>
    <row r="1" spans="1:12" s="59" customFormat="1" x14ac:dyDescent="0.2">
      <c r="A1" s="61"/>
      <c r="B1" s="209"/>
      <c r="D1" s="62"/>
      <c r="E1" s="63"/>
    </row>
    <row r="2" spans="1:12" s="59" customFormat="1" x14ac:dyDescent="0.2">
      <c r="A2" s="64" t="str">
        <f>'Cover Page'!A16:I16</f>
        <v>WATER SUPPLY &amp; SEWARAGE SYSTEM IN GDH.NADELLA</v>
      </c>
      <c r="B2" s="209"/>
      <c r="D2" s="62"/>
      <c r="E2" s="63"/>
    </row>
    <row r="3" spans="1:12" s="59" customFormat="1" x14ac:dyDescent="0.2">
      <c r="A3" s="64" t="s">
        <v>74</v>
      </c>
      <c r="B3" s="209"/>
      <c r="D3" s="62"/>
      <c r="E3" s="63"/>
    </row>
    <row r="4" spans="1:12" s="59" customFormat="1" x14ac:dyDescent="0.2">
      <c r="A4" s="65" t="s">
        <v>8</v>
      </c>
      <c r="B4" s="209"/>
      <c r="D4" s="62"/>
      <c r="E4" s="63"/>
    </row>
    <row r="5" spans="1:12" s="59" customFormat="1" x14ac:dyDescent="0.2">
      <c r="A5" s="61"/>
      <c r="B5" s="209"/>
      <c r="D5" s="62"/>
      <c r="E5" s="63"/>
    </row>
    <row r="6" spans="1:12" s="70" customFormat="1" x14ac:dyDescent="0.2">
      <c r="A6" s="66" t="s">
        <v>9</v>
      </c>
      <c r="B6" s="210"/>
      <c r="C6" s="67"/>
      <c r="D6" s="68"/>
      <c r="E6" s="69"/>
      <c r="F6" s="67"/>
      <c r="G6" s="67"/>
      <c r="H6" s="67"/>
    </row>
    <row r="7" spans="1:12" s="70" customFormat="1" ht="25.5" customHeight="1" x14ac:dyDescent="0.2">
      <c r="A7" s="235" t="s">
        <v>10</v>
      </c>
      <c r="B7" s="236" t="s">
        <v>1</v>
      </c>
      <c r="C7" s="223"/>
      <c r="D7" s="237" t="s">
        <v>12</v>
      </c>
      <c r="E7" s="224" t="s">
        <v>11</v>
      </c>
      <c r="F7" s="225" t="s">
        <v>184</v>
      </c>
      <c r="G7" s="225" t="s">
        <v>185</v>
      </c>
      <c r="H7" s="226" t="s">
        <v>13</v>
      </c>
      <c r="I7" s="71"/>
    </row>
    <row r="8" spans="1:12" s="59" customFormat="1" x14ac:dyDescent="0.2">
      <c r="A8" s="227"/>
      <c r="B8" s="238" t="s">
        <v>1052</v>
      </c>
      <c r="C8" s="229"/>
      <c r="D8" s="239"/>
      <c r="E8" s="231"/>
      <c r="F8" s="232"/>
      <c r="G8" s="232"/>
      <c r="H8" s="233"/>
      <c r="I8" s="74"/>
    </row>
    <row r="9" spans="1:12" s="70" customFormat="1" x14ac:dyDescent="0.2">
      <c r="A9" s="75"/>
      <c r="B9" s="234"/>
      <c r="C9" s="77"/>
      <c r="D9" s="78"/>
      <c r="E9" s="79"/>
      <c r="F9" s="80"/>
      <c r="G9" s="80"/>
      <c r="H9" s="81"/>
      <c r="I9" s="71"/>
      <c r="L9" s="70" t="s">
        <v>75</v>
      </c>
    </row>
    <row r="10" spans="1:12" s="70" customFormat="1" x14ac:dyDescent="0.2">
      <c r="A10" s="75"/>
      <c r="B10" s="211"/>
      <c r="C10" s="77"/>
      <c r="D10" s="78"/>
      <c r="E10" s="79"/>
      <c r="F10" s="80"/>
      <c r="G10" s="80"/>
      <c r="H10" s="150" t="str">
        <f>+IF(D10="","",(D10*F10+D10*G10))</f>
        <v/>
      </c>
      <c r="I10" s="71"/>
    </row>
    <row r="11" spans="1:12" s="70" customFormat="1" x14ac:dyDescent="0.2">
      <c r="A11" s="75" t="s">
        <v>15</v>
      </c>
      <c r="B11" s="212" t="s">
        <v>76</v>
      </c>
      <c r="C11" s="192"/>
      <c r="D11" s="193"/>
      <c r="E11" s="90"/>
      <c r="F11" s="194"/>
      <c r="G11" s="194"/>
      <c r="H11" s="150" t="str">
        <f t="shared" ref="H11:H62" si="0">+IF(D11="","",(D11*F11+D11*G11))</f>
        <v/>
      </c>
      <c r="I11" s="71"/>
    </row>
    <row r="12" spans="1:12" s="70" customFormat="1" ht="26.25" customHeight="1" x14ac:dyDescent="0.2">
      <c r="A12" s="75"/>
      <c r="B12" s="195" t="s">
        <v>77</v>
      </c>
      <c r="C12" s="192"/>
      <c r="D12" s="193"/>
      <c r="E12" s="90"/>
      <c r="F12" s="194"/>
      <c r="G12" s="194"/>
      <c r="H12" s="150" t="str">
        <f t="shared" si="0"/>
        <v/>
      </c>
      <c r="I12" s="71"/>
    </row>
    <row r="13" spans="1:12" s="70" customFormat="1" ht="25.5" x14ac:dyDescent="0.2">
      <c r="A13" s="75"/>
      <c r="B13" s="204" t="s">
        <v>78</v>
      </c>
      <c r="C13" s="192"/>
      <c r="D13" s="193"/>
      <c r="E13" s="90"/>
      <c r="F13" s="194"/>
      <c r="G13" s="194"/>
      <c r="H13" s="150" t="str">
        <f t="shared" si="0"/>
        <v/>
      </c>
      <c r="I13" s="71"/>
    </row>
    <row r="14" spans="1:12" s="70" customFormat="1" ht="51" x14ac:dyDescent="0.2">
      <c r="A14" s="75"/>
      <c r="B14" s="204" t="s">
        <v>79</v>
      </c>
      <c r="C14" s="192"/>
      <c r="D14" s="193"/>
      <c r="E14" s="90"/>
      <c r="F14" s="194"/>
      <c r="G14" s="194"/>
      <c r="H14" s="150" t="str">
        <f t="shared" si="0"/>
        <v/>
      </c>
      <c r="I14" s="71"/>
    </row>
    <row r="15" spans="1:12" s="70" customFormat="1" ht="38.25" x14ac:dyDescent="0.2">
      <c r="A15" s="75"/>
      <c r="B15" s="204" t="s">
        <v>80</v>
      </c>
      <c r="C15" s="192"/>
      <c r="D15" s="193"/>
      <c r="E15" s="90"/>
      <c r="F15" s="194"/>
      <c r="G15" s="194"/>
      <c r="H15" s="150" t="str">
        <f t="shared" si="0"/>
        <v/>
      </c>
      <c r="I15" s="71"/>
    </row>
    <row r="16" spans="1:12" s="70" customFormat="1" ht="25.5" x14ac:dyDescent="0.2">
      <c r="A16" s="75"/>
      <c r="B16" s="204" t="s">
        <v>81</v>
      </c>
      <c r="C16" s="192"/>
      <c r="D16" s="193"/>
      <c r="E16" s="90"/>
      <c r="F16" s="194"/>
      <c r="G16" s="194"/>
      <c r="H16" s="150" t="str">
        <f t="shared" si="0"/>
        <v/>
      </c>
      <c r="I16" s="71"/>
    </row>
    <row r="17" spans="1:9" s="70" customFormat="1" ht="25.5" x14ac:dyDescent="0.2">
      <c r="A17" s="75"/>
      <c r="B17" s="204" t="s">
        <v>82</v>
      </c>
      <c r="C17" s="192"/>
      <c r="D17" s="193"/>
      <c r="E17" s="90"/>
      <c r="F17" s="194"/>
      <c r="G17" s="194"/>
      <c r="H17" s="150" t="str">
        <f t="shared" si="0"/>
        <v/>
      </c>
      <c r="I17" s="71"/>
    </row>
    <row r="18" spans="1:9" s="70" customFormat="1" ht="38.25" customHeight="1" x14ac:dyDescent="0.2">
      <c r="A18" s="75"/>
      <c r="B18" s="204" t="s">
        <v>647</v>
      </c>
      <c r="C18" s="192"/>
      <c r="D18" s="193"/>
      <c r="E18" s="90"/>
      <c r="F18" s="194"/>
      <c r="G18" s="194"/>
      <c r="H18" s="150" t="str">
        <f t="shared" si="0"/>
        <v/>
      </c>
      <c r="I18" s="71"/>
    </row>
    <row r="19" spans="1:9" s="70" customFormat="1" x14ac:dyDescent="0.2">
      <c r="A19" s="75"/>
      <c r="B19" s="213"/>
      <c r="C19" s="192"/>
      <c r="D19" s="193"/>
      <c r="E19" s="90"/>
      <c r="F19" s="194"/>
      <c r="G19" s="194"/>
      <c r="H19" s="150" t="str">
        <f t="shared" si="0"/>
        <v/>
      </c>
      <c r="I19" s="71"/>
    </row>
    <row r="20" spans="1:9" s="70" customFormat="1" x14ac:dyDescent="0.2">
      <c r="A20" s="75" t="s">
        <v>20</v>
      </c>
      <c r="B20" s="212" t="s">
        <v>83</v>
      </c>
      <c r="C20" s="192"/>
      <c r="D20" s="193"/>
      <c r="E20" s="90"/>
      <c r="F20" s="194"/>
      <c r="G20" s="194"/>
      <c r="H20" s="150" t="str">
        <f t="shared" si="0"/>
        <v/>
      </c>
      <c r="I20" s="71"/>
    </row>
    <row r="21" spans="1:9" s="70" customFormat="1" ht="15" x14ac:dyDescent="0.2">
      <c r="A21" s="84" t="s">
        <v>22</v>
      </c>
      <c r="B21" s="204" t="s">
        <v>270</v>
      </c>
      <c r="C21" s="192"/>
      <c r="D21" s="89">
        <v>39.42</v>
      </c>
      <c r="E21" s="196" t="s">
        <v>84</v>
      </c>
      <c r="F21" s="194"/>
      <c r="G21" s="194"/>
      <c r="H21" s="150">
        <f>+IF(D21="","",(D21*F21+D21*G21))</f>
        <v>0</v>
      </c>
      <c r="I21" s="71"/>
    </row>
    <row r="22" spans="1:9" s="70" customFormat="1" ht="15" x14ac:dyDescent="0.2">
      <c r="A22" s="84" t="s">
        <v>85</v>
      </c>
      <c r="B22" s="204" t="s">
        <v>271</v>
      </c>
      <c r="C22" s="192"/>
      <c r="D22" s="89">
        <v>38.67</v>
      </c>
      <c r="E22" s="196" t="s">
        <v>84</v>
      </c>
      <c r="F22" s="194"/>
      <c r="G22" s="194"/>
      <c r="H22" s="150">
        <f t="shared" si="0"/>
        <v>0</v>
      </c>
      <c r="I22" s="71"/>
    </row>
    <row r="23" spans="1:9" s="70" customFormat="1" ht="15" x14ac:dyDescent="0.2">
      <c r="A23" s="84" t="s">
        <v>86</v>
      </c>
      <c r="B23" s="204" t="s">
        <v>272</v>
      </c>
      <c r="C23" s="192"/>
      <c r="D23" s="89">
        <v>39.42</v>
      </c>
      <c r="E23" s="196" t="s">
        <v>84</v>
      </c>
      <c r="F23" s="194"/>
      <c r="G23" s="194"/>
      <c r="H23" s="150">
        <f t="shared" si="0"/>
        <v>0</v>
      </c>
      <c r="I23" s="71"/>
    </row>
    <row r="24" spans="1:9" s="70" customFormat="1" ht="15" x14ac:dyDescent="0.2">
      <c r="A24" s="84" t="s">
        <v>87</v>
      </c>
      <c r="B24" s="204" t="s">
        <v>289</v>
      </c>
      <c r="C24" s="192"/>
      <c r="D24" s="89">
        <f>1.21*3</f>
        <v>3.63</v>
      </c>
      <c r="E24" s="196" t="s">
        <v>84</v>
      </c>
      <c r="F24" s="194"/>
      <c r="G24" s="194"/>
      <c r="H24" s="150">
        <f t="shared" si="0"/>
        <v>0</v>
      </c>
      <c r="I24" s="71"/>
    </row>
    <row r="25" spans="1:9" s="70" customFormat="1" ht="15" x14ac:dyDescent="0.2">
      <c r="A25" s="84" t="s">
        <v>190</v>
      </c>
      <c r="B25" s="127" t="s">
        <v>269</v>
      </c>
      <c r="C25" s="192"/>
      <c r="D25" s="89">
        <f>0.63*3</f>
        <v>1.8900000000000001</v>
      </c>
      <c r="E25" s="196" t="s">
        <v>84</v>
      </c>
      <c r="F25" s="194"/>
      <c r="G25" s="194"/>
      <c r="H25" s="150">
        <f t="shared" si="0"/>
        <v>0</v>
      </c>
      <c r="I25" s="71"/>
    </row>
    <row r="26" spans="1:9" s="70" customFormat="1" x14ac:dyDescent="0.2">
      <c r="A26" s="75"/>
      <c r="B26" s="127"/>
      <c r="C26" s="192"/>
      <c r="D26" s="193"/>
      <c r="E26" s="90"/>
      <c r="F26" s="194"/>
      <c r="G26" s="194"/>
      <c r="H26" s="150" t="str">
        <f t="shared" si="0"/>
        <v/>
      </c>
      <c r="I26" s="71"/>
    </row>
    <row r="27" spans="1:9" s="70" customFormat="1" x14ac:dyDescent="0.2">
      <c r="A27" s="75" t="s">
        <v>24</v>
      </c>
      <c r="B27" s="212" t="s">
        <v>88</v>
      </c>
      <c r="C27" s="192"/>
      <c r="D27" s="193"/>
      <c r="E27" s="90"/>
      <c r="F27" s="194"/>
      <c r="G27" s="194"/>
      <c r="H27" s="150" t="str">
        <f t="shared" si="0"/>
        <v/>
      </c>
      <c r="I27" s="71"/>
    </row>
    <row r="28" spans="1:9" s="70" customFormat="1" x14ac:dyDescent="0.2">
      <c r="A28" s="75"/>
      <c r="B28" s="212" t="s">
        <v>645</v>
      </c>
      <c r="C28" s="192"/>
      <c r="D28" s="193"/>
      <c r="E28" s="197"/>
      <c r="F28" s="194"/>
      <c r="G28" s="194"/>
      <c r="H28" s="150" t="str">
        <f t="shared" si="0"/>
        <v/>
      </c>
      <c r="I28" s="71"/>
    </row>
    <row r="29" spans="1:9" s="70" customFormat="1" ht="15" x14ac:dyDescent="0.2">
      <c r="A29" s="84" t="s">
        <v>26</v>
      </c>
      <c r="B29" s="204" t="s">
        <v>273</v>
      </c>
      <c r="C29" s="192"/>
      <c r="D29" s="89">
        <v>5.88</v>
      </c>
      <c r="E29" s="196" t="s">
        <v>84</v>
      </c>
      <c r="F29" s="194"/>
      <c r="G29" s="194"/>
      <c r="H29" s="150">
        <f t="shared" si="0"/>
        <v>0</v>
      </c>
      <c r="I29" s="71"/>
    </row>
    <row r="30" spans="1:9" s="70" customFormat="1" ht="15" x14ac:dyDescent="0.2">
      <c r="A30" s="84" t="s">
        <v>28</v>
      </c>
      <c r="B30" s="204" t="s">
        <v>274</v>
      </c>
      <c r="C30" s="192"/>
      <c r="D30" s="89">
        <v>5.88</v>
      </c>
      <c r="E30" s="196" t="s">
        <v>84</v>
      </c>
      <c r="F30" s="194"/>
      <c r="G30" s="194"/>
      <c r="H30" s="150">
        <f t="shared" si="0"/>
        <v>0</v>
      </c>
      <c r="I30" s="71"/>
    </row>
    <row r="31" spans="1:9" s="70" customFormat="1" ht="15" x14ac:dyDescent="0.2">
      <c r="A31" s="84" t="s">
        <v>30</v>
      </c>
      <c r="B31" s="204" t="s">
        <v>275</v>
      </c>
      <c r="C31" s="192"/>
      <c r="D31" s="89">
        <v>5.88</v>
      </c>
      <c r="E31" s="196" t="s">
        <v>84</v>
      </c>
      <c r="F31" s="194"/>
      <c r="G31" s="194"/>
      <c r="H31" s="150">
        <f t="shared" si="0"/>
        <v>0</v>
      </c>
      <c r="I31" s="71"/>
    </row>
    <row r="32" spans="1:9" s="70" customFormat="1" ht="15" x14ac:dyDescent="0.2">
      <c r="A32" s="84" t="s">
        <v>32</v>
      </c>
      <c r="B32" s="204" t="s">
        <v>328</v>
      </c>
      <c r="C32" s="192"/>
      <c r="D32" s="89">
        <f>0.12*3</f>
        <v>0.36</v>
      </c>
      <c r="E32" s="196" t="s">
        <v>84</v>
      </c>
      <c r="F32" s="194"/>
      <c r="G32" s="194"/>
      <c r="H32" s="150">
        <f t="shared" si="0"/>
        <v>0</v>
      </c>
      <c r="I32" s="71"/>
    </row>
    <row r="33" spans="1:9" s="70" customFormat="1" ht="15" x14ac:dyDescent="0.2">
      <c r="A33" s="84" t="s">
        <v>33</v>
      </c>
      <c r="B33" s="127" t="s">
        <v>327</v>
      </c>
      <c r="C33" s="192"/>
      <c r="D33" s="89">
        <f>0.1*3</f>
        <v>0.30000000000000004</v>
      </c>
      <c r="E33" s="196" t="s">
        <v>84</v>
      </c>
      <c r="F33" s="194"/>
      <c r="G33" s="194"/>
      <c r="H33" s="150">
        <f t="shared" si="0"/>
        <v>0</v>
      </c>
      <c r="I33" s="71"/>
    </row>
    <row r="34" spans="1:9" s="70" customFormat="1" x14ac:dyDescent="0.2">
      <c r="A34" s="84"/>
      <c r="B34" s="127"/>
      <c r="C34" s="192"/>
      <c r="D34" s="89"/>
      <c r="E34" s="198"/>
      <c r="F34" s="194"/>
      <c r="G34" s="194"/>
      <c r="H34" s="150" t="str">
        <f t="shared" si="0"/>
        <v/>
      </c>
      <c r="I34" s="71"/>
    </row>
    <row r="35" spans="1:9" s="70" customFormat="1" x14ac:dyDescent="0.2">
      <c r="A35" s="84"/>
      <c r="B35" s="212" t="s">
        <v>646</v>
      </c>
      <c r="C35" s="192"/>
      <c r="D35" s="89"/>
      <c r="E35" s="90"/>
      <c r="F35" s="194"/>
      <c r="G35" s="194"/>
      <c r="H35" s="150" t="str">
        <f t="shared" si="0"/>
        <v/>
      </c>
      <c r="I35" s="71"/>
    </row>
    <row r="36" spans="1:9" s="70" customFormat="1" ht="15" x14ac:dyDescent="0.2">
      <c r="A36" s="84" t="s">
        <v>34</v>
      </c>
      <c r="B36" s="204" t="s">
        <v>642</v>
      </c>
      <c r="C36" s="192"/>
      <c r="D36" s="89">
        <v>19.329999999999998</v>
      </c>
      <c r="E36" s="196" t="s">
        <v>84</v>
      </c>
      <c r="F36" s="194"/>
      <c r="G36" s="194"/>
      <c r="H36" s="150">
        <f t="shared" si="0"/>
        <v>0</v>
      </c>
      <c r="I36" s="71"/>
    </row>
    <row r="37" spans="1:9" s="70" customFormat="1" ht="15" x14ac:dyDescent="0.2">
      <c r="A37" s="84" t="s">
        <v>36</v>
      </c>
      <c r="B37" s="204" t="s">
        <v>643</v>
      </c>
      <c r="C37" s="192"/>
      <c r="D37" s="89">
        <v>19.059999999999999</v>
      </c>
      <c r="E37" s="196" t="s">
        <v>84</v>
      </c>
      <c r="F37" s="194"/>
      <c r="G37" s="194"/>
      <c r="H37" s="150">
        <f t="shared" si="0"/>
        <v>0</v>
      </c>
      <c r="I37" s="71"/>
    </row>
    <row r="38" spans="1:9" s="70" customFormat="1" ht="15" x14ac:dyDescent="0.2">
      <c r="A38" s="84" t="s">
        <v>89</v>
      </c>
      <c r="B38" s="204" t="s">
        <v>644</v>
      </c>
      <c r="C38" s="192"/>
      <c r="D38" s="89">
        <v>19.329999999999998</v>
      </c>
      <c r="E38" s="196" t="s">
        <v>84</v>
      </c>
      <c r="F38" s="194"/>
      <c r="G38" s="194"/>
      <c r="H38" s="150">
        <f t="shared" si="0"/>
        <v>0</v>
      </c>
      <c r="I38" s="71"/>
    </row>
    <row r="39" spans="1:9" s="70" customFormat="1" ht="15" x14ac:dyDescent="0.2">
      <c r="A39" s="84" t="s">
        <v>285</v>
      </c>
      <c r="B39" s="204" t="s">
        <v>329</v>
      </c>
      <c r="C39" s="192"/>
      <c r="D39" s="89">
        <f>1.03*3</f>
        <v>3.09</v>
      </c>
      <c r="E39" s="196" t="s">
        <v>84</v>
      </c>
      <c r="F39" s="194"/>
      <c r="G39" s="194"/>
      <c r="H39" s="150">
        <f t="shared" si="0"/>
        <v>0</v>
      </c>
      <c r="I39" s="71"/>
    </row>
    <row r="40" spans="1:9" s="70" customFormat="1" ht="15" x14ac:dyDescent="0.2">
      <c r="A40" s="84" t="s">
        <v>286</v>
      </c>
      <c r="B40" s="127" t="s">
        <v>330</v>
      </c>
      <c r="C40" s="192"/>
      <c r="D40" s="89">
        <f>1.18*3</f>
        <v>3.54</v>
      </c>
      <c r="E40" s="196" t="s">
        <v>84</v>
      </c>
      <c r="F40" s="194"/>
      <c r="G40" s="194"/>
      <c r="H40" s="150">
        <f t="shared" si="0"/>
        <v>0</v>
      </c>
      <c r="I40" s="71"/>
    </row>
    <row r="41" spans="1:9" s="70" customFormat="1" x14ac:dyDescent="0.2">
      <c r="A41" s="75"/>
      <c r="B41" s="127"/>
      <c r="C41" s="192"/>
      <c r="D41" s="193"/>
      <c r="E41" s="90"/>
      <c r="F41" s="194"/>
      <c r="G41" s="194"/>
      <c r="H41" s="150" t="str">
        <f t="shared" si="0"/>
        <v/>
      </c>
      <c r="I41" s="71"/>
    </row>
    <row r="42" spans="1:9" s="70" customFormat="1" x14ac:dyDescent="0.2">
      <c r="A42" s="75" t="s">
        <v>37</v>
      </c>
      <c r="B42" s="212" t="s">
        <v>90</v>
      </c>
      <c r="C42" s="192"/>
      <c r="D42" s="193"/>
      <c r="E42" s="90"/>
      <c r="F42" s="194"/>
      <c r="G42" s="194"/>
      <c r="H42" s="150" t="str">
        <f t="shared" si="0"/>
        <v/>
      </c>
      <c r="I42" s="71"/>
    </row>
    <row r="43" spans="1:9" s="70" customFormat="1" ht="15" x14ac:dyDescent="0.2">
      <c r="A43" s="84" t="s">
        <v>39</v>
      </c>
      <c r="B43" s="204" t="s">
        <v>276</v>
      </c>
      <c r="C43" s="192"/>
      <c r="D43" s="89">
        <v>13.87</v>
      </c>
      <c r="E43" s="196" t="s">
        <v>91</v>
      </c>
      <c r="F43" s="194"/>
      <c r="G43" s="194"/>
      <c r="H43" s="150">
        <f t="shared" si="0"/>
        <v>0</v>
      </c>
      <c r="I43" s="71"/>
    </row>
    <row r="44" spans="1:9" s="70" customFormat="1" ht="15" x14ac:dyDescent="0.2">
      <c r="A44" s="84" t="s">
        <v>92</v>
      </c>
      <c r="B44" s="204" t="s">
        <v>277</v>
      </c>
      <c r="C44" s="192"/>
      <c r="D44" s="89">
        <v>13.87</v>
      </c>
      <c r="E44" s="196" t="s">
        <v>91</v>
      </c>
      <c r="F44" s="194"/>
      <c r="G44" s="194"/>
      <c r="H44" s="150">
        <f t="shared" si="0"/>
        <v>0</v>
      </c>
      <c r="I44" s="71"/>
    </row>
    <row r="45" spans="1:9" s="70" customFormat="1" ht="15" x14ac:dyDescent="0.2">
      <c r="A45" s="84" t="s">
        <v>93</v>
      </c>
      <c r="B45" s="204" t="s">
        <v>278</v>
      </c>
      <c r="C45" s="192"/>
      <c r="D45" s="89">
        <v>13.87</v>
      </c>
      <c r="E45" s="196" t="s">
        <v>91</v>
      </c>
      <c r="F45" s="194"/>
      <c r="G45" s="194"/>
      <c r="H45" s="150">
        <f t="shared" si="0"/>
        <v>0</v>
      </c>
      <c r="I45" s="71"/>
    </row>
    <row r="46" spans="1:9" s="70" customFormat="1" ht="15" x14ac:dyDescent="0.2">
      <c r="A46" s="84" t="s">
        <v>94</v>
      </c>
      <c r="B46" s="204" t="s">
        <v>331</v>
      </c>
      <c r="C46" s="192"/>
      <c r="D46" s="89">
        <f>2.16*3</f>
        <v>6.48</v>
      </c>
      <c r="E46" s="196" t="s">
        <v>91</v>
      </c>
      <c r="F46" s="194"/>
      <c r="G46" s="194"/>
      <c r="H46" s="150">
        <f t="shared" si="0"/>
        <v>0</v>
      </c>
      <c r="I46" s="71"/>
    </row>
    <row r="47" spans="1:9" s="70" customFormat="1" ht="15" x14ac:dyDescent="0.2">
      <c r="A47" s="84" t="s">
        <v>287</v>
      </c>
      <c r="B47" s="127" t="s">
        <v>332</v>
      </c>
      <c r="C47" s="192"/>
      <c r="D47" s="89">
        <f>19.72*3</f>
        <v>59.16</v>
      </c>
      <c r="E47" s="196" t="s">
        <v>91</v>
      </c>
      <c r="F47" s="194"/>
      <c r="G47" s="194"/>
      <c r="H47" s="150">
        <f t="shared" si="0"/>
        <v>0</v>
      </c>
      <c r="I47" s="71"/>
    </row>
    <row r="48" spans="1:9" s="70" customFormat="1" x14ac:dyDescent="0.2">
      <c r="A48" s="84"/>
      <c r="B48" s="204"/>
      <c r="C48" s="192"/>
      <c r="D48" s="89"/>
      <c r="E48" s="90"/>
      <c r="F48" s="194"/>
      <c r="G48" s="194"/>
      <c r="H48" s="150" t="str">
        <f t="shared" si="0"/>
        <v/>
      </c>
      <c r="I48" s="71"/>
    </row>
    <row r="49" spans="1:9" s="70" customFormat="1" x14ac:dyDescent="0.2">
      <c r="A49" s="75" t="s">
        <v>41</v>
      </c>
      <c r="B49" s="214" t="s">
        <v>95</v>
      </c>
      <c r="C49" s="192"/>
      <c r="D49" s="89"/>
      <c r="E49" s="90"/>
      <c r="F49" s="194"/>
      <c r="G49" s="194"/>
      <c r="H49" s="150" t="str">
        <f t="shared" si="0"/>
        <v/>
      </c>
      <c r="I49" s="71"/>
    </row>
    <row r="50" spans="1:9" s="70" customFormat="1" ht="15" x14ac:dyDescent="0.2">
      <c r="A50" s="84" t="s">
        <v>43</v>
      </c>
      <c r="B50" s="204" t="s">
        <v>279</v>
      </c>
      <c r="C50" s="192"/>
      <c r="D50" s="89">
        <v>59.96</v>
      </c>
      <c r="E50" s="196" t="s">
        <v>91</v>
      </c>
      <c r="F50" s="194"/>
      <c r="G50" s="194"/>
      <c r="H50" s="150">
        <f t="shared" si="0"/>
        <v>0</v>
      </c>
      <c r="I50" s="71"/>
    </row>
    <row r="51" spans="1:9" s="70" customFormat="1" ht="15" x14ac:dyDescent="0.2">
      <c r="A51" s="84" t="s">
        <v>96</v>
      </c>
      <c r="B51" s="204" t="s">
        <v>280</v>
      </c>
      <c r="C51" s="192"/>
      <c r="D51" s="89">
        <v>59.17</v>
      </c>
      <c r="E51" s="196" t="s">
        <v>91</v>
      </c>
      <c r="F51" s="194"/>
      <c r="G51" s="194"/>
      <c r="H51" s="150">
        <f t="shared" si="0"/>
        <v>0</v>
      </c>
      <c r="I51" s="71"/>
    </row>
    <row r="52" spans="1:9" s="70" customFormat="1" ht="15" x14ac:dyDescent="0.2">
      <c r="A52" s="84" t="s">
        <v>97</v>
      </c>
      <c r="B52" s="204" t="s">
        <v>281</v>
      </c>
      <c r="C52" s="192"/>
      <c r="D52" s="89">
        <v>59.96</v>
      </c>
      <c r="E52" s="196" t="s">
        <v>91</v>
      </c>
      <c r="F52" s="194"/>
      <c r="G52" s="194"/>
      <c r="H52" s="150">
        <f t="shared" si="0"/>
        <v>0</v>
      </c>
      <c r="I52" s="71"/>
    </row>
    <row r="53" spans="1:9" s="70" customFormat="1" x14ac:dyDescent="0.2">
      <c r="A53" s="84"/>
      <c r="B53" s="204"/>
      <c r="C53" s="192"/>
      <c r="D53" s="89"/>
      <c r="E53" s="90"/>
      <c r="F53" s="194"/>
      <c r="G53" s="194"/>
      <c r="H53" s="150" t="str">
        <f t="shared" si="0"/>
        <v/>
      </c>
      <c r="I53" s="71"/>
    </row>
    <row r="54" spans="1:9" s="70" customFormat="1" x14ac:dyDescent="0.2">
      <c r="A54" s="75" t="s">
        <v>98</v>
      </c>
      <c r="B54" s="215" t="s">
        <v>99</v>
      </c>
      <c r="C54" s="192"/>
      <c r="D54" s="89"/>
      <c r="E54" s="90"/>
      <c r="F54" s="194"/>
      <c r="G54" s="194"/>
      <c r="H54" s="150" t="str">
        <f t="shared" si="0"/>
        <v/>
      </c>
      <c r="I54" s="71"/>
    </row>
    <row r="55" spans="1:9" s="70" customFormat="1" ht="15" x14ac:dyDescent="0.2">
      <c r="A55" s="84" t="s">
        <v>100</v>
      </c>
      <c r="B55" s="204" t="s">
        <v>282</v>
      </c>
      <c r="C55" s="192"/>
      <c r="D55" s="89">
        <v>54.84</v>
      </c>
      <c r="E55" s="196" t="s">
        <v>91</v>
      </c>
      <c r="F55" s="194"/>
      <c r="G55" s="194"/>
      <c r="H55" s="150">
        <f t="shared" si="0"/>
        <v>0</v>
      </c>
      <c r="I55" s="71"/>
    </row>
    <row r="56" spans="1:9" s="70" customFormat="1" ht="15" x14ac:dyDescent="0.2">
      <c r="A56" s="84" t="s">
        <v>101</v>
      </c>
      <c r="B56" s="204" t="s">
        <v>283</v>
      </c>
      <c r="C56" s="192"/>
      <c r="D56" s="89">
        <v>53.87</v>
      </c>
      <c r="E56" s="196" t="s">
        <v>91</v>
      </c>
      <c r="F56" s="194"/>
      <c r="G56" s="194"/>
      <c r="H56" s="150">
        <f t="shared" si="0"/>
        <v>0</v>
      </c>
      <c r="I56" s="71"/>
    </row>
    <row r="57" spans="1:9" s="70" customFormat="1" ht="15" x14ac:dyDescent="0.2">
      <c r="A57" s="84" t="s">
        <v>102</v>
      </c>
      <c r="B57" s="204" t="s">
        <v>284</v>
      </c>
      <c r="C57" s="192"/>
      <c r="D57" s="89">
        <v>54.84</v>
      </c>
      <c r="E57" s="196" t="s">
        <v>91</v>
      </c>
      <c r="F57" s="194"/>
      <c r="G57" s="194"/>
      <c r="H57" s="150">
        <f t="shared" si="0"/>
        <v>0</v>
      </c>
      <c r="I57" s="71"/>
    </row>
    <row r="58" spans="1:9" s="70" customFormat="1" ht="15" x14ac:dyDescent="0.2">
      <c r="A58" s="84" t="s">
        <v>103</v>
      </c>
      <c r="B58" s="204" t="s">
        <v>333</v>
      </c>
      <c r="C58" s="192"/>
      <c r="D58" s="89">
        <f>2.92*3</f>
        <v>8.76</v>
      </c>
      <c r="E58" s="196" t="s">
        <v>91</v>
      </c>
      <c r="F58" s="194"/>
      <c r="G58" s="194"/>
      <c r="H58" s="150">
        <f t="shared" si="0"/>
        <v>0</v>
      </c>
      <c r="I58" s="71"/>
    </row>
    <row r="59" spans="1:9" s="70" customFormat="1" ht="15" x14ac:dyDescent="0.2">
      <c r="A59" s="84" t="s">
        <v>288</v>
      </c>
      <c r="B59" s="127" t="s">
        <v>334</v>
      </c>
      <c r="C59" s="192"/>
      <c r="D59" s="89">
        <f>4.83*3</f>
        <v>14.49</v>
      </c>
      <c r="E59" s="196" t="s">
        <v>91</v>
      </c>
      <c r="F59" s="194"/>
      <c r="G59" s="194"/>
      <c r="H59" s="150">
        <f t="shared" si="0"/>
        <v>0</v>
      </c>
      <c r="I59" s="71"/>
    </row>
    <row r="60" spans="1:9" s="70" customFormat="1" x14ac:dyDescent="0.2">
      <c r="A60" s="84"/>
      <c r="B60" s="127"/>
      <c r="C60" s="192"/>
      <c r="D60" s="89"/>
      <c r="E60" s="198"/>
      <c r="F60" s="194"/>
      <c r="G60" s="194"/>
      <c r="H60" s="150" t="str">
        <f t="shared" si="0"/>
        <v/>
      </c>
      <c r="I60" s="71"/>
    </row>
    <row r="61" spans="1:9" s="70" customFormat="1" x14ac:dyDescent="0.2">
      <c r="A61" s="75" t="s">
        <v>104</v>
      </c>
      <c r="B61" s="215" t="s">
        <v>290</v>
      </c>
      <c r="C61" s="192"/>
      <c r="D61" s="89"/>
      <c r="E61" s="198"/>
      <c r="F61" s="194"/>
      <c r="G61" s="194"/>
      <c r="H61" s="150" t="str">
        <f t="shared" si="0"/>
        <v/>
      </c>
      <c r="I61" s="71"/>
    </row>
    <row r="62" spans="1:9" s="70" customFormat="1" ht="41.25" customHeight="1" x14ac:dyDescent="0.2">
      <c r="A62" s="84"/>
      <c r="B62" s="127" t="s">
        <v>650</v>
      </c>
      <c r="C62" s="192"/>
      <c r="D62" s="89"/>
      <c r="E62" s="198"/>
      <c r="F62" s="194"/>
      <c r="G62" s="194"/>
      <c r="H62" s="150" t="str">
        <f t="shared" si="0"/>
        <v/>
      </c>
      <c r="I62" s="71"/>
    </row>
    <row r="63" spans="1:9" s="70" customFormat="1" x14ac:dyDescent="0.2">
      <c r="A63" s="84" t="s">
        <v>294</v>
      </c>
      <c r="B63" s="127" t="s">
        <v>291</v>
      </c>
      <c r="C63" s="192"/>
      <c r="D63" s="89">
        <v>22</v>
      </c>
      <c r="E63" s="198" t="s">
        <v>115</v>
      </c>
      <c r="F63" s="194"/>
      <c r="G63" s="194"/>
      <c r="H63" s="150">
        <f t="shared" ref="H63:H75" si="1">+IF(D63="","",(D63*F63+D63*G63))</f>
        <v>0</v>
      </c>
      <c r="I63" s="71"/>
    </row>
    <row r="64" spans="1:9" s="70" customFormat="1" x14ac:dyDescent="0.2">
      <c r="A64" s="84" t="s">
        <v>295</v>
      </c>
      <c r="B64" s="127" t="s">
        <v>292</v>
      </c>
      <c r="C64" s="192"/>
      <c r="D64" s="89">
        <v>24</v>
      </c>
      <c r="E64" s="198" t="s">
        <v>115</v>
      </c>
      <c r="F64" s="194"/>
      <c r="G64" s="194"/>
      <c r="H64" s="150">
        <f t="shared" si="1"/>
        <v>0</v>
      </c>
      <c r="I64" s="71"/>
    </row>
    <row r="65" spans="1:9" s="70" customFormat="1" x14ac:dyDescent="0.2">
      <c r="A65" s="84" t="s">
        <v>296</v>
      </c>
      <c r="B65" s="127" t="s">
        <v>293</v>
      </c>
      <c r="C65" s="192"/>
      <c r="D65" s="89">
        <v>23</v>
      </c>
      <c r="E65" s="198" t="s">
        <v>115</v>
      </c>
      <c r="F65" s="194"/>
      <c r="G65" s="194"/>
      <c r="H65" s="150">
        <f t="shared" si="1"/>
        <v>0</v>
      </c>
      <c r="I65" s="71"/>
    </row>
    <row r="66" spans="1:9" s="70" customFormat="1" x14ac:dyDescent="0.2">
      <c r="A66" s="84"/>
      <c r="B66" s="127"/>
      <c r="C66" s="192"/>
      <c r="D66" s="89"/>
      <c r="E66" s="198"/>
      <c r="F66" s="194"/>
      <c r="G66" s="194"/>
      <c r="H66" s="150" t="str">
        <f t="shared" si="1"/>
        <v/>
      </c>
      <c r="I66" s="71"/>
    </row>
    <row r="67" spans="1:9" s="70" customFormat="1" x14ac:dyDescent="0.2">
      <c r="A67" s="75" t="s">
        <v>335</v>
      </c>
      <c r="B67" s="212" t="s">
        <v>107</v>
      </c>
      <c r="C67" s="192"/>
      <c r="D67" s="193"/>
      <c r="E67" s="90"/>
      <c r="F67" s="194"/>
      <c r="G67" s="194"/>
      <c r="H67" s="150" t="str">
        <f t="shared" si="1"/>
        <v/>
      </c>
      <c r="I67" s="71"/>
    </row>
    <row r="68" spans="1:9" s="129" customFormat="1" ht="38.25" x14ac:dyDescent="0.2">
      <c r="A68" s="84" t="s">
        <v>337</v>
      </c>
      <c r="B68" s="127" t="s">
        <v>336</v>
      </c>
      <c r="C68" s="192"/>
      <c r="D68" s="199">
        <v>3</v>
      </c>
      <c r="E68" s="200" t="s">
        <v>106</v>
      </c>
      <c r="F68" s="199"/>
      <c r="G68" s="199"/>
      <c r="H68" s="150">
        <f t="shared" si="1"/>
        <v>0</v>
      </c>
      <c r="I68" s="128"/>
    </row>
    <row r="69" spans="1:9" s="70" customFormat="1" x14ac:dyDescent="0.2">
      <c r="A69" s="84"/>
      <c r="B69" s="127"/>
      <c r="C69" s="192"/>
      <c r="D69" s="89"/>
      <c r="E69" s="198"/>
      <c r="F69" s="194"/>
      <c r="G69" s="194"/>
      <c r="H69" s="150" t="str">
        <f t="shared" si="1"/>
        <v/>
      </c>
      <c r="I69" s="71"/>
    </row>
    <row r="70" spans="1:9" s="70" customFormat="1" x14ac:dyDescent="0.2">
      <c r="A70" s="75" t="s">
        <v>342</v>
      </c>
      <c r="B70" s="212" t="s">
        <v>340</v>
      </c>
      <c r="C70" s="192"/>
      <c r="D70" s="89"/>
      <c r="E70" s="198"/>
      <c r="F70" s="194"/>
      <c r="G70" s="194"/>
      <c r="H70" s="150" t="str">
        <f t="shared" si="1"/>
        <v/>
      </c>
      <c r="I70" s="71"/>
    </row>
    <row r="71" spans="1:9" s="70" customFormat="1" x14ac:dyDescent="0.2">
      <c r="A71" s="84" t="s">
        <v>343</v>
      </c>
      <c r="B71" s="127" t="s">
        <v>339</v>
      </c>
      <c r="C71" s="192"/>
      <c r="D71" s="89">
        <v>6</v>
      </c>
      <c r="E71" s="90" t="s">
        <v>106</v>
      </c>
      <c r="F71" s="194"/>
      <c r="G71" s="194"/>
      <c r="H71" s="150">
        <f t="shared" si="1"/>
        <v>0</v>
      </c>
      <c r="I71" s="71"/>
    </row>
    <row r="72" spans="1:9" s="70" customFormat="1" x14ac:dyDescent="0.2">
      <c r="A72" s="84" t="s">
        <v>344</v>
      </c>
      <c r="B72" s="127" t="s">
        <v>341</v>
      </c>
      <c r="C72" s="192"/>
      <c r="D72" s="89">
        <v>3</v>
      </c>
      <c r="E72" s="90" t="s">
        <v>106</v>
      </c>
      <c r="F72" s="194"/>
      <c r="G72" s="194"/>
      <c r="H72" s="150">
        <f t="shared" si="1"/>
        <v>0</v>
      </c>
      <c r="I72" s="71"/>
    </row>
    <row r="73" spans="1:9" s="70" customFormat="1" x14ac:dyDescent="0.2">
      <c r="A73" s="84"/>
      <c r="B73" s="127"/>
      <c r="C73" s="192"/>
      <c r="D73" s="89"/>
      <c r="E73" s="90"/>
      <c r="F73" s="194"/>
      <c r="G73" s="194"/>
      <c r="H73" s="150" t="str">
        <f t="shared" si="1"/>
        <v/>
      </c>
      <c r="I73" s="71"/>
    </row>
    <row r="74" spans="1:9" s="70" customFormat="1" x14ac:dyDescent="0.2">
      <c r="A74" s="75" t="s">
        <v>345</v>
      </c>
      <c r="B74" s="212" t="s">
        <v>338</v>
      </c>
      <c r="C74" s="192"/>
      <c r="D74" s="193"/>
      <c r="E74" s="90"/>
      <c r="F74" s="194"/>
      <c r="G74" s="194"/>
      <c r="H74" s="150" t="str">
        <f t="shared" si="1"/>
        <v/>
      </c>
      <c r="I74" s="71"/>
    </row>
    <row r="75" spans="1:9" s="70" customFormat="1" ht="51" x14ac:dyDescent="0.2">
      <c r="A75" s="84" t="s">
        <v>346</v>
      </c>
      <c r="B75" s="195" t="s">
        <v>651</v>
      </c>
      <c r="C75" s="192"/>
      <c r="D75" s="89">
        <v>1</v>
      </c>
      <c r="E75" s="90" t="s">
        <v>19</v>
      </c>
      <c r="F75" s="194"/>
      <c r="G75" s="194"/>
      <c r="H75" s="150">
        <f t="shared" si="1"/>
        <v>0</v>
      </c>
      <c r="I75" s="71"/>
    </row>
    <row r="76" spans="1:9" s="70" customFormat="1" x14ac:dyDescent="0.2">
      <c r="A76" s="84"/>
      <c r="B76" s="127"/>
      <c r="C76" s="192"/>
      <c r="D76" s="89"/>
      <c r="E76" s="198"/>
      <c r="F76" s="194"/>
      <c r="G76" s="194"/>
      <c r="H76" s="199"/>
      <c r="I76" s="71"/>
    </row>
    <row r="77" spans="1:9" s="59" customFormat="1" x14ac:dyDescent="0.2">
      <c r="A77" s="87" t="s">
        <v>347</v>
      </c>
      <c r="B77" s="73" t="s">
        <v>45</v>
      </c>
      <c r="C77" s="201"/>
      <c r="D77" s="202"/>
      <c r="E77" s="203"/>
      <c r="F77" s="30"/>
      <c r="G77" s="30"/>
      <c r="H77" s="144">
        <f>SUM(H12:H76)</f>
        <v>0</v>
      </c>
      <c r="I77" s="74"/>
    </row>
    <row r="78" spans="1:9" s="59" customFormat="1" x14ac:dyDescent="0.2">
      <c r="A78" s="72"/>
      <c r="B78" s="73" t="s">
        <v>654</v>
      </c>
      <c r="C78" s="201"/>
      <c r="D78" s="202"/>
      <c r="E78" s="203"/>
      <c r="F78" s="30"/>
      <c r="G78" s="30"/>
      <c r="H78" s="31"/>
      <c r="I78" s="74"/>
    </row>
    <row r="79" spans="1:9" s="70" customFormat="1" x14ac:dyDescent="0.2">
      <c r="A79" s="75"/>
      <c r="B79" s="212"/>
      <c r="C79" s="192"/>
      <c r="D79" s="193"/>
      <c r="E79" s="90"/>
      <c r="F79" s="194"/>
      <c r="G79" s="194"/>
      <c r="H79" s="199"/>
      <c r="I79" s="71"/>
    </row>
    <row r="80" spans="1:9" s="70" customFormat="1" x14ac:dyDescent="0.2">
      <c r="A80" s="75" t="s">
        <v>47</v>
      </c>
      <c r="B80" s="212" t="s">
        <v>76</v>
      </c>
      <c r="C80" s="192"/>
      <c r="D80" s="193"/>
      <c r="E80" s="90"/>
      <c r="F80" s="194"/>
      <c r="G80" s="194"/>
      <c r="H80" s="199"/>
      <c r="I80" s="71"/>
    </row>
    <row r="81" spans="1:9" s="70" customFormat="1" ht="63.75" x14ac:dyDescent="0.2">
      <c r="A81" s="75"/>
      <c r="B81" s="204" t="s">
        <v>348</v>
      </c>
      <c r="C81" s="192"/>
      <c r="D81" s="193"/>
      <c r="E81" s="90"/>
      <c r="F81" s="194"/>
      <c r="G81" s="194"/>
      <c r="H81" s="150" t="str">
        <f t="shared" ref="H81:H111" si="2">+IF(D81="","",(D81*F81+D81*G81))</f>
        <v/>
      </c>
      <c r="I81" s="71"/>
    </row>
    <row r="82" spans="1:9" s="70" customFormat="1" ht="15" customHeight="1" x14ac:dyDescent="0.2">
      <c r="A82" s="75"/>
      <c r="B82" s="204" t="s">
        <v>130</v>
      </c>
      <c r="C82" s="192"/>
      <c r="D82" s="193"/>
      <c r="E82" s="90"/>
      <c r="F82" s="194"/>
      <c r="G82" s="194"/>
      <c r="H82" s="150" t="str">
        <f t="shared" si="2"/>
        <v/>
      </c>
      <c r="I82" s="71"/>
    </row>
    <row r="83" spans="1:9" s="70" customFormat="1" ht="25.5" x14ac:dyDescent="0.2">
      <c r="A83" s="75"/>
      <c r="B83" s="204" t="s">
        <v>131</v>
      </c>
      <c r="C83" s="192"/>
      <c r="D83" s="193"/>
      <c r="E83" s="90"/>
      <c r="F83" s="194"/>
      <c r="G83" s="194"/>
      <c r="H83" s="150" t="str">
        <f t="shared" si="2"/>
        <v/>
      </c>
      <c r="I83" s="71"/>
    </row>
    <row r="84" spans="1:9" s="70" customFormat="1" ht="25.5" x14ac:dyDescent="0.2">
      <c r="A84" s="75"/>
      <c r="B84" s="204" t="s">
        <v>132</v>
      </c>
      <c r="C84" s="192"/>
      <c r="D84" s="193"/>
      <c r="E84" s="90"/>
      <c r="F84" s="194"/>
      <c r="G84" s="194"/>
      <c r="H84" s="150" t="str">
        <f t="shared" si="2"/>
        <v/>
      </c>
      <c r="I84" s="71"/>
    </row>
    <row r="85" spans="1:9" s="70" customFormat="1" x14ac:dyDescent="0.2">
      <c r="A85" s="75"/>
      <c r="B85" s="204" t="s">
        <v>133</v>
      </c>
      <c r="C85" s="192"/>
      <c r="D85" s="193"/>
      <c r="E85" s="90"/>
      <c r="F85" s="194"/>
      <c r="G85" s="194"/>
      <c r="H85" s="150" t="str">
        <f t="shared" si="2"/>
        <v/>
      </c>
      <c r="I85" s="71"/>
    </row>
    <row r="86" spans="1:9" s="70" customFormat="1" ht="30" customHeight="1" x14ac:dyDescent="0.2">
      <c r="A86" s="75"/>
      <c r="B86" s="204" t="s">
        <v>408</v>
      </c>
      <c r="C86" s="192"/>
      <c r="D86" s="193"/>
      <c r="E86" s="90"/>
      <c r="F86" s="194"/>
      <c r="G86" s="194"/>
      <c r="H86" s="150" t="str">
        <f t="shared" si="2"/>
        <v/>
      </c>
      <c r="I86" s="71"/>
    </row>
    <row r="87" spans="1:9" s="70" customFormat="1" ht="25.5" x14ac:dyDescent="0.2">
      <c r="A87" s="75"/>
      <c r="B87" s="204" t="s">
        <v>134</v>
      </c>
      <c r="C87" s="192"/>
      <c r="D87" s="193"/>
      <c r="E87" s="90"/>
      <c r="F87" s="194"/>
      <c r="G87" s="194"/>
      <c r="H87" s="150" t="str">
        <f t="shared" si="2"/>
        <v/>
      </c>
      <c r="I87" s="71"/>
    </row>
    <row r="88" spans="1:9" s="70" customFormat="1" ht="25.5" x14ac:dyDescent="0.2">
      <c r="A88" s="75"/>
      <c r="B88" s="204" t="s">
        <v>652</v>
      </c>
      <c r="C88" s="192"/>
      <c r="D88" s="193"/>
      <c r="E88" s="90"/>
      <c r="F88" s="194"/>
      <c r="G88" s="194"/>
      <c r="H88" s="150" t="str">
        <f t="shared" si="2"/>
        <v/>
      </c>
      <c r="I88" s="71"/>
    </row>
    <row r="89" spans="1:9" s="70" customFormat="1" ht="25.5" x14ac:dyDescent="0.2">
      <c r="A89" s="75"/>
      <c r="B89" s="204" t="s">
        <v>653</v>
      </c>
      <c r="C89" s="192"/>
      <c r="D89" s="193"/>
      <c r="E89" s="90"/>
      <c r="F89" s="194"/>
      <c r="G89" s="194"/>
      <c r="H89" s="150" t="str">
        <f t="shared" si="2"/>
        <v/>
      </c>
      <c r="I89" s="71"/>
    </row>
    <row r="90" spans="1:9" s="70" customFormat="1" x14ac:dyDescent="0.2">
      <c r="A90" s="75"/>
      <c r="B90" s="127"/>
      <c r="C90" s="192"/>
      <c r="D90" s="193"/>
      <c r="E90" s="90"/>
      <c r="F90" s="194"/>
      <c r="G90" s="194"/>
      <c r="H90" s="150" t="str">
        <f t="shared" si="2"/>
        <v/>
      </c>
      <c r="I90" s="71"/>
    </row>
    <row r="91" spans="1:9" s="70" customFormat="1" x14ac:dyDescent="0.2">
      <c r="A91" s="75" t="s">
        <v>49</v>
      </c>
      <c r="B91" s="212" t="s">
        <v>135</v>
      </c>
      <c r="C91" s="192"/>
      <c r="D91" s="193"/>
      <c r="E91" s="90"/>
      <c r="F91" s="194"/>
      <c r="G91" s="194"/>
      <c r="H91" s="150" t="str">
        <f t="shared" si="2"/>
        <v/>
      </c>
      <c r="I91" s="71"/>
    </row>
    <row r="92" spans="1:9" s="70" customFormat="1" ht="25.5" x14ac:dyDescent="0.2">
      <c r="A92" s="75"/>
      <c r="B92" s="204" t="s">
        <v>136</v>
      </c>
      <c r="C92" s="192"/>
      <c r="D92" s="193"/>
      <c r="E92" s="90"/>
      <c r="F92" s="194"/>
      <c r="G92" s="194"/>
      <c r="H92" s="150" t="str">
        <f t="shared" si="2"/>
        <v/>
      </c>
      <c r="I92" s="71"/>
    </row>
    <row r="93" spans="1:9" s="70" customFormat="1" x14ac:dyDescent="0.2">
      <c r="A93" s="84" t="s">
        <v>51</v>
      </c>
      <c r="B93" s="127" t="s">
        <v>138</v>
      </c>
      <c r="C93" s="192"/>
      <c r="D93" s="89">
        <f>2200+3181+1661</f>
        <v>7042</v>
      </c>
      <c r="E93" s="90" t="s">
        <v>115</v>
      </c>
      <c r="F93" s="194"/>
      <c r="G93" s="194"/>
      <c r="H93" s="150">
        <f t="shared" si="2"/>
        <v>0</v>
      </c>
      <c r="I93" s="71"/>
    </row>
    <row r="94" spans="1:9" s="70" customFormat="1" x14ac:dyDescent="0.2">
      <c r="A94" s="84"/>
      <c r="B94" s="127"/>
      <c r="C94" s="192"/>
      <c r="D94" s="89"/>
      <c r="E94" s="90"/>
      <c r="F94" s="194"/>
      <c r="G94" s="194"/>
      <c r="H94" s="150" t="str">
        <f t="shared" si="2"/>
        <v/>
      </c>
      <c r="I94" s="71"/>
    </row>
    <row r="95" spans="1:9" s="70" customFormat="1" x14ac:dyDescent="0.2">
      <c r="A95" s="75" t="s">
        <v>56</v>
      </c>
      <c r="B95" s="212" t="s">
        <v>112</v>
      </c>
      <c r="C95" s="192"/>
      <c r="D95" s="89"/>
      <c r="E95" s="90"/>
      <c r="F95" s="194"/>
      <c r="G95" s="194"/>
      <c r="H95" s="150" t="str">
        <f t="shared" si="2"/>
        <v/>
      </c>
      <c r="I95" s="71"/>
    </row>
    <row r="96" spans="1:9" s="70" customFormat="1" x14ac:dyDescent="0.2">
      <c r="A96" s="84" t="s">
        <v>313</v>
      </c>
      <c r="B96" s="204" t="s">
        <v>114</v>
      </c>
      <c r="C96" s="192"/>
      <c r="D96" s="89">
        <v>1628</v>
      </c>
      <c r="E96" s="90" t="s">
        <v>115</v>
      </c>
      <c r="F96" s="194"/>
      <c r="G96" s="194"/>
      <c r="H96" s="150">
        <f t="shared" si="2"/>
        <v>0</v>
      </c>
      <c r="I96" s="71"/>
    </row>
    <row r="97" spans="1:9" s="70" customFormat="1" x14ac:dyDescent="0.2">
      <c r="A97" s="84" t="s">
        <v>314</v>
      </c>
      <c r="B97" s="204" t="s">
        <v>116</v>
      </c>
      <c r="C97" s="192"/>
      <c r="D97" s="89">
        <v>0</v>
      </c>
      <c r="E97" s="90" t="s">
        <v>115</v>
      </c>
      <c r="F97" s="194"/>
      <c r="G97" s="194"/>
      <c r="H97" s="150">
        <f t="shared" si="2"/>
        <v>0</v>
      </c>
      <c r="I97" s="71"/>
    </row>
    <row r="98" spans="1:9" s="70" customFormat="1" x14ac:dyDescent="0.2">
      <c r="A98" s="84" t="s">
        <v>315</v>
      </c>
      <c r="B98" s="204" t="s">
        <v>117</v>
      </c>
      <c r="C98" s="192"/>
      <c r="D98" s="89">
        <v>0</v>
      </c>
      <c r="E98" s="90" t="s">
        <v>115</v>
      </c>
      <c r="F98" s="194"/>
      <c r="G98" s="194"/>
      <c r="H98" s="150">
        <f t="shared" si="2"/>
        <v>0</v>
      </c>
      <c r="I98" s="71"/>
    </row>
    <row r="99" spans="1:9" s="70" customFormat="1" x14ac:dyDescent="0.2">
      <c r="A99" s="75"/>
      <c r="B99" s="127"/>
      <c r="C99" s="192"/>
      <c r="D99" s="89"/>
      <c r="E99" s="90"/>
      <c r="F99" s="194"/>
      <c r="G99" s="194"/>
      <c r="H99" s="150" t="str">
        <f t="shared" si="2"/>
        <v/>
      </c>
      <c r="I99" s="71"/>
    </row>
    <row r="100" spans="1:9" s="70" customFormat="1" x14ac:dyDescent="0.2">
      <c r="A100" s="75" t="s">
        <v>108</v>
      </c>
      <c r="B100" s="212" t="s">
        <v>140</v>
      </c>
      <c r="C100" s="192"/>
      <c r="D100" s="89"/>
      <c r="E100" s="90"/>
      <c r="F100" s="194"/>
      <c r="G100" s="194"/>
      <c r="H100" s="150" t="str">
        <f t="shared" si="2"/>
        <v/>
      </c>
      <c r="I100" s="71"/>
    </row>
    <row r="101" spans="1:9" s="70" customFormat="1" ht="38.25" x14ac:dyDescent="0.2">
      <c r="A101" s="75"/>
      <c r="B101" s="204" t="s">
        <v>141</v>
      </c>
      <c r="C101" s="192"/>
      <c r="D101" s="89"/>
      <c r="E101" s="90"/>
      <c r="F101" s="194"/>
      <c r="G101" s="194"/>
      <c r="H101" s="150" t="str">
        <f t="shared" si="2"/>
        <v/>
      </c>
      <c r="I101" s="71"/>
    </row>
    <row r="102" spans="1:9" s="70" customFormat="1" ht="12" customHeight="1" x14ac:dyDescent="0.2">
      <c r="A102" s="84" t="s">
        <v>110</v>
      </c>
      <c r="B102" s="204" t="s">
        <v>142</v>
      </c>
      <c r="C102" s="192"/>
      <c r="D102" s="89">
        <v>121</v>
      </c>
      <c r="E102" s="90" t="s">
        <v>106</v>
      </c>
      <c r="F102" s="194"/>
      <c r="G102" s="194"/>
      <c r="H102" s="150">
        <f t="shared" si="2"/>
        <v>0</v>
      </c>
      <c r="I102" s="71"/>
    </row>
    <row r="103" spans="1:9" s="70" customFormat="1" x14ac:dyDescent="0.2">
      <c r="A103" s="84"/>
      <c r="B103" s="204"/>
      <c r="C103" s="192"/>
      <c r="D103" s="89"/>
      <c r="E103" s="90"/>
      <c r="F103" s="194"/>
      <c r="G103" s="194"/>
      <c r="H103" s="150" t="str">
        <f t="shared" si="2"/>
        <v/>
      </c>
      <c r="I103" s="71"/>
    </row>
    <row r="104" spans="1:9" s="70" customFormat="1" x14ac:dyDescent="0.2">
      <c r="A104" s="75" t="s">
        <v>111</v>
      </c>
      <c r="B104" s="212" t="s">
        <v>146</v>
      </c>
      <c r="C104" s="192"/>
      <c r="D104" s="89"/>
      <c r="E104" s="90"/>
      <c r="F104" s="194"/>
      <c r="G104" s="194"/>
      <c r="H104" s="150" t="str">
        <f t="shared" si="2"/>
        <v/>
      </c>
      <c r="I104" s="71"/>
    </row>
    <row r="105" spans="1:9" s="70" customFormat="1" ht="38.25" x14ac:dyDescent="0.2">
      <c r="A105" s="75"/>
      <c r="B105" s="204" t="s">
        <v>141</v>
      </c>
      <c r="C105" s="192"/>
      <c r="D105" s="89"/>
      <c r="E105" s="90"/>
      <c r="F105" s="194"/>
      <c r="G105" s="194"/>
      <c r="H105" s="150" t="str">
        <f t="shared" si="2"/>
        <v/>
      </c>
      <c r="I105" s="71"/>
    </row>
    <row r="106" spans="1:9" s="70" customFormat="1" x14ac:dyDescent="0.2">
      <c r="A106" s="84" t="s">
        <v>113</v>
      </c>
      <c r="B106" s="127" t="s">
        <v>147</v>
      </c>
      <c r="C106" s="192"/>
      <c r="D106" s="89">
        <v>66</v>
      </c>
      <c r="E106" s="90" t="s">
        <v>106</v>
      </c>
      <c r="F106" s="194"/>
      <c r="G106" s="194"/>
      <c r="H106" s="150">
        <f t="shared" si="2"/>
        <v>0</v>
      </c>
      <c r="I106" s="71"/>
    </row>
    <row r="107" spans="1:9" s="70" customFormat="1" x14ac:dyDescent="0.2">
      <c r="A107" s="84"/>
      <c r="B107" s="127"/>
      <c r="C107" s="192"/>
      <c r="D107" s="89"/>
      <c r="E107" s="90"/>
      <c r="F107" s="194"/>
      <c r="G107" s="194"/>
      <c r="H107" s="150" t="str">
        <f t="shared" si="2"/>
        <v/>
      </c>
      <c r="I107" s="71"/>
    </row>
    <row r="108" spans="1:9" s="70" customFormat="1" x14ac:dyDescent="0.2">
      <c r="A108" s="75" t="s">
        <v>118</v>
      </c>
      <c r="B108" s="212" t="s">
        <v>144</v>
      </c>
      <c r="C108" s="192"/>
      <c r="D108" s="89"/>
      <c r="E108" s="90"/>
      <c r="F108" s="194"/>
      <c r="G108" s="194"/>
      <c r="H108" s="150" t="str">
        <f t="shared" si="2"/>
        <v/>
      </c>
      <c r="I108" s="71"/>
    </row>
    <row r="109" spans="1:9" s="70" customFormat="1" ht="51.75" customHeight="1" x14ac:dyDescent="0.2">
      <c r="A109" s="84" t="s">
        <v>354</v>
      </c>
      <c r="B109" s="127" t="s">
        <v>409</v>
      </c>
      <c r="C109" s="192"/>
      <c r="D109" s="89">
        <f>333+10</f>
        <v>343</v>
      </c>
      <c r="E109" s="90" t="s">
        <v>106</v>
      </c>
      <c r="F109" s="194"/>
      <c r="G109" s="194"/>
      <c r="H109" s="150">
        <f t="shared" si="2"/>
        <v>0</v>
      </c>
      <c r="I109" s="71"/>
    </row>
    <row r="110" spans="1:9" s="70" customFormat="1" x14ac:dyDescent="0.2">
      <c r="A110" s="84"/>
      <c r="B110" s="204"/>
      <c r="C110" s="192"/>
      <c r="D110" s="89"/>
      <c r="E110" s="90"/>
      <c r="F110" s="194"/>
      <c r="G110" s="194"/>
      <c r="H110" s="150" t="str">
        <f t="shared" si="2"/>
        <v/>
      </c>
      <c r="I110" s="71"/>
    </row>
    <row r="111" spans="1:9" s="70" customFormat="1" x14ac:dyDescent="0.2">
      <c r="A111" s="84"/>
      <c r="B111" s="204" t="s">
        <v>75</v>
      </c>
      <c r="C111" s="192"/>
      <c r="D111" s="89"/>
      <c r="E111" s="90"/>
      <c r="F111" s="194"/>
      <c r="G111" s="194"/>
      <c r="H111" s="150" t="str">
        <f t="shared" si="2"/>
        <v/>
      </c>
      <c r="I111" s="71"/>
    </row>
    <row r="112" spans="1:9" s="70" customFormat="1" x14ac:dyDescent="0.2">
      <c r="A112" s="84"/>
      <c r="B112" s="127"/>
      <c r="C112" s="192"/>
      <c r="D112" s="89"/>
      <c r="E112" s="90"/>
      <c r="F112" s="194"/>
      <c r="G112" s="194"/>
      <c r="H112" s="199"/>
      <c r="I112" s="71"/>
    </row>
    <row r="113" spans="1:9" s="59" customFormat="1" x14ac:dyDescent="0.2">
      <c r="A113" s="72" t="s">
        <v>355</v>
      </c>
      <c r="B113" s="73" t="s">
        <v>57</v>
      </c>
      <c r="C113" s="201"/>
      <c r="D113" s="202"/>
      <c r="E113" s="203"/>
      <c r="F113" s="30"/>
      <c r="G113" s="30"/>
      <c r="H113" s="144">
        <f>SUM(H78:H112)</f>
        <v>0</v>
      </c>
      <c r="I113" s="74"/>
    </row>
    <row r="114" spans="1:9" s="59" customFormat="1" x14ac:dyDescent="0.2">
      <c r="A114" s="72"/>
      <c r="B114" s="73" t="s">
        <v>516</v>
      </c>
      <c r="C114" s="201"/>
      <c r="D114" s="202"/>
      <c r="E114" s="203"/>
      <c r="F114" s="30"/>
      <c r="G114" s="30"/>
      <c r="H114" s="31"/>
      <c r="I114" s="74"/>
    </row>
    <row r="115" spans="1:9" s="70" customFormat="1" x14ac:dyDescent="0.2">
      <c r="A115" s="75"/>
      <c r="B115" s="127"/>
      <c r="C115" s="192"/>
      <c r="D115" s="193"/>
      <c r="E115" s="90"/>
      <c r="F115" s="194"/>
      <c r="G115" s="194"/>
      <c r="H115" s="199"/>
      <c r="I115" s="71"/>
    </row>
    <row r="116" spans="1:9" s="70" customFormat="1" x14ac:dyDescent="0.2">
      <c r="A116" s="75" t="s">
        <v>59</v>
      </c>
      <c r="B116" s="212" t="s">
        <v>76</v>
      </c>
      <c r="C116" s="192"/>
      <c r="D116" s="193"/>
      <c r="E116" s="90"/>
      <c r="F116" s="194"/>
      <c r="G116" s="194"/>
      <c r="H116" s="150" t="str">
        <f t="shared" ref="H116:H166" si="3">+IF(D116="","",(D116*F116+D116*G116))</f>
        <v/>
      </c>
      <c r="I116" s="71"/>
    </row>
    <row r="117" spans="1:9" s="70" customFormat="1" ht="26.25" customHeight="1" x14ac:dyDescent="0.2">
      <c r="A117" s="75"/>
      <c r="B117" s="195" t="s">
        <v>77</v>
      </c>
      <c r="C117" s="192"/>
      <c r="D117" s="193"/>
      <c r="E117" s="90"/>
      <c r="F117" s="194"/>
      <c r="G117" s="194"/>
      <c r="H117" s="150" t="str">
        <f t="shared" si="3"/>
        <v/>
      </c>
      <c r="I117" s="71"/>
    </row>
    <row r="118" spans="1:9" s="70" customFormat="1" ht="25.5" x14ac:dyDescent="0.2">
      <c r="A118" s="75"/>
      <c r="B118" s="204" t="s">
        <v>78</v>
      </c>
      <c r="C118" s="192"/>
      <c r="D118" s="193"/>
      <c r="E118" s="90"/>
      <c r="F118" s="194"/>
      <c r="G118" s="194"/>
      <c r="H118" s="150" t="str">
        <f t="shared" si="3"/>
        <v/>
      </c>
      <c r="I118" s="71"/>
    </row>
    <row r="119" spans="1:9" s="70" customFormat="1" ht="51" x14ac:dyDescent="0.2">
      <c r="A119" s="75"/>
      <c r="B119" s="204" t="s">
        <v>79</v>
      </c>
      <c r="C119" s="192"/>
      <c r="D119" s="193"/>
      <c r="E119" s="90"/>
      <c r="F119" s="194"/>
      <c r="G119" s="194"/>
      <c r="H119" s="150" t="str">
        <f t="shared" si="3"/>
        <v/>
      </c>
      <c r="I119" s="71"/>
    </row>
    <row r="120" spans="1:9" s="70" customFormat="1" ht="38.25" x14ac:dyDescent="0.2">
      <c r="A120" s="75"/>
      <c r="B120" s="204" t="s">
        <v>80</v>
      </c>
      <c r="C120" s="192"/>
      <c r="D120" s="193"/>
      <c r="E120" s="90"/>
      <c r="F120" s="194"/>
      <c r="G120" s="194"/>
      <c r="H120" s="150" t="str">
        <f t="shared" si="3"/>
        <v/>
      </c>
      <c r="I120" s="71"/>
    </row>
    <row r="121" spans="1:9" s="70" customFormat="1" ht="25.5" x14ac:dyDescent="0.2">
      <c r="A121" s="75"/>
      <c r="B121" s="204" t="s">
        <v>81</v>
      </c>
      <c r="C121" s="192"/>
      <c r="D121" s="193"/>
      <c r="E121" s="90"/>
      <c r="F121" s="194"/>
      <c r="G121" s="194"/>
      <c r="H121" s="150" t="str">
        <f t="shared" si="3"/>
        <v/>
      </c>
      <c r="I121" s="71"/>
    </row>
    <row r="122" spans="1:9" s="70" customFormat="1" ht="25.5" x14ac:dyDescent="0.2">
      <c r="A122" s="75"/>
      <c r="B122" s="204" t="s">
        <v>82</v>
      </c>
      <c r="C122" s="192"/>
      <c r="D122" s="193"/>
      <c r="E122" s="90"/>
      <c r="F122" s="194"/>
      <c r="G122" s="194"/>
      <c r="H122" s="150" t="str">
        <f t="shared" si="3"/>
        <v/>
      </c>
      <c r="I122" s="71"/>
    </row>
    <row r="123" spans="1:9" s="70" customFormat="1" ht="38.25" customHeight="1" x14ac:dyDescent="0.2">
      <c r="A123" s="75"/>
      <c r="B123" s="204" t="s">
        <v>647</v>
      </c>
      <c r="C123" s="192"/>
      <c r="D123" s="193"/>
      <c r="E123" s="90"/>
      <c r="F123" s="194"/>
      <c r="G123" s="194"/>
      <c r="H123" s="150" t="str">
        <f t="shared" si="3"/>
        <v/>
      </c>
      <c r="I123" s="71"/>
    </row>
    <row r="124" spans="1:9" s="70" customFormat="1" x14ac:dyDescent="0.2">
      <c r="A124" s="75"/>
      <c r="B124" s="213"/>
      <c r="C124" s="192"/>
      <c r="D124" s="193"/>
      <c r="E124" s="90"/>
      <c r="F124" s="194"/>
      <c r="G124" s="194"/>
      <c r="H124" s="150" t="str">
        <f t="shared" si="3"/>
        <v/>
      </c>
      <c r="I124" s="71"/>
    </row>
    <row r="125" spans="1:9" s="70" customFormat="1" x14ac:dyDescent="0.2">
      <c r="A125" s="75" t="s">
        <v>60</v>
      </c>
      <c r="B125" s="212" t="s">
        <v>83</v>
      </c>
      <c r="C125" s="192"/>
      <c r="D125" s="193"/>
      <c r="E125" s="90"/>
      <c r="F125" s="194"/>
      <c r="G125" s="194"/>
      <c r="H125" s="150" t="str">
        <f t="shared" si="3"/>
        <v/>
      </c>
      <c r="I125" s="71"/>
    </row>
    <row r="126" spans="1:9" s="70" customFormat="1" ht="15" x14ac:dyDescent="0.2">
      <c r="A126" s="84" t="s">
        <v>121</v>
      </c>
      <c r="B126" s="204" t="s">
        <v>349</v>
      </c>
      <c r="C126" s="192"/>
      <c r="D126" s="89">
        <v>37.159999999999997</v>
      </c>
      <c r="E126" s="196" t="s">
        <v>84</v>
      </c>
      <c r="F126" s="194"/>
      <c r="G126" s="194"/>
      <c r="H126" s="150">
        <f t="shared" si="3"/>
        <v>0</v>
      </c>
      <c r="I126" s="71"/>
    </row>
    <row r="127" spans="1:9" s="70" customFormat="1" ht="15" x14ac:dyDescent="0.2">
      <c r="A127" s="84" t="s">
        <v>123</v>
      </c>
      <c r="B127" s="204" t="s">
        <v>289</v>
      </c>
      <c r="C127" s="192"/>
      <c r="D127" s="89">
        <v>1.21</v>
      </c>
      <c r="E127" s="196" t="s">
        <v>84</v>
      </c>
      <c r="F127" s="194"/>
      <c r="G127" s="194"/>
      <c r="H127" s="150">
        <f t="shared" si="3"/>
        <v>0</v>
      </c>
      <c r="I127" s="71"/>
    </row>
    <row r="128" spans="1:9" s="70" customFormat="1" ht="15" x14ac:dyDescent="0.2">
      <c r="A128" s="84" t="s">
        <v>356</v>
      </c>
      <c r="B128" s="127" t="s">
        <v>269</v>
      </c>
      <c r="C128" s="192"/>
      <c r="D128" s="89">
        <v>0.63</v>
      </c>
      <c r="E128" s="196" t="s">
        <v>84</v>
      </c>
      <c r="F128" s="194"/>
      <c r="G128" s="194"/>
      <c r="H128" s="150">
        <f t="shared" si="3"/>
        <v>0</v>
      </c>
      <c r="I128" s="71"/>
    </row>
    <row r="129" spans="1:9" s="70" customFormat="1" x14ac:dyDescent="0.2">
      <c r="A129" s="75"/>
      <c r="B129" s="127"/>
      <c r="C129" s="192"/>
      <c r="D129" s="193"/>
      <c r="E129" s="90"/>
      <c r="F129" s="194"/>
      <c r="G129" s="194"/>
      <c r="H129" s="150" t="str">
        <f t="shared" si="3"/>
        <v/>
      </c>
      <c r="I129" s="71"/>
    </row>
    <row r="130" spans="1:9" s="70" customFormat="1" x14ac:dyDescent="0.2">
      <c r="A130" s="75" t="s">
        <v>124</v>
      </c>
      <c r="B130" s="212" t="s">
        <v>88</v>
      </c>
      <c r="C130" s="192"/>
      <c r="D130" s="193"/>
      <c r="E130" s="90"/>
      <c r="F130" s="194"/>
      <c r="G130" s="194"/>
      <c r="H130" s="150" t="str">
        <f t="shared" si="3"/>
        <v/>
      </c>
      <c r="I130" s="71"/>
    </row>
    <row r="131" spans="1:9" s="70" customFormat="1" x14ac:dyDescent="0.2">
      <c r="A131" s="75"/>
      <c r="B131" s="212" t="s">
        <v>645</v>
      </c>
      <c r="C131" s="192"/>
      <c r="D131" s="193"/>
      <c r="E131" s="197"/>
      <c r="F131" s="194"/>
      <c r="G131" s="194"/>
      <c r="H131" s="150" t="str">
        <f t="shared" si="3"/>
        <v/>
      </c>
      <c r="I131" s="71"/>
    </row>
    <row r="132" spans="1:9" s="70" customFormat="1" ht="15" x14ac:dyDescent="0.2">
      <c r="A132" s="84" t="s">
        <v>357</v>
      </c>
      <c r="B132" s="204" t="s">
        <v>353</v>
      </c>
      <c r="C132" s="192"/>
      <c r="D132" s="89">
        <v>5.88</v>
      </c>
      <c r="E132" s="196" t="s">
        <v>84</v>
      </c>
      <c r="F132" s="194"/>
      <c r="G132" s="194"/>
      <c r="H132" s="150">
        <f t="shared" si="3"/>
        <v>0</v>
      </c>
      <c r="I132" s="71"/>
    </row>
    <row r="133" spans="1:9" s="70" customFormat="1" ht="15" x14ac:dyDescent="0.2">
      <c r="A133" s="84" t="s">
        <v>358</v>
      </c>
      <c r="B133" s="204" t="s">
        <v>328</v>
      </c>
      <c r="C133" s="192"/>
      <c r="D133" s="89">
        <v>0.12</v>
      </c>
      <c r="E133" s="196" t="s">
        <v>84</v>
      </c>
      <c r="F133" s="194"/>
      <c r="G133" s="194"/>
      <c r="H133" s="150">
        <f t="shared" si="3"/>
        <v>0</v>
      </c>
      <c r="I133" s="71"/>
    </row>
    <row r="134" spans="1:9" s="70" customFormat="1" ht="15" x14ac:dyDescent="0.2">
      <c r="A134" s="84" t="s">
        <v>359</v>
      </c>
      <c r="B134" s="127" t="s">
        <v>327</v>
      </c>
      <c r="C134" s="192"/>
      <c r="D134" s="89">
        <v>0.1</v>
      </c>
      <c r="E134" s="196" t="s">
        <v>84</v>
      </c>
      <c r="F134" s="194"/>
      <c r="G134" s="194"/>
      <c r="H134" s="150">
        <f t="shared" si="3"/>
        <v>0</v>
      </c>
      <c r="I134" s="71"/>
    </row>
    <row r="135" spans="1:9" s="70" customFormat="1" x14ac:dyDescent="0.2">
      <c r="A135" s="84"/>
      <c r="B135" s="212" t="s">
        <v>646</v>
      </c>
      <c r="C135" s="192"/>
      <c r="D135" s="89"/>
      <c r="E135" s="90"/>
      <c r="F135" s="194"/>
      <c r="G135" s="194"/>
      <c r="H135" s="150" t="str">
        <f t="shared" si="3"/>
        <v/>
      </c>
      <c r="I135" s="71"/>
    </row>
    <row r="136" spans="1:9" s="70" customFormat="1" ht="15" x14ac:dyDescent="0.2">
      <c r="A136" s="84" t="s">
        <v>360</v>
      </c>
      <c r="B136" s="204" t="s">
        <v>648</v>
      </c>
      <c r="C136" s="192"/>
      <c r="D136" s="89">
        <v>18.53</v>
      </c>
      <c r="E136" s="196" t="s">
        <v>84</v>
      </c>
      <c r="F136" s="194"/>
      <c r="G136" s="194"/>
      <c r="H136" s="150">
        <f t="shared" si="3"/>
        <v>0</v>
      </c>
      <c r="I136" s="71"/>
    </row>
    <row r="137" spans="1:9" s="70" customFormat="1" ht="15" x14ac:dyDescent="0.2">
      <c r="A137" s="84" t="s">
        <v>361</v>
      </c>
      <c r="B137" s="204" t="s">
        <v>329</v>
      </c>
      <c r="C137" s="192"/>
      <c r="D137" s="89">
        <v>1.03</v>
      </c>
      <c r="E137" s="196" t="s">
        <v>84</v>
      </c>
      <c r="F137" s="194"/>
      <c r="G137" s="194"/>
      <c r="H137" s="150">
        <f t="shared" si="3"/>
        <v>0</v>
      </c>
      <c r="I137" s="71"/>
    </row>
    <row r="138" spans="1:9" s="70" customFormat="1" ht="15" x14ac:dyDescent="0.2">
      <c r="A138" s="84" t="s">
        <v>362</v>
      </c>
      <c r="B138" s="127" t="s">
        <v>330</v>
      </c>
      <c r="C138" s="192"/>
      <c r="D138" s="89">
        <v>1.18</v>
      </c>
      <c r="E138" s="196" t="s">
        <v>84</v>
      </c>
      <c r="F138" s="194"/>
      <c r="G138" s="194"/>
      <c r="H138" s="150">
        <f t="shared" si="3"/>
        <v>0</v>
      </c>
      <c r="I138" s="71"/>
    </row>
    <row r="139" spans="1:9" s="70" customFormat="1" x14ac:dyDescent="0.2">
      <c r="A139" s="75"/>
      <c r="B139" s="127"/>
      <c r="C139" s="192"/>
      <c r="D139" s="193"/>
      <c r="E139" s="90"/>
      <c r="F139" s="194"/>
      <c r="G139" s="194"/>
      <c r="H139" s="150" t="str">
        <f t="shared" si="3"/>
        <v/>
      </c>
      <c r="I139" s="71"/>
    </row>
    <row r="140" spans="1:9" s="70" customFormat="1" x14ac:dyDescent="0.2">
      <c r="A140" s="75" t="s">
        <v>125</v>
      </c>
      <c r="B140" s="212" t="s">
        <v>90</v>
      </c>
      <c r="C140" s="192"/>
      <c r="D140" s="193"/>
      <c r="E140" s="90"/>
      <c r="F140" s="194"/>
      <c r="G140" s="194"/>
      <c r="H140" s="150" t="str">
        <f t="shared" si="3"/>
        <v/>
      </c>
      <c r="I140" s="71"/>
    </row>
    <row r="141" spans="1:9" s="70" customFormat="1" ht="15" x14ac:dyDescent="0.2">
      <c r="A141" s="84" t="s">
        <v>363</v>
      </c>
      <c r="B141" s="204" t="s">
        <v>350</v>
      </c>
      <c r="C141" s="192"/>
      <c r="D141" s="89">
        <v>13.87</v>
      </c>
      <c r="E141" s="196" t="s">
        <v>91</v>
      </c>
      <c r="F141" s="194"/>
      <c r="G141" s="194"/>
      <c r="H141" s="150">
        <f t="shared" si="3"/>
        <v>0</v>
      </c>
      <c r="I141" s="71"/>
    </row>
    <row r="142" spans="1:9" s="70" customFormat="1" ht="15" x14ac:dyDescent="0.2">
      <c r="A142" s="84" t="s">
        <v>364</v>
      </c>
      <c r="B142" s="204" t="s">
        <v>331</v>
      </c>
      <c r="C142" s="192"/>
      <c r="D142" s="89">
        <v>2.16</v>
      </c>
      <c r="E142" s="196" t="s">
        <v>91</v>
      </c>
      <c r="F142" s="194"/>
      <c r="G142" s="194"/>
      <c r="H142" s="150">
        <f t="shared" si="3"/>
        <v>0</v>
      </c>
      <c r="I142" s="71"/>
    </row>
    <row r="143" spans="1:9" s="70" customFormat="1" ht="15" x14ac:dyDescent="0.2">
      <c r="A143" s="84" t="s">
        <v>365</v>
      </c>
      <c r="B143" s="127" t="s">
        <v>332</v>
      </c>
      <c r="C143" s="192"/>
      <c r="D143" s="89">
        <v>19.8</v>
      </c>
      <c r="E143" s="196" t="s">
        <v>91</v>
      </c>
      <c r="F143" s="194"/>
      <c r="G143" s="194"/>
      <c r="H143" s="150">
        <f t="shared" si="3"/>
        <v>0</v>
      </c>
      <c r="I143" s="71"/>
    </row>
    <row r="144" spans="1:9" s="70" customFormat="1" x14ac:dyDescent="0.2">
      <c r="A144" s="84"/>
      <c r="B144" s="204"/>
      <c r="C144" s="192"/>
      <c r="D144" s="89"/>
      <c r="E144" s="90"/>
      <c r="F144" s="194"/>
      <c r="G144" s="194"/>
      <c r="H144" s="150" t="str">
        <f t="shared" si="3"/>
        <v/>
      </c>
      <c r="I144" s="71"/>
    </row>
    <row r="145" spans="1:9" s="70" customFormat="1" x14ac:dyDescent="0.2">
      <c r="A145" s="75" t="s">
        <v>126</v>
      </c>
      <c r="B145" s="214" t="s">
        <v>95</v>
      </c>
      <c r="C145" s="192"/>
      <c r="D145" s="89"/>
      <c r="E145" s="90"/>
      <c r="F145" s="194"/>
      <c r="G145" s="194"/>
      <c r="H145" s="150" t="str">
        <f t="shared" si="3"/>
        <v/>
      </c>
      <c r="I145" s="71"/>
    </row>
    <row r="146" spans="1:9" s="70" customFormat="1" ht="15" x14ac:dyDescent="0.2">
      <c r="A146" s="84" t="s">
        <v>366</v>
      </c>
      <c r="B146" s="204" t="s">
        <v>351</v>
      </c>
      <c r="C146" s="192"/>
      <c r="D146" s="89">
        <v>57.6</v>
      </c>
      <c r="E146" s="196" t="s">
        <v>91</v>
      </c>
      <c r="F146" s="194"/>
      <c r="G146" s="194"/>
      <c r="H146" s="150">
        <f t="shared" si="3"/>
        <v>0</v>
      </c>
      <c r="I146" s="71"/>
    </row>
    <row r="147" spans="1:9" s="70" customFormat="1" x14ac:dyDescent="0.2">
      <c r="A147" s="84"/>
      <c r="B147" s="204"/>
      <c r="C147" s="192"/>
      <c r="D147" s="89"/>
      <c r="E147" s="90"/>
      <c r="F147" s="194"/>
      <c r="G147" s="194"/>
      <c r="H147" s="150" t="str">
        <f t="shared" si="3"/>
        <v/>
      </c>
      <c r="I147" s="71"/>
    </row>
    <row r="148" spans="1:9" s="70" customFormat="1" x14ac:dyDescent="0.2">
      <c r="A148" s="75" t="s">
        <v>127</v>
      </c>
      <c r="B148" s="215" t="s">
        <v>99</v>
      </c>
      <c r="C148" s="192"/>
      <c r="D148" s="89"/>
      <c r="E148" s="90"/>
      <c r="F148" s="194"/>
      <c r="G148" s="194"/>
      <c r="H148" s="150" t="str">
        <f t="shared" si="3"/>
        <v/>
      </c>
      <c r="I148" s="71"/>
    </row>
    <row r="149" spans="1:9" s="70" customFormat="1" ht="15" x14ac:dyDescent="0.2">
      <c r="A149" s="84" t="s">
        <v>367</v>
      </c>
      <c r="B149" s="204" t="s">
        <v>352</v>
      </c>
      <c r="C149" s="192"/>
      <c r="D149" s="89">
        <v>51.92</v>
      </c>
      <c r="E149" s="196" t="s">
        <v>91</v>
      </c>
      <c r="F149" s="194"/>
      <c r="G149" s="194"/>
      <c r="H149" s="150">
        <f t="shared" si="3"/>
        <v>0</v>
      </c>
      <c r="I149" s="71"/>
    </row>
    <row r="150" spans="1:9" s="70" customFormat="1" ht="15" x14ac:dyDescent="0.2">
      <c r="A150" s="84" t="s">
        <v>368</v>
      </c>
      <c r="B150" s="204" t="s">
        <v>333</v>
      </c>
      <c r="C150" s="192"/>
      <c r="D150" s="89">
        <v>2.92</v>
      </c>
      <c r="E150" s="196" t="s">
        <v>91</v>
      </c>
      <c r="F150" s="194"/>
      <c r="G150" s="194"/>
      <c r="H150" s="150">
        <f t="shared" si="3"/>
        <v>0</v>
      </c>
      <c r="I150" s="71"/>
    </row>
    <row r="151" spans="1:9" s="70" customFormat="1" ht="15" x14ac:dyDescent="0.2">
      <c r="A151" s="84" t="s">
        <v>369</v>
      </c>
      <c r="B151" s="127" t="s">
        <v>334</v>
      </c>
      <c r="C151" s="192"/>
      <c r="D151" s="89">
        <v>4.83</v>
      </c>
      <c r="E151" s="196" t="s">
        <v>91</v>
      </c>
      <c r="F151" s="194"/>
      <c r="G151" s="194"/>
      <c r="H151" s="150">
        <f t="shared" si="3"/>
        <v>0</v>
      </c>
      <c r="I151" s="71"/>
    </row>
    <row r="152" spans="1:9" s="70" customFormat="1" x14ac:dyDescent="0.2">
      <c r="A152" s="84"/>
      <c r="B152" s="127"/>
      <c r="C152" s="192"/>
      <c r="D152" s="89"/>
      <c r="E152" s="198"/>
      <c r="F152" s="194"/>
      <c r="G152" s="194"/>
      <c r="H152" s="150" t="str">
        <f t="shared" si="3"/>
        <v/>
      </c>
      <c r="I152" s="71"/>
    </row>
    <row r="153" spans="1:9" s="70" customFormat="1" x14ac:dyDescent="0.2">
      <c r="A153" s="75" t="s">
        <v>129</v>
      </c>
      <c r="B153" s="215" t="s">
        <v>290</v>
      </c>
      <c r="C153" s="192"/>
      <c r="D153" s="89"/>
      <c r="E153" s="198"/>
      <c r="F153" s="194"/>
      <c r="G153" s="194"/>
      <c r="H153" s="150" t="str">
        <f t="shared" si="3"/>
        <v/>
      </c>
      <c r="I153" s="71"/>
    </row>
    <row r="154" spans="1:9" s="70" customFormat="1" ht="51" x14ac:dyDescent="0.2">
      <c r="A154" s="84"/>
      <c r="B154" s="127" t="s">
        <v>650</v>
      </c>
      <c r="C154" s="192"/>
      <c r="D154" s="89"/>
      <c r="E154" s="198"/>
      <c r="F154" s="194"/>
      <c r="G154" s="194"/>
      <c r="H154" s="150" t="str">
        <f t="shared" si="3"/>
        <v/>
      </c>
      <c r="I154" s="71"/>
    </row>
    <row r="155" spans="1:9" s="70" customFormat="1" x14ac:dyDescent="0.2">
      <c r="A155" s="84" t="s">
        <v>370</v>
      </c>
      <c r="B155" s="127" t="s">
        <v>656</v>
      </c>
      <c r="C155" s="192"/>
      <c r="D155" s="89">
        <v>136</v>
      </c>
      <c r="E155" s="198" t="s">
        <v>115</v>
      </c>
      <c r="F155" s="194"/>
      <c r="G155" s="194"/>
      <c r="H155" s="150">
        <f t="shared" si="3"/>
        <v>0</v>
      </c>
      <c r="I155" s="71"/>
    </row>
    <row r="156" spans="1:9" s="70" customFormat="1" x14ac:dyDescent="0.2">
      <c r="A156" s="84"/>
      <c r="B156" s="127"/>
      <c r="C156" s="192"/>
      <c r="D156" s="89"/>
      <c r="E156" s="198"/>
      <c r="F156" s="194"/>
      <c r="G156" s="194"/>
      <c r="H156" s="150" t="str">
        <f t="shared" si="3"/>
        <v/>
      </c>
      <c r="I156" s="71"/>
    </row>
    <row r="157" spans="1:9" s="70" customFormat="1" x14ac:dyDescent="0.2">
      <c r="A157" s="75" t="s">
        <v>371</v>
      </c>
      <c r="B157" s="212" t="s">
        <v>107</v>
      </c>
      <c r="C157" s="192"/>
      <c r="D157" s="193"/>
      <c r="E157" s="90"/>
      <c r="F157" s="194"/>
      <c r="G157" s="194"/>
      <c r="H157" s="150" t="str">
        <f t="shared" si="3"/>
        <v/>
      </c>
      <c r="I157" s="71"/>
    </row>
    <row r="158" spans="1:9" s="129" customFormat="1" ht="38.25" x14ac:dyDescent="0.2">
      <c r="A158" s="84" t="s">
        <v>372</v>
      </c>
      <c r="B158" s="127" t="s">
        <v>336</v>
      </c>
      <c r="C158" s="192"/>
      <c r="D158" s="199">
        <v>1</v>
      </c>
      <c r="E158" s="200" t="s">
        <v>106</v>
      </c>
      <c r="F158" s="199"/>
      <c r="G158" s="199"/>
      <c r="H158" s="150">
        <f t="shared" si="3"/>
        <v>0</v>
      </c>
      <c r="I158" s="128"/>
    </row>
    <row r="159" spans="1:9" s="70" customFormat="1" x14ac:dyDescent="0.2">
      <c r="A159" s="84"/>
      <c r="B159" s="127"/>
      <c r="C159" s="192"/>
      <c r="D159" s="89"/>
      <c r="E159" s="198"/>
      <c r="F159" s="194"/>
      <c r="G159" s="194"/>
      <c r="H159" s="150" t="str">
        <f t="shared" si="3"/>
        <v/>
      </c>
      <c r="I159" s="71"/>
    </row>
    <row r="160" spans="1:9" s="70" customFormat="1" x14ac:dyDescent="0.2">
      <c r="A160" s="75" t="s">
        <v>373</v>
      </c>
      <c r="B160" s="212" t="s">
        <v>340</v>
      </c>
      <c r="C160" s="192"/>
      <c r="D160" s="89"/>
      <c r="E160" s="198"/>
      <c r="F160" s="194"/>
      <c r="G160" s="194"/>
      <c r="H160" s="150" t="str">
        <f t="shared" si="3"/>
        <v/>
      </c>
      <c r="I160" s="71"/>
    </row>
    <row r="161" spans="1:9" s="70" customFormat="1" x14ac:dyDescent="0.2">
      <c r="A161" s="84" t="s">
        <v>374</v>
      </c>
      <c r="B161" s="127" t="s">
        <v>339</v>
      </c>
      <c r="C161" s="192"/>
      <c r="D161" s="89">
        <v>2</v>
      </c>
      <c r="E161" s="90" t="s">
        <v>106</v>
      </c>
      <c r="F161" s="194"/>
      <c r="G161" s="194"/>
      <c r="H161" s="150">
        <f t="shared" si="3"/>
        <v>0</v>
      </c>
      <c r="I161" s="71"/>
    </row>
    <row r="162" spans="1:9" s="70" customFormat="1" x14ac:dyDescent="0.2">
      <c r="A162" s="84" t="s">
        <v>375</v>
      </c>
      <c r="B162" s="127" t="s">
        <v>341</v>
      </c>
      <c r="C162" s="192"/>
      <c r="D162" s="89">
        <v>1</v>
      </c>
      <c r="E162" s="90" t="s">
        <v>106</v>
      </c>
      <c r="F162" s="194"/>
      <c r="G162" s="194"/>
      <c r="H162" s="150">
        <f t="shared" si="3"/>
        <v>0</v>
      </c>
      <c r="I162" s="71"/>
    </row>
    <row r="163" spans="1:9" s="70" customFormat="1" x14ac:dyDescent="0.2">
      <c r="A163" s="84"/>
      <c r="B163" s="127"/>
      <c r="C163" s="192"/>
      <c r="D163" s="89"/>
      <c r="E163" s="90"/>
      <c r="F163" s="194"/>
      <c r="G163" s="194"/>
      <c r="H163" s="150" t="str">
        <f t="shared" si="3"/>
        <v/>
      </c>
      <c r="I163" s="71"/>
    </row>
    <row r="164" spans="1:9" s="70" customFormat="1" x14ac:dyDescent="0.2">
      <c r="A164" s="75" t="s">
        <v>376</v>
      </c>
      <c r="B164" s="212" t="s">
        <v>338</v>
      </c>
      <c r="C164" s="192"/>
      <c r="D164" s="193"/>
      <c r="E164" s="90"/>
      <c r="F164" s="194"/>
      <c r="G164" s="194"/>
      <c r="H164" s="150" t="str">
        <f t="shared" si="3"/>
        <v/>
      </c>
      <c r="I164" s="71"/>
    </row>
    <row r="165" spans="1:9" s="70" customFormat="1" ht="51" x14ac:dyDescent="0.2">
      <c r="A165" s="84" t="s">
        <v>377</v>
      </c>
      <c r="B165" s="195" t="s">
        <v>651</v>
      </c>
      <c r="C165" s="192"/>
      <c r="D165" s="89">
        <v>1</v>
      </c>
      <c r="E165" s="90" t="s">
        <v>19</v>
      </c>
      <c r="F165" s="194"/>
      <c r="G165" s="194"/>
      <c r="H165" s="150">
        <f t="shared" si="3"/>
        <v>0</v>
      </c>
      <c r="I165" s="71"/>
    </row>
    <row r="166" spans="1:9" s="70" customFormat="1" x14ac:dyDescent="0.2">
      <c r="A166" s="75"/>
      <c r="B166" s="204"/>
      <c r="C166" s="192"/>
      <c r="D166" s="89"/>
      <c r="E166" s="90"/>
      <c r="F166" s="194"/>
      <c r="G166" s="194"/>
      <c r="H166" s="150" t="str">
        <f t="shared" si="3"/>
        <v/>
      </c>
      <c r="I166" s="71"/>
    </row>
    <row r="167" spans="1:9" s="59" customFormat="1" x14ac:dyDescent="0.2">
      <c r="A167" s="87" t="s">
        <v>378</v>
      </c>
      <c r="B167" s="73" t="s">
        <v>61</v>
      </c>
      <c r="C167" s="201"/>
      <c r="D167" s="202"/>
      <c r="E167" s="203"/>
      <c r="F167" s="30"/>
      <c r="G167" s="30"/>
      <c r="H167" s="144">
        <f>SUM(H116:H166)</f>
        <v>0</v>
      </c>
      <c r="I167" s="74"/>
    </row>
    <row r="168" spans="1:9" s="59" customFormat="1" x14ac:dyDescent="0.2">
      <c r="A168" s="72"/>
      <c r="B168" s="73" t="s">
        <v>379</v>
      </c>
      <c r="C168" s="201"/>
      <c r="D168" s="202"/>
      <c r="E168" s="203"/>
      <c r="F168" s="30"/>
      <c r="G168" s="30"/>
      <c r="H168" s="31"/>
      <c r="I168" s="74"/>
    </row>
    <row r="169" spans="1:9" s="70" customFormat="1" x14ac:dyDescent="0.2">
      <c r="A169" s="75"/>
      <c r="B169" s="212"/>
      <c r="C169" s="192"/>
      <c r="D169" s="193"/>
      <c r="E169" s="90"/>
      <c r="F169" s="194"/>
      <c r="G169" s="194"/>
      <c r="H169" s="199"/>
      <c r="I169" s="71"/>
    </row>
    <row r="170" spans="1:9" s="70" customFormat="1" x14ac:dyDescent="0.2">
      <c r="A170" s="75" t="s">
        <v>62</v>
      </c>
      <c r="B170" s="212" t="s">
        <v>76</v>
      </c>
      <c r="C170" s="192"/>
      <c r="D170" s="193"/>
      <c r="E170" s="90"/>
      <c r="F170" s="194"/>
      <c r="G170" s="194"/>
      <c r="H170" s="150" t="str">
        <f t="shared" ref="H170:H180" si="4">+IF(D170="","",(D170*F170+D170*G170))</f>
        <v/>
      </c>
      <c r="I170" s="71"/>
    </row>
    <row r="171" spans="1:9" s="70" customFormat="1" ht="26.25" customHeight="1" x14ac:dyDescent="0.2">
      <c r="A171" s="75"/>
      <c r="B171" s="195" t="s">
        <v>77</v>
      </c>
      <c r="C171" s="192"/>
      <c r="D171" s="193"/>
      <c r="E171" s="90"/>
      <c r="F171" s="194"/>
      <c r="G171" s="194"/>
      <c r="H171" s="150" t="str">
        <f t="shared" si="4"/>
        <v/>
      </c>
      <c r="I171" s="71"/>
    </row>
    <row r="172" spans="1:9" s="70" customFormat="1" ht="25.5" x14ac:dyDescent="0.2">
      <c r="A172" s="75"/>
      <c r="B172" s="204" t="s">
        <v>78</v>
      </c>
      <c r="C172" s="192"/>
      <c r="D172" s="193"/>
      <c r="E172" s="90"/>
      <c r="F172" s="194"/>
      <c r="G172" s="194"/>
      <c r="H172" s="150" t="str">
        <f t="shared" si="4"/>
        <v/>
      </c>
      <c r="I172" s="71"/>
    </row>
    <row r="173" spans="1:9" s="70" customFormat="1" ht="38.25" x14ac:dyDescent="0.2">
      <c r="A173" s="75"/>
      <c r="B173" s="204" t="s">
        <v>384</v>
      </c>
      <c r="C173" s="192"/>
      <c r="D173" s="193"/>
      <c r="E173" s="90"/>
      <c r="F173" s="194"/>
      <c r="G173" s="194"/>
      <c r="H173" s="150" t="str">
        <f t="shared" si="4"/>
        <v/>
      </c>
      <c r="I173" s="71"/>
    </row>
    <row r="174" spans="1:9" s="70" customFormat="1" ht="25.5" x14ac:dyDescent="0.2">
      <c r="A174" s="75"/>
      <c r="B174" s="204" t="s">
        <v>385</v>
      </c>
      <c r="C174" s="192"/>
      <c r="D174" s="193"/>
      <c r="E174" s="90"/>
      <c r="F174" s="194"/>
      <c r="G174" s="194"/>
      <c r="H174" s="150" t="str">
        <f t="shared" si="4"/>
        <v/>
      </c>
      <c r="I174" s="71"/>
    </row>
    <row r="175" spans="1:9" s="70" customFormat="1" ht="25.5" x14ac:dyDescent="0.2">
      <c r="A175" s="75"/>
      <c r="B175" s="127" t="s">
        <v>657</v>
      </c>
      <c r="C175" s="192"/>
      <c r="D175" s="193"/>
      <c r="E175" s="90"/>
      <c r="F175" s="194"/>
      <c r="G175" s="194"/>
      <c r="H175" s="150" t="str">
        <f t="shared" si="4"/>
        <v/>
      </c>
      <c r="I175" s="71"/>
    </row>
    <row r="176" spans="1:9" s="70" customFormat="1" x14ac:dyDescent="0.2">
      <c r="A176" s="75"/>
      <c r="B176" s="127"/>
      <c r="C176" s="192"/>
      <c r="D176" s="193"/>
      <c r="E176" s="90"/>
      <c r="F176" s="194"/>
      <c r="G176" s="194"/>
      <c r="H176" s="150" t="str">
        <f t="shared" si="4"/>
        <v/>
      </c>
      <c r="I176" s="71"/>
    </row>
    <row r="177" spans="1:9" s="70" customFormat="1" x14ac:dyDescent="0.2">
      <c r="A177" s="75" t="s">
        <v>64</v>
      </c>
      <c r="B177" s="212" t="s">
        <v>380</v>
      </c>
      <c r="C177" s="192"/>
      <c r="D177" s="193"/>
      <c r="E177" s="90"/>
      <c r="F177" s="194"/>
      <c r="G177" s="194"/>
      <c r="H177" s="150" t="str">
        <f t="shared" si="4"/>
        <v/>
      </c>
      <c r="I177" s="71"/>
    </row>
    <row r="178" spans="1:9" s="70" customFormat="1" ht="25.5" x14ac:dyDescent="0.2">
      <c r="A178" s="84" t="s">
        <v>137</v>
      </c>
      <c r="B178" s="195" t="s">
        <v>381</v>
      </c>
      <c r="C178" s="192"/>
      <c r="D178" s="89">
        <v>111</v>
      </c>
      <c r="E178" s="90" t="s">
        <v>115</v>
      </c>
      <c r="F178" s="194"/>
      <c r="G178" s="194"/>
      <c r="H178" s="150">
        <f t="shared" si="4"/>
        <v>0</v>
      </c>
      <c r="I178" s="71"/>
    </row>
    <row r="179" spans="1:9" s="70" customFormat="1" ht="25.5" x14ac:dyDescent="0.2">
      <c r="A179" s="84" t="s">
        <v>383</v>
      </c>
      <c r="B179" s="195" t="s">
        <v>382</v>
      </c>
      <c r="C179" s="192"/>
      <c r="D179" s="89">
        <v>351</v>
      </c>
      <c r="E179" s="90" t="s">
        <v>115</v>
      </c>
      <c r="F179" s="194"/>
      <c r="G179" s="194"/>
      <c r="H179" s="150">
        <f t="shared" si="4"/>
        <v>0</v>
      </c>
      <c r="I179" s="71"/>
    </row>
    <row r="180" spans="1:9" s="70" customFormat="1" x14ac:dyDescent="0.2">
      <c r="A180" s="84"/>
      <c r="B180" s="127"/>
      <c r="C180" s="192"/>
      <c r="D180" s="89"/>
      <c r="E180" s="90"/>
      <c r="F180" s="194"/>
      <c r="G180" s="194"/>
      <c r="H180" s="150" t="str">
        <f t="shared" si="4"/>
        <v/>
      </c>
      <c r="I180" s="71"/>
    </row>
    <row r="181" spans="1:9" s="59" customFormat="1" x14ac:dyDescent="0.2">
      <c r="A181" s="72" t="s">
        <v>139</v>
      </c>
      <c r="B181" s="73" t="s">
        <v>65</v>
      </c>
      <c r="C181" s="201"/>
      <c r="D181" s="202"/>
      <c r="E181" s="203"/>
      <c r="F181" s="30"/>
      <c r="G181" s="30"/>
      <c r="H181" s="144">
        <f>SUM(H173:H180)</f>
        <v>0</v>
      </c>
      <c r="I181" s="74"/>
    </row>
    <row r="182" spans="1:9" s="59" customFormat="1" x14ac:dyDescent="0.2">
      <c r="A182" s="72"/>
      <c r="B182" s="73" t="s">
        <v>386</v>
      </c>
      <c r="C182" s="201"/>
      <c r="D182" s="202"/>
      <c r="E182" s="203"/>
      <c r="F182" s="30"/>
      <c r="G182" s="30"/>
      <c r="H182" s="31"/>
      <c r="I182" s="74"/>
    </row>
    <row r="183" spans="1:9" s="70" customFormat="1" x14ac:dyDescent="0.2">
      <c r="A183" s="75"/>
      <c r="B183" s="212"/>
      <c r="C183" s="192"/>
      <c r="D183" s="193"/>
      <c r="E183" s="90"/>
      <c r="F183" s="194"/>
      <c r="G183" s="194"/>
      <c r="H183" s="199"/>
      <c r="I183" s="71"/>
    </row>
    <row r="184" spans="1:9" s="70" customFormat="1" x14ac:dyDescent="0.2">
      <c r="A184" s="75" t="s">
        <v>66</v>
      </c>
      <c r="B184" s="212" t="s">
        <v>76</v>
      </c>
      <c r="C184" s="192"/>
      <c r="D184" s="193"/>
      <c r="E184" s="90"/>
      <c r="F184" s="194"/>
      <c r="G184" s="194"/>
      <c r="H184" s="199"/>
      <c r="I184" s="71"/>
    </row>
    <row r="185" spans="1:9" s="70" customFormat="1" ht="38.25" x14ac:dyDescent="0.2">
      <c r="A185" s="75"/>
      <c r="B185" s="127" t="s">
        <v>389</v>
      </c>
      <c r="C185" s="192"/>
      <c r="D185" s="89"/>
      <c r="E185" s="90"/>
      <c r="F185" s="194"/>
      <c r="G185" s="194"/>
      <c r="H185" s="150" t="str">
        <f t="shared" ref="H185:H196" si="5">+IF(D185="","",(D185*F185+D185*G185))</f>
        <v/>
      </c>
      <c r="I185" s="71"/>
    </row>
    <row r="186" spans="1:9" s="70" customFormat="1" ht="38.25" x14ac:dyDescent="0.2">
      <c r="A186" s="75"/>
      <c r="B186" s="127" t="s">
        <v>391</v>
      </c>
      <c r="C186" s="192"/>
      <c r="D186" s="89"/>
      <c r="E186" s="90"/>
      <c r="F186" s="194"/>
      <c r="G186" s="194"/>
      <c r="H186" s="150" t="str">
        <f t="shared" si="5"/>
        <v/>
      </c>
      <c r="I186" s="71"/>
    </row>
    <row r="187" spans="1:9" s="70" customFormat="1" x14ac:dyDescent="0.2">
      <c r="A187" s="75"/>
      <c r="B187" s="204"/>
      <c r="C187" s="192"/>
      <c r="D187" s="193"/>
      <c r="E187" s="90"/>
      <c r="F187" s="194"/>
      <c r="G187" s="194"/>
      <c r="H187" s="150" t="str">
        <f t="shared" si="5"/>
        <v/>
      </c>
      <c r="I187" s="71"/>
    </row>
    <row r="188" spans="1:9" s="70" customFormat="1" x14ac:dyDescent="0.2">
      <c r="A188" s="75" t="s">
        <v>67</v>
      </c>
      <c r="B188" s="212" t="s">
        <v>105</v>
      </c>
      <c r="C188" s="192"/>
      <c r="D188" s="193"/>
      <c r="E188" s="90"/>
      <c r="F188" s="194"/>
      <c r="G188" s="194"/>
      <c r="H188" s="150" t="str">
        <f t="shared" si="5"/>
        <v/>
      </c>
      <c r="I188" s="71"/>
    </row>
    <row r="189" spans="1:9" s="70" customFormat="1" ht="25.5" x14ac:dyDescent="0.2">
      <c r="A189" s="84" t="s">
        <v>149</v>
      </c>
      <c r="B189" s="205" t="s">
        <v>1058</v>
      </c>
      <c r="C189" s="192"/>
      <c r="D189" s="89">
        <v>2</v>
      </c>
      <c r="E189" s="90" t="s">
        <v>106</v>
      </c>
      <c r="F189" s="194"/>
      <c r="G189" s="194"/>
      <c r="H189" s="150">
        <f t="shared" si="5"/>
        <v>0</v>
      </c>
      <c r="I189" s="71"/>
    </row>
    <row r="190" spans="1:9" s="70" customFormat="1" ht="25.5" x14ac:dyDescent="0.2">
      <c r="A190" s="84" t="s">
        <v>150</v>
      </c>
      <c r="B190" s="205" t="s">
        <v>1059</v>
      </c>
      <c r="C190" s="192"/>
      <c r="D190" s="89">
        <v>2</v>
      </c>
      <c r="E190" s="90" t="s">
        <v>106</v>
      </c>
      <c r="F190" s="194"/>
      <c r="G190" s="194"/>
      <c r="H190" s="150">
        <f t="shared" si="5"/>
        <v>0</v>
      </c>
      <c r="I190" s="71"/>
    </row>
    <row r="191" spans="1:9" s="70" customFormat="1" ht="25.5" x14ac:dyDescent="0.2">
      <c r="A191" s="84" t="s">
        <v>151</v>
      </c>
      <c r="B191" s="205" t="s">
        <v>1060</v>
      </c>
      <c r="C191" s="192"/>
      <c r="D191" s="89">
        <v>2</v>
      </c>
      <c r="E191" s="90" t="s">
        <v>106</v>
      </c>
      <c r="F191" s="194"/>
      <c r="G191" s="194"/>
      <c r="H191" s="150">
        <f t="shared" si="5"/>
        <v>0</v>
      </c>
      <c r="I191" s="71"/>
    </row>
    <row r="192" spans="1:9" s="70" customFormat="1" ht="25.5" x14ac:dyDescent="0.2">
      <c r="A192" s="84" t="s">
        <v>152</v>
      </c>
      <c r="B192" s="205" t="s">
        <v>1061</v>
      </c>
      <c r="C192" s="192"/>
      <c r="D192" s="89">
        <v>2</v>
      </c>
      <c r="E192" s="90" t="s">
        <v>106</v>
      </c>
      <c r="F192" s="194"/>
      <c r="G192" s="194"/>
      <c r="H192" s="150">
        <f t="shared" si="5"/>
        <v>0</v>
      </c>
      <c r="I192" s="71"/>
    </row>
    <row r="193" spans="1:9" s="70" customFormat="1" x14ac:dyDescent="0.2">
      <c r="A193" s="75"/>
      <c r="B193" s="127"/>
      <c r="C193" s="192"/>
      <c r="D193" s="193"/>
      <c r="E193" s="90"/>
      <c r="F193" s="194"/>
      <c r="G193" s="194"/>
      <c r="H193" s="150" t="str">
        <f t="shared" si="5"/>
        <v/>
      </c>
      <c r="I193" s="71"/>
    </row>
    <row r="194" spans="1:9" s="131" customFormat="1" x14ac:dyDescent="0.2">
      <c r="A194" s="75" t="s">
        <v>153</v>
      </c>
      <c r="B194" s="212" t="s">
        <v>387</v>
      </c>
      <c r="C194" s="192"/>
      <c r="D194" s="89"/>
      <c r="E194" s="90"/>
      <c r="F194" s="194"/>
      <c r="G194" s="194"/>
      <c r="H194" s="150" t="str">
        <f t="shared" si="5"/>
        <v/>
      </c>
      <c r="I194" s="130"/>
    </row>
    <row r="195" spans="1:9" s="131" customFormat="1" x14ac:dyDescent="0.2">
      <c r="A195" s="84" t="s">
        <v>155</v>
      </c>
      <c r="B195" s="216" t="s">
        <v>1051</v>
      </c>
      <c r="C195" s="192"/>
      <c r="D195" s="89">
        <v>4</v>
      </c>
      <c r="E195" s="90" t="s">
        <v>388</v>
      </c>
      <c r="F195" s="194"/>
      <c r="G195" s="194"/>
      <c r="H195" s="150">
        <f t="shared" si="5"/>
        <v>0</v>
      </c>
      <c r="I195" s="130"/>
    </row>
    <row r="196" spans="1:9" s="70" customFormat="1" x14ac:dyDescent="0.2">
      <c r="A196" s="75"/>
      <c r="B196" s="127"/>
      <c r="C196" s="192"/>
      <c r="D196" s="193"/>
      <c r="E196" s="90"/>
      <c r="F196" s="194"/>
      <c r="G196" s="194"/>
      <c r="H196" s="150" t="str">
        <f t="shared" si="5"/>
        <v/>
      </c>
      <c r="I196" s="71"/>
    </row>
    <row r="197" spans="1:9" s="59" customFormat="1" x14ac:dyDescent="0.2">
      <c r="A197" s="87" t="s">
        <v>156</v>
      </c>
      <c r="B197" s="73" t="s">
        <v>68</v>
      </c>
      <c r="C197" s="201"/>
      <c r="D197" s="202"/>
      <c r="E197" s="203"/>
      <c r="F197" s="30"/>
      <c r="G197" s="30"/>
      <c r="H197" s="144">
        <f>SUM(H191:H196)</f>
        <v>0</v>
      </c>
      <c r="I197" s="74"/>
    </row>
    <row r="198" spans="1:9" s="59" customFormat="1" x14ac:dyDescent="0.2">
      <c r="A198" s="72"/>
      <c r="B198" s="73" t="s">
        <v>392</v>
      </c>
      <c r="C198" s="201"/>
      <c r="D198" s="202"/>
      <c r="E198" s="203"/>
      <c r="F198" s="30"/>
      <c r="G198" s="30"/>
      <c r="H198" s="31"/>
      <c r="I198" s="74"/>
    </row>
    <row r="199" spans="1:9" s="70" customFormat="1" x14ac:dyDescent="0.2">
      <c r="A199" s="75"/>
      <c r="B199" s="212"/>
      <c r="C199" s="192"/>
      <c r="D199" s="193"/>
      <c r="E199" s="90"/>
      <c r="F199" s="194"/>
      <c r="G199" s="194"/>
      <c r="H199" s="199"/>
      <c r="I199" s="71"/>
    </row>
    <row r="200" spans="1:9" s="70" customFormat="1" x14ac:dyDescent="0.2">
      <c r="A200" s="75" t="s">
        <v>69</v>
      </c>
      <c r="B200" s="212" t="s">
        <v>76</v>
      </c>
      <c r="C200" s="192"/>
      <c r="D200" s="193"/>
      <c r="E200" s="90"/>
      <c r="F200" s="194"/>
      <c r="G200" s="194"/>
      <c r="H200" s="199"/>
      <c r="I200" s="71"/>
    </row>
    <row r="201" spans="1:9" s="70" customFormat="1" ht="76.5" x14ac:dyDescent="0.2">
      <c r="A201" s="75"/>
      <c r="B201" s="204" t="s">
        <v>119</v>
      </c>
      <c r="C201" s="192"/>
      <c r="D201" s="193"/>
      <c r="E201" s="90"/>
      <c r="F201" s="194"/>
      <c r="G201" s="194"/>
      <c r="H201" s="150" t="str">
        <f t="shared" ref="H201:H220" si="6">+IF(D201="","",(D201*F201+D201*G201))</f>
        <v/>
      </c>
      <c r="I201" s="71"/>
    </row>
    <row r="202" spans="1:9" s="70" customFormat="1" ht="25.5" x14ac:dyDescent="0.2">
      <c r="A202" s="75"/>
      <c r="B202" s="204" t="s">
        <v>120</v>
      </c>
      <c r="C202" s="192"/>
      <c r="D202" s="193"/>
      <c r="E202" s="90"/>
      <c r="F202" s="194"/>
      <c r="G202" s="194"/>
      <c r="H202" s="150" t="str">
        <f t="shared" si="6"/>
        <v/>
      </c>
      <c r="I202" s="71"/>
    </row>
    <row r="203" spans="1:9" s="70" customFormat="1" x14ac:dyDescent="0.2">
      <c r="A203" s="75"/>
      <c r="B203" s="204"/>
      <c r="C203" s="192"/>
      <c r="D203" s="193"/>
      <c r="E203" s="90"/>
      <c r="F203" s="194"/>
      <c r="G203" s="194"/>
      <c r="H203" s="150" t="str">
        <f t="shared" si="6"/>
        <v/>
      </c>
      <c r="I203" s="71"/>
    </row>
    <row r="204" spans="1:9" s="70" customFormat="1" ht="51" x14ac:dyDescent="0.2">
      <c r="A204" s="75" t="s">
        <v>71</v>
      </c>
      <c r="B204" s="204" t="s">
        <v>393</v>
      </c>
      <c r="C204" s="192"/>
      <c r="D204" s="89">
        <v>1</v>
      </c>
      <c r="E204" s="90" t="s">
        <v>19</v>
      </c>
      <c r="F204" s="194"/>
      <c r="G204" s="194"/>
      <c r="H204" s="150">
        <f t="shared" si="6"/>
        <v>0</v>
      </c>
      <c r="I204" s="71"/>
    </row>
    <row r="205" spans="1:9" s="70" customFormat="1" x14ac:dyDescent="0.2">
      <c r="A205" s="75"/>
      <c r="B205" s="212"/>
      <c r="C205" s="192"/>
      <c r="D205" s="193"/>
      <c r="E205" s="90"/>
      <c r="F205" s="194"/>
      <c r="G205" s="194"/>
      <c r="H205" s="150" t="str">
        <f t="shared" si="6"/>
        <v/>
      </c>
      <c r="I205" s="71"/>
    </row>
    <row r="206" spans="1:9" s="70" customFormat="1" ht="25.5" x14ac:dyDescent="0.2">
      <c r="A206" s="75" t="s">
        <v>396</v>
      </c>
      <c r="B206" s="212" t="s">
        <v>390</v>
      </c>
      <c r="C206" s="192"/>
      <c r="D206" s="89"/>
      <c r="E206" s="90"/>
      <c r="F206" s="194"/>
      <c r="G206" s="194"/>
      <c r="H206" s="150" t="str">
        <f t="shared" si="6"/>
        <v/>
      </c>
      <c r="I206" s="71"/>
    </row>
    <row r="207" spans="1:9" s="70" customFormat="1" x14ac:dyDescent="0.2">
      <c r="A207" s="84" t="s">
        <v>397</v>
      </c>
      <c r="B207" s="204" t="s">
        <v>122</v>
      </c>
      <c r="C207" s="192"/>
      <c r="D207" s="89">
        <f>65*3</f>
        <v>195</v>
      </c>
      <c r="E207" s="90" t="s">
        <v>115</v>
      </c>
      <c r="F207" s="194"/>
      <c r="G207" s="194"/>
      <c r="H207" s="150">
        <f t="shared" si="6"/>
        <v>0</v>
      </c>
      <c r="I207" s="71"/>
    </row>
    <row r="208" spans="1:9" s="70" customFormat="1" x14ac:dyDescent="0.2">
      <c r="A208" s="84" t="s">
        <v>398</v>
      </c>
      <c r="B208" s="204" t="s">
        <v>649</v>
      </c>
      <c r="C208" s="192"/>
      <c r="D208" s="89">
        <v>141</v>
      </c>
      <c r="E208" s="90" t="s">
        <v>115</v>
      </c>
      <c r="F208" s="194"/>
      <c r="G208" s="194"/>
      <c r="H208" s="150">
        <f t="shared" si="6"/>
        <v>0</v>
      </c>
      <c r="I208" s="71"/>
    </row>
    <row r="209" spans="1:9" s="70" customFormat="1" x14ac:dyDescent="0.2">
      <c r="A209" s="84"/>
      <c r="B209" s="204"/>
      <c r="C209" s="192"/>
      <c r="D209" s="89"/>
      <c r="E209" s="90"/>
      <c r="F209" s="194"/>
      <c r="G209" s="194"/>
      <c r="H209" s="150" t="str">
        <f t="shared" si="6"/>
        <v/>
      </c>
      <c r="I209" s="71"/>
    </row>
    <row r="210" spans="1:9" s="70" customFormat="1" ht="25.5" x14ac:dyDescent="0.2">
      <c r="A210" s="75" t="s">
        <v>399</v>
      </c>
      <c r="B210" s="212" t="s">
        <v>395</v>
      </c>
      <c r="C210" s="192"/>
      <c r="D210" s="89"/>
      <c r="E210" s="90"/>
      <c r="F210" s="194"/>
      <c r="G210" s="194"/>
      <c r="H210" s="150" t="str">
        <f t="shared" si="6"/>
        <v/>
      </c>
      <c r="I210" s="71"/>
    </row>
    <row r="211" spans="1:9" s="70" customFormat="1" x14ac:dyDescent="0.2">
      <c r="A211" s="84" t="s">
        <v>400</v>
      </c>
      <c r="B211" s="204" t="s">
        <v>658</v>
      </c>
      <c r="C211" s="192"/>
      <c r="D211" s="89">
        <v>1</v>
      </c>
      <c r="E211" s="90" t="s">
        <v>19</v>
      </c>
      <c r="F211" s="194"/>
      <c r="G211" s="194"/>
      <c r="H211" s="150">
        <f t="shared" si="6"/>
        <v>0</v>
      </c>
      <c r="I211" s="71"/>
    </row>
    <row r="212" spans="1:9" s="70" customFormat="1" x14ac:dyDescent="0.2">
      <c r="A212" s="84" t="s">
        <v>401</v>
      </c>
      <c r="B212" s="127" t="s">
        <v>659</v>
      </c>
      <c r="C212" s="192"/>
      <c r="D212" s="89">
        <v>1</v>
      </c>
      <c r="E212" s="90" t="s">
        <v>19</v>
      </c>
      <c r="F212" s="194"/>
      <c r="G212" s="194"/>
      <c r="H212" s="150">
        <f t="shared" si="6"/>
        <v>0</v>
      </c>
      <c r="I212" s="71"/>
    </row>
    <row r="213" spans="1:9" s="70" customFormat="1" x14ac:dyDescent="0.2">
      <c r="A213" s="84" t="s">
        <v>402</v>
      </c>
      <c r="B213" s="204" t="s">
        <v>660</v>
      </c>
      <c r="C213" s="192"/>
      <c r="D213" s="89">
        <v>1</v>
      </c>
      <c r="E213" s="90" t="s">
        <v>19</v>
      </c>
      <c r="F213" s="194"/>
      <c r="G213" s="194"/>
      <c r="H213" s="150">
        <f t="shared" si="6"/>
        <v>0</v>
      </c>
      <c r="I213" s="71"/>
    </row>
    <row r="214" spans="1:9" s="70" customFormat="1" x14ac:dyDescent="0.2">
      <c r="A214" s="84" t="s">
        <v>403</v>
      </c>
      <c r="B214" s="204" t="s">
        <v>661</v>
      </c>
      <c r="C214" s="192"/>
      <c r="D214" s="89">
        <v>1</v>
      </c>
      <c r="E214" s="90" t="s">
        <v>19</v>
      </c>
      <c r="F214" s="194"/>
      <c r="G214" s="194"/>
      <c r="H214" s="150">
        <f t="shared" si="6"/>
        <v>0</v>
      </c>
      <c r="I214" s="71"/>
    </row>
    <row r="215" spans="1:9" s="70" customFormat="1" x14ac:dyDescent="0.2">
      <c r="A215" s="75"/>
      <c r="B215" s="204"/>
      <c r="C215" s="192"/>
      <c r="D215" s="89"/>
      <c r="E215" s="90"/>
      <c r="F215" s="194"/>
      <c r="G215" s="194"/>
      <c r="H215" s="150" t="str">
        <f t="shared" si="6"/>
        <v/>
      </c>
      <c r="I215" s="71"/>
    </row>
    <row r="216" spans="1:9" s="70" customFormat="1" x14ac:dyDescent="0.2">
      <c r="A216" s="75" t="s">
        <v>404</v>
      </c>
      <c r="B216" s="212" t="s">
        <v>109</v>
      </c>
      <c r="C216" s="192"/>
      <c r="D216" s="89"/>
      <c r="E216" s="90"/>
      <c r="F216" s="194"/>
      <c r="G216" s="194"/>
      <c r="H216" s="150" t="str">
        <f t="shared" si="6"/>
        <v/>
      </c>
      <c r="I216" s="71"/>
    </row>
    <row r="217" spans="1:9" s="70" customFormat="1" ht="38.25" x14ac:dyDescent="0.2">
      <c r="A217" s="84" t="s">
        <v>406</v>
      </c>
      <c r="B217" s="204" t="s">
        <v>394</v>
      </c>
      <c r="C217" s="192"/>
      <c r="D217" s="89">
        <v>1</v>
      </c>
      <c r="E217" s="90" t="s">
        <v>19</v>
      </c>
      <c r="F217" s="194"/>
      <c r="G217" s="194"/>
      <c r="H217" s="150">
        <f t="shared" si="6"/>
        <v>0</v>
      </c>
      <c r="I217" s="71"/>
    </row>
    <row r="218" spans="1:9" s="70" customFormat="1" x14ac:dyDescent="0.2">
      <c r="A218" s="84"/>
      <c r="B218" s="204"/>
      <c r="C218" s="192"/>
      <c r="D218" s="89"/>
      <c r="E218" s="90"/>
      <c r="F218" s="194"/>
      <c r="G218" s="194"/>
      <c r="H218" s="150" t="str">
        <f t="shared" si="6"/>
        <v/>
      </c>
      <c r="I218" s="71"/>
    </row>
    <row r="219" spans="1:9" s="70" customFormat="1" x14ac:dyDescent="0.2">
      <c r="A219" s="75" t="s">
        <v>405</v>
      </c>
      <c r="B219" s="212" t="s">
        <v>128</v>
      </c>
      <c r="C219" s="192"/>
      <c r="D219" s="89">
        <v>1</v>
      </c>
      <c r="E219" s="90" t="s">
        <v>19</v>
      </c>
      <c r="F219" s="194"/>
      <c r="G219" s="194"/>
      <c r="H219" s="150">
        <f t="shared" si="6"/>
        <v>0</v>
      </c>
      <c r="I219" s="71"/>
    </row>
    <row r="220" spans="1:9" s="70" customFormat="1" x14ac:dyDescent="0.2">
      <c r="A220" s="75"/>
      <c r="B220" s="127"/>
      <c r="C220" s="192"/>
      <c r="D220" s="89"/>
      <c r="E220" s="90"/>
      <c r="F220" s="194"/>
      <c r="G220" s="194"/>
      <c r="H220" s="150" t="str">
        <f t="shared" si="6"/>
        <v/>
      </c>
      <c r="I220" s="71"/>
    </row>
    <row r="221" spans="1:9" s="59" customFormat="1" x14ac:dyDescent="0.2">
      <c r="A221" s="87" t="s">
        <v>407</v>
      </c>
      <c r="B221" s="73" t="s">
        <v>73</v>
      </c>
      <c r="C221" s="201"/>
      <c r="D221" s="202"/>
      <c r="E221" s="203"/>
      <c r="F221" s="30"/>
      <c r="G221" s="30"/>
      <c r="H221" s="144">
        <f>SUM(H201:H220)</f>
        <v>0</v>
      </c>
      <c r="I221" s="74"/>
    </row>
    <row r="222" spans="1:9" s="59" customFormat="1" x14ac:dyDescent="0.2">
      <c r="A222" s="72"/>
      <c r="B222" s="73" t="s">
        <v>157</v>
      </c>
      <c r="C222" s="201"/>
      <c r="D222" s="202"/>
      <c r="E222" s="203"/>
      <c r="F222" s="30"/>
      <c r="G222" s="30"/>
      <c r="H222" s="31"/>
      <c r="I222" s="74"/>
    </row>
    <row r="223" spans="1:9" s="70" customFormat="1" x14ac:dyDescent="0.2">
      <c r="A223" s="75"/>
      <c r="B223" s="212"/>
      <c r="C223" s="192"/>
      <c r="D223" s="193"/>
      <c r="E223" s="90"/>
      <c r="F223" s="194"/>
      <c r="G223" s="194"/>
      <c r="H223" s="199"/>
      <c r="I223" s="71"/>
    </row>
    <row r="224" spans="1:9" s="70" customFormat="1" x14ac:dyDescent="0.2">
      <c r="A224" s="75" t="s">
        <v>158</v>
      </c>
      <c r="B224" s="212" t="s">
        <v>159</v>
      </c>
      <c r="C224" s="192"/>
      <c r="D224" s="193"/>
      <c r="E224" s="90"/>
      <c r="F224" s="194"/>
      <c r="G224" s="194"/>
      <c r="H224" s="199"/>
      <c r="I224" s="71"/>
    </row>
    <row r="225" spans="1:9" s="70" customFormat="1" ht="25.5" x14ac:dyDescent="0.2">
      <c r="A225" s="84"/>
      <c r="B225" s="127" t="s">
        <v>160</v>
      </c>
      <c r="C225" s="192"/>
      <c r="D225" s="193"/>
      <c r="E225" s="90"/>
      <c r="F225" s="194"/>
      <c r="G225" s="194"/>
      <c r="H225" s="150" t="str">
        <f t="shared" ref="H225:H282" si="7">+IF(D225="","",(D225*F225+D225*G225))</f>
        <v/>
      </c>
      <c r="I225" s="71"/>
    </row>
    <row r="226" spans="1:9" s="70" customFormat="1" x14ac:dyDescent="0.2">
      <c r="A226" s="84" t="s">
        <v>161</v>
      </c>
      <c r="B226" s="127" t="s">
        <v>410</v>
      </c>
      <c r="C226" s="192"/>
      <c r="D226" s="89">
        <v>1</v>
      </c>
      <c r="E226" s="90" t="s">
        <v>106</v>
      </c>
      <c r="F226" s="194"/>
      <c r="G226" s="194"/>
      <c r="H226" s="150">
        <f t="shared" si="7"/>
        <v>0</v>
      </c>
      <c r="I226" s="71"/>
    </row>
    <row r="227" spans="1:9" s="70" customFormat="1" x14ac:dyDescent="0.2">
      <c r="A227" s="84" t="s">
        <v>162</v>
      </c>
      <c r="B227" s="127" t="s">
        <v>164</v>
      </c>
      <c r="C227" s="192"/>
      <c r="D227" s="89">
        <v>1</v>
      </c>
      <c r="E227" s="90" t="s">
        <v>106</v>
      </c>
      <c r="F227" s="194"/>
      <c r="G227" s="194"/>
      <c r="H227" s="150">
        <f t="shared" si="7"/>
        <v>0</v>
      </c>
      <c r="I227" s="71"/>
    </row>
    <row r="228" spans="1:9" s="70" customFormat="1" x14ac:dyDescent="0.2">
      <c r="A228" s="84" t="s">
        <v>163</v>
      </c>
      <c r="B228" s="127" t="s">
        <v>166</v>
      </c>
      <c r="C228" s="192"/>
      <c r="D228" s="89">
        <v>6</v>
      </c>
      <c r="E228" s="90" t="s">
        <v>106</v>
      </c>
      <c r="F228" s="194"/>
      <c r="G228" s="194"/>
      <c r="H228" s="150">
        <f t="shared" si="7"/>
        <v>0</v>
      </c>
      <c r="I228" s="71"/>
    </row>
    <row r="229" spans="1:9" s="70" customFormat="1" x14ac:dyDescent="0.2">
      <c r="A229" s="84" t="s">
        <v>165</v>
      </c>
      <c r="B229" s="127" t="s">
        <v>167</v>
      </c>
      <c r="C229" s="192"/>
      <c r="D229" s="89">
        <v>6</v>
      </c>
      <c r="E229" s="90" t="s">
        <v>106</v>
      </c>
      <c r="F229" s="194"/>
      <c r="G229" s="194"/>
      <c r="H229" s="150">
        <f t="shared" si="7"/>
        <v>0</v>
      </c>
      <c r="I229" s="71"/>
    </row>
    <row r="230" spans="1:9" s="70" customFormat="1" x14ac:dyDescent="0.2">
      <c r="A230" s="84"/>
      <c r="B230" s="127"/>
      <c r="C230" s="192"/>
      <c r="D230" s="89"/>
      <c r="E230" s="90"/>
      <c r="F230" s="194"/>
      <c r="G230" s="194"/>
      <c r="H230" s="150" t="str">
        <f t="shared" si="7"/>
        <v/>
      </c>
      <c r="I230" s="71"/>
    </row>
    <row r="231" spans="1:9" s="70" customFormat="1" x14ac:dyDescent="0.2">
      <c r="A231" s="75" t="s">
        <v>168</v>
      </c>
      <c r="B231" s="212" t="s">
        <v>411</v>
      </c>
      <c r="C231" s="192"/>
      <c r="D231" s="89"/>
      <c r="E231" s="90"/>
      <c r="F231" s="194"/>
      <c r="G231" s="194"/>
      <c r="H231" s="150" t="str">
        <f t="shared" si="7"/>
        <v/>
      </c>
      <c r="I231" s="71"/>
    </row>
    <row r="232" spans="1:9" s="70" customFormat="1" ht="25.5" x14ac:dyDescent="0.2">
      <c r="A232" s="84"/>
      <c r="B232" s="127" t="s">
        <v>169</v>
      </c>
      <c r="C232" s="192"/>
      <c r="D232" s="89"/>
      <c r="E232" s="90"/>
      <c r="F232" s="194"/>
      <c r="G232" s="194"/>
      <c r="H232" s="150" t="str">
        <f t="shared" si="7"/>
        <v/>
      </c>
      <c r="I232" s="71"/>
    </row>
    <row r="233" spans="1:9" s="70" customFormat="1" x14ac:dyDescent="0.2">
      <c r="A233" s="84" t="s">
        <v>206</v>
      </c>
      <c r="B233" s="127" t="s">
        <v>412</v>
      </c>
      <c r="C233" s="192"/>
      <c r="D233" s="89">
        <v>1</v>
      </c>
      <c r="E233" s="90" t="s">
        <v>106</v>
      </c>
      <c r="F233" s="194"/>
      <c r="G233" s="194"/>
      <c r="H233" s="150">
        <f t="shared" si="7"/>
        <v>0</v>
      </c>
      <c r="I233" s="71"/>
    </row>
    <row r="234" spans="1:9" s="70" customFormat="1" x14ac:dyDescent="0.2">
      <c r="A234" s="84" t="s">
        <v>430</v>
      </c>
      <c r="B234" s="127" t="s">
        <v>413</v>
      </c>
      <c r="C234" s="192"/>
      <c r="D234" s="89">
        <v>1</v>
      </c>
      <c r="E234" s="90" t="s">
        <v>106</v>
      </c>
      <c r="F234" s="194"/>
      <c r="G234" s="194"/>
      <c r="H234" s="150">
        <f t="shared" si="7"/>
        <v>0</v>
      </c>
      <c r="I234" s="71"/>
    </row>
    <row r="235" spans="1:9" s="70" customFormat="1" x14ac:dyDescent="0.2">
      <c r="A235" s="84" t="s">
        <v>431</v>
      </c>
      <c r="B235" s="127" t="s">
        <v>414</v>
      </c>
      <c r="C235" s="192"/>
      <c r="D235" s="89">
        <v>1</v>
      </c>
      <c r="E235" s="90" t="s">
        <v>106</v>
      </c>
      <c r="F235" s="194"/>
      <c r="G235" s="194"/>
      <c r="H235" s="150">
        <f t="shared" si="7"/>
        <v>0</v>
      </c>
      <c r="I235" s="71"/>
    </row>
    <row r="236" spans="1:9" s="70" customFormat="1" x14ac:dyDescent="0.2">
      <c r="A236" s="84" t="s">
        <v>432</v>
      </c>
      <c r="B236" s="127" t="s">
        <v>415</v>
      </c>
      <c r="C236" s="192"/>
      <c r="D236" s="89">
        <v>1</v>
      </c>
      <c r="E236" s="90" t="s">
        <v>106</v>
      </c>
      <c r="F236" s="194"/>
      <c r="G236" s="194"/>
      <c r="H236" s="150">
        <f t="shared" si="7"/>
        <v>0</v>
      </c>
      <c r="I236" s="71"/>
    </row>
    <row r="237" spans="1:9" s="70" customFormat="1" x14ac:dyDescent="0.2">
      <c r="A237" s="84" t="s">
        <v>433</v>
      </c>
      <c r="B237" s="127" t="s">
        <v>428</v>
      </c>
      <c r="C237" s="192"/>
      <c r="D237" s="89">
        <v>1</v>
      </c>
      <c r="E237" s="90" t="s">
        <v>106</v>
      </c>
      <c r="F237" s="194"/>
      <c r="G237" s="194"/>
      <c r="H237" s="150">
        <f t="shared" si="7"/>
        <v>0</v>
      </c>
      <c r="I237" s="71"/>
    </row>
    <row r="238" spans="1:9" s="70" customFormat="1" x14ac:dyDescent="0.2">
      <c r="A238" s="84" t="s">
        <v>434</v>
      </c>
      <c r="B238" s="127" t="s">
        <v>429</v>
      </c>
      <c r="C238" s="192"/>
      <c r="D238" s="89">
        <v>1</v>
      </c>
      <c r="E238" s="90" t="s">
        <v>106</v>
      </c>
      <c r="F238" s="194"/>
      <c r="G238" s="194"/>
      <c r="H238" s="150">
        <f t="shared" si="7"/>
        <v>0</v>
      </c>
      <c r="I238" s="71"/>
    </row>
    <row r="239" spans="1:9" s="70" customFormat="1" x14ac:dyDescent="0.2">
      <c r="A239" s="84" t="s">
        <v>435</v>
      </c>
      <c r="B239" s="127" t="s">
        <v>416</v>
      </c>
      <c r="C239" s="192"/>
      <c r="D239" s="89">
        <v>1</v>
      </c>
      <c r="E239" s="90" t="s">
        <v>106</v>
      </c>
      <c r="F239" s="194"/>
      <c r="G239" s="194"/>
      <c r="H239" s="150">
        <f t="shared" si="7"/>
        <v>0</v>
      </c>
      <c r="I239" s="71"/>
    </row>
    <row r="240" spans="1:9" s="70" customFormat="1" x14ac:dyDescent="0.2">
      <c r="A240" s="84" t="s">
        <v>436</v>
      </c>
      <c r="B240" s="127" t="s">
        <v>417</v>
      </c>
      <c r="C240" s="192"/>
      <c r="D240" s="89">
        <v>1</v>
      </c>
      <c r="E240" s="90" t="s">
        <v>106</v>
      </c>
      <c r="F240" s="194"/>
      <c r="G240" s="194"/>
      <c r="H240" s="150">
        <f t="shared" si="7"/>
        <v>0</v>
      </c>
      <c r="I240" s="71"/>
    </row>
    <row r="241" spans="1:9" s="70" customFormat="1" x14ac:dyDescent="0.2">
      <c r="A241" s="84" t="s">
        <v>437</v>
      </c>
      <c r="B241" s="127" t="s">
        <v>418</v>
      </c>
      <c r="C241" s="192"/>
      <c r="D241" s="89">
        <v>1</v>
      </c>
      <c r="E241" s="90" t="s">
        <v>106</v>
      </c>
      <c r="F241" s="194"/>
      <c r="G241" s="194"/>
      <c r="H241" s="150">
        <f t="shared" si="7"/>
        <v>0</v>
      </c>
      <c r="I241" s="71"/>
    </row>
    <row r="242" spans="1:9" s="70" customFormat="1" x14ac:dyDescent="0.2">
      <c r="A242" s="84" t="s">
        <v>438</v>
      </c>
      <c r="B242" s="127" t="s">
        <v>419</v>
      </c>
      <c r="C242" s="192"/>
      <c r="D242" s="89">
        <v>1</v>
      </c>
      <c r="E242" s="90" t="s">
        <v>106</v>
      </c>
      <c r="F242" s="194"/>
      <c r="G242" s="194"/>
      <c r="H242" s="150">
        <f t="shared" si="7"/>
        <v>0</v>
      </c>
      <c r="I242" s="71"/>
    </row>
    <row r="243" spans="1:9" s="70" customFormat="1" x14ac:dyDescent="0.2">
      <c r="A243" s="84" t="s">
        <v>439</v>
      </c>
      <c r="B243" s="127" t="s">
        <v>420</v>
      </c>
      <c r="C243" s="192"/>
      <c r="D243" s="89">
        <v>1</v>
      </c>
      <c r="E243" s="90" t="s">
        <v>106</v>
      </c>
      <c r="F243" s="194"/>
      <c r="G243" s="194"/>
      <c r="H243" s="150">
        <f t="shared" si="7"/>
        <v>0</v>
      </c>
      <c r="I243" s="71"/>
    </row>
    <row r="244" spans="1:9" s="70" customFormat="1" x14ac:dyDescent="0.2">
      <c r="A244" s="84" t="s">
        <v>440</v>
      </c>
      <c r="B244" s="127" t="s">
        <v>421</v>
      </c>
      <c r="C244" s="192"/>
      <c r="D244" s="89">
        <v>2</v>
      </c>
      <c r="E244" s="90" t="s">
        <v>106</v>
      </c>
      <c r="F244" s="194"/>
      <c r="G244" s="194"/>
      <c r="H244" s="150">
        <f t="shared" si="7"/>
        <v>0</v>
      </c>
      <c r="I244" s="71"/>
    </row>
    <row r="245" spans="1:9" s="70" customFormat="1" x14ac:dyDescent="0.2">
      <c r="A245" s="84" t="s">
        <v>441</v>
      </c>
      <c r="B245" s="127" t="s">
        <v>422</v>
      </c>
      <c r="C245" s="192"/>
      <c r="D245" s="89">
        <v>50</v>
      </c>
      <c r="E245" s="90" t="s">
        <v>115</v>
      </c>
      <c r="F245" s="194"/>
      <c r="G245" s="194"/>
      <c r="H245" s="150">
        <f t="shared" si="7"/>
        <v>0</v>
      </c>
      <c r="I245" s="71"/>
    </row>
    <row r="246" spans="1:9" s="70" customFormat="1" x14ac:dyDescent="0.2">
      <c r="A246" s="84" t="s">
        <v>442</v>
      </c>
      <c r="B246" s="127" t="s">
        <v>423</v>
      </c>
      <c r="C246" s="192"/>
      <c r="D246" s="89">
        <v>1</v>
      </c>
      <c r="E246" s="90" t="s">
        <v>106</v>
      </c>
      <c r="F246" s="194"/>
      <c r="G246" s="194"/>
      <c r="H246" s="150">
        <f t="shared" si="7"/>
        <v>0</v>
      </c>
      <c r="I246" s="71"/>
    </row>
    <row r="247" spans="1:9" s="70" customFormat="1" x14ac:dyDescent="0.2">
      <c r="A247" s="84" t="s">
        <v>443</v>
      </c>
      <c r="B247" s="127" t="s">
        <v>424</v>
      </c>
      <c r="C247" s="192"/>
      <c r="D247" s="89">
        <v>1</v>
      </c>
      <c r="E247" s="90" t="s">
        <v>106</v>
      </c>
      <c r="F247" s="194"/>
      <c r="G247" s="194"/>
      <c r="H247" s="150">
        <f t="shared" si="7"/>
        <v>0</v>
      </c>
      <c r="I247" s="71"/>
    </row>
    <row r="248" spans="1:9" s="70" customFormat="1" x14ac:dyDescent="0.2">
      <c r="A248" s="84" t="s">
        <v>444</v>
      </c>
      <c r="B248" s="127" t="s">
        <v>425</v>
      </c>
      <c r="C248" s="192"/>
      <c r="D248" s="89">
        <v>1</v>
      </c>
      <c r="E248" s="90" t="s">
        <v>106</v>
      </c>
      <c r="F248" s="194"/>
      <c r="G248" s="194"/>
      <c r="H248" s="150">
        <f t="shared" si="7"/>
        <v>0</v>
      </c>
      <c r="I248" s="71"/>
    </row>
    <row r="249" spans="1:9" s="70" customFormat="1" x14ac:dyDescent="0.2">
      <c r="A249" s="84" t="s">
        <v>445</v>
      </c>
      <c r="B249" s="127" t="s">
        <v>426</v>
      </c>
      <c r="C249" s="192"/>
      <c r="D249" s="89">
        <v>1</v>
      </c>
      <c r="E249" s="90" t="s">
        <v>106</v>
      </c>
      <c r="F249" s="194"/>
      <c r="G249" s="194"/>
      <c r="H249" s="150">
        <f t="shared" si="7"/>
        <v>0</v>
      </c>
      <c r="I249" s="71"/>
    </row>
    <row r="250" spans="1:9" s="70" customFormat="1" x14ac:dyDescent="0.2">
      <c r="A250" s="84" t="s">
        <v>446</v>
      </c>
      <c r="B250" s="127" t="s">
        <v>427</v>
      </c>
      <c r="C250" s="192"/>
      <c r="D250" s="89">
        <v>1</v>
      </c>
      <c r="E250" s="90" t="s">
        <v>106</v>
      </c>
      <c r="F250" s="194"/>
      <c r="G250" s="194"/>
      <c r="H250" s="150">
        <f t="shared" si="7"/>
        <v>0</v>
      </c>
      <c r="I250" s="71"/>
    </row>
    <row r="251" spans="1:9" s="70" customFormat="1" x14ac:dyDescent="0.2">
      <c r="A251" s="84"/>
      <c r="B251" s="127"/>
      <c r="C251" s="192"/>
      <c r="D251" s="89"/>
      <c r="E251" s="90"/>
      <c r="F251" s="194"/>
      <c r="G251" s="194"/>
      <c r="H251" s="150" t="str">
        <f t="shared" si="7"/>
        <v/>
      </c>
      <c r="I251" s="71"/>
    </row>
    <row r="252" spans="1:9" s="70" customFormat="1" x14ac:dyDescent="0.2">
      <c r="A252" s="75" t="s">
        <v>170</v>
      </c>
      <c r="B252" s="212" t="s">
        <v>447</v>
      </c>
      <c r="C252" s="192"/>
      <c r="D252" s="89"/>
      <c r="E252" s="90"/>
      <c r="F252" s="194"/>
      <c r="G252" s="194"/>
      <c r="H252" s="150" t="str">
        <f t="shared" si="7"/>
        <v/>
      </c>
      <c r="I252" s="71"/>
    </row>
    <row r="253" spans="1:9" s="70" customFormat="1" ht="25.5" customHeight="1" x14ac:dyDescent="0.2">
      <c r="A253" s="84"/>
      <c r="B253" s="127" t="s">
        <v>169</v>
      </c>
      <c r="C253" s="192"/>
      <c r="D253" s="89"/>
      <c r="E253" s="90"/>
      <c r="F253" s="194"/>
      <c r="G253" s="194"/>
      <c r="H253" s="150" t="str">
        <f t="shared" si="7"/>
        <v/>
      </c>
      <c r="I253" s="71"/>
    </row>
    <row r="254" spans="1:9" s="70" customFormat="1" x14ac:dyDescent="0.2">
      <c r="A254" s="84" t="s">
        <v>448</v>
      </c>
      <c r="B254" s="127" t="s">
        <v>449</v>
      </c>
      <c r="C254" s="192"/>
      <c r="D254" s="89">
        <v>35</v>
      </c>
      <c r="E254" s="90" t="s">
        <v>106</v>
      </c>
      <c r="F254" s="194"/>
      <c r="G254" s="194"/>
      <c r="H254" s="150">
        <f t="shared" si="7"/>
        <v>0</v>
      </c>
      <c r="I254" s="71"/>
    </row>
    <row r="255" spans="1:9" s="70" customFormat="1" x14ac:dyDescent="0.2">
      <c r="A255" s="84" t="s">
        <v>453</v>
      </c>
      <c r="B255" s="127" t="s">
        <v>484</v>
      </c>
      <c r="C255" s="192"/>
      <c r="D255" s="89">
        <v>1</v>
      </c>
      <c r="E255" s="90" t="s">
        <v>106</v>
      </c>
      <c r="F255" s="194"/>
      <c r="G255" s="194"/>
      <c r="H255" s="150">
        <f t="shared" si="7"/>
        <v>0</v>
      </c>
      <c r="I255" s="71"/>
    </row>
    <row r="256" spans="1:9" s="70" customFormat="1" x14ac:dyDescent="0.2">
      <c r="A256" s="84" t="s">
        <v>454</v>
      </c>
      <c r="B256" s="127" t="s">
        <v>450</v>
      </c>
      <c r="C256" s="192"/>
      <c r="D256" s="89">
        <v>10</v>
      </c>
      <c r="E256" s="90" t="s">
        <v>106</v>
      </c>
      <c r="F256" s="194"/>
      <c r="G256" s="194"/>
      <c r="H256" s="150">
        <f t="shared" si="7"/>
        <v>0</v>
      </c>
      <c r="I256" s="71"/>
    </row>
    <row r="257" spans="1:9" s="70" customFormat="1" x14ac:dyDescent="0.2">
      <c r="A257" s="84" t="s">
        <v>485</v>
      </c>
      <c r="B257" s="127" t="s">
        <v>451</v>
      </c>
      <c r="C257" s="192"/>
      <c r="D257" s="89">
        <v>10</v>
      </c>
      <c r="E257" s="90" t="s">
        <v>452</v>
      </c>
      <c r="F257" s="194"/>
      <c r="G257" s="194"/>
      <c r="H257" s="150">
        <f t="shared" si="7"/>
        <v>0</v>
      </c>
      <c r="I257" s="71"/>
    </row>
    <row r="258" spans="1:9" s="70" customFormat="1" x14ac:dyDescent="0.2">
      <c r="A258" s="84"/>
      <c r="B258" s="127"/>
      <c r="C258" s="192"/>
      <c r="D258" s="89"/>
      <c r="E258" s="90"/>
      <c r="F258" s="194"/>
      <c r="G258" s="194"/>
      <c r="H258" s="150" t="str">
        <f t="shared" si="7"/>
        <v/>
      </c>
      <c r="I258" s="71"/>
    </row>
    <row r="259" spans="1:9" s="70" customFormat="1" x14ac:dyDescent="0.2">
      <c r="A259" s="75" t="s">
        <v>171</v>
      </c>
      <c r="B259" s="212" t="s">
        <v>456</v>
      </c>
      <c r="C259" s="192"/>
      <c r="D259" s="89"/>
      <c r="E259" s="90"/>
      <c r="F259" s="194"/>
      <c r="G259" s="194"/>
      <c r="H259" s="150" t="str">
        <f t="shared" si="7"/>
        <v/>
      </c>
      <c r="I259" s="71"/>
    </row>
    <row r="260" spans="1:9" s="70" customFormat="1" ht="25.5" x14ac:dyDescent="0.2">
      <c r="A260" s="84"/>
      <c r="B260" s="127" t="s">
        <v>462</v>
      </c>
      <c r="C260" s="192"/>
      <c r="D260" s="89"/>
      <c r="E260" s="90"/>
      <c r="F260" s="194"/>
      <c r="G260" s="194"/>
      <c r="H260" s="150" t="str">
        <f t="shared" si="7"/>
        <v/>
      </c>
      <c r="I260" s="71"/>
    </row>
    <row r="261" spans="1:9" s="70" customFormat="1" x14ac:dyDescent="0.2">
      <c r="A261" s="84" t="s">
        <v>207</v>
      </c>
      <c r="B261" s="127" t="s">
        <v>459</v>
      </c>
      <c r="C261" s="192"/>
      <c r="D261" s="89">
        <f>5*4</f>
        <v>20</v>
      </c>
      <c r="E261" s="90" t="s">
        <v>115</v>
      </c>
      <c r="F261" s="194"/>
      <c r="G261" s="194"/>
      <c r="H261" s="150">
        <f t="shared" si="7"/>
        <v>0</v>
      </c>
      <c r="I261" s="71"/>
    </row>
    <row r="262" spans="1:9" s="70" customFormat="1" x14ac:dyDescent="0.2">
      <c r="A262" s="84" t="s">
        <v>208</v>
      </c>
      <c r="B262" s="127" t="s">
        <v>460</v>
      </c>
      <c r="C262" s="192"/>
      <c r="D262" s="89">
        <v>6</v>
      </c>
      <c r="E262" s="90" t="s">
        <v>463</v>
      </c>
      <c r="F262" s="194"/>
      <c r="G262" s="194"/>
      <c r="H262" s="150">
        <f t="shared" si="7"/>
        <v>0</v>
      </c>
      <c r="I262" s="71"/>
    </row>
    <row r="263" spans="1:9" s="70" customFormat="1" x14ac:dyDescent="0.2">
      <c r="A263" s="84" t="s">
        <v>455</v>
      </c>
      <c r="B263" s="127" t="s">
        <v>457</v>
      </c>
      <c r="C263" s="192"/>
      <c r="D263" s="89">
        <v>6</v>
      </c>
      <c r="E263" s="90" t="s">
        <v>452</v>
      </c>
      <c r="F263" s="194"/>
      <c r="G263" s="194"/>
      <c r="H263" s="150">
        <f t="shared" si="7"/>
        <v>0</v>
      </c>
      <c r="I263" s="71"/>
    </row>
    <row r="264" spans="1:9" s="70" customFormat="1" x14ac:dyDescent="0.2">
      <c r="A264" s="84" t="s">
        <v>461</v>
      </c>
      <c r="B264" s="127" t="s">
        <v>458</v>
      </c>
      <c r="C264" s="192"/>
      <c r="D264" s="89">
        <v>6</v>
      </c>
      <c r="E264" s="90" t="s">
        <v>464</v>
      </c>
      <c r="F264" s="194"/>
      <c r="G264" s="194"/>
      <c r="H264" s="150">
        <f t="shared" si="7"/>
        <v>0</v>
      </c>
      <c r="I264" s="71"/>
    </row>
    <row r="265" spans="1:9" s="70" customFormat="1" x14ac:dyDescent="0.2">
      <c r="A265" s="84"/>
      <c r="B265" s="127"/>
      <c r="C265" s="192"/>
      <c r="D265" s="89"/>
      <c r="E265" s="90"/>
      <c r="F265" s="194"/>
      <c r="G265" s="194"/>
      <c r="H265" s="150" t="str">
        <f t="shared" si="7"/>
        <v/>
      </c>
      <c r="I265" s="71"/>
    </row>
    <row r="266" spans="1:9" s="70" customFormat="1" x14ac:dyDescent="0.2">
      <c r="A266" s="75" t="s">
        <v>172</v>
      </c>
      <c r="B266" s="212" t="s">
        <v>465</v>
      </c>
      <c r="C266" s="192"/>
      <c r="D266" s="89"/>
      <c r="E266" s="90"/>
      <c r="F266" s="194"/>
      <c r="G266" s="194"/>
      <c r="H266" s="150" t="str">
        <f t="shared" si="7"/>
        <v/>
      </c>
      <c r="I266" s="71"/>
    </row>
    <row r="267" spans="1:9" s="70" customFormat="1" ht="38.25" x14ac:dyDescent="0.2">
      <c r="A267" s="84"/>
      <c r="B267" s="127" t="s">
        <v>476</v>
      </c>
      <c r="C267" s="192"/>
      <c r="D267" s="89"/>
      <c r="E267" s="90"/>
      <c r="F267" s="194"/>
      <c r="G267" s="194"/>
      <c r="H267" s="150" t="str">
        <f t="shared" si="7"/>
        <v/>
      </c>
      <c r="I267" s="71"/>
    </row>
    <row r="268" spans="1:9" s="70" customFormat="1" x14ac:dyDescent="0.2">
      <c r="A268" s="84" t="s">
        <v>467</v>
      </c>
      <c r="B268" s="127" t="s">
        <v>477</v>
      </c>
      <c r="C268" s="192"/>
      <c r="D268" s="89">
        <v>10</v>
      </c>
      <c r="E268" s="90" t="s">
        <v>106</v>
      </c>
      <c r="F268" s="194"/>
      <c r="G268" s="194"/>
      <c r="H268" s="150">
        <f t="shared" si="7"/>
        <v>0</v>
      </c>
      <c r="I268" s="71"/>
    </row>
    <row r="269" spans="1:9" s="70" customFormat="1" x14ac:dyDescent="0.2">
      <c r="A269" s="84" t="s">
        <v>468</v>
      </c>
      <c r="B269" s="127" t="s">
        <v>478</v>
      </c>
      <c r="C269" s="192"/>
      <c r="D269" s="89">
        <v>60</v>
      </c>
      <c r="E269" s="90" t="s">
        <v>115</v>
      </c>
      <c r="F269" s="194"/>
      <c r="G269" s="194"/>
      <c r="H269" s="150">
        <f t="shared" si="7"/>
        <v>0</v>
      </c>
      <c r="I269" s="71"/>
    </row>
    <row r="270" spans="1:9" s="70" customFormat="1" x14ac:dyDescent="0.2">
      <c r="A270" s="84" t="s">
        <v>469</v>
      </c>
      <c r="B270" s="127" t="s">
        <v>478</v>
      </c>
      <c r="C270" s="192"/>
      <c r="D270" s="89">
        <v>60</v>
      </c>
      <c r="E270" s="90" t="s">
        <v>115</v>
      </c>
      <c r="F270" s="194"/>
      <c r="G270" s="194"/>
      <c r="H270" s="150">
        <f t="shared" si="7"/>
        <v>0</v>
      </c>
      <c r="I270" s="71"/>
    </row>
    <row r="271" spans="1:9" s="70" customFormat="1" x14ac:dyDescent="0.2">
      <c r="A271" s="84" t="s">
        <v>470</v>
      </c>
      <c r="B271" s="127" t="s">
        <v>481</v>
      </c>
      <c r="C271" s="192"/>
      <c r="D271" s="89">
        <v>10</v>
      </c>
      <c r="E271" s="90" t="s">
        <v>106</v>
      </c>
      <c r="F271" s="194"/>
      <c r="G271" s="194"/>
      <c r="H271" s="150">
        <f t="shared" si="7"/>
        <v>0</v>
      </c>
      <c r="I271" s="71"/>
    </row>
    <row r="272" spans="1:9" s="70" customFormat="1" x14ac:dyDescent="0.2">
      <c r="A272" s="84" t="s">
        <v>471</v>
      </c>
      <c r="B272" s="127" t="s">
        <v>479</v>
      </c>
      <c r="C272" s="192"/>
      <c r="D272" s="89">
        <v>10</v>
      </c>
      <c r="E272" s="90" t="s">
        <v>463</v>
      </c>
      <c r="F272" s="194"/>
      <c r="G272" s="194"/>
      <c r="H272" s="150">
        <f t="shared" si="7"/>
        <v>0</v>
      </c>
      <c r="I272" s="71"/>
    </row>
    <row r="273" spans="1:9" s="70" customFormat="1" x14ac:dyDescent="0.2">
      <c r="A273" s="84" t="s">
        <v>472</v>
      </c>
      <c r="B273" s="127" t="s">
        <v>480</v>
      </c>
      <c r="C273" s="192"/>
      <c r="D273" s="89">
        <v>10</v>
      </c>
      <c r="E273" s="90" t="s">
        <v>463</v>
      </c>
      <c r="F273" s="194"/>
      <c r="G273" s="194"/>
      <c r="H273" s="150">
        <f t="shared" si="7"/>
        <v>0</v>
      </c>
      <c r="I273" s="71"/>
    </row>
    <row r="274" spans="1:9" s="70" customFormat="1" x14ac:dyDescent="0.2">
      <c r="A274" s="84" t="s">
        <v>473</v>
      </c>
      <c r="B274" s="127" t="s">
        <v>482</v>
      </c>
      <c r="C274" s="192"/>
      <c r="D274" s="89">
        <v>10</v>
      </c>
      <c r="E274" s="90" t="s">
        <v>106</v>
      </c>
      <c r="F274" s="194"/>
      <c r="G274" s="194"/>
      <c r="H274" s="150">
        <f t="shared" si="7"/>
        <v>0</v>
      </c>
      <c r="I274" s="71"/>
    </row>
    <row r="275" spans="1:9" s="70" customFormat="1" x14ac:dyDescent="0.2">
      <c r="A275" s="84" t="s">
        <v>474</v>
      </c>
      <c r="B275" s="127" t="s">
        <v>483</v>
      </c>
      <c r="C275" s="192"/>
      <c r="D275" s="89">
        <v>10</v>
      </c>
      <c r="E275" s="90" t="s">
        <v>106</v>
      </c>
      <c r="F275" s="194"/>
      <c r="G275" s="194"/>
      <c r="H275" s="150">
        <f t="shared" si="7"/>
        <v>0</v>
      </c>
      <c r="I275" s="71"/>
    </row>
    <row r="276" spans="1:9" s="70" customFormat="1" x14ac:dyDescent="0.2">
      <c r="A276" s="84" t="s">
        <v>475</v>
      </c>
      <c r="B276" s="127" t="s">
        <v>489</v>
      </c>
      <c r="C276" s="192"/>
      <c r="D276" s="89">
        <v>10</v>
      </c>
      <c r="E276" s="90" t="s">
        <v>106</v>
      </c>
      <c r="F276" s="194"/>
      <c r="G276" s="194"/>
      <c r="H276" s="150">
        <f t="shared" si="7"/>
        <v>0</v>
      </c>
      <c r="I276" s="71"/>
    </row>
    <row r="277" spans="1:9" s="70" customFormat="1" x14ac:dyDescent="0.2">
      <c r="A277" s="84" t="s">
        <v>486</v>
      </c>
      <c r="B277" s="127" t="s">
        <v>488</v>
      </c>
      <c r="C277" s="192"/>
      <c r="D277" s="89">
        <v>10</v>
      </c>
      <c r="E277" s="90" t="s">
        <v>115</v>
      </c>
      <c r="F277" s="194"/>
      <c r="G277" s="194"/>
      <c r="H277" s="150">
        <f t="shared" si="7"/>
        <v>0</v>
      </c>
      <c r="I277" s="71"/>
    </row>
    <row r="278" spans="1:9" s="70" customFormat="1" x14ac:dyDescent="0.2">
      <c r="A278" s="84" t="s">
        <v>487</v>
      </c>
      <c r="B278" s="127" t="s">
        <v>466</v>
      </c>
      <c r="C278" s="192"/>
      <c r="D278" s="89">
        <v>10</v>
      </c>
      <c r="E278" s="90" t="s">
        <v>106</v>
      </c>
      <c r="F278" s="194"/>
      <c r="G278" s="194"/>
      <c r="H278" s="150">
        <f t="shared" si="7"/>
        <v>0</v>
      </c>
      <c r="I278" s="71"/>
    </row>
    <row r="279" spans="1:9" s="70" customFormat="1" x14ac:dyDescent="0.2">
      <c r="A279" s="84"/>
      <c r="B279" s="127"/>
      <c r="C279" s="192"/>
      <c r="D279" s="89"/>
      <c r="E279" s="90"/>
      <c r="F279" s="194"/>
      <c r="G279" s="194"/>
      <c r="H279" s="150" t="str">
        <f t="shared" si="7"/>
        <v/>
      </c>
      <c r="I279" s="71"/>
    </row>
    <row r="280" spans="1:9" s="70" customFormat="1" x14ac:dyDescent="0.2">
      <c r="A280" s="75" t="s">
        <v>491</v>
      </c>
      <c r="B280" s="212" t="s">
        <v>490</v>
      </c>
      <c r="C280" s="192"/>
      <c r="D280" s="89"/>
      <c r="E280" s="90"/>
      <c r="F280" s="194"/>
      <c r="G280" s="194"/>
      <c r="H280" s="150" t="str">
        <f t="shared" si="7"/>
        <v/>
      </c>
      <c r="I280" s="71"/>
    </row>
    <row r="281" spans="1:9" s="70" customFormat="1" ht="42" customHeight="1" x14ac:dyDescent="0.2">
      <c r="A281" s="84" t="s">
        <v>492</v>
      </c>
      <c r="B281" s="213" t="s">
        <v>493</v>
      </c>
      <c r="C281" s="192"/>
      <c r="D281" s="89">
        <v>1</v>
      </c>
      <c r="E281" s="90" t="s">
        <v>53</v>
      </c>
      <c r="F281" s="194"/>
      <c r="G281" s="194"/>
      <c r="H281" s="150">
        <f t="shared" si="7"/>
        <v>0</v>
      </c>
      <c r="I281" s="71"/>
    </row>
    <row r="282" spans="1:9" s="70" customFormat="1" x14ac:dyDescent="0.2">
      <c r="A282" s="75"/>
      <c r="B282" s="127"/>
      <c r="C282" s="192"/>
      <c r="D282" s="193"/>
      <c r="E282" s="90"/>
      <c r="F282" s="194"/>
      <c r="G282" s="194"/>
      <c r="H282" s="150" t="str">
        <f t="shared" si="7"/>
        <v/>
      </c>
      <c r="I282" s="71"/>
    </row>
    <row r="283" spans="1:9" s="59" customFormat="1" x14ac:dyDescent="0.2">
      <c r="A283" s="72" t="s">
        <v>494</v>
      </c>
      <c r="B283" s="73" t="s">
        <v>173</v>
      </c>
      <c r="C283" s="201"/>
      <c r="D283" s="202"/>
      <c r="E283" s="203"/>
      <c r="F283" s="30"/>
      <c r="G283" s="30"/>
      <c r="H283" s="144">
        <f>SUM(H261:H282)</f>
        <v>0</v>
      </c>
      <c r="I283" s="74"/>
    </row>
    <row r="284" spans="1:9" s="59" customFormat="1" x14ac:dyDescent="0.2">
      <c r="A284" s="72"/>
      <c r="B284" s="73" t="s">
        <v>174</v>
      </c>
      <c r="C284" s="201"/>
      <c r="D284" s="202"/>
      <c r="E284" s="203"/>
      <c r="F284" s="30"/>
      <c r="G284" s="30"/>
      <c r="H284" s="31"/>
      <c r="I284" s="74"/>
    </row>
    <row r="285" spans="1:9" s="70" customFormat="1" x14ac:dyDescent="0.2">
      <c r="A285" s="75"/>
      <c r="B285" s="127"/>
      <c r="C285" s="192"/>
      <c r="D285" s="193"/>
      <c r="E285" s="90"/>
      <c r="F285" s="194"/>
      <c r="G285" s="194"/>
      <c r="H285" s="199"/>
      <c r="I285" s="71"/>
    </row>
    <row r="286" spans="1:9" s="70" customFormat="1" x14ac:dyDescent="0.2">
      <c r="A286" s="75"/>
      <c r="B286" s="127"/>
      <c r="C286" s="192"/>
      <c r="D286" s="193"/>
      <c r="E286" s="90"/>
      <c r="F286" s="194"/>
      <c r="G286" s="194"/>
      <c r="H286" s="150" t="str">
        <f t="shared" ref="H286:H293" si="8">+IF(D286="","",(D286*F286+D286*G286))</f>
        <v/>
      </c>
      <c r="I286" s="71"/>
    </row>
    <row r="287" spans="1:9" s="70" customFormat="1" ht="25.5" x14ac:dyDescent="0.2">
      <c r="A287" s="75" t="s">
        <v>175</v>
      </c>
      <c r="B287" s="127" t="s">
        <v>176</v>
      </c>
      <c r="C287" s="192"/>
      <c r="D287" s="89">
        <v>1</v>
      </c>
      <c r="E287" s="90" t="s">
        <v>53</v>
      </c>
      <c r="F287" s="194"/>
      <c r="G287" s="194"/>
      <c r="H287" s="150">
        <f t="shared" si="8"/>
        <v>0</v>
      </c>
      <c r="I287" s="71"/>
    </row>
    <row r="288" spans="1:9" s="70" customFormat="1" x14ac:dyDescent="0.2">
      <c r="A288" s="75"/>
      <c r="B288" s="127"/>
      <c r="C288" s="192"/>
      <c r="D288" s="89"/>
      <c r="E288" s="90"/>
      <c r="F288" s="194"/>
      <c r="G288" s="194"/>
      <c r="H288" s="150" t="str">
        <f t="shared" si="8"/>
        <v/>
      </c>
      <c r="I288" s="71"/>
    </row>
    <row r="289" spans="1:9" s="70" customFormat="1" ht="25.5" x14ac:dyDescent="0.2">
      <c r="A289" s="75" t="s">
        <v>177</v>
      </c>
      <c r="B289" s="127" t="s">
        <v>495</v>
      </c>
      <c r="C289" s="206"/>
      <c r="D289" s="89">
        <v>1</v>
      </c>
      <c r="E289" s="207" t="s">
        <v>19</v>
      </c>
      <c r="F289" s="208"/>
      <c r="G289" s="208"/>
      <c r="H289" s="150">
        <f t="shared" si="8"/>
        <v>0</v>
      </c>
      <c r="I289" s="71"/>
    </row>
    <row r="290" spans="1:9" s="70" customFormat="1" x14ac:dyDescent="0.2">
      <c r="A290" s="75"/>
      <c r="B290" s="127"/>
      <c r="C290" s="192"/>
      <c r="D290" s="193"/>
      <c r="E290" s="90"/>
      <c r="F290" s="194"/>
      <c r="G290" s="194"/>
      <c r="H290" s="150" t="str">
        <f t="shared" si="8"/>
        <v/>
      </c>
      <c r="I290" s="71"/>
    </row>
    <row r="291" spans="1:9" s="70" customFormat="1" x14ac:dyDescent="0.2">
      <c r="A291" s="75" t="s">
        <v>178</v>
      </c>
      <c r="B291" s="127" t="s">
        <v>180</v>
      </c>
      <c r="C291" s="192"/>
      <c r="D291" s="89">
        <v>1</v>
      </c>
      <c r="E291" s="90" t="s">
        <v>53</v>
      </c>
      <c r="F291" s="194"/>
      <c r="G291" s="194"/>
      <c r="H291" s="150">
        <f t="shared" si="8"/>
        <v>0</v>
      </c>
      <c r="I291" s="71"/>
    </row>
    <row r="292" spans="1:9" s="70" customFormat="1" x14ac:dyDescent="0.2">
      <c r="A292" s="75"/>
      <c r="B292" s="127"/>
      <c r="C292" s="192"/>
      <c r="D292" s="89"/>
      <c r="E292" s="90"/>
      <c r="F292" s="194"/>
      <c r="G292" s="194"/>
      <c r="H292" s="150" t="str">
        <f t="shared" si="8"/>
        <v/>
      </c>
      <c r="I292" s="71"/>
    </row>
    <row r="293" spans="1:9" s="70" customFormat="1" x14ac:dyDescent="0.2">
      <c r="A293" s="75"/>
      <c r="B293" s="127"/>
      <c r="C293" s="192"/>
      <c r="D293" s="193"/>
      <c r="E293" s="90"/>
      <c r="F293" s="194"/>
      <c r="G293" s="194"/>
      <c r="H293" s="150" t="str">
        <f t="shared" si="8"/>
        <v/>
      </c>
      <c r="I293" s="71"/>
    </row>
    <row r="294" spans="1:9" s="59" customFormat="1" x14ac:dyDescent="0.2">
      <c r="A294" s="72" t="s">
        <v>179</v>
      </c>
      <c r="B294" s="73" t="s">
        <v>181</v>
      </c>
      <c r="C294" s="201"/>
      <c r="D294" s="202"/>
      <c r="E294" s="203"/>
      <c r="F294" s="30"/>
      <c r="G294" s="30"/>
      <c r="H294" s="144">
        <f>SUM(H286:H293)</f>
        <v>0</v>
      </c>
      <c r="I294" s="74"/>
    </row>
    <row r="295" spans="1:9" x14ac:dyDescent="0.2">
      <c r="A295" s="72"/>
      <c r="B295" s="73" t="s">
        <v>513</v>
      </c>
      <c r="C295" s="201"/>
      <c r="D295" s="202"/>
      <c r="E295" s="203"/>
      <c r="F295" s="30"/>
      <c r="G295" s="30"/>
      <c r="H295" s="31"/>
    </row>
    <row r="296" spans="1:9" x14ac:dyDescent="0.2">
      <c r="A296" s="75"/>
      <c r="B296" s="217"/>
      <c r="C296" s="192"/>
      <c r="D296" s="193"/>
      <c r="E296" s="90"/>
      <c r="F296" s="194"/>
      <c r="G296" s="89"/>
      <c r="H296" s="150" t="str">
        <f t="shared" ref="H296:H316" si="9">+IF(D296="","",(D296*F296+D296*G296))</f>
        <v/>
      </c>
    </row>
    <row r="297" spans="1:9" x14ac:dyDescent="0.2">
      <c r="A297" s="75" t="s">
        <v>211</v>
      </c>
      <c r="B297" s="212" t="s">
        <v>70</v>
      </c>
      <c r="C297" s="192"/>
      <c r="D297" s="89"/>
      <c r="E297" s="90"/>
      <c r="F297" s="194"/>
      <c r="G297" s="89"/>
      <c r="H297" s="150" t="str">
        <f t="shared" si="9"/>
        <v/>
      </c>
    </row>
    <row r="298" spans="1:9" x14ac:dyDescent="0.2">
      <c r="A298" s="84" t="s">
        <v>212</v>
      </c>
      <c r="B298" s="127" t="str">
        <f>B8</f>
        <v>BILL NO. 01 - CIVIL WORK FOR PUMP STATIONS (3 nos.)</v>
      </c>
      <c r="C298" s="192"/>
      <c r="D298" s="89"/>
      <c r="E298" s="90"/>
      <c r="F298" s="194"/>
      <c r="G298" s="89"/>
      <c r="H298" s="150" t="str">
        <f t="shared" si="9"/>
        <v/>
      </c>
    </row>
    <row r="299" spans="1:9" x14ac:dyDescent="0.2">
      <c r="A299" s="84" t="s">
        <v>496</v>
      </c>
      <c r="B299" s="127" t="str">
        <f>B78</f>
        <v>BILL NO. 02 - GRAVITY SEWER SYSTEM AND PRESSURE MAINS</v>
      </c>
      <c r="C299" s="192"/>
      <c r="D299" s="89"/>
      <c r="E299" s="90"/>
      <c r="F299" s="194"/>
      <c r="G299" s="89"/>
      <c r="H299" s="150" t="str">
        <f t="shared" si="9"/>
        <v/>
      </c>
    </row>
    <row r="300" spans="1:9" x14ac:dyDescent="0.2">
      <c r="A300" s="84" t="s">
        <v>497</v>
      </c>
      <c r="B300" s="127" t="str">
        <f>B114</f>
        <v>BILL NO. 03 - DPS</v>
      </c>
      <c r="C300" s="192"/>
      <c r="D300" s="89"/>
      <c r="E300" s="90"/>
      <c r="F300" s="194"/>
      <c r="G300" s="89"/>
      <c r="H300" s="150" t="str">
        <f t="shared" si="9"/>
        <v/>
      </c>
    </row>
    <row r="301" spans="1:9" x14ac:dyDescent="0.2">
      <c r="A301" s="84" t="s">
        <v>498</v>
      </c>
      <c r="B301" s="127" t="str">
        <f>B168</f>
        <v>BILL NO. 04 - SEA OUTFALL</v>
      </c>
      <c r="C301" s="192"/>
      <c r="D301" s="89"/>
      <c r="E301" s="90"/>
      <c r="F301" s="194"/>
      <c r="G301" s="89"/>
      <c r="H301" s="150" t="str">
        <f t="shared" si="9"/>
        <v/>
      </c>
    </row>
    <row r="302" spans="1:9" x14ac:dyDescent="0.2">
      <c r="A302" s="84" t="s">
        <v>499</v>
      </c>
      <c r="B302" s="127" t="str">
        <f>B182</f>
        <v>BILL NO. 05 - SUPPLY AND INSTALLATION OF PUMPS</v>
      </c>
      <c r="C302" s="192"/>
      <c r="D302" s="89"/>
      <c r="E302" s="90"/>
      <c r="F302" s="194"/>
      <c r="G302" s="89"/>
      <c r="H302" s="150" t="str">
        <f t="shared" si="9"/>
        <v/>
      </c>
    </row>
    <row r="303" spans="1:9" x14ac:dyDescent="0.2">
      <c r="A303" s="84" t="s">
        <v>500</v>
      </c>
      <c r="B303" s="127" t="str">
        <f>B198</f>
        <v>BILL NO. 06 - MECHANICAL AND ELECTRICAL WORKS</v>
      </c>
      <c r="C303" s="192"/>
      <c r="D303" s="89"/>
      <c r="E303" s="90"/>
      <c r="F303" s="194"/>
      <c r="G303" s="89"/>
      <c r="H303" s="150" t="str">
        <f t="shared" si="9"/>
        <v/>
      </c>
    </row>
    <row r="304" spans="1:9" x14ac:dyDescent="0.2">
      <c r="A304" s="84" t="s">
        <v>501</v>
      </c>
      <c r="B304" s="127" t="str">
        <f>B222</f>
        <v>BILL NO. 07 - SUPPLY OF O&amp;M EQUIPMENT AND SPARES</v>
      </c>
      <c r="C304" s="192"/>
      <c r="D304" s="89"/>
      <c r="E304" s="90"/>
      <c r="F304" s="194"/>
      <c r="G304" s="89"/>
      <c r="H304" s="150" t="str">
        <f t="shared" si="9"/>
        <v/>
      </c>
    </row>
    <row r="305" spans="1:8" x14ac:dyDescent="0.2">
      <c r="A305" s="84" t="s">
        <v>502</v>
      </c>
      <c r="B305" s="127" t="str">
        <f>B284</f>
        <v>BILL NO. 08 - TESTING AND COMMISSIONING</v>
      </c>
      <c r="C305" s="192"/>
      <c r="D305" s="89"/>
      <c r="E305" s="90"/>
      <c r="F305" s="194"/>
      <c r="G305" s="89"/>
      <c r="H305" s="150" t="str">
        <f t="shared" si="9"/>
        <v/>
      </c>
    </row>
    <row r="306" spans="1:8" x14ac:dyDescent="0.2">
      <c r="A306" s="118"/>
      <c r="B306" s="204"/>
      <c r="C306" s="192"/>
      <c r="D306" s="89"/>
      <c r="E306" s="90"/>
      <c r="F306" s="194"/>
      <c r="G306" s="89"/>
      <c r="H306" s="150" t="str">
        <f t="shared" si="9"/>
        <v/>
      </c>
    </row>
    <row r="307" spans="1:8" x14ac:dyDescent="0.2">
      <c r="A307" s="75" t="s">
        <v>213</v>
      </c>
      <c r="B307" s="212" t="s">
        <v>72</v>
      </c>
      <c r="C307" s="192"/>
      <c r="D307" s="89"/>
      <c r="E307" s="90"/>
      <c r="F307" s="194"/>
      <c r="G307" s="89"/>
      <c r="H307" s="150" t="str">
        <f t="shared" si="9"/>
        <v/>
      </c>
    </row>
    <row r="308" spans="1:8" x14ac:dyDescent="0.2">
      <c r="A308" s="84" t="s">
        <v>503</v>
      </c>
      <c r="B308" s="127" t="str">
        <f>B8</f>
        <v>BILL NO. 01 - CIVIL WORK FOR PUMP STATIONS (3 nos.)</v>
      </c>
      <c r="C308" s="192"/>
      <c r="D308" s="89"/>
      <c r="E308" s="90"/>
      <c r="F308" s="194"/>
      <c r="G308" s="89"/>
      <c r="H308" s="150" t="str">
        <f t="shared" si="9"/>
        <v/>
      </c>
    </row>
    <row r="309" spans="1:8" x14ac:dyDescent="0.2">
      <c r="A309" s="84" t="s">
        <v>504</v>
      </c>
      <c r="B309" s="127" t="str">
        <f>B78</f>
        <v>BILL NO. 02 - GRAVITY SEWER SYSTEM AND PRESSURE MAINS</v>
      </c>
      <c r="C309" s="192"/>
      <c r="D309" s="89"/>
      <c r="E309" s="90"/>
      <c r="F309" s="194"/>
      <c r="G309" s="89"/>
      <c r="H309" s="150" t="str">
        <f t="shared" si="9"/>
        <v/>
      </c>
    </row>
    <row r="310" spans="1:8" x14ac:dyDescent="0.2">
      <c r="A310" s="84" t="s">
        <v>505</v>
      </c>
      <c r="B310" s="127" t="str">
        <f>B114</f>
        <v>BILL NO. 03 - DPS</v>
      </c>
      <c r="C310" s="192"/>
      <c r="D310" s="89"/>
      <c r="E310" s="90"/>
      <c r="F310" s="194"/>
      <c r="G310" s="89"/>
      <c r="H310" s="150" t="str">
        <f t="shared" si="9"/>
        <v/>
      </c>
    </row>
    <row r="311" spans="1:8" x14ac:dyDescent="0.2">
      <c r="A311" s="84" t="s">
        <v>506</v>
      </c>
      <c r="B311" s="127" t="str">
        <f>B168</f>
        <v>BILL NO. 04 - SEA OUTFALL</v>
      </c>
      <c r="C311" s="192"/>
      <c r="D311" s="89"/>
      <c r="E311" s="90"/>
      <c r="F311" s="194"/>
      <c r="G311" s="89"/>
      <c r="H311" s="150" t="str">
        <f t="shared" si="9"/>
        <v/>
      </c>
    </row>
    <row r="312" spans="1:8" x14ac:dyDescent="0.2">
      <c r="A312" s="84" t="s">
        <v>507</v>
      </c>
      <c r="B312" s="127" t="str">
        <f>B182</f>
        <v>BILL NO. 05 - SUPPLY AND INSTALLATION OF PUMPS</v>
      </c>
      <c r="C312" s="192"/>
      <c r="D312" s="89"/>
      <c r="E312" s="90"/>
      <c r="F312" s="194"/>
      <c r="G312" s="89"/>
      <c r="H312" s="150" t="str">
        <f t="shared" si="9"/>
        <v/>
      </c>
    </row>
    <row r="313" spans="1:8" x14ac:dyDescent="0.2">
      <c r="A313" s="84" t="s">
        <v>508</v>
      </c>
      <c r="B313" s="127" t="str">
        <f>B198</f>
        <v>BILL NO. 06 - MECHANICAL AND ELECTRICAL WORKS</v>
      </c>
      <c r="C313" s="192"/>
      <c r="D313" s="89"/>
      <c r="E313" s="90"/>
      <c r="F313" s="194"/>
      <c r="G313" s="89"/>
      <c r="H313" s="150" t="str">
        <f t="shared" si="9"/>
        <v/>
      </c>
    </row>
    <row r="314" spans="1:8" x14ac:dyDescent="0.2">
      <c r="A314" s="84" t="s">
        <v>509</v>
      </c>
      <c r="B314" s="127" t="str">
        <f>B222</f>
        <v>BILL NO. 07 - SUPPLY OF O&amp;M EQUIPMENT AND SPARES</v>
      </c>
      <c r="C314" s="192"/>
      <c r="D314" s="89"/>
      <c r="E314" s="90"/>
      <c r="F314" s="194"/>
      <c r="G314" s="89"/>
      <c r="H314" s="150" t="str">
        <f t="shared" si="9"/>
        <v/>
      </c>
    </row>
    <row r="315" spans="1:8" x14ac:dyDescent="0.2">
      <c r="A315" s="84" t="s">
        <v>510</v>
      </c>
      <c r="B315" s="127" t="str">
        <f>B284</f>
        <v>BILL NO. 08 - TESTING AND COMMISSIONING</v>
      </c>
      <c r="C315" s="192"/>
      <c r="D315" s="89"/>
      <c r="E315" s="90"/>
      <c r="F315" s="194"/>
      <c r="G315" s="89"/>
      <c r="H315" s="150" t="str">
        <f t="shared" si="9"/>
        <v/>
      </c>
    </row>
    <row r="316" spans="1:8" x14ac:dyDescent="0.2">
      <c r="A316" s="75"/>
      <c r="B316" s="217"/>
      <c r="C316" s="192"/>
      <c r="D316" s="193"/>
      <c r="E316" s="90"/>
      <c r="F316" s="194"/>
      <c r="G316" s="89"/>
      <c r="H316" s="150" t="str">
        <f t="shared" si="9"/>
        <v/>
      </c>
    </row>
    <row r="317" spans="1:8" x14ac:dyDescent="0.2">
      <c r="A317" s="72" t="s">
        <v>511</v>
      </c>
      <c r="B317" s="73" t="s">
        <v>514</v>
      </c>
      <c r="C317" s="201"/>
      <c r="D317" s="202"/>
      <c r="E317" s="203"/>
      <c r="F317" s="30"/>
      <c r="G317" s="30"/>
      <c r="H317" s="144">
        <f>SUM(H296:H316)</f>
        <v>0</v>
      </c>
    </row>
  </sheetData>
  <phoneticPr fontId="17" type="noConversion"/>
  <printOptions horizontalCentered="1"/>
  <pageMargins left="0.7" right="0.7" top="0.75" bottom="0.75" header="0.3" footer="0.3"/>
  <pageSetup paperSize="9" scale="86" fitToHeight="0" orientation="portrait" r:id="rId1"/>
  <headerFooter alignWithMargins="0">
    <oddFooter>&amp;R&amp;P</oddFooter>
  </headerFooter>
  <rowBreaks count="8" manualBreakCount="8">
    <brk id="77" max="7" man="1"/>
    <brk id="113" max="7" man="1"/>
    <brk id="152" max="7" man="1"/>
    <brk id="167" max="7" man="1"/>
    <brk id="197" max="7" man="1"/>
    <brk id="221" max="7" man="1"/>
    <brk id="257" max="7" man="1"/>
    <brk id="283"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F24"/>
  <sheetViews>
    <sheetView view="pageBreakPreview" zoomScaleNormal="100" zoomScaleSheetLayoutView="100" workbookViewId="0">
      <selection activeCell="D17" sqref="D17"/>
    </sheetView>
  </sheetViews>
  <sheetFormatPr defaultRowHeight="12.75" x14ac:dyDescent="0.2"/>
  <cols>
    <col min="1" max="1" width="9.140625" style="59"/>
    <col min="2" max="2" width="57.7109375" style="59" customWidth="1"/>
    <col min="3" max="3" width="1.140625" style="59" customWidth="1"/>
    <col min="4" max="4" width="17" style="59" bestFit="1" customWidth="1"/>
    <col min="5" max="256" width="9.140625" style="59"/>
    <col min="257" max="257" width="48.5703125" style="59" bestFit="1" customWidth="1"/>
    <col min="258" max="258" width="1.140625" style="59" customWidth="1"/>
    <col min="259" max="259" width="17" style="59" bestFit="1" customWidth="1"/>
    <col min="260" max="261" width="9.140625" style="59"/>
    <col min="262" max="262" width="13.85546875" style="59" bestFit="1" customWidth="1"/>
    <col min="263" max="512" width="9.140625" style="59"/>
    <col min="513" max="513" width="48.5703125" style="59" bestFit="1" customWidth="1"/>
    <col min="514" max="514" width="1.140625" style="59" customWidth="1"/>
    <col min="515" max="515" width="17" style="59" bestFit="1" customWidth="1"/>
    <col min="516" max="517" width="9.140625" style="59"/>
    <col min="518" max="518" width="13.85546875" style="59" bestFit="1" customWidth="1"/>
    <col min="519" max="768" width="9.140625" style="59"/>
    <col min="769" max="769" width="48.5703125" style="59" bestFit="1" customWidth="1"/>
    <col min="770" max="770" width="1.140625" style="59" customWidth="1"/>
    <col min="771" max="771" width="17" style="59" bestFit="1" customWidth="1"/>
    <col min="772" max="773" width="9.140625" style="59"/>
    <col min="774" max="774" width="13.85546875" style="59" bestFit="1" customWidth="1"/>
    <col min="775" max="1024" width="9.140625" style="59"/>
    <col min="1025" max="1025" width="48.5703125" style="59" bestFit="1" customWidth="1"/>
    <col min="1026" max="1026" width="1.140625" style="59" customWidth="1"/>
    <col min="1027" max="1027" width="17" style="59" bestFit="1" customWidth="1"/>
    <col min="1028" max="1029" width="9.140625" style="59"/>
    <col min="1030" max="1030" width="13.85546875" style="59" bestFit="1" customWidth="1"/>
    <col min="1031" max="1280" width="9.140625" style="59"/>
    <col min="1281" max="1281" width="48.5703125" style="59" bestFit="1" customWidth="1"/>
    <col min="1282" max="1282" width="1.140625" style="59" customWidth="1"/>
    <col min="1283" max="1283" width="17" style="59" bestFit="1" customWidth="1"/>
    <col min="1284" max="1285" width="9.140625" style="59"/>
    <col min="1286" max="1286" width="13.85546875" style="59" bestFit="1" customWidth="1"/>
    <col min="1287" max="1536" width="9.140625" style="59"/>
    <col min="1537" max="1537" width="48.5703125" style="59" bestFit="1" customWidth="1"/>
    <col min="1538" max="1538" width="1.140625" style="59" customWidth="1"/>
    <col min="1539" max="1539" width="17" style="59" bestFit="1" customWidth="1"/>
    <col min="1540" max="1541" width="9.140625" style="59"/>
    <col min="1542" max="1542" width="13.85546875" style="59" bestFit="1" customWidth="1"/>
    <col min="1543" max="1792" width="9.140625" style="59"/>
    <col min="1793" max="1793" width="48.5703125" style="59" bestFit="1" customWidth="1"/>
    <col min="1794" max="1794" width="1.140625" style="59" customWidth="1"/>
    <col min="1795" max="1795" width="17" style="59" bestFit="1" customWidth="1"/>
    <col min="1796" max="1797" width="9.140625" style="59"/>
    <col min="1798" max="1798" width="13.85546875" style="59" bestFit="1" customWidth="1"/>
    <col min="1799" max="2048" width="9.140625" style="59"/>
    <col min="2049" max="2049" width="48.5703125" style="59" bestFit="1" customWidth="1"/>
    <col min="2050" max="2050" width="1.140625" style="59" customWidth="1"/>
    <col min="2051" max="2051" width="17" style="59" bestFit="1" customWidth="1"/>
    <col min="2052" max="2053" width="9.140625" style="59"/>
    <col min="2054" max="2054" width="13.85546875" style="59" bestFit="1" customWidth="1"/>
    <col min="2055" max="2304" width="9.140625" style="59"/>
    <col min="2305" max="2305" width="48.5703125" style="59" bestFit="1" customWidth="1"/>
    <col min="2306" max="2306" width="1.140625" style="59" customWidth="1"/>
    <col min="2307" max="2307" width="17" style="59" bestFit="1" customWidth="1"/>
    <col min="2308" max="2309" width="9.140625" style="59"/>
    <col min="2310" max="2310" width="13.85546875" style="59" bestFit="1" customWidth="1"/>
    <col min="2311" max="2560" width="9.140625" style="59"/>
    <col min="2561" max="2561" width="48.5703125" style="59" bestFit="1" customWidth="1"/>
    <col min="2562" max="2562" width="1.140625" style="59" customWidth="1"/>
    <col min="2563" max="2563" width="17" style="59" bestFit="1" customWidth="1"/>
    <col min="2564" max="2565" width="9.140625" style="59"/>
    <col min="2566" max="2566" width="13.85546875" style="59" bestFit="1" customWidth="1"/>
    <col min="2567" max="2816" width="9.140625" style="59"/>
    <col min="2817" max="2817" width="48.5703125" style="59" bestFit="1" customWidth="1"/>
    <col min="2818" max="2818" width="1.140625" style="59" customWidth="1"/>
    <col min="2819" max="2819" width="17" style="59" bestFit="1" customWidth="1"/>
    <col min="2820" max="2821" width="9.140625" style="59"/>
    <col min="2822" max="2822" width="13.85546875" style="59" bestFit="1" customWidth="1"/>
    <col min="2823" max="3072" width="9.140625" style="59"/>
    <col min="3073" max="3073" width="48.5703125" style="59" bestFit="1" customWidth="1"/>
    <col min="3074" max="3074" width="1.140625" style="59" customWidth="1"/>
    <col min="3075" max="3075" width="17" style="59" bestFit="1" customWidth="1"/>
    <col min="3076" max="3077" width="9.140625" style="59"/>
    <col min="3078" max="3078" width="13.85546875" style="59" bestFit="1" customWidth="1"/>
    <col min="3079" max="3328" width="9.140625" style="59"/>
    <col min="3329" max="3329" width="48.5703125" style="59" bestFit="1" customWidth="1"/>
    <col min="3330" max="3330" width="1.140625" style="59" customWidth="1"/>
    <col min="3331" max="3331" width="17" style="59" bestFit="1" customWidth="1"/>
    <col min="3332" max="3333" width="9.140625" style="59"/>
    <col min="3334" max="3334" width="13.85546875" style="59" bestFit="1" customWidth="1"/>
    <col min="3335" max="3584" width="9.140625" style="59"/>
    <col min="3585" max="3585" width="48.5703125" style="59" bestFit="1" customWidth="1"/>
    <col min="3586" max="3586" width="1.140625" style="59" customWidth="1"/>
    <col min="3587" max="3587" width="17" style="59" bestFit="1" customWidth="1"/>
    <col min="3588" max="3589" width="9.140625" style="59"/>
    <col min="3590" max="3590" width="13.85546875" style="59" bestFit="1" customWidth="1"/>
    <col min="3591" max="3840" width="9.140625" style="59"/>
    <col min="3841" max="3841" width="48.5703125" style="59" bestFit="1" customWidth="1"/>
    <col min="3842" max="3842" width="1.140625" style="59" customWidth="1"/>
    <col min="3843" max="3843" width="17" style="59" bestFit="1" customWidth="1"/>
    <col min="3844" max="3845" width="9.140625" style="59"/>
    <col min="3846" max="3846" width="13.85546875" style="59" bestFit="1" customWidth="1"/>
    <col min="3847" max="4096" width="9.140625" style="59"/>
    <col min="4097" max="4097" width="48.5703125" style="59" bestFit="1" customWidth="1"/>
    <col min="4098" max="4098" width="1.140625" style="59" customWidth="1"/>
    <col min="4099" max="4099" width="17" style="59" bestFit="1" customWidth="1"/>
    <col min="4100" max="4101" width="9.140625" style="59"/>
    <col min="4102" max="4102" width="13.85546875" style="59" bestFit="1" customWidth="1"/>
    <col min="4103" max="4352" width="9.140625" style="59"/>
    <col min="4353" max="4353" width="48.5703125" style="59" bestFit="1" customWidth="1"/>
    <col min="4354" max="4354" width="1.140625" style="59" customWidth="1"/>
    <col min="4355" max="4355" width="17" style="59" bestFit="1" customWidth="1"/>
    <col min="4356" max="4357" width="9.140625" style="59"/>
    <col min="4358" max="4358" width="13.85546875" style="59" bestFit="1" customWidth="1"/>
    <col min="4359" max="4608" width="9.140625" style="59"/>
    <col min="4609" max="4609" width="48.5703125" style="59" bestFit="1" customWidth="1"/>
    <col min="4610" max="4610" width="1.140625" style="59" customWidth="1"/>
    <col min="4611" max="4611" width="17" style="59" bestFit="1" customWidth="1"/>
    <col min="4612" max="4613" width="9.140625" style="59"/>
    <col min="4614" max="4614" width="13.85546875" style="59" bestFit="1" customWidth="1"/>
    <col min="4615" max="4864" width="9.140625" style="59"/>
    <col min="4865" max="4865" width="48.5703125" style="59" bestFit="1" customWidth="1"/>
    <col min="4866" max="4866" width="1.140625" style="59" customWidth="1"/>
    <col min="4867" max="4867" width="17" style="59" bestFit="1" customWidth="1"/>
    <col min="4868" max="4869" width="9.140625" style="59"/>
    <col min="4870" max="4870" width="13.85546875" style="59" bestFit="1" customWidth="1"/>
    <col min="4871" max="5120" width="9.140625" style="59"/>
    <col min="5121" max="5121" width="48.5703125" style="59" bestFit="1" customWidth="1"/>
    <col min="5122" max="5122" width="1.140625" style="59" customWidth="1"/>
    <col min="5123" max="5123" width="17" style="59" bestFit="1" customWidth="1"/>
    <col min="5124" max="5125" width="9.140625" style="59"/>
    <col min="5126" max="5126" width="13.85546875" style="59" bestFit="1" customWidth="1"/>
    <col min="5127" max="5376" width="9.140625" style="59"/>
    <col min="5377" max="5377" width="48.5703125" style="59" bestFit="1" customWidth="1"/>
    <col min="5378" max="5378" width="1.140625" style="59" customWidth="1"/>
    <col min="5379" max="5379" width="17" style="59" bestFit="1" customWidth="1"/>
    <col min="5380" max="5381" width="9.140625" style="59"/>
    <col min="5382" max="5382" width="13.85546875" style="59" bestFit="1" customWidth="1"/>
    <col min="5383" max="5632" width="9.140625" style="59"/>
    <col min="5633" max="5633" width="48.5703125" style="59" bestFit="1" customWidth="1"/>
    <col min="5634" max="5634" width="1.140625" style="59" customWidth="1"/>
    <col min="5635" max="5635" width="17" style="59" bestFit="1" customWidth="1"/>
    <col min="5636" max="5637" width="9.140625" style="59"/>
    <col min="5638" max="5638" width="13.85546875" style="59" bestFit="1" customWidth="1"/>
    <col min="5639" max="5888" width="9.140625" style="59"/>
    <col min="5889" max="5889" width="48.5703125" style="59" bestFit="1" customWidth="1"/>
    <col min="5890" max="5890" width="1.140625" style="59" customWidth="1"/>
    <col min="5891" max="5891" width="17" style="59" bestFit="1" customWidth="1"/>
    <col min="5892" max="5893" width="9.140625" style="59"/>
    <col min="5894" max="5894" width="13.85546875" style="59" bestFit="1" customWidth="1"/>
    <col min="5895" max="6144" width="9.140625" style="59"/>
    <col min="6145" max="6145" width="48.5703125" style="59" bestFit="1" customWidth="1"/>
    <col min="6146" max="6146" width="1.140625" style="59" customWidth="1"/>
    <col min="6147" max="6147" width="17" style="59" bestFit="1" customWidth="1"/>
    <col min="6148" max="6149" width="9.140625" style="59"/>
    <col min="6150" max="6150" width="13.85546875" style="59" bestFit="1" customWidth="1"/>
    <col min="6151" max="6400" width="9.140625" style="59"/>
    <col min="6401" max="6401" width="48.5703125" style="59" bestFit="1" customWidth="1"/>
    <col min="6402" max="6402" width="1.140625" style="59" customWidth="1"/>
    <col min="6403" max="6403" width="17" style="59" bestFit="1" customWidth="1"/>
    <col min="6404" max="6405" width="9.140625" style="59"/>
    <col min="6406" max="6406" width="13.85546875" style="59" bestFit="1" customWidth="1"/>
    <col min="6407" max="6656" width="9.140625" style="59"/>
    <col min="6657" max="6657" width="48.5703125" style="59" bestFit="1" customWidth="1"/>
    <col min="6658" max="6658" width="1.140625" style="59" customWidth="1"/>
    <col min="6659" max="6659" width="17" style="59" bestFit="1" customWidth="1"/>
    <col min="6660" max="6661" width="9.140625" style="59"/>
    <col min="6662" max="6662" width="13.85546875" style="59" bestFit="1" customWidth="1"/>
    <col min="6663" max="6912" width="9.140625" style="59"/>
    <col min="6913" max="6913" width="48.5703125" style="59" bestFit="1" customWidth="1"/>
    <col min="6914" max="6914" width="1.140625" style="59" customWidth="1"/>
    <col min="6915" max="6915" width="17" style="59" bestFit="1" customWidth="1"/>
    <col min="6916" max="6917" width="9.140625" style="59"/>
    <col min="6918" max="6918" width="13.85546875" style="59" bestFit="1" customWidth="1"/>
    <col min="6919" max="7168" width="9.140625" style="59"/>
    <col min="7169" max="7169" width="48.5703125" style="59" bestFit="1" customWidth="1"/>
    <col min="7170" max="7170" width="1.140625" style="59" customWidth="1"/>
    <col min="7171" max="7171" width="17" style="59" bestFit="1" customWidth="1"/>
    <col min="7172" max="7173" width="9.140625" style="59"/>
    <col min="7174" max="7174" width="13.85546875" style="59" bestFit="1" customWidth="1"/>
    <col min="7175" max="7424" width="9.140625" style="59"/>
    <col min="7425" max="7425" width="48.5703125" style="59" bestFit="1" customWidth="1"/>
    <col min="7426" max="7426" width="1.140625" style="59" customWidth="1"/>
    <col min="7427" max="7427" width="17" style="59" bestFit="1" customWidth="1"/>
    <col min="7428" max="7429" width="9.140625" style="59"/>
    <col min="7430" max="7430" width="13.85546875" style="59" bestFit="1" customWidth="1"/>
    <col min="7431" max="7680" width="9.140625" style="59"/>
    <col min="7681" max="7681" width="48.5703125" style="59" bestFit="1" customWidth="1"/>
    <col min="7682" max="7682" width="1.140625" style="59" customWidth="1"/>
    <col min="7683" max="7683" width="17" style="59" bestFit="1" customWidth="1"/>
    <col min="7684" max="7685" width="9.140625" style="59"/>
    <col min="7686" max="7686" width="13.85546875" style="59" bestFit="1" customWidth="1"/>
    <col min="7687" max="7936" width="9.140625" style="59"/>
    <col min="7937" max="7937" width="48.5703125" style="59" bestFit="1" customWidth="1"/>
    <col min="7938" max="7938" width="1.140625" style="59" customWidth="1"/>
    <col min="7939" max="7939" width="17" style="59" bestFit="1" customWidth="1"/>
    <col min="7940" max="7941" width="9.140625" style="59"/>
    <col min="7942" max="7942" width="13.85546875" style="59" bestFit="1" customWidth="1"/>
    <col min="7943" max="8192" width="9.140625" style="59"/>
    <col min="8193" max="8193" width="48.5703125" style="59" bestFit="1" customWidth="1"/>
    <col min="8194" max="8194" width="1.140625" style="59" customWidth="1"/>
    <col min="8195" max="8195" width="17" style="59" bestFit="1" customWidth="1"/>
    <col min="8196" max="8197" width="9.140625" style="59"/>
    <col min="8198" max="8198" width="13.85546875" style="59" bestFit="1" customWidth="1"/>
    <col min="8199" max="8448" width="9.140625" style="59"/>
    <col min="8449" max="8449" width="48.5703125" style="59" bestFit="1" customWidth="1"/>
    <col min="8450" max="8450" width="1.140625" style="59" customWidth="1"/>
    <col min="8451" max="8451" width="17" style="59" bestFit="1" customWidth="1"/>
    <col min="8452" max="8453" width="9.140625" style="59"/>
    <col min="8454" max="8454" width="13.85546875" style="59" bestFit="1" customWidth="1"/>
    <col min="8455" max="8704" width="9.140625" style="59"/>
    <col min="8705" max="8705" width="48.5703125" style="59" bestFit="1" customWidth="1"/>
    <col min="8706" max="8706" width="1.140625" style="59" customWidth="1"/>
    <col min="8707" max="8707" width="17" style="59" bestFit="1" customWidth="1"/>
    <col min="8708" max="8709" width="9.140625" style="59"/>
    <col min="8710" max="8710" width="13.85546875" style="59" bestFit="1" customWidth="1"/>
    <col min="8711" max="8960" width="9.140625" style="59"/>
    <col min="8961" max="8961" width="48.5703125" style="59" bestFit="1" customWidth="1"/>
    <col min="8962" max="8962" width="1.140625" style="59" customWidth="1"/>
    <col min="8963" max="8963" width="17" style="59" bestFit="1" customWidth="1"/>
    <col min="8964" max="8965" width="9.140625" style="59"/>
    <col min="8966" max="8966" width="13.85546875" style="59" bestFit="1" customWidth="1"/>
    <col min="8967" max="9216" width="9.140625" style="59"/>
    <col min="9217" max="9217" width="48.5703125" style="59" bestFit="1" customWidth="1"/>
    <col min="9218" max="9218" width="1.140625" style="59" customWidth="1"/>
    <col min="9219" max="9219" width="17" style="59" bestFit="1" customWidth="1"/>
    <col min="9220" max="9221" width="9.140625" style="59"/>
    <col min="9222" max="9222" width="13.85546875" style="59" bestFit="1" customWidth="1"/>
    <col min="9223" max="9472" width="9.140625" style="59"/>
    <col min="9473" max="9473" width="48.5703125" style="59" bestFit="1" customWidth="1"/>
    <col min="9474" max="9474" width="1.140625" style="59" customWidth="1"/>
    <col min="9475" max="9475" width="17" style="59" bestFit="1" customWidth="1"/>
    <col min="9476" max="9477" width="9.140625" style="59"/>
    <col min="9478" max="9478" width="13.85546875" style="59" bestFit="1" customWidth="1"/>
    <col min="9479" max="9728" width="9.140625" style="59"/>
    <col min="9729" max="9729" width="48.5703125" style="59" bestFit="1" customWidth="1"/>
    <col min="9730" max="9730" width="1.140625" style="59" customWidth="1"/>
    <col min="9731" max="9731" width="17" style="59" bestFit="1" customWidth="1"/>
    <col min="9732" max="9733" width="9.140625" style="59"/>
    <col min="9734" max="9734" width="13.85546875" style="59" bestFit="1" customWidth="1"/>
    <col min="9735" max="9984" width="9.140625" style="59"/>
    <col min="9985" max="9985" width="48.5703125" style="59" bestFit="1" customWidth="1"/>
    <col min="9986" max="9986" width="1.140625" style="59" customWidth="1"/>
    <col min="9987" max="9987" width="17" style="59" bestFit="1" customWidth="1"/>
    <col min="9988" max="9989" width="9.140625" style="59"/>
    <col min="9990" max="9990" width="13.85546875" style="59" bestFit="1" customWidth="1"/>
    <col min="9991" max="10240" width="9.140625" style="59"/>
    <col min="10241" max="10241" width="48.5703125" style="59" bestFit="1" customWidth="1"/>
    <col min="10242" max="10242" width="1.140625" style="59" customWidth="1"/>
    <col min="10243" max="10243" width="17" style="59" bestFit="1" customWidth="1"/>
    <col min="10244" max="10245" width="9.140625" style="59"/>
    <col min="10246" max="10246" width="13.85546875" style="59" bestFit="1" customWidth="1"/>
    <col min="10247" max="10496" width="9.140625" style="59"/>
    <col min="10497" max="10497" width="48.5703125" style="59" bestFit="1" customWidth="1"/>
    <col min="10498" max="10498" width="1.140625" style="59" customWidth="1"/>
    <col min="10499" max="10499" width="17" style="59" bestFit="1" customWidth="1"/>
    <col min="10500" max="10501" width="9.140625" style="59"/>
    <col min="10502" max="10502" width="13.85546875" style="59" bestFit="1" customWidth="1"/>
    <col min="10503" max="10752" width="9.140625" style="59"/>
    <col min="10753" max="10753" width="48.5703125" style="59" bestFit="1" customWidth="1"/>
    <col min="10754" max="10754" width="1.140625" style="59" customWidth="1"/>
    <col min="10755" max="10755" width="17" style="59" bestFit="1" customWidth="1"/>
    <col min="10756" max="10757" width="9.140625" style="59"/>
    <col min="10758" max="10758" width="13.85546875" style="59" bestFit="1" customWidth="1"/>
    <col min="10759" max="11008" width="9.140625" style="59"/>
    <col min="11009" max="11009" width="48.5703125" style="59" bestFit="1" customWidth="1"/>
    <col min="11010" max="11010" width="1.140625" style="59" customWidth="1"/>
    <col min="11011" max="11011" width="17" style="59" bestFit="1" customWidth="1"/>
    <col min="11012" max="11013" width="9.140625" style="59"/>
    <col min="11014" max="11014" width="13.85546875" style="59" bestFit="1" customWidth="1"/>
    <col min="11015" max="11264" width="9.140625" style="59"/>
    <col min="11265" max="11265" width="48.5703125" style="59" bestFit="1" customWidth="1"/>
    <col min="11266" max="11266" width="1.140625" style="59" customWidth="1"/>
    <col min="11267" max="11267" width="17" style="59" bestFit="1" customWidth="1"/>
    <col min="11268" max="11269" width="9.140625" style="59"/>
    <col min="11270" max="11270" width="13.85546875" style="59" bestFit="1" customWidth="1"/>
    <col min="11271" max="11520" width="9.140625" style="59"/>
    <col min="11521" max="11521" width="48.5703125" style="59" bestFit="1" customWidth="1"/>
    <col min="11522" max="11522" width="1.140625" style="59" customWidth="1"/>
    <col min="11523" max="11523" width="17" style="59" bestFit="1" customWidth="1"/>
    <col min="11524" max="11525" width="9.140625" style="59"/>
    <col min="11526" max="11526" width="13.85546875" style="59" bestFit="1" customWidth="1"/>
    <col min="11527" max="11776" width="9.140625" style="59"/>
    <col min="11777" max="11777" width="48.5703125" style="59" bestFit="1" customWidth="1"/>
    <col min="11778" max="11778" width="1.140625" style="59" customWidth="1"/>
    <col min="11779" max="11779" width="17" style="59" bestFit="1" customWidth="1"/>
    <col min="11780" max="11781" width="9.140625" style="59"/>
    <col min="11782" max="11782" width="13.85546875" style="59" bestFit="1" customWidth="1"/>
    <col min="11783" max="12032" width="9.140625" style="59"/>
    <col min="12033" max="12033" width="48.5703125" style="59" bestFit="1" customWidth="1"/>
    <col min="12034" max="12034" width="1.140625" style="59" customWidth="1"/>
    <col min="12035" max="12035" width="17" style="59" bestFit="1" customWidth="1"/>
    <col min="12036" max="12037" width="9.140625" style="59"/>
    <col min="12038" max="12038" width="13.85546875" style="59" bestFit="1" customWidth="1"/>
    <col min="12039" max="12288" width="9.140625" style="59"/>
    <col min="12289" max="12289" width="48.5703125" style="59" bestFit="1" customWidth="1"/>
    <col min="12290" max="12290" width="1.140625" style="59" customWidth="1"/>
    <col min="12291" max="12291" width="17" style="59" bestFit="1" customWidth="1"/>
    <col min="12292" max="12293" width="9.140625" style="59"/>
    <col min="12294" max="12294" width="13.85546875" style="59" bestFit="1" customWidth="1"/>
    <col min="12295" max="12544" width="9.140625" style="59"/>
    <col min="12545" max="12545" width="48.5703125" style="59" bestFit="1" customWidth="1"/>
    <col min="12546" max="12546" width="1.140625" style="59" customWidth="1"/>
    <col min="12547" max="12547" width="17" style="59" bestFit="1" customWidth="1"/>
    <col min="12548" max="12549" width="9.140625" style="59"/>
    <col min="12550" max="12550" width="13.85546875" style="59" bestFit="1" customWidth="1"/>
    <col min="12551" max="12800" width="9.140625" style="59"/>
    <col min="12801" max="12801" width="48.5703125" style="59" bestFit="1" customWidth="1"/>
    <col min="12802" max="12802" width="1.140625" style="59" customWidth="1"/>
    <col min="12803" max="12803" width="17" style="59" bestFit="1" customWidth="1"/>
    <col min="12804" max="12805" width="9.140625" style="59"/>
    <col min="12806" max="12806" width="13.85546875" style="59" bestFit="1" customWidth="1"/>
    <col min="12807" max="13056" width="9.140625" style="59"/>
    <col min="13057" max="13057" width="48.5703125" style="59" bestFit="1" customWidth="1"/>
    <col min="13058" max="13058" width="1.140625" style="59" customWidth="1"/>
    <col min="13059" max="13059" width="17" style="59" bestFit="1" customWidth="1"/>
    <col min="13060" max="13061" width="9.140625" style="59"/>
    <col min="13062" max="13062" width="13.85546875" style="59" bestFit="1" customWidth="1"/>
    <col min="13063" max="13312" width="9.140625" style="59"/>
    <col min="13313" max="13313" width="48.5703125" style="59" bestFit="1" customWidth="1"/>
    <col min="13314" max="13314" width="1.140625" style="59" customWidth="1"/>
    <col min="13315" max="13315" width="17" style="59" bestFit="1" customWidth="1"/>
    <col min="13316" max="13317" width="9.140625" style="59"/>
    <col min="13318" max="13318" width="13.85546875" style="59" bestFit="1" customWidth="1"/>
    <col min="13319" max="13568" width="9.140625" style="59"/>
    <col min="13569" max="13569" width="48.5703125" style="59" bestFit="1" customWidth="1"/>
    <col min="13570" max="13570" width="1.140625" style="59" customWidth="1"/>
    <col min="13571" max="13571" width="17" style="59" bestFit="1" customWidth="1"/>
    <col min="13572" max="13573" width="9.140625" style="59"/>
    <col min="13574" max="13574" width="13.85546875" style="59" bestFit="1" customWidth="1"/>
    <col min="13575" max="13824" width="9.140625" style="59"/>
    <col min="13825" max="13825" width="48.5703125" style="59" bestFit="1" customWidth="1"/>
    <col min="13826" max="13826" width="1.140625" style="59" customWidth="1"/>
    <col min="13827" max="13827" width="17" style="59" bestFit="1" customWidth="1"/>
    <col min="13828" max="13829" width="9.140625" style="59"/>
    <col min="13830" max="13830" width="13.85546875" style="59" bestFit="1" customWidth="1"/>
    <col min="13831" max="14080" width="9.140625" style="59"/>
    <col min="14081" max="14081" width="48.5703125" style="59" bestFit="1" customWidth="1"/>
    <col min="14082" max="14082" width="1.140625" style="59" customWidth="1"/>
    <col min="14083" max="14083" width="17" style="59" bestFit="1" customWidth="1"/>
    <col min="14084" max="14085" width="9.140625" style="59"/>
    <col min="14086" max="14086" width="13.85546875" style="59" bestFit="1" customWidth="1"/>
    <col min="14087" max="14336" width="9.140625" style="59"/>
    <col min="14337" max="14337" width="48.5703125" style="59" bestFit="1" customWidth="1"/>
    <col min="14338" max="14338" width="1.140625" style="59" customWidth="1"/>
    <col min="14339" max="14339" width="17" style="59" bestFit="1" customWidth="1"/>
    <col min="14340" max="14341" width="9.140625" style="59"/>
    <col min="14342" max="14342" width="13.85546875" style="59" bestFit="1" customWidth="1"/>
    <col min="14343" max="14592" width="9.140625" style="59"/>
    <col min="14593" max="14593" width="48.5703125" style="59" bestFit="1" customWidth="1"/>
    <col min="14594" max="14594" width="1.140625" style="59" customWidth="1"/>
    <col min="14595" max="14595" width="17" style="59" bestFit="1" customWidth="1"/>
    <col min="14596" max="14597" width="9.140625" style="59"/>
    <col min="14598" max="14598" width="13.85546875" style="59" bestFit="1" customWidth="1"/>
    <col min="14599" max="14848" width="9.140625" style="59"/>
    <col min="14849" max="14849" width="48.5703125" style="59" bestFit="1" customWidth="1"/>
    <col min="14850" max="14850" width="1.140625" style="59" customWidth="1"/>
    <col min="14851" max="14851" width="17" style="59" bestFit="1" customWidth="1"/>
    <col min="14852" max="14853" width="9.140625" style="59"/>
    <col min="14854" max="14854" width="13.85546875" style="59" bestFit="1" customWidth="1"/>
    <col min="14855" max="15104" width="9.140625" style="59"/>
    <col min="15105" max="15105" width="48.5703125" style="59" bestFit="1" customWidth="1"/>
    <col min="15106" max="15106" width="1.140625" style="59" customWidth="1"/>
    <col min="15107" max="15107" width="17" style="59" bestFit="1" customWidth="1"/>
    <col min="15108" max="15109" width="9.140625" style="59"/>
    <col min="15110" max="15110" width="13.85546875" style="59" bestFit="1" customWidth="1"/>
    <col min="15111" max="15360" width="9.140625" style="59"/>
    <col min="15361" max="15361" width="48.5703125" style="59" bestFit="1" customWidth="1"/>
    <col min="15362" max="15362" width="1.140625" style="59" customWidth="1"/>
    <col min="15363" max="15363" width="17" style="59" bestFit="1" customWidth="1"/>
    <col min="15364" max="15365" width="9.140625" style="59"/>
    <col min="15366" max="15366" width="13.85546875" style="59" bestFit="1" customWidth="1"/>
    <col min="15367" max="15616" width="9.140625" style="59"/>
    <col min="15617" max="15617" width="48.5703125" style="59" bestFit="1" customWidth="1"/>
    <col min="15618" max="15618" width="1.140625" style="59" customWidth="1"/>
    <col min="15619" max="15619" width="17" style="59" bestFit="1" customWidth="1"/>
    <col min="15620" max="15621" width="9.140625" style="59"/>
    <col min="15622" max="15622" width="13.85546875" style="59" bestFit="1" customWidth="1"/>
    <col min="15623" max="15872" width="9.140625" style="59"/>
    <col min="15873" max="15873" width="48.5703125" style="59" bestFit="1" customWidth="1"/>
    <col min="15874" max="15874" width="1.140625" style="59" customWidth="1"/>
    <col min="15875" max="15875" width="17" style="59" bestFit="1" customWidth="1"/>
    <col min="15876" max="15877" width="9.140625" style="59"/>
    <col min="15878" max="15878" width="13.85546875" style="59" bestFit="1" customWidth="1"/>
    <col min="15879" max="16128" width="9.140625" style="59"/>
    <col min="16129" max="16129" width="48.5703125" style="59" bestFit="1" customWidth="1"/>
    <col min="16130" max="16130" width="1.140625" style="59" customWidth="1"/>
    <col min="16131" max="16131" width="17" style="59" bestFit="1" customWidth="1"/>
    <col min="16132" max="16133" width="9.140625" style="59"/>
    <col min="16134" max="16134" width="13.85546875" style="59" bestFit="1" customWidth="1"/>
    <col min="16135" max="16384" width="9.140625" style="59"/>
  </cols>
  <sheetData>
    <row r="2" spans="1:6" ht="15.75" x14ac:dyDescent="0.2">
      <c r="A2" s="436" t="s">
        <v>0</v>
      </c>
      <c r="B2" s="436"/>
      <c r="C2" s="436"/>
      <c r="D2" s="436"/>
      <c r="E2" s="436"/>
      <c r="F2" s="436"/>
    </row>
    <row r="3" spans="1:6" ht="18.75" x14ac:dyDescent="0.2">
      <c r="A3" s="447" t="str">
        <f>'Cover Page'!A16:I16</f>
        <v>WATER SUPPLY &amp; SEWARAGE SYSTEM IN GDH.NADELLA</v>
      </c>
      <c r="B3" s="447"/>
      <c r="C3" s="447"/>
      <c r="D3" s="447"/>
      <c r="E3" s="447"/>
      <c r="F3" s="447"/>
    </row>
    <row r="4" spans="1:6" ht="18.75" x14ac:dyDescent="0.2">
      <c r="A4" s="447" t="str">
        <f>'03 Water Supply system'!A3</f>
        <v>03 WATER SUPPLY SYSTEM</v>
      </c>
      <c r="B4" s="447"/>
      <c r="C4" s="447"/>
      <c r="D4" s="447"/>
      <c r="E4" s="447"/>
      <c r="F4" s="447"/>
    </row>
    <row r="6" spans="1:6" ht="15" customHeight="1" x14ac:dyDescent="0.2">
      <c r="B6" s="440" t="s">
        <v>1</v>
      </c>
      <c r="C6" s="442"/>
      <c r="D6" s="444" t="s">
        <v>2</v>
      </c>
      <c r="E6" s="442" t="s">
        <v>3</v>
      </c>
    </row>
    <row r="7" spans="1:6" x14ac:dyDescent="0.2">
      <c r="B7" s="441"/>
      <c r="C7" s="443"/>
      <c r="D7" s="445"/>
      <c r="E7" s="446"/>
    </row>
    <row r="8" spans="1:6" ht="15" x14ac:dyDescent="0.2">
      <c r="B8" s="2"/>
      <c r="C8" s="3"/>
      <c r="D8" s="4"/>
      <c r="E8" s="5"/>
    </row>
    <row r="9" spans="1:6" ht="15" x14ac:dyDescent="0.2">
      <c r="B9" s="100" t="str">
        <f>'03 Water Supply system'!B248</f>
        <v>BILL NO. 01 - WATER DISTRIBUTION NETWORK - PIPES AND FITTINGS</v>
      </c>
      <c r="C9" s="3"/>
      <c r="D9" s="4">
        <f>+'03 Water Supply system'!H40</f>
        <v>0</v>
      </c>
      <c r="E9" s="5"/>
    </row>
    <row r="10" spans="1:6" ht="15" x14ac:dyDescent="0.2">
      <c r="B10" s="100" t="str">
        <f>'03 Water Supply system'!B249</f>
        <v>BILL NO. 02 - RAIN WATER INTEGRATION</v>
      </c>
      <c r="C10" s="3"/>
      <c r="D10" s="8">
        <f>+'03 Water Supply system'!H51</f>
        <v>0</v>
      </c>
      <c r="E10" s="5"/>
      <c r="F10" s="60"/>
    </row>
    <row r="11" spans="1:6" ht="15" x14ac:dyDescent="0.2">
      <c r="B11" s="100" t="str">
        <f>'03 Water Supply system'!B250</f>
        <v>BILL NO. 03 - CUSTOMER CONNECTIONS</v>
      </c>
      <c r="C11" s="3"/>
      <c r="D11" s="8">
        <f>+'03 Water Supply system'!H63</f>
        <v>0</v>
      </c>
      <c r="E11" s="5"/>
      <c r="F11" s="60"/>
    </row>
    <row r="12" spans="1:6" ht="15" x14ac:dyDescent="0.2">
      <c r="B12" s="100" t="str">
        <f>'03 Water Supply system'!B251</f>
        <v>BILL NO. 04 - WATER TREATMENT PLANT (WTP) FACILITY WORKS</v>
      </c>
      <c r="C12" s="3"/>
      <c r="D12" s="8">
        <f>+'03 Water Supply system'!H85</f>
        <v>0</v>
      </c>
      <c r="E12" s="5"/>
      <c r="F12" s="60"/>
    </row>
    <row r="13" spans="1:6" ht="15" x14ac:dyDescent="0.2">
      <c r="B13" s="100" t="str">
        <f>'03 Water Supply system'!B252</f>
        <v xml:space="preserve">BILL NO. 05 - BRINE OUTFALL </v>
      </c>
      <c r="C13" s="3"/>
      <c r="D13" s="8">
        <f>+'03 Water Supply system'!H98</f>
        <v>0</v>
      </c>
      <c r="E13" s="5"/>
      <c r="F13" s="60"/>
    </row>
    <row r="14" spans="1:6" ht="15" x14ac:dyDescent="0.2">
      <c r="B14" s="100" t="str">
        <f>'03 Water Supply system'!B253</f>
        <v>BILL NO. 06 - SUPPLY AND INSTALLATION OF PLANTS</v>
      </c>
      <c r="C14" s="3"/>
      <c r="D14" s="8">
        <f>+'03 Water Supply system'!H110</f>
        <v>0</v>
      </c>
      <c r="E14" s="5"/>
      <c r="F14" s="60"/>
    </row>
    <row r="15" spans="1:6" ht="15" x14ac:dyDescent="0.2">
      <c r="B15" s="100" t="str">
        <f>'03 Water Supply system'!B254</f>
        <v>BILL NO. 07 - SUPPLY AND INSTALLATION OF PUMPS</v>
      </c>
      <c r="C15" s="3"/>
      <c r="D15" s="8">
        <f>+'03 Water Supply system'!H137</f>
        <v>0</v>
      </c>
      <c r="E15" s="5"/>
      <c r="F15" s="60"/>
    </row>
    <row r="16" spans="1:6" ht="15" x14ac:dyDescent="0.2">
      <c r="B16" s="100" t="str">
        <f>'03 Water Supply system'!B255</f>
        <v>BILL NO. 08 - MECHANICAL AND ELECTRICAL WORKS</v>
      </c>
      <c r="C16" s="3"/>
      <c r="D16" s="8">
        <f>+'03 Water Supply system'!H158</f>
        <v>0</v>
      </c>
      <c r="E16" s="5"/>
      <c r="F16" s="60"/>
    </row>
    <row r="17" spans="2:6" ht="15" x14ac:dyDescent="0.2">
      <c r="B17" s="100" t="str">
        <f>'03 Water Supply system'!B256</f>
        <v>BILL NO. 09 - PHOTOVOLTAIC GRID CONNECTION</v>
      </c>
      <c r="C17" s="3"/>
      <c r="D17" s="8">
        <f>+'03 Water Supply system'!H170</f>
        <v>0</v>
      </c>
      <c r="E17" s="5"/>
      <c r="F17" s="60"/>
    </row>
    <row r="18" spans="2:6" ht="15" x14ac:dyDescent="0.2">
      <c r="B18" s="100" t="str">
        <f>'03 Water Supply system'!B257</f>
        <v>BILL NO. 10 - SUPPLY OF O&amp;M EQUIPMENT AND SPARES</v>
      </c>
      <c r="C18" s="3"/>
      <c r="D18" s="8">
        <f>+'03 Water Supply system'!H235</f>
        <v>0</v>
      </c>
      <c r="E18" s="5"/>
      <c r="F18" s="60"/>
    </row>
    <row r="19" spans="2:6" ht="15" x14ac:dyDescent="0.2">
      <c r="B19" s="100" t="str">
        <f>'03 Water Supply system'!B258</f>
        <v>BILL NO. 11 - TESTING AND COMMISSIONING</v>
      </c>
      <c r="C19" s="3"/>
      <c r="D19" s="8">
        <f>+'03 Water Supply system'!H244</f>
        <v>0</v>
      </c>
      <c r="E19" s="5"/>
      <c r="F19" s="60"/>
    </row>
    <row r="20" spans="2:6" ht="15" x14ac:dyDescent="0.2">
      <c r="B20" s="100" t="str">
        <f>'03 Water Supply system'!B245</f>
        <v>BILL NO. 12 - ADDITIONS AND OMMISSIONS</v>
      </c>
      <c r="C20" s="3"/>
      <c r="D20" s="8">
        <f>+'03 Water Supply system'!H273</f>
        <v>0</v>
      </c>
      <c r="E20" s="5"/>
      <c r="F20" s="60"/>
    </row>
    <row r="21" spans="2:6" ht="30" customHeight="1" x14ac:dyDescent="0.2">
      <c r="B21" s="7"/>
      <c r="C21" s="3"/>
      <c r="D21" s="8"/>
      <c r="E21" s="5"/>
    </row>
    <row r="22" spans="2:6" ht="27.75" customHeight="1" x14ac:dyDescent="0.2">
      <c r="B22" s="10" t="s">
        <v>6</v>
      </c>
      <c r="C22" s="11"/>
      <c r="D22" s="12">
        <f>SUM(D9:D21)</f>
        <v>0</v>
      </c>
      <c r="E22" s="13"/>
    </row>
    <row r="24" spans="2:6" x14ac:dyDescent="0.2">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273"/>
  <sheetViews>
    <sheetView view="pageBreakPreview" topLeftCell="B90" zoomScale="90" zoomScaleNormal="90" zoomScaleSheetLayoutView="90" workbookViewId="0">
      <selection activeCell="L90" sqref="L90"/>
    </sheetView>
  </sheetViews>
  <sheetFormatPr defaultRowHeight="12.75" x14ac:dyDescent="0.2"/>
  <cols>
    <col min="1" max="1" width="6.28515625" style="119" customWidth="1"/>
    <col min="2" max="2" width="57.140625" style="18" customWidth="1"/>
    <col min="3" max="3" width="2.7109375" style="18" customWidth="1"/>
    <col min="4" max="4" width="7.85546875" style="120" bestFit="1" customWidth="1"/>
    <col min="5" max="5" width="4.7109375" style="121" bestFit="1" customWidth="1"/>
    <col min="6" max="6" width="9" style="120" customWidth="1"/>
    <col min="7" max="7" width="9" style="122" customWidth="1"/>
    <col min="8" max="8" width="8.28515625" style="18" bestFit="1" customWidth="1"/>
    <col min="9" max="9" width="9.140625" style="18"/>
    <col min="10" max="10" width="14.28515625" style="18" customWidth="1"/>
    <col min="11" max="256" width="9.140625" style="18"/>
    <col min="257" max="257" width="6.28515625" style="18" customWidth="1"/>
    <col min="258" max="258" width="57.140625" style="18" customWidth="1"/>
    <col min="259" max="259" width="2.7109375" style="18" customWidth="1"/>
    <col min="260" max="260" width="10" style="18" bestFit="1" customWidth="1"/>
    <col min="261" max="261" width="7" style="18" customWidth="1"/>
    <col min="262" max="262" width="10" style="18" customWidth="1"/>
    <col min="263" max="263" width="10" style="18" bestFit="1" customWidth="1"/>
    <col min="264" max="264" width="14.5703125" style="18" customWidth="1"/>
    <col min="265" max="265" width="9.140625" style="18"/>
    <col min="266" max="266" width="14.28515625" style="18" customWidth="1"/>
    <col min="267" max="512" width="9.140625" style="18"/>
    <col min="513" max="513" width="6.28515625" style="18" customWidth="1"/>
    <col min="514" max="514" width="57.140625" style="18" customWidth="1"/>
    <col min="515" max="515" width="2.7109375" style="18" customWidth="1"/>
    <col min="516" max="516" width="10" style="18" bestFit="1" customWidth="1"/>
    <col min="517" max="517" width="7" style="18" customWidth="1"/>
    <col min="518" max="518" width="10" style="18" customWidth="1"/>
    <col min="519" max="519" width="10" style="18" bestFit="1" customWidth="1"/>
    <col min="520" max="520" width="14.5703125" style="18" customWidth="1"/>
    <col min="521" max="521" width="9.140625" style="18"/>
    <col min="522" max="522" width="14.28515625" style="18" customWidth="1"/>
    <col min="523" max="768" width="9.140625" style="18"/>
    <col min="769" max="769" width="6.28515625" style="18" customWidth="1"/>
    <col min="770" max="770" width="57.140625" style="18" customWidth="1"/>
    <col min="771" max="771" width="2.7109375" style="18" customWidth="1"/>
    <col min="772" max="772" width="10" style="18" bestFit="1" customWidth="1"/>
    <col min="773" max="773" width="7" style="18" customWidth="1"/>
    <col min="774" max="774" width="10" style="18" customWidth="1"/>
    <col min="775" max="775" width="10" style="18" bestFit="1" customWidth="1"/>
    <col min="776" max="776" width="14.5703125" style="18" customWidth="1"/>
    <col min="777" max="777" width="9.140625" style="18"/>
    <col min="778" max="778" width="14.28515625" style="18" customWidth="1"/>
    <col min="779" max="1024" width="9.140625" style="18"/>
    <col min="1025" max="1025" width="6.28515625" style="18" customWidth="1"/>
    <col min="1026" max="1026" width="57.140625" style="18" customWidth="1"/>
    <col min="1027" max="1027" width="2.7109375" style="18" customWidth="1"/>
    <col min="1028" max="1028" width="10" style="18" bestFit="1" customWidth="1"/>
    <col min="1029" max="1029" width="7" style="18" customWidth="1"/>
    <col min="1030" max="1030" width="10" style="18" customWidth="1"/>
    <col min="1031" max="1031" width="10" style="18" bestFit="1" customWidth="1"/>
    <col min="1032" max="1032" width="14.5703125" style="18" customWidth="1"/>
    <col min="1033" max="1033" width="9.140625" style="18"/>
    <col min="1034" max="1034" width="14.28515625" style="18" customWidth="1"/>
    <col min="1035" max="1280" width="9.140625" style="18"/>
    <col min="1281" max="1281" width="6.28515625" style="18" customWidth="1"/>
    <col min="1282" max="1282" width="57.140625" style="18" customWidth="1"/>
    <col min="1283" max="1283" width="2.7109375" style="18" customWidth="1"/>
    <col min="1284" max="1284" width="10" style="18" bestFit="1" customWidth="1"/>
    <col min="1285" max="1285" width="7" style="18" customWidth="1"/>
    <col min="1286" max="1286" width="10" style="18" customWidth="1"/>
    <col min="1287" max="1287" width="10" style="18" bestFit="1" customWidth="1"/>
    <col min="1288" max="1288" width="14.5703125" style="18" customWidth="1"/>
    <col min="1289" max="1289" width="9.140625" style="18"/>
    <col min="1290" max="1290" width="14.28515625" style="18" customWidth="1"/>
    <col min="1291" max="1536" width="9.140625" style="18"/>
    <col min="1537" max="1537" width="6.28515625" style="18" customWidth="1"/>
    <col min="1538" max="1538" width="57.140625" style="18" customWidth="1"/>
    <col min="1539" max="1539" width="2.7109375" style="18" customWidth="1"/>
    <col min="1540" max="1540" width="10" style="18" bestFit="1" customWidth="1"/>
    <col min="1541" max="1541" width="7" style="18" customWidth="1"/>
    <col min="1542" max="1542" width="10" style="18" customWidth="1"/>
    <col min="1543" max="1543" width="10" style="18" bestFit="1" customWidth="1"/>
    <col min="1544" max="1544" width="14.5703125" style="18" customWidth="1"/>
    <col min="1545" max="1545" width="9.140625" style="18"/>
    <col min="1546" max="1546" width="14.28515625" style="18" customWidth="1"/>
    <col min="1547" max="1792" width="9.140625" style="18"/>
    <col min="1793" max="1793" width="6.28515625" style="18" customWidth="1"/>
    <col min="1794" max="1794" width="57.140625" style="18" customWidth="1"/>
    <col min="1795" max="1795" width="2.7109375" style="18" customWidth="1"/>
    <col min="1796" max="1796" width="10" style="18" bestFit="1" customWidth="1"/>
    <col min="1797" max="1797" width="7" style="18" customWidth="1"/>
    <col min="1798" max="1798" width="10" style="18" customWidth="1"/>
    <col min="1799" max="1799" width="10" style="18" bestFit="1" customWidth="1"/>
    <col min="1800" max="1800" width="14.5703125" style="18" customWidth="1"/>
    <col min="1801" max="1801" width="9.140625" style="18"/>
    <col min="1802" max="1802" width="14.28515625" style="18" customWidth="1"/>
    <col min="1803" max="2048" width="9.140625" style="18"/>
    <col min="2049" max="2049" width="6.28515625" style="18" customWidth="1"/>
    <col min="2050" max="2050" width="57.140625" style="18" customWidth="1"/>
    <col min="2051" max="2051" width="2.7109375" style="18" customWidth="1"/>
    <col min="2052" max="2052" width="10" style="18" bestFit="1" customWidth="1"/>
    <col min="2053" max="2053" width="7" style="18" customWidth="1"/>
    <col min="2054" max="2054" width="10" style="18" customWidth="1"/>
    <col min="2055" max="2055" width="10" style="18" bestFit="1" customWidth="1"/>
    <col min="2056" max="2056" width="14.5703125" style="18" customWidth="1"/>
    <col min="2057" max="2057" width="9.140625" style="18"/>
    <col min="2058" max="2058" width="14.28515625" style="18" customWidth="1"/>
    <col min="2059" max="2304" width="9.140625" style="18"/>
    <col min="2305" max="2305" width="6.28515625" style="18" customWidth="1"/>
    <col min="2306" max="2306" width="57.140625" style="18" customWidth="1"/>
    <col min="2307" max="2307" width="2.7109375" style="18" customWidth="1"/>
    <col min="2308" max="2308" width="10" style="18" bestFit="1" customWidth="1"/>
    <col min="2309" max="2309" width="7" style="18" customWidth="1"/>
    <col min="2310" max="2310" width="10" style="18" customWidth="1"/>
    <col min="2311" max="2311" width="10" style="18" bestFit="1" customWidth="1"/>
    <col min="2312" max="2312" width="14.5703125" style="18" customWidth="1"/>
    <col min="2313" max="2313" width="9.140625" style="18"/>
    <col min="2314" max="2314" width="14.28515625" style="18" customWidth="1"/>
    <col min="2315" max="2560" width="9.140625" style="18"/>
    <col min="2561" max="2561" width="6.28515625" style="18" customWidth="1"/>
    <col min="2562" max="2562" width="57.140625" style="18" customWidth="1"/>
    <col min="2563" max="2563" width="2.7109375" style="18" customWidth="1"/>
    <col min="2564" max="2564" width="10" style="18" bestFit="1" customWidth="1"/>
    <col min="2565" max="2565" width="7" style="18" customWidth="1"/>
    <col min="2566" max="2566" width="10" style="18" customWidth="1"/>
    <col min="2567" max="2567" width="10" style="18" bestFit="1" customWidth="1"/>
    <col min="2568" max="2568" width="14.5703125" style="18" customWidth="1"/>
    <col min="2569" max="2569" width="9.140625" style="18"/>
    <col min="2570" max="2570" width="14.28515625" style="18" customWidth="1"/>
    <col min="2571" max="2816" width="9.140625" style="18"/>
    <col min="2817" max="2817" width="6.28515625" style="18" customWidth="1"/>
    <col min="2818" max="2818" width="57.140625" style="18" customWidth="1"/>
    <col min="2819" max="2819" width="2.7109375" style="18" customWidth="1"/>
    <col min="2820" max="2820" width="10" style="18" bestFit="1" customWidth="1"/>
    <col min="2821" max="2821" width="7" style="18" customWidth="1"/>
    <col min="2822" max="2822" width="10" style="18" customWidth="1"/>
    <col min="2823" max="2823" width="10" style="18" bestFit="1" customWidth="1"/>
    <col min="2824" max="2824" width="14.5703125" style="18" customWidth="1"/>
    <col min="2825" max="2825" width="9.140625" style="18"/>
    <col min="2826" max="2826" width="14.28515625" style="18" customWidth="1"/>
    <col min="2827" max="3072" width="9.140625" style="18"/>
    <col min="3073" max="3073" width="6.28515625" style="18" customWidth="1"/>
    <col min="3074" max="3074" width="57.140625" style="18" customWidth="1"/>
    <col min="3075" max="3075" width="2.7109375" style="18" customWidth="1"/>
    <col min="3076" max="3076" width="10" style="18" bestFit="1" customWidth="1"/>
    <col min="3077" max="3077" width="7" style="18" customWidth="1"/>
    <col min="3078" max="3078" width="10" style="18" customWidth="1"/>
    <col min="3079" max="3079" width="10" style="18" bestFit="1" customWidth="1"/>
    <col min="3080" max="3080" width="14.5703125" style="18" customWidth="1"/>
    <col min="3081" max="3081" width="9.140625" style="18"/>
    <col min="3082" max="3082" width="14.28515625" style="18" customWidth="1"/>
    <col min="3083" max="3328" width="9.140625" style="18"/>
    <col min="3329" max="3329" width="6.28515625" style="18" customWidth="1"/>
    <col min="3330" max="3330" width="57.140625" style="18" customWidth="1"/>
    <col min="3331" max="3331" width="2.7109375" style="18" customWidth="1"/>
    <col min="3332" max="3332" width="10" style="18" bestFit="1" customWidth="1"/>
    <col min="3333" max="3333" width="7" style="18" customWidth="1"/>
    <col min="3334" max="3334" width="10" style="18" customWidth="1"/>
    <col min="3335" max="3335" width="10" style="18" bestFit="1" customWidth="1"/>
    <col min="3336" max="3336" width="14.5703125" style="18" customWidth="1"/>
    <col min="3337" max="3337" width="9.140625" style="18"/>
    <col min="3338" max="3338" width="14.28515625" style="18" customWidth="1"/>
    <col min="3339" max="3584" width="9.140625" style="18"/>
    <col min="3585" max="3585" width="6.28515625" style="18" customWidth="1"/>
    <col min="3586" max="3586" width="57.140625" style="18" customWidth="1"/>
    <col min="3587" max="3587" width="2.7109375" style="18" customWidth="1"/>
    <col min="3588" max="3588" width="10" style="18" bestFit="1" customWidth="1"/>
    <col min="3589" max="3589" width="7" style="18" customWidth="1"/>
    <col min="3590" max="3590" width="10" style="18" customWidth="1"/>
    <col min="3591" max="3591" width="10" style="18" bestFit="1" customWidth="1"/>
    <col min="3592" max="3592" width="14.5703125" style="18" customWidth="1"/>
    <col min="3593" max="3593" width="9.140625" style="18"/>
    <col min="3594" max="3594" width="14.28515625" style="18" customWidth="1"/>
    <col min="3595" max="3840" width="9.140625" style="18"/>
    <col min="3841" max="3841" width="6.28515625" style="18" customWidth="1"/>
    <col min="3842" max="3842" width="57.140625" style="18" customWidth="1"/>
    <col min="3843" max="3843" width="2.7109375" style="18" customWidth="1"/>
    <col min="3844" max="3844" width="10" style="18" bestFit="1" customWidth="1"/>
    <col min="3845" max="3845" width="7" style="18" customWidth="1"/>
    <col min="3846" max="3846" width="10" style="18" customWidth="1"/>
    <col min="3847" max="3847" width="10" style="18" bestFit="1" customWidth="1"/>
    <col min="3848" max="3848" width="14.5703125" style="18" customWidth="1"/>
    <col min="3849" max="3849" width="9.140625" style="18"/>
    <col min="3850" max="3850" width="14.28515625" style="18" customWidth="1"/>
    <col min="3851" max="4096" width="9.140625" style="18"/>
    <col min="4097" max="4097" width="6.28515625" style="18" customWidth="1"/>
    <col min="4098" max="4098" width="57.140625" style="18" customWidth="1"/>
    <col min="4099" max="4099" width="2.7109375" style="18" customWidth="1"/>
    <col min="4100" max="4100" width="10" style="18" bestFit="1" customWidth="1"/>
    <col min="4101" max="4101" width="7" style="18" customWidth="1"/>
    <col min="4102" max="4102" width="10" style="18" customWidth="1"/>
    <col min="4103" max="4103" width="10" style="18" bestFit="1" customWidth="1"/>
    <col min="4104" max="4104" width="14.5703125" style="18" customWidth="1"/>
    <col min="4105" max="4105" width="9.140625" style="18"/>
    <col min="4106" max="4106" width="14.28515625" style="18" customWidth="1"/>
    <col min="4107" max="4352" width="9.140625" style="18"/>
    <col min="4353" max="4353" width="6.28515625" style="18" customWidth="1"/>
    <col min="4354" max="4354" width="57.140625" style="18" customWidth="1"/>
    <col min="4355" max="4355" width="2.7109375" style="18" customWidth="1"/>
    <col min="4356" max="4356" width="10" style="18" bestFit="1" customWidth="1"/>
    <col min="4357" max="4357" width="7" style="18" customWidth="1"/>
    <col min="4358" max="4358" width="10" style="18" customWidth="1"/>
    <col min="4359" max="4359" width="10" style="18" bestFit="1" customWidth="1"/>
    <col min="4360" max="4360" width="14.5703125" style="18" customWidth="1"/>
    <col min="4361" max="4361" width="9.140625" style="18"/>
    <col min="4362" max="4362" width="14.28515625" style="18" customWidth="1"/>
    <col min="4363" max="4608" width="9.140625" style="18"/>
    <col min="4609" max="4609" width="6.28515625" style="18" customWidth="1"/>
    <col min="4610" max="4610" width="57.140625" style="18" customWidth="1"/>
    <col min="4611" max="4611" width="2.7109375" style="18" customWidth="1"/>
    <col min="4612" max="4612" width="10" style="18" bestFit="1" customWidth="1"/>
    <col min="4613" max="4613" width="7" style="18" customWidth="1"/>
    <col min="4614" max="4614" width="10" style="18" customWidth="1"/>
    <col min="4615" max="4615" width="10" style="18" bestFit="1" customWidth="1"/>
    <col min="4616" max="4616" width="14.5703125" style="18" customWidth="1"/>
    <col min="4617" max="4617" width="9.140625" style="18"/>
    <col min="4618" max="4618" width="14.28515625" style="18" customWidth="1"/>
    <col min="4619" max="4864" width="9.140625" style="18"/>
    <col min="4865" max="4865" width="6.28515625" style="18" customWidth="1"/>
    <col min="4866" max="4866" width="57.140625" style="18" customWidth="1"/>
    <col min="4867" max="4867" width="2.7109375" style="18" customWidth="1"/>
    <col min="4868" max="4868" width="10" style="18" bestFit="1" customWidth="1"/>
    <col min="4869" max="4869" width="7" style="18" customWidth="1"/>
    <col min="4870" max="4870" width="10" style="18" customWidth="1"/>
    <col min="4871" max="4871" width="10" style="18" bestFit="1" customWidth="1"/>
    <col min="4872" max="4872" width="14.5703125" style="18" customWidth="1"/>
    <col min="4873" max="4873" width="9.140625" style="18"/>
    <col min="4874" max="4874" width="14.28515625" style="18" customWidth="1"/>
    <col min="4875" max="5120" width="9.140625" style="18"/>
    <col min="5121" max="5121" width="6.28515625" style="18" customWidth="1"/>
    <col min="5122" max="5122" width="57.140625" style="18" customWidth="1"/>
    <col min="5123" max="5123" width="2.7109375" style="18" customWidth="1"/>
    <col min="5124" max="5124" width="10" style="18" bestFit="1" customWidth="1"/>
    <col min="5125" max="5125" width="7" style="18" customWidth="1"/>
    <col min="5126" max="5126" width="10" style="18" customWidth="1"/>
    <col min="5127" max="5127" width="10" style="18" bestFit="1" customWidth="1"/>
    <col min="5128" max="5128" width="14.5703125" style="18" customWidth="1"/>
    <col min="5129" max="5129" width="9.140625" style="18"/>
    <col min="5130" max="5130" width="14.28515625" style="18" customWidth="1"/>
    <col min="5131" max="5376" width="9.140625" style="18"/>
    <col min="5377" max="5377" width="6.28515625" style="18" customWidth="1"/>
    <col min="5378" max="5378" width="57.140625" style="18" customWidth="1"/>
    <col min="5379" max="5379" width="2.7109375" style="18" customWidth="1"/>
    <col min="5380" max="5380" width="10" style="18" bestFit="1" customWidth="1"/>
    <col min="5381" max="5381" width="7" style="18" customWidth="1"/>
    <col min="5382" max="5382" width="10" style="18" customWidth="1"/>
    <col min="5383" max="5383" width="10" style="18" bestFit="1" customWidth="1"/>
    <col min="5384" max="5384" width="14.5703125" style="18" customWidth="1"/>
    <col min="5385" max="5385" width="9.140625" style="18"/>
    <col min="5386" max="5386" width="14.28515625" style="18" customWidth="1"/>
    <col min="5387" max="5632" width="9.140625" style="18"/>
    <col min="5633" max="5633" width="6.28515625" style="18" customWidth="1"/>
    <col min="5634" max="5634" width="57.140625" style="18" customWidth="1"/>
    <col min="5635" max="5635" width="2.7109375" style="18" customWidth="1"/>
    <col min="5636" max="5636" width="10" style="18" bestFit="1" customWidth="1"/>
    <col min="5637" max="5637" width="7" style="18" customWidth="1"/>
    <col min="5638" max="5638" width="10" style="18" customWidth="1"/>
    <col min="5639" max="5639" width="10" style="18" bestFit="1" customWidth="1"/>
    <col min="5640" max="5640" width="14.5703125" style="18" customWidth="1"/>
    <col min="5641" max="5641" width="9.140625" style="18"/>
    <col min="5642" max="5642" width="14.28515625" style="18" customWidth="1"/>
    <col min="5643" max="5888" width="9.140625" style="18"/>
    <col min="5889" max="5889" width="6.28515625" style="18" customWidth="1"/>
    <col min="5890" max="5890" width="57.140625" style="18" customWidth="1"/>
    <col min="5891" max="5891" width="2.7109375" style="18" customWidth="1"/>
    <col min="5892" max="5892" width="10" style="18" bestFit="1" customWidth="1"/>
    <col min="5893" max="5893" width="7" style="18" customWidth="1"/>
    <col min="5894" max="5894" width="10" style="18" customWidth="1"/>
    <col min="5895" max="5895" width="10" style="18" bestFit="1" customWidth="1"/>
    <col min="5896" max="5896" width="14.5703125" style="18" customWidth="1"/>
    <col min="5897" max="5897" width="9.140625" style="18"/>
    <col min="5898" max="5898" width="14.28515625" style="18" customWidth="1"/>
    <col min="5899" max="6144" width="9.140625" style="18"/>
    <col min="6145" max="6145" width="6.28515625" style="18" customWidth="1"/>
    <col min="6146" max="6146" width="57.140625" style="18" customWidth="1"/>
    <col min="6147" max="6147" width="2.7109375" style="18" customWidth="1"/>
    <col min="6148" max="6148" width="10" style="18" bestFit="1" customWidth="1"/>
    <col min="6149" max="6149" width="7" style="18" customWidth="1"/>
    <col min="6150" max="6150" width="10" style="18" customWidth="1"/>
    <col min="6151" max="6151" width="10" style="18" bestFit="1" customWidth="1"/>
    <col min="6152" max="6152" width="14.5703125" style="18" customWidth="1"/>
    <col min="6153" max="6153" width="9.140625" style="18"/>
    <col min="6154" max="6154" width="14.28515625" style="18" customWidth="1"/>
    <col min="6155" max="6400" width="9.140625" style="18"/>
    <col min="6401" max="6401" width="6.28515625" style="18" customWidth="1"/>
    <col min="6402" max="6402" width="57.140625" style="18" customWidth="1"/>
    <col min="6403" max="6403" width="2.7109375" style="18" customWidth="1"/>
    <col min="6404" max="6404" width="10" style="18" bestFit="1" customWidth="1"/>
    <col min="6405" max="6405" width="7" style="18" customWidth="1"/>
    <col min="6406" max="6406" width="10" style="18" customWidth="1"/>
    <col min="6407" max="6407" width="10" style="18" bestFit="1" customWidth="1"/>
    <col min="6408" max="6408" width="14.5703125" style="18" customWidth="1"/>
    <col min="6409" max="6409" width="9.140625" style="18"/>
    <col min="6410" max="6410" width="14.28515625" style="18" customWidth="1"/>
    <col min="6411" max="6656" width="9.140625" style="18"/>
    <col min="6657" max="6657" width="6.28515625" style="18" customWidth="1"/>
    <col min="6658" max="6658" width="57.140625" style="18" customWidth="1"/>
    <col min="6659" max="6659" width="2.7109375" style="18" customWidth="1"/>
    <col min="6660" max="6660" width="10" style="18" bestFit="1" customWidth="1"/>
    <col min="6661" max="6661" width="7" style="18" customWidth="1"/>
    <col min="6662" max="6662" width="10" style="18" customWidth="1"/>
    <col min="6663" max="6663" width="10" style="18" bestFit="1" customWidth="1"/>
    <col min="6664" max="6664" width="14.5703125" style="18" customWidth="1"/>
    <col min="6665" max="6665" width="9.140625" style="18"/>
    <col min="6666" max="6666" width="14.28515625" style="18" customWidth="1"/>
    <col min="6667" max="6912" width="9.140625" style="18"/>
    <col min="6913" max="6913" width="6.28515625" style="18" customWidth="1"/>
    <col min="6914" max="6914" width="57.140625" style="18" customWidth="1"/>
    <col min="6915" max="6915" width="2.7109375" style="18" customWidth="1"/>
    <col min="6916" max="6916" width="10" style="18" bestFit="1" customWidth="1"/>
    <col min="6917" max="6917" width="7" style="18" customWidth="1"/>
    <col min="6918" max="6918" width="10" style="18" customWidth="1"/>
    <col min="6919" max="6919" width="10" style="18" bestFit="1" customWidth="1"/>
    <col min="6920" max="6920" width="14.5703125" style="18" customWidth="1"/>
    <col min="6921" max="6921" width="9.140625" style="18"/>
    <col min="6922" max="6922" width="14.28515625" style="18" customWidth="1"/>
    <col min="6923" max="7168" width="9.140625" style="18"/>
    <col min="7169" max="7169" width="6.28515625" style="18" customWidth="1"/>
    <col min="7170" max="7170" width="57.140625" style="18" customWidth="1"/>
    <col min="7171" max="7171" width="2.7109375" style="18" customWidth="1"/>
    <col min="7172" max="7172" width="10" style="18" bestFit="1" customWidth="1"/>
    <col min="7173" max="7173" width="7" style="18" customWidth="1"/>
    <col min="7174" max="7174" width="10" style="18" customWidth="1"/>
    <col min="7175" max="7175" width="10" style="18" bestFit="1" customWidth="1"/>
    <col min="7176" max="7176" width="14.5703125" style="18" customWidth="1"/>
    <col min="7177" max="7177" width="9.140625" style="18"/>
    <col min="7178" max="7178" width="14.28515625" style="18" customWidth="1"/>
    <col min="7179" max="7424" width="9.140625" style="18"/>
    <col min="7425" max="7425" width="6.28515625" style="18" customWidth="1"/>
    <col min="7426" max="7426" width="57.140625" style="18" customWidth="1"/>
    <col min="7427" max="7427" width="2.7109375" style="18" customWidth="1"/>
    <col min="7428" max="7428" width="10" style="18" bestFit="1" customWidth="1"/>
    <col min="7429" max="7429" width="7" style="18" customWidth="1"/>
    <col min="7430" max="7430" width="10" style="18" customWidth="1"/>
    <col min="7431" max="7431" width="10" style="18" bestFit="1" customWidth="1"/>
    <col min="7432" max="7432" width="14.5703125" style="18" customWidth="1"/>
    <col min="7433" max="7433" width="9.140625" style="18"/>
    <col min="7434" max="7434" width="14.28515625" style="18" customWidth="1"/>
    <col min="7435" max="7680" width="9.140625" style="18"/>
    <col min="7681" max="7681" width="6.28515625" style="18" customWidth="1"/>
    <col min="7682" max="7682" width="57.140625" style="18" customWidth="1"/>
    <col min="7683" max="7683" width="2.7109375" style="18" customWidth="1"/>
    <col min="7684" max="7684" width="10" style="18" bestFit="1" customWidth="1"/>
    <col min="7685" max="7685" width="7" style="18" customWidth="1"/>
    <col min="7686" max="7686" width="10" style="18" customWidth="1"/>
    <col min="7687" max="7687" width="10" style="18" bestFit="1" customWidth="1"/>
    <col min="7688" max="7688" width="14.5703125" style="18" customWidth="1"/>
    <col min="7689" max="7689" width="9.140625" style="18"/>
    <col min="7690" max="7690" width="14.28515625" style="18" customWidth="1"/>
    <col min="7691" max="7936" width="9.140625" style="18"/>
    <col min="7937" max="7937" width="6.28515625" style="18" customWidth="1"/>
    <col min="7938" max="7938" width="57.140625" style="18" customWidth="1"/>
    <col min="7939" max="7939" width="2.7109375" style="18" customWidth="1"/>
    <col min="7940" max="7940" width="10" style="18" bestFit="1" customWidth="1"/>
    <col min="7941" max="7941" width="7" style="18" customWidth="1"/>
    <col min="7942" max="7942" width="10" style="18" customWidth="1"/>
    <col min="7943" max="7943" width="10" style="18" bestFit="1" customWidth="1"/>
    <col min="7944" max="7944" width="14.5703125" style="18" customWidth="1"/>
    <col min="7945" max="7945" width="9.140625" style="18"/>
    <col min="7946" max="7946" width="14.28515625" style="18" customWidth="1"/>
    <col min="7947" max="8192" width="9.140625" style="18"/>
    <col min="8193" max="8193" width="6.28515625" style="18" customWidth="1"/>
    <col min="8194" max="8194" width="57.140625" style="18" customWidth="1"/>
    <col min="8195" max="8195" width="2.7109375" style="18" customWidth="1"/>
    <col min="8196" max="8196" width="10" style="18" bestFit="1" customWidth="1"/>
    <col min="8197" max="8197" width="7" style="18" customWidth="1"/>
    <col min="8198" max="8198" width="10" style="18" customWidth="1"/>
    <col min="8199" max="8199" width="10" style="18" bestFit="1" customWidth="1"/>
    <col min="8200" max="8200" width="14.5703125" style="18" customWidth="1"/>
    <col min="8201" max="8201" width="9.140625" style="18"/>
    <col min="8202" max="8202" width="14.28515625" style="18" customWidth="1"/>
    <col min="8203" max="8448" width="9.140625" style="18"/>
    <col min="8449" max="8449" width="6.28515625" style="18" customWidth="1"/>
    <col min="8450" max="8450" width="57.140625" style="18" customWidth="1"/>
    <col min="8451" max="8451" width="2.7109375" style="18" customWidth="1"/>
    <col min="8452" max="8452" width="10" style="18" bestFit="1" customWidth="1"/>
    <col min="8453" max="8453" width="7" style="18" customWidth="1"/>
    <col min="8454" max="8454" width="10" style="18" customWidth="1"/>
    <col min="8455" max="8455" width="10" style="18" bestFit="1" customWidth="1"/>
    <col min="8456" max="8456" width="14.5703125" style="18" customWidth="1"/>
    <col min="8457" max="8457" width="9.140625" style="18"/>
    <col min="8458" max="8458" width="14.28515625" style="18" customWidth="1"/>
    <col min="8459" max="8704" width="9.140625" style="18"/>
    <col min="8705" max="8705" width="6.28515625" style="18" customWidth="1"/>
    <col min="8706" max="8706" width="57.140625" style="18" customWidth="1"/>
    <col min="8707" max="8707" width="2.7109375" style="18" customWidth="1"/>
    <col min="8708" max="8708" width="10" style="18" bestFit="1" customWidth="1"/>
    <col min="8709" max="8709" width="7" style="18" customWidth="1"/>
    <col min="8710" max="8710" width="10" style="18" customWidth="1"/>
    <col min="8711" max="8711" width="10" style="18" bestFit="1" customWidth="1"/>
    <col min="8712" max="8712" width="14.5703125" style="18" customWidth="1"/>
    <col min="8713" max="8713" width="9.140625" style="18"/>
    <col min="8714" max="8714" width="14.28515625" style="18" customWidth="1"/>
    <col min="8715" max="8960" width="9.140625" style="18"/>
    <col min="8961" max="8961" width="6.28515625" style="18" customWidth="1"/>
    <col min="8962" max="8962" width="57.140625" style="18" customWidth="1"/>
    <col min="8963" max="8963" width="2.7109375" style="18" customWidth="1"/>
    <col min="8964" max="8964" width="10" style="18" bestFit="1" customWidth="1"/>
    <col min="8965" max="8965" width="7" style="18" customWidth="1"/>
    <col min="8966" max="8966" width="10" style="18" customWidth="1"/>
    <col min="8967" max="8967" width="10" style="18" bestFit="1" customWidth="1"/>
    <col min="8968" max="8968" width="14.5703125" style="18" customWidth="1"/>
    <col min="8969" max="8969" width="9.140625" style="18"/>
    <col min="8970" max="8970" width="14.28515625" style="18" customWidth="1"/>
    <col min="8971" max="9216" width="9.140625" style="18"/>
    <col min="9217" max="9217" width="6.28515625" style="18" customWidth="1"/>
    <col min="9218" max="9218" width="57.140625" style="18" customWidth="1"/>
    <col min="9219" max="9219" width="2.7109375" style="18" customWidth="1"/>
    <col min="9220" max="9220" width="10" style="18" bestFit="1" customWidth="1"/>
    <col min="9221" max="9221" width="7" style="18" customWidth="1"/>
    <col min="9222" max="9222" width="10" style="18" customWidth="1"/>
    <col min="9223" max="9223" width="10" style="18" bestFit="1" customWidth="1"/>
    <col min="9224" max="9224" width="14.5703125" style="18" customWidth="1"/>
    <col min="9225" max="9225" width="9.140625" style="18"/>
    <col min="9226" max="9226" width="14.28515625" style="18" customWidth="1"/>
    <col min="9227" max="9472" width="9.140625" style="18"/>
    <col min="9473" max="9473" width="6.28515625" style="18" customWidth="1"/>
    <col min="9474" max="9474" width="57.140625" style="18" customWidth="1"/>
    <col min="9475" max="9475" width="2.7109375" style="18" customWidth="1"/>
    <col min="9476" max="9476" width="10" style="18" bestFit="1" customWidth="1"/>
    <col min="9477" max="9477" width="7" style="18" customWidth="1"/>
    <col min="9478" max="9478" width="10" style="18" customWidth="1"/>
    <col min="9479" max="9479" width="10" style="18" bestFit="1" customWidth="1"/>
    <col min="9480" max="9480" width="14.5703125" style="18" customWidth="1"/>
    <col min="9481" max="9481" width="9.140625" style="18"/>
    <col min="9482" max="9482" width="14.28515625" style="18" customWidth="1"/>
    <col min="9483" max="9728" width="9.140625" style="18"/>
    <col min="9729" max="9729" width="6.28515625" style="18" customWidth="1"/>
    <col min="9730" max="9730" width="57.140625" style="18" customWidth="1"/>
    <col min="9731" max="9731" width="2.7109375" style="18" customWidth="1"/>
    <col min="9732" max="9732" width="10" style="18" bestFit="1" customWidth="1"/>
    <col min="9733" max="9733" width="7" style="18" customWidth="1"/>
    <col min="9734" max="9734" width="10" style="18" customWidth="1"/>
    <col min="9735" max="9735" width="10" style="18" bestFit="1" customWidth="1"/>
    <col min="9736" max="9736" width="14.5703125" style="18" customWidth="1"/>
    <col min="9737" max="9737" width="9.140625" style="18"/>
    <col min="9738" max="9738" width="14.28515625" style="18" customWidth="1"/>
    <col min="9739" max="9984" width="9.140625" style="18"/>
    <col min="9985" max="9985" width="6.28515625" style="18" customWidth="1"/>
    <col min="9986" max="9986" width="57.140625" style="18" customWidth="1"/>
    <col min="9987" max="9987" width="2.7109375" style="18" customWidth="1"/>
    <col min="9988" max="9988" width="10" style="18" bestFit="1" customWidth="1"/>
    <col min="9989" max="9989" width="7" style="18" customWidth="1"/>
    <col min="9990" max="9990" width="10" style="18" customWidth="1"/>
    <col min="9991" max="9991" width="10" style="18" bestFit="1" customWidth="1"/>
    <col min="9992" max="9992" width="14.5703125" style="18" customWidth="1"/>
    <col min="9993" max="9993" width="9.140625" style="18"/>
    <col min="9994" max="9994" width="14.28515625" style="18" customWidth="1"/>
    <col min="9995" max="10240" width="9.140625" style="18"/>
    <col min="10241" max="10241" width="6.28515625" style="18" customWidth="1"/>
    <col min="10242" max="10242" width="57.140625" style="18" customWidth="1"/>
    <col min="10243" max="10243" width="2.7109375" style="18" customWidth="1"/>
    <col min="10244" max="10244" width="10" style="18" bestFit="1" customWidth="1"/>
    <col min="10245" max="10245" width="7" style="18" customWidth="1"/>
    <col min="10246" max="10246" width="10" style="18" customWidth="1"/>
    <col min="10247" max="10247" width="10" style="18" bestFit="1" customWidth="1"/>
    <col min="10248" max="10248" width="14.5703125" style="18" customWidth="1"/>
    <col min="10249" max="10249" width="9.140625" style="18"/>
    <col min="10250" max="10250" width="14.28515625" style="18" customWidth="1"/>
    <col min="10251" max="10496" width="9.140625" style="18"/>
    <col min="10497" max="10497" width="6.28515625" style="18" customWidth="1"/>
    <col min="10498" max="10498" width="57.140625" style="18" customWidth="1"/>
    <col min="10499" max="10499" width="2.7109375" style="18" customWidth="1"/>
    <col min="10500" max="10500" width="10" style="18" bestFit="1" customWidth="1"/>
    <col min="10501" max="10501" width="7" style="18" customWidth="1"/>
    <col min="10502" max="10502" width="10" style="18" customWidth="1"/>
    <col min="10503" max="10503" width="10" style="18" bestFit="1" customWidth="1"/>
    <col min="10504" max="10504" width="14.5703125" style="18" customWidth="1"/>
    <col min="10505" max="10505" width="9.140625" style="18"/>
    <col min="10506" max="10506" width="14.28515625" style="18" customWidth="1"/>
    <col min="10507" max="10752" width="9.140625" style="18"/>
    <col min="10753" max="10753" width="6.28515625" style="18" customWidth="1"/>
    <col min="10754" max="10754" width="57.140625" style="18" customWidth="1"/>
    <col min="10755" max="10755" width="2.7109375" style="18" customWidth="1"/>
    <col min="10756" max="10756" width="10" style="18" bestFit="1" customWidth="1"/>
    <col min="10757" max="10757" width="7" style="18" customWidth="1"/>
    <col min="10758" max="10758" width="10" style="18" customWidth="1"/>
    <col min="10759" max="10759" width="10" style="18" bestFit="1" customWidth="1"/>
    <col min="10760" max="10760" width="14.5703125" style="18" customWidth="1"/>
    <col min="10761" max="10761" width="9.140625" style="18"/>
    <col min="10762" max="10762" width="14.28515625" style="18" customWidth="1"/>
    <col min="10763" max="11008" width="9.140625" style="18"/>
    <col min="11009" max="11009" width="6.28515625" style="18" customWidth="1"/>
    <col min="11010" max="11010" width="57.140625" style="18" customWidth="1"/>
    <col min="11011" max="11011" width="2.7109375" style="18" customWidth="1"/>
    <col min="11012" max="11012" width="10" style="18" bestFit="1" customWidth="1"/>
    <col min="11013" max="11013" width="7" style="18" customWidth="1"/>
    <col min="11014" max="11014" width="10" style="18" customWidth="1"/>
    <col min="11015" max="11015" width="10" style="18" bestFit="1" customWidth="1"/>
    <col min="11016" max="11016" width="14.5703125" style="18" customWidth="1"/>
    <col min="11017" max="11017" width="9.140625" style="18"/>
    <col min="11018" max="11018" width="14.28515625" style="18" customWidth="1"/>
    <col min="11019" max="11264" width="9.140625" style="18"/>
    <col min="11265" max="11265" width="6.28515625" style="18" customWidth="1"/>
    <col min="11266" max="11266" width="57.140625" style="18" customWidth="1"/>
    <col min="11267" max="11267" width="2.7109375" style="18" customWidth="1"/>
    <col min="11268" max="11268" width="10" style="18" bestFit="1" customWidth="1"/>
    <col min="11269" max="11269" width="7" style="18" customWidth="1"/>
    <col min="11270" max="11270" width="10" style="18" customWidth="1"/>
    <col min="11271" max="11271" width="10" style="18" bestFit="1" customWidth="1"/>
    <col min="11272" max="11272" width="14.5703125" style="18" customWidth="1"/>
    <col min="11273" max="11273" width="9.140625" style="18"/>
    <col min="11274" max="11274" width="14.28515625" style="18" customWidth="1"/>
    <col min="11275" max="11520" width="9.140625" style="18"/>
    <col min="11521" max="11521" width="6.28515625" style="18" customWidth="1"/>
    <col min="11522" max="11522" width="57.140625" style="18" customWidth="1"/>
    <col min="11523" max="11523" width="2.7109375" style="18" customWidth="1"/>
    <col min="11524" max="11524" width="10" style="18" bestFit="1" customWidth="1"/>
    <col min="11525" max="11525" width="7" style="18" customWidth="1"/>
    <col min="11526" max="11526" width="10" style="18" customWidth="1"/>
    <col min="11527" max="11527" width="10" style="18" bestFit="1" customWidth="1"/>
    <col min="11528" max="11528" width="14.5703125" style="18" customWidth="1"/>
    <col min="11529" max="11529" width="9.140625" style="18"/>
    <col min="11530" max="11530" width="14.28515625" style="18" customWidth="1"/>
    <col min="11531" max="11776" width="9.140625" style="18"/>
    <col min="11777" max="11777" width="6.28515625" style="18" customWidth="1"/>
    <col min="11778" max="11778" width="57.140625" style="18" customWidth="1"/>
    <col min="11779" max="11779" width="2.7109375" style="18" customWidth="1"/>
    <col min="11780" max="11780" width="10" style="18" bestFit="1" customWidth="1"/>
    <col min="11781" max="11781" width="7" style="18" customWidth="1"/>
    <col min="11782" max="11782" width="10" style="18" customWidth="1"/>
    <col min="11783" max="11783" width="10" style="18" bestFit="1" customWidth="1"/>
    <col min="11784" max="11784" width="14.5703125" style="18" customWidth="1"/>
    <col min="11785" max="11785" width="9.140625" style="18"/>
    <col min="11786" max="11786" width="14.28515625" style="18" customWidth="1"/>
    <col min="11787" max="12032" width="9.140625" style="18"/>
    <col min="12033" max="12033" width="6.28515625" style="18" customWidth="1"/>
    <col min="12034" max="12034" width="57.140625" style="18" customWidth="1"/>
    <col min="12035" max="12035" width="2.7109375" style="18" customWidth="1"/>
    <col min="12036" max="12036" width="10" style="18" bestFit="1" customWidth="1"/>
    <col min="12037" max="12037" width="7" style="18" customWidth="1"/>
    <col min="12038" max="12038" width="10" style="18" customWidth="1"/>
    <col min="12039" max="12039" width="10" style="18" bestFit="1" customWidth="1"/>
    <col min="12040" max="12040" width="14.5703125" style="18" customWidth="1"/>
    <col min="12041" max="12041" width="9.140625" style="18"/>
    <col min="12042" max="12042" width="14.28515625" style="18" customWidth="1"/>
    <col min="12043" max="12288" width="9.140625" style="18"/>
    <col min="12289" max="12289" width="6.28515625" style="18" customWidth="1"/>
    <col min="12290" max="12290" width="57.140625" style="18" customWidth="1"/>
    <col min="12291" max="12291" width="2.7109375" style="18" customWidth="1"/>
    <col min="12292" max="12292" width="10" style="18" bestFit="1" customWidth="1"/>
    <col min="12293" max="12293" width="7" style="18" customWidth="1"/>
    <col min="12294" max="12294" width="10" style="18" customWidth="1"/>
    <col min="12295" max="12295" width="10" style="18" bestFit="1" customWidth="1"/>
    <col min="12296" max="12296" width="14.5703125" style="18" customWidth="1"/>
    <col min="12297" max="12297" width="9.140625" style="18"/>
    <col min="12298" max="12298" width="14.28515625" style="18" customWidth="1"/>
    <col min="12299" max="12544" width="9.140625" style="18"/>
    <col min="12545" max="12545" width="6.28515625" style="18" customWidth="1"/>
    <col min="12546" max="12546" width="57.140625" style="18" customWidth="1"/>
    <col min="12547" max="12547" width="2.7109375" style="18" customWidth="1"/>
    <col min="12548" max="12548" width="10" style="18" bestFit="1" customWidth="1"/>
    <col min="12549" max="12549" width="7" style="18" customWidth="1"/>
    <col min="12550" max="12550" width="10" style="18" customWidth="1"/>
    <col min="12551" max="12551" width="10" style="18" bestFit="1" customWidth="1"/>
    <col min="12552" max="12552" width="14.5703125" style="18" customWidth="1"/>
    <col min="12553" max="12553" width="9.140625" style="18"/>
    <col min="12554" max="12554" width="14.28515625" style="18" customWidth="1"/>
    <col min="12555" max="12800" width="9.140625" style="18"/>
    <col min="12801" max="12801" width="6.28515625" style="18" customWidth="1"/>
    <col min="12802" max="12802" width="57.140625" style="18" customWidth="1"/>
    <col min="12803" max="12803" width="2.7109375" style="18" customWidth="1"/>
    <col min="12804" max="12804" width="10" style="18" bestFit="1" customWidth="1"/>
    <col min="12805" max="12805" width="7" style="18" customWidth="1"/>
    <col min="12806" max="12806" width="10" style="18" customWidth="1"/>
    <col min="12807" max="12807" width="10" style="18" bestFit="1" customWidth="1"/>
    <col min="12808" max="12808" width="14.5703125" style="18" customWidth="1"/>
    <col min="12809" max="12809" width="9.140625" style="18"/>
    <col min="12810" max="12810" width="14.28515625" style="18" customWidth="1"/>
    <col min="12811" max="13056" width="9.140625" style="18"/>
    <col min="13057" max="13057" width="6.28515625" style="18" customWidth="1"/>
    <col min="13058" max="13058" width="57.140625" style="18" customWidth="1"/>
    <col min="13059" max="13059" width="2.7109375" style="18" customWidth="1"/>
    <col min="13060" max="13060" width="10" style="18" bestFit="1" customWidth="1"/>
    <col min="13061" max="13061" width="7" style="18" customWidth="1"/>
    <col min="13062" max="13062" width="10" style="18" customWidth="1"/>
    <col min="13063" max="13063" width="10" style="18" bestFit="1" customWidth="1"/>
    <col min="13064" max="13064" width="14.5703125" style="18" customWidth="1"/>
    <col min="13065" max="13065" width="9.140625" style="18"/>
    <col min="13066" max="13066" width="14.28515625" style="18" customWidth="1"/>
    <col min="13067" max="13312" width="9.140625" style="18"/>
    <col min="13313" max="13313" width="6.28515625" style="18" customWidth="1"/>
    <col min="13314" max="13314" width="57.140625" style="18" customWidth="1"/>
    <col min="13315" max="13315" width="2.7109375" style="18" customWidth="1"/>
    <col min="13316" max="13316" width="10" style="18" bestFit="1" customWidth="1"/>
    <col min="13317" max="13317" width="7" style="18" customWidth="1"/>
    <col min="13318" max="13318" width="10" style="18" customWidth="1"/>
    <col min="13319" max="13319" width="10" style="18" bestFit="1" customWidth="1"/>
    <col min="13320" max="13320" width="14.5703125" style="18" customWidth="1"/>
    <col min="13321" max="13321" width="9.140625" style="18"/>
    <col min="13322" max="13322" width="14.28515625" style="18" customWidth="1"/>
    <col min="13323" max="13568" width="9.140625" style="18"/>
    <col min="13569" max="13569" width="6.28515625" style="18" customWidth="1"/>
    <col min="13570" max="13570" width="57.140625" style="18" customWidth="1"/>
    <col min="13571" max="13571" width="2.7109375" style="18" customWidth="1"/>
    <col min="13572" max="13572" width="10" style="18" bestFit="1" customWidth="1"/>
    <col min="13573" max="13573" width="7" style="18" customWidth="1"/>
    <col min="13574" max="13574" width="10" style="18" customWidth="1"/>
    <col min="13575" max="13575" width="10" style="18" bestFit="1" customWidth="1"/>
    <col min="13576" max="13576" width="14.5703125" style="18" customWidth="1"/>
    <col min="13577" max="13577" width="9.140625" style="18"/>
    <col min="13578" max="13578" width="14.28515625" style="18" customWidth="1"/>
    <col min="13579" max="13824" width="9.140625" style="18"/>
    <col min="13825" max="13825" width="6.28515625" style="18" customWidth="1"/>
    <col min="13826" max="13826" width="57.140625" style="18" customWidth="1"/>
    <col min="13827" max="13827" width="2.7109375" style="18" customWidth="1"/>
    <col min="13828" max="13828" width="10" style="18" bestFit="1" customWidth="1"/>
    <col min="13829" max="13829" width="7" style="18" customWidth="1"/>
    <col min="13830" max="13830" width="10" style="18" customWidth="1"/>
    <col min="13831" max="13831" width="10" style="18" bestFit="1" customWidth="1"/>
    <col min="13832" max="13832" width="14.5703125" style="18" customWidth="1"/>
    <col min="13833" max="13833" width="9.140625" style="18"/>
    <col min="13834" max="13834" width="14.28515625" style="18" customWidth="1"/>
    <col min="13835" max="14080" width="9.140625" style="18"/>
    <col min="14081" max="14081" width="6.28515625" style="18" customWidth="1"/>
    <col min="14082" max="14082" width="57.140625" style="18" customWidth="1"/>
    <col min="14083" max="14083" width="2.7109375" style="18" customWidth="1"/>
    <col min="14084" max="14084" width="10" style="18" bestFit="1" customWidth="1"/>
    <col min="14085" max="14085" width="7" style="18" customWidth="1"/>
    <col min="14086" max="14086" width="10" style="18" customWidth="1"/>
    <col min="14087" max="14087" width="10" style="18" bestFit="1" customWidth="1"/>
    <col min="14088" max="14088" width="14.5703125" style="18" customWidth="1"/>
    <col min="14089" max="14089" width="9.140625" style="18"/>
    <col min="14090" max="14090" width="14.28515625" style="18" customWidth="1"/>
    <col min="14091" max="14336" width="9.140625" style="18"/>
    <col min="14337" max="14337" width="6.28515625" style="18" customWidth="1"/>
    <col min="14338" max="14338" width="57.140625" style="18" customWidth="1"/>
    <col min="14339" max="14339" width="2.7109375" style="18" customWidth="1"/>
    <col min="14340" max="14340" width="10" style="18" bestFit="1" customWidth="1"/>
    <col min="14341" max="14341" width="7" style="18" customWidth="1"/>
    <col min="14342" max="14342" width="10" style="18" customWidth="1"/>
    <col min="14343" max="14343" width="10" style="18" bestFit="1" customWidth="1"/>
    <col min="14344" max="14344" width="14.5703125" style="18" customWidth="1"/>
    <col min="14345" max="14345" width="9.140625" style="18"/>
    <col min="14346" max="14346" width="14.28515625" style="18" customWidth="1"/>
    <col min="14347" max="14592" width="9.140625" style="18"/>
    <col min="14593" max="14593" width="6.28515625" style="18" customWidth="1"/>
    <col min="14594" max="14594" width="57.140625" style="18" customWidth="1"/>
    <col min="14595" max="14595" width="2.7109375" style="18" customWidth="1"/>
    <col min="14596" max="14596" width="10" style="18" bestFit="1" customWidth="1"/>
    <col min="14597" max="14597" width="7" style="18" customWidth="1"/>
    <col min="14598" max="14598" width="10" style="18" customWidth="1"/>
    <col min="14599" max="14599" width="10" style="18" bestFit="1" customWidth="1"/>
    <col min="14600" max="14600" width="14.5703125" style="18" customWidth="1"/>
    <col min="14601" max="14601" width="9.140625" style="18"/>
    <col min="14602" max="14602" width="14.28515625" style="18" customWidth="1"/>
    <col min="14603" max="14848" width="9.140625" style="18"/>
    <col min="14849" max="14849" width="6.28515625" style="18" customWidth="1"/>
    <col min="14850" max="14850" width="57.140625" style="18" customWidth="1"/>
    <col min="14851" max="14851" width="2.7109375" style="18" customWidth="1"/>
    <col min="14852" max="14852" width="10" style="18" bestFit="1" customWidth="1"/>
    <col min="14853" max="14853" width="7" style="18" customWidth="1"/>
    <col min="14854" max="14854" width="10" style="18" customWidth="1"/>
    <col min="14855" max="14855" width="10" style="18" bestFit="1" customWidth="1"/>
    <col min="14856" max="14856" width="14.5703125" style="18" customWidth="1"/>
    <col min="14857" max="14857" width="9.140625" style="18"/>
    <col min="14858" max="14858" width="14.28515625" style="18" customWidth="1"/>
    <col min="14859" max="15104" width="9.140625" style="18"/>
    <col min="15105" max="15105" width="6.28515625" style="18" customWidth="1"/>
    <col min="15106" max="15106" width="57.140625" style="18" customWidth="1"/>
    <col min="15107" max="15107" width="2.7109375" style="18" customWidth="1"/>
    <col min="15108" max="15108" width="10" style="18" bestFit="1" customWidth="1"/>
    <col min="15109" max="15109" width="7" style="18" customWidth="1"/>
    <col min="15110" max="15110" width="10" style="18" customWidth="1"/>
    <col min="15111" max="15111" width="10" style="18" bestFit="1" customWidth="1"/>
    <col min="15112" max="15112" width="14.5703125" style="18" customWidth="1"/>
    <col min="15113" max="15113" width="9.140625" style="18"/>
    <col min="15114" max="15114" width="14.28515625" style="18" customWidth="1"/>
    <col min="15115" max="15360" width="9.140625" style="18"/>
    <col min="15361" max="15361" width="6.28515625" style="18" customWidth="1"/>
    <col min="15362" max="15362" width="57.140625" style="18" customWidth="1"/>
    <col min="15363" max="15363" width="2.7109375" style="18" customWidth="1"/>
    <col min="15364" max="15364" width="10" style="18" bestFit="1" customWidth="1"/>
    <col min="15365" max="15365" width="7" style="18" customWidth="1"/>
    <col min="15366" max="15366" width="10" style="18" customWidth="1"/>
    <col min="15367" max="15367" width="10" style="18" bestFit="1" customWidth="1"/>
    <col min="15368" max="15368" width="14.5703125" style="18" customWidth="1"/>
    <col min="15369" max="15369" width="9.140625" style="18"/>
    <col min="15370" max="15370" width="14.28515625" style="18" customWidth="1"/>
    <col min="15371" max="15616" width="9.140625" style="18"/>
    <col min="15617" max="15617" width="6.28515625" style="18" customWidth="1"/>
    <col min="15618" max="15618" width="57.140625" style="18" customWidth="1"/>
    <col min="15619" max="15619" width="2.7109375" style="18" customWidth="1"/>
    <col min="15620" max="15620" width="10" style="18" bestFit="1" customWidth="1"/>
    <col min="15621" max="15621" width="7" style="18" customWidth="1"/>
    <col min="15622" max="15622" width="10" style="18" customWidth="1"/>
    <col min="15623" max="15623" width="10" style="18" bestFit="1" customWidth="1"/>
    <col min="15624" max="15624" width="14.5703125" style="18" customWidth="1"/>
    <col min="15625" max="15625" width="9.140625" style="18"/>
    <col min="15626" max="15626" width="14.28515625" style="18" customWidth="1"/>
    <col min="15627" max="15872" width="9.140625" style="18"/>
    <col min="15873" max="15873" width="6.28515625" style="18" customWidth="1"/>
    <col min="15874" max="15874" width="57.140625" style="18" customWidth="1"/>
    <col min="15875" max="15875" width="2.7109375" style="18" customWidth="1"/>
    <col min="15876" max="15876" width="10" style="18" bestFit="1" customWidth="1"/>
    <col min="15877" max="15877" width="7" style="18" customWidth="1"/>
    <col min="15878" max="15878" width="10" style="18" customWidth="1"/>
    <col min="15879" max="15879" width="10" style="18" bestFit="1" customWidth="1"/>
    <col min="15880" max="15880" width="14.5703125" style="18" customWidth="1"/>
    <col min="15881" max="15881" width="9.140625" style="18"/>
    <col min="15882" max="15882" width="14.28515625" style="18" customWidth="1"/>
    <col min="15883" max="16128" width="9.140625" style="18"/>
    <col min="16129" max="16129" width="6.28515625" style="18" customWidth="1"/>
    <col min="16130" max="16130" width="57.140625" style="18" customWidth="1"/>
    <col min="16131" max="16131" width="2.7109375" style="18" customWidth="1"/>
    <col min="16132" max="16132" width="10" style="18" bestFit="1" customWidth="1"/>
    <col min="16133" max="16133" width="7" style="18" customWidth="1"/>
    <col min="16134" max="16134" width="10" style="18" customWidth="1"/>
    <col min="16135" max="16135" width="10" style="18" bestFit="1" customWidth="1"/>
    <col min="16136" max="16136" width="14.5703125" style="18" customWidth="1"/>
    <col min="16137" max="16137" width="9.140625" style="18"/>
    <col min="16138" max="16138" width="14.28515625" style="18" customWidth="1"/>
    <col min="16139" max="16384" width="9.140625" style="18"/>
  </cols>
  <sheetData>
    <row r="1" spans="1:9" s="59" customFormat="1" x14ac:dyDescent="0.2">
      <c r="A1" s="101"/>
      <c r="E1" s="63"/>
    </row>
    <row r="2" spans="1:9" s="59" customFormat="1" x14ac:dyDescent="0.2">
      <c r="A2" s="102" t="str">
        <f>'Cover Page'!A16:I16</f>
        <v>WATER SUPPLY &amp; SEWARAGE SYSTEM IN GDH.NADELLA</v>
      </c>
      <c r="E2" s="63"/>
    </row>
    <row r="3" spans="1:9" s="59" customFormat="1" x14ac:dyDescent="0.2">
      <c r="A3" s="102" t="s">
        <v>186</v>
      </c>
      <c r="E3" s="63"/>
    </row>
    <row r="4" spans="1:9" s="59" customFormat="1" x14ac:dyDescent="0.2">
      <c r="A4" s="103" t="s">
        <v>8</v>
      </c>
      <c r="E4" s="63"/>
    </row>
    <row r="5" spans="1:9" s="59" customFormat="1" x14ac:dyDescent="0.2">
      <c r="A5" s="101"/>
      <c r="E5" s="63"/>
    </row>
    <row r="6" spans="1:9" s="70" customFormat="1" x14ac:dyDescent="0.2">
      <c r="A6" s="104"/>
      <c r="B6" s="67"/>
      <c r="C6" s="67"/>
      <c r="D6" s="67"/>
      <c r="E6" s="69"/>
      <c r="F6" s="67"/>
      <c r="G6" s="67"/>
      <c r="H6" s="67"/>
    </row>
    <row r="7" spans="1:9" s="70" customFormat="1" ht="25.5" customHeight="1" x14ac:dyDescent="0.2">
      <c r="A7" s="221" t="s">
        <v>10</v>
      </c>
      <c r="B7" s="222" t="s">
        <v>1</v>
      </c>
      <c r="C7" s="223"/>
      <c r="D7" s="224" t="s">
        <v>11</v>
      </c>
      <c r="E7" s="224" t="s">
        <v>12</v>
      </c>
      <c r="F7" s="225" t="s">
        <v>184</v>
      </c>
      <c r="G7" s="225" t="s">
        <v>185</v>
      </c>
      <c r="H7" s="226" t="s">
        <v>13</v>
      </c>
      <c r="I7" s="71"/>
    </row>
    <row r="8" spans="1:9" s="59" customFormat="1" x14ac:dyDescent="0.2">
      <c r="A8" s="227"/>
      <c r="B8" s="228" t="s">
        <v>187</v>
      </c>
      <c r="C8" s="229"/>
      <c r="D8" s="230"/>
      <c r="E8" s="231"/>
      <c r="F8" s="232"/>
      <c r="G8" s="232"/>
      <c r="H8" s="233"/>
      <c r="I8" s="74"/>
    </row>
    <row r="9" spans="1:9" s="70" customFormat="1" x14ac:dyDescent="0.2">
      <c r="A9" s="106"/>
      <c r="B9" s="220"/>
      <c r="C9" s="77"/>
      <c r="D9" s="80"/>
      <c r="E9" s="79"/>
      <c r="F9" s="80"/>
      <c r="G9" s="85"/>
      <c r="H9" s="81"/>
      <c r="I9" s="71"/>
    </row>
    <row r="10" spans="1:9" s="112" customFormat="1" x14ac:dyDescent="0.2">
      <c r="A10" s="106" t="s">
        <v>15</v>
      </c>
      <c r="B10" s="76" t="s">
        <v>518</v>
      </c>
      <c r="C10" s="77"/>
      <c r="D10" s="107"/>
      <c r="E10" s="108"/>
      <c r="F10" s="107"/>
      <c r="G10" s="109"/>
      <c r="H10" s="110"/>
      <c r="I10" s="111"/>
    </row>
    <row r="11" spans="1:9" s="70" customFormat="1" ht="89.25" x14ac:dyDescent="0.2">
      <c r="A11" s="106"/>
      <c r="B11" s="82" t="s">
        <v>189</v>
      </c>
      <c r="C11" s="77"/>
      <c r="D11" s="80"/>
      <c r="E11" s="79"/>
      <c r="F11" s="80"/>
      <c r="G11" s="85"/>
      <c r="H11" s="150" t="str">
        <f t="shared" ref="H11:H39" si="0">+IF(D11="","",(D11*F11+D11*G11))</f>
        <v/>
      </c>
      <c r="I11" s="71"/>
    </row>
    <row r="12" spans="1:9" s="70" customFormat="1" ht="60.75" customHeight="1" x14ac:dyDescent="0.2">
      <c r="A12" s="75"/>
      <c r="B12" s="82" t="s">
        <v>670</v>
      </c>
      <c r="C12" s="77"/>
      <c r="D12" s="78"/>
      <c r="E12" s="79"/>
      <c r="F12" s="80"/>
      <c r="G12" s="85"/>
      <c r="H12" s="150" t="str">
        <f t="shared" si="0"/>
        <v/>
      </c>
      <c r="I12" s="71"/>
    </row>
    <row r="13" spans="1:9" s="70" customFormat="1" ht="25.5" x14ac:dyDescent="0.2">
      <c r="A13" s="75"/>
      <c r="B13" s="82" t="s">
        <v>669</v>
      </c>
      <c r="C13" s="77"/>
      <c r="D13" s="78"/>
      <c r="E13" s="79"/>
      <c r="F13" s="80"/>
      <c r="G13" s="85"/>
      <c r="H13" s="150" t="str">
        <f t="shared" si="0"/>
        <v/>
      </c>
      <c r="I13" s="71"/>
    </row>
    <row r="14" spans="1:9" s="70" customFormat="1" x14ac:dyDescent="0.2">
      <c r="A14" s="106"/>
      <c r="B14" s="86"/>
      <c r="C14" s="77"/>
      <c r="D14" s="80"/>
      <c r="E14" s="79"/>
      <c r="F14" s="80"/>
      <c r="G14" s="85"/>
      <c r="H14" s="150" t="str">
        <f t="shared" si="0"/>
        <v/>
      </c>
      <c r="I14" s="71"/>
    </row>
    <row r="15" spans="1:9" s="70" customFormat="1" x14ac:dyDescent="0.2">
      <c r="A15" s="106" t="s">
        <v>20</v>
      </c>
      <c r="B15" s="76" t="s">
        <v>520</v>
      </c>
      <c r="C15" s="77"/>
      <c r="D15" s="80"/>
      <c r="E15" s="79"/>
      <c r="F15" s="80"/>
      <c r="G15" s="85"/>
      <c r="H15" s="150" t="str">
        <f t="shared" si="0"/>
        <v/>
      </c>
      <c r="I15" s="71"/>
    </row>
    <row r="16" spans="1:9" s="70" customFormat="1" ht="89.25" x14ac:dyDescent="0.2">
      <c r="A16" s="106"/>
      <c r="B16" s="82" t="s">
        <v>519</v>
      </c>
      <c r="C16" s="77"/>
      <c r="D16" s="80"/>
      <c r="E16" s="79"/>
      <c r="F16" s="80"/>
      <c r="G16" s="85"/>
      <c r="H16" s="150" t="str">
        <f t="shared" si="0"/>
        <v/>
      </c>
      <c r="I16" s="71"/>
    </row>
    <row r="17" spans="1:9" s="70" customFormat="1" x14ac:dyDescent="0.2">
      <c r="A17" s="106"/>
      <c r="B17" s="82"/>
      <c r="C17" s="77"/>
      <c r="D17" s="80"/>
      <c r="E17" s="79"/>
      <c r="F17" s="80"/>
      <c r="G17" s="85"/>
      <c r="H17" s="150" t="str">
        <f t="shared" si="0"/>
        <v/>
      </c>
      <c r="I17" s="71"/>
    </row>
    <row r="18" spans="1:9" s="70" customFormat="1" x14ac:dyDescent="0.2">
      <c r="A18" s="114" t="s">
        <v>22</v>
      </c>
      <c r="B18" s="86" t="s">
        <v>662</v>
      </c>
      <c r="C18" s="77"/>
      <c r="D18" s="80">
        <v>0</v>
      </c>
      <c r="E18" s="79" t="s">
        <v>115</v>
      </c>
      <c r="F18" s="80"/>
      <c r="G18" s="85"/>
      <c r="H18" s="150">
        <f t="shared" si="0"/>
        <v>0</v>
      </c>
      <c r="I18" s="71"/>
    </row>
    <row r="19" spans="1:9" s="70" customFormat="1" x14ac:dyDescent="0.2">
      <c r="A19" s="114" t="s">
        <v>85</v>
      </c>
      <c r="B19" s="86" t="s">
        <v>663</v>
      </c>
      <c r="C19" s="77"/>
      <c r="D19" s="80">
        <v>0</v>
      </c>
      <c r="E19" s="79" t="s">
        <v>115</v>
      </c>
      <c r="F19" s="80"/>
      <c r="G19" s="85"/>
      <c r="H19" s="150">
        <f t="shared" si="0"/>
        <v>0</v>
      </c>
      <c r="I19" s="71"/>
    </row>
    <row r="20" spans="1:9" s="70" customFormat="1" x14ac:dyDescent="0.2">
      <c r="A20" s="114" t="s">
        <v>86</v>
      </c>
      <c r="B20" s="86" t="s">
        <v>664</v>
      </c>
      <c r="C20" s="77"/>
      <c r="D20" s="80">
        <v>263</v>
      </c>
      <c r="E20" s="79" t="s">
        <v>115</v>
      </c>
      <c r="F20" s="80"/>
      <c r="G20" s="85"/>
      <c r="H20" s="150">
        <f t="shared" si="0"/>
        <v>0</v>
      </c>
      <c r="I20" s="71"/>
    </row>
    <row r="21" spans="1:9" s="70" customFormat="1" x14ac:dyDescent="0.2">
      <c r="A21" s="114" t="s">
        <v>87</v>
      </c>
      <c r="B21" s="86" t="s">
        <v>665</v>
      </c>
      <c r="C21" s="77"/>
      <c r="D21" s="80">
        <v>1168</v>
      </c>
      <c r="E21" s="79" t="s">
        <v>115</v>
      </c>
      <c r="F21" s="80"/>
      <c r="G21" s="85"/>
      <c r="H21" s="150">
        <f t="shared" si="0"/>
        <v>0</v>
      </c>
      <c r="I21" s="71"/>
    </row>
    <row r="22" spans="1:9" s="70" customFormat="1" x14ac:dyDescent="0.2">
      <c r="A22" s="114" t="s">
        <v>190</v>
      </c>
      <c r="B22" s="86" t="s">
        <v>666</v>
      </c>
      <c r="C22" s="77"/>
      <c r="D22" s="80">
        <v>0</v>
      </c>
      <c r="E22" s="79" t="s">
        <v>115</v>
      </c>
      <c r="F22" s="80"/>
      <c r="G22" s="85"/>
      <c r="H22" s="150">
        <f t="shared" si="0"/>
        <v>0</v>
      </c>
      <c r="I22" s="71"/>
    </row>
    <row r="23" spans="1:9" s="70" customFormat="1" x14ac:dyDescent="0.2">
      <c r="A23" s="114" t="s">
        <v>191</v>
      </c>
      <c r="B23" s="86" t="s">
        <v>667</v>
      </c>
      <c r="C23" s="77"/>
      <c r="D23" s="80">
        <v>2726</v>
      </c>
      <c r="E23" s="79" t="s">
        <v>115</v>
      </c>
      <c r="F23" s="80"/>
      <c r="G23" s="85"/>
      <c r="H23" s="150">
        <f t="shared" si="0"/>
        <v>0</v>
      </c>
      <c r="I23" s="71"/>
    </row>
    <row r="24" spans="1:9" s="70" customFormat="1" x14ac:dyDescent="0.2">
      <c r="A24" s="114" t="s">
        <v>192</v>
      </c>
      <c r="B24" s="86" t="s">
        <v>668</v>
      </c>
      <c r="C24" s="77"/>
      <c r="D24" s="80">
        <v>5299</v>
      </c>
      <c r="E24" s="79" t="s">
        <v>115</v>
      </c>
      <c r="F24" s="80"/>
      <c r="G24" s="85"/>
      <c r="H24" s="150">
        <f t="shared" si="0"/>
        <v>0</v>
      </c>
      <c r="I24" s="71"/>
    </row>
    <row r="25" spans="1:9" s="70" customFormat="1" x14ac:dyDescent="0.2">
      <c r="A25" s="106"/>
      <c r="B25" s="86"/>
      <c r="C25" s="77"/>
      <c r="D25" s="113"/>
      <c r="E25" s="79"/>
      <c r="F25" s="80"/>
      <c r="G25" s="85"/>
      <c r="H25" s="150" t="str">
        <f t="shared" si="0"/>
        <v/>
      </c>
      <c r="I25" s="71"/>
    </row>
    <row r="26" spans="1:9" s="70" customFormat="1" x14ac:dyDescent="0.2">
      <c r="A26" s="106" t="s">
        <v>24</v>
      </c>
      <c r="B26" s="76" t="s">
        <v>521</v>
      </c>
      <c r="C26" s="77"/>
      <c r="D26" s="80"/>
      <c r="E26" s="79"/>
      <c r="F26" s="80"/>
      <c r="G26" s="85"/>
      <c r="H26" s="150" t="str">
        <f t="shared" si="0"/>
        <v/>
      </c>
      <c r="I26" s="71"/>
    </row>
    <row r="27" spans="1:9" s="70" customFormat="1" ht="38.25" x14ac:dyDescent="0.2">
      <c r="A27" s="106"/>
      <c r="B27" s="82" t="s">
        <v>517</v>
      </c>
      <c r="C27" s="77"/>
      <c r="D27" s="85"/>
      <c r="E27" s="79"/>
      <c r="F27" s="80"/>
      <c r="G27" s="85"/>
      <c r="H27" s="150" t="str">
        <f t="shared" si="0"/>
        <v/>
      </c>
      <c r="I27" s="71"/>
    </row>
    <row r="28" spans="1:9" s="70" customFormat="1" x14ac:dyDescent="0.2">
      <c r="A28" s="114" t="s">
        <v>26</v>
      </c>
      <c r="B28" s="86" t="s">
        <v>524</v>
      </c>
      <c r="C28" s="77"/>
      <c r="D28" s="80">
        <v>0</v>
      </c>
      <c r="E28" s="79" t="s">
        <v>193</v>
      </c>
      <c r="F28" s="80"/>
      <c r="G28" s="85"/>
      <c r="H28" s="150">
        <f t="shared" si="0"/>
        <v>0</v>
      </c>
      <c r="I28" s="71"/>
    </row>
    <row r="29" spans="1:9" s="70" customFormat="1" x14ac:dyDescent="0.2">
      <c r="A29" s="114" t="s">
        <v>28</v>
      </c>
      <c r="B29" s="86" t="s">
        <v>194</v>
      </c>
      <c r="C29" s="77"/>
      <c r="D29" s="80">
        <v>0</v>
      </c>
      <c r="E29" s="79" t="s">
        <v>193</v>
      </c>
      <c r="F29" s="80"/>
      <c r="G29" s="85"/>
      <c r="H29" s="150">
        <f t="shared" si="0"/>
        <v>0</v>
      </c>
      <c r="I29" s="71"/>
    </row>
    <row r="30" spans="1:9" s="70" customFormat="1" x14ac:dyDescent="0.2">
      <c r="A30" s="114" t="s">
        <v>30</v>
      </c>
      <c r="B30" s="86" t="s">
        <v>195</v>
      </c>
      <c r="C30" s="77"/>
      <c r="D30" s="80">
        <v>0</v>
      </c>
      <c r="E30" s="79" t="s">
        <v>193</v>
      </c>
      <c r="F30" s="80"/>
      <c r="G30" s="85"/>
      <c r="H30" s="150">
        <f t="shared" si="0"/>
        <v>0</v>
      </c>
      <c r="I30" s="71"/>
    </row>
    <row r="31" spans="1:9" s="70" customFormat="1" x14ac:dyDescent="0.2">
      <c r="A31" s="114" t="s">
        <v>32</v>
      </c>
      <c r="B31" s="86" t="s">
        <v>196</v>
      </c>
      <c r="C31" s="77"/>
      <c r="D31" s="80">
        <v>3</v>
      </c>
      <c r="E31" s="79" t="s">
        <v>193</v>
      </c>
      <c r="F31" s="80"/>
      <c r="G31" s="85"/>
      <c r="H31" s="150">
        <f t="shared" si="0"/>
        <v>0</v>
      </c>
      <c r="I31" s="71"/>
    </row>
    <row r="32" spans="1:9" s="70" customFormat="1" x14ac:dyDescent="0.2">
      <c r="A32" s="114" t="s">
        <v>33</v>
      </c>
      <c r="B32" s="86" t="s">
        <v>655</v>
      </c>
      <c r="C32" s="77"/>
      <c r="D32" s="80">
        <v>0</v>
      </c>
      <c r="E32" s="79" t="s">
        <v>193</v>
      </c>
      <c r="F32" s="80"/>
      <c r="G32" s="85"/>
      <c r="H32" s="150">
        <f t="shared" si="0"/>
        <v>0</v>
      </c>
      <c r="I32" s="71"/>
    </row>
    <row r="33" spans="1:9" s="70" customFormat="1" x14ac:dyDescent="0.2">
      <c r="A33" s="114" t="s">
        <v>33</v>
      </c>
      <c r="B33" s="86" t="s">
        <v>197</v>
      </c>
      <c r="C33" s="77"/>
      <c r="D33" s="80">
        <v>8</v>
      </c>
      <c r="E33" s="79" t="s">
        <v>193</v>
      </c>
      <c r="F33" s="80"/>
      <c r="G33" s="85"/>
      <c r="H33" s="150">
        <f t="shared" si="0"/>
        <v>0</v>
      </c>
      <c r="I33" s="71"/>
    </row>
    <row r="34" spans="1:9" s="70" customFormat="1" x14ac:dyDescent="0.2">
      <c r="A34" s="114" t="s">
        <v>34</v>
      </c>
      <c r="B34" s="86" t="s">
        <v>198</v>
      </c>
      <c r="C34" s="77"/>
      <c r="D34" s="80">
        <v>14</v>
      </c>
      <c r="E34" s="79" t="s">
        <v>193</v>
      </c>
      <c r="F34" s="80"/>
      <c r="G34" s="85"/>
      <c r="H34" s="150">
        <f t="shared" si="0"/>
        <v>0</v>
      </c>
      <c r="I34" s="71"/>
    </row>
    <row r="35" spans="1:9" s="70" customFormat="1" x14ac:dyDescent="0.2">
      <c r="A35" s="106"/>
      <c r="B35" s="86"/>
      <c r="C35" s="77"/>
      <c r="D35" s="80"/>
      <c r="E35" s="79"/>
      <c r="F35" s="80"/>
      <c r="G35" s="85"/>
      <c r="H35" s="150" t="str">
        <f t="shared" si="0"/>
        <v/>
      </c>
      <c r="I35" s="71"/>
    </row>
    <row r="36" spans="1:9" s="70" customFormat="1" x14ac:dyDescent="0.2">
      <c r="A36" s="106" t="s">
        <v>37</v>
      </c>
      <c r="B36" s="76" t="s">
        <v>522</v>
      </c>
      <c r="C36" s="77"/>
      <c r="D36" s="113"/>
      <c r="E36" s="79"/>
      <c r="F36" s="80"/>
      <c r="G36" s="85"/>
      <c r="H36" s="150" t="str">
        <f t="shared" si="0"/>
        <v/>
      </c>
      <c r="I36" s="71"/>
    </row>
    <row r="37" spans="1:9" s="70" customFormat="1" ht="38.25" x14ac:dyDescent="0.2">
      <c r="A37" s="106"/>
      <c r="B37" s="82" t="s">
        <v>528</v>
      </c>
      <c r="C37" s="77"/>
      <c r="D37" s="113"/>
      <c r="E37" s="79"/>
      <c r="F37" s="80"/>
      <c r="G37" s="85"/>
      <c r="H37" s="150" t="str">
        <f t="shared" si="0"/>
        <v/>
      </c>
      <c r="I37" s="71"/>
    </row>
    <row r="38" spans="1:9" s="70" customFormat="1" x14ac:dyDescent="0.2">
      <c r="A38" s="114" t="s">
        <v>39</v>
      </c>
      <c r="B38" s="86" t="s">
        <v>199</v>
      </c>
      <c r="C38" s="77"/>
      <c r="D38" s="80">
        <v>2</v>
      </c>
      <c r="E38" s="79" t="s">
        <v>193</v>
      </c>
      <c r="F38" s="80"/>
      <c r="G38" s="85"/>
      <c r="H38" s="150">
        <f t="shared" si="0"/>
        <v>0</v>
      </c>
      <c r="I38" s="71"/>
    </row>
    <row r="39" spans="1:9" s="70" customFormat="1" x14ac:dyDescent="0.2">
      <c r="A39" s="114"/>
      <c r="B39" s="86"/>
      <c r="C39" s="77"/>
      <c r="D39" s="80"/>
      <c r="E39" s="79"/>
      <c r="F39" s="80"/>
      <c r="G39" s="85"/>
      <c r="H39" s="150" t="str">
        <f t="shared" si="0"/>
        <v/>
      </c>
      <c r="I39" s="71"/>
    </row>
    <row r="40" spans="1:9" s="59" customFormat="1" x14ac:dyDescent="0.2">
      <c r="A40" s="72" t="s">
        <v>41</v>
      </c>
      <c r="B40" s="26" t="s">
        <v>45</v>
      </c>
      <c r="C40" s="27"/>
      <c r="D40" s="105"/>
      <c r="E40" s="48"/>
      <c r="F40" s="30"/>
      <c r="G40" s="30"/>
      <c r="H40" s="144">
        <f>SUM(H11:H39)</f>
        <v>0</v>
      </c>
      <c r="I40" s="74"/>
    </row>
    <row r="41" spans="1:9" s="59" customFormat="1" x14ac:dyDescent="0.2">
      <c r="A41" s="72"/>
      <c r="B41" s="26" t="s">
        <v>1055</v>
      </c>
      <c r="C41" s="27"/>
      <c r="D41" s="105"/>
      <c r="E41" s="48"/>
      <c r="F41" s="30"/>
      <c r="G41" s="30"/>
      <c r="H41" s="31"/>
      <c r="I41" s="74"/>
    </row>
    <row r="42" spans="1:9" s="70" customFormat="1" x14ac:dyDescent="0.2">
      <c r="A42" s="106"/>
      <c r="B42" s="86"/>
      <c r="C42" s="77"/>
      <c r="D42" s="80"/>
      <c r="E42" s="79"/>
      <c r="F42" s="80"/>
      <c r="G42" s="85"/>
      <c r="H42" s="150" t="str">
        <f t="shared" ref="H42:H50" si="1">+IF(D42="","",(D42*F42+D42*G42))</f>
        <v/>
      </c>
      <c r="I42" s="71"/>
    </row>
    <row r="43" spans="1:9" s="112" customFormat="1" x14ac:dyDescent="0.2">
      <c r="A43" s="106" t="s">
        <v>47</v>
      </c>
      <c r="B43" s="76" t="s">
        <v>518</v>
      </c>
      <c r="C43" s="77"/>
      <c r="D43" s="107"/>
      <c r="E43" s="108"/>
      <c r="F43" s="107"/>
      <c r="G43" s="109"/>
      <c r="H43" s="150" t="str">
        <f t="shared" si="1"/>
        <v/>
      </c>
      <c r="I43" s="111"/>
    </row>
    <row r="44" spans="1:9" s="70" customFormat="1" ht="89.25" x14ac:dyDescent="0.2">
      <c r="A44" s="106"/>
      <c r="B44" s="82" t="s">
        <v>189</v>
      </c>
      <c r="C44" s="77"/>
      <c r="D44" s="80"/>
      <c r="E44" s="79"/>
      <c r="F44" s="80"/>
      <c r="G44" s="85"/>
      <c r="H44" s="150" t="str">
        <f t="shared" si="1"/>
        <v/>
      </c>
      <c r="I44" s="71"/>
    </row>
    <row r="45" spans="1:9" s="70" customFormat="1" ht="51" x14ac:dyDescent="0.2">
      <c r="A45" s="75"/>
      <c r="B45" s="82" t="s">
        <v>515</v>
      </c>
      <c r="C45" s="77"/>
      <c r="D45" s="78"/>
      <c r="E45" s="79"/>
      <c r="F45" s="80"/>
      <c r="G45" s="85"/>
      <c r="H45" s="150" t="str">
        <f t="shared" si="1"/>
        <v/>
      </c>
      <c r="I45" s="71"/>
    </row>
    <row r="46" spans="1:9" s="70" customFormat="1" x14ac:dyDescent="0.2">
      <c r="A46" s="75"/>
      <c r="B46" s="82"/>
      <c r="C46" s="77"/>
      <c r="D46" s="78"/>
      <c r="E46" s="79"/>
      <c r="F46" s="80"/>
      <c r="G46" s="85"/>
      <c r="H46" s="150" t="str">
        <f t="shared" si="1"/>
        <v/>
      </c>
      <c r="I46" s="71"/>
    </row>
    <row r="47" spans="1:9" s="70" customFormat="1" x14ac:dyDescent="0.2">
      <c r="A47" s="106"/>
      <c r="B47" s="86"/>
      <c r="C47" s="77"/>
      <c r="D47" s="80"/>
      <c r="E47" s="79"/>
      <c r="F47" s="80"/>
      <c r="G47" s="85"/>
      <c r="H47" s="150" t="str">
        <f t="shared" si="1"/>
        <v/>
      </c>
      <c r="I47" s="71"/>
    </row>
    <row r="48" spans="1:9" s="70" customFormat="1" ht="38.25" x14ac:dyDescent="0.2">
      <c r="A48" s="106" t="s">
        <v>49</v>
      </c>
      <c r="B48" s="76" t="s">
        <v>1062</v>
      </c>
      <c r="C48" s="77"/>
      <c r="D48" s="80">
        <v>1</v>
      </c>
      <c r="E48" s="79" t="s">
        <v>19</v>
      </c>
      <c r="F48" s="80"/>
      <c r="G48" s="85"/>
      <c r="H48" s="150">
        <f t="shared" si="1"/>
        <v>0</v>
      </c>
      <c r="I48" s="71"/>
    </row>
    <row r="49" spans="1:18" s="70" customFormat="1" x14ac:dyDescent="0.2">
      <c r="A49" s="106"/>
      <c r="B49" s="86"/>
      <c r="C49" s="77"/>
      <c r="D49" s="80"/>
      <c r="E49" s="79"/>
      <c r="F49" s="80"/>
      <c r="G49" s="85"/>
      <c r="H49" s="150" t="str">
        <f t="shared" si="1"/>
        <v/>
      </c>
      <c r="I49" s="71"/>
      <c r="K49" s="70">
        <v>110</v>
      </c>
      <c r="R49" s="70">
        <f t="shared" ref="R49" si="2">SUM(L49:Q49)</f>
        <v>0</v>
      </c>
    </row>
    <row r="50" spans="1:18" s="70" customFormat="1" x14ac:dyDescent="0.2">
      <c r="A50" s="106"/>
      <c r="B50" s="86"/>
      <c r="C50" s="77"/>
      <c r="D50" s="80"/>
      <c r="E50" s="79"/>
      <c r="F50" s="80"/>
      <c r="G50" s="85"/>
      <c r="H50" s="150" t="str">
        <f t="shared" si="1"/>
        <v/>
      </c>
      <c r="I50" s="71"/>
    </row>
    <row r="51" spans="1:18" s="59" customFormat="1" x14ac:dyDescent="0.2">
      <c r="A51" s="72" t="s">
        <v>56</v>
      </c>
      <c r="B51" s="26" t="s">
        <v>57</v>
      </c>
      <c r="C51" s="27"/>
      <c r="D51" s="105"/>
      <c r="E51" s="48"/>
      <c r="F51" s="30"/>
      <c r="G51" s="30"/>
      <c r="H51" s="144">
        <f>SUM(H42:H50)</f>
        <v>0</v>
      </c>
      <c r="I51" s="74"/>
    </row>
    <row r="52" spans="1:18" s="59" customFormat="1" x14ac:dyDescent="0.2">
      <c r="A52" s="72"/>
      <c r="B52" s="26" t="s">
        <v>529</v>
      </c>
      <c r="C52" s="27"/>
      <c r="D52" s="105"/>
      <c r="E52" s="48"/>
      <c r="F52" s="30"/>
      <c r="G52" s="30"/>
      <c r="H52" s="31"/>
      <c r="I52" s="74"/>
    </row>
    <row r="53" spans="1:18" s="70" customFormat="1" x14ac:dyDescent="0.2">
      <c r="A53" s="106"/>
      <c r="B53" s="86"/>
      <c r="C53" s="77"/>
      <c r="D53" s="80"/>
      <c r="E53" s="79"/>
      <c r="F53" s="80"/>
      <c r="G53" s="85"/>
      <c r="H53" s="81"/>
      <c r="I53" s="71"/>
    </row>
    <row r="54" spans="1:18" s="70" customFormat="1" ht="41.25" customHeight="1" x14ac:dyDescent="0.2">
      <c r="A54" s="75" t="s">
        <v>59</v>
      </c>
      <c r="B54" s="86" t="s">
        <v>525</v>
      </c>
      <c r="C54" s="77"/>
      <c r="D54" s="194">
        <v>333</v>
      </c>
      <c r="E54" s="90" t="s">
        <v>200</v>
      </c>
      <c r="F54" s="80"/>
      <c r="G54" s="85"/>
      <c r="H54" s="150">
        <f t="shared" ref="H54:H62" si="3">+IF(D54="","",(D54*F54+D54*G54))</f>
        <v>0</v>
      </c>
      <c r="I54" s="71"/>
    </row>
    <row r="55" spans="1:18" s="70" customFormat="1" x14ac:dyDescent="0.2">
      <c r="A55" s="75"/>
      <c r="B55" s="86"/>
      <c r="C55" s="77"/>
      <c r="D55" s="194"/>
      <c r="E55" s="90"/>
      <c r="F55" s="80"/>
      <c r="G55" s="85"/>
      <c r="H55" s="150" t="str">
        <f t="shared" si="3"/>
        <v/>
      </c>
      <c r="I55" s="71"/>
    </row>
    <row r="56" spans="1:18" s="70" customFormat="1" ht="60" customHeight="1" x14ac:dyDescent="0.2">
      <c r="A56" s="75" t="s">
        <v>60</v>
      </c>
      <c r="B56" s="86" t="s">
        <v>526</v>
      </c>
      <c r="C56" s="77"/>
      <c r="D56" s="194">
        <v>15</v>
      </c>
      <c r="E56" s="90" t="s">
        <v>200</v>
      </c>
      <c r="F56" s="80"/>
      <c r="G56" s="85"/>
      <c r="H56" s="150">
        <f t="shared" si="3"/>
        <v>0</v>
      </c>
      <c r="I56" s="71"/>
    </row>
    <row r="57" spans="1:18" s="70" customFormat="1" x14ac:dyDescent="0.2">
      <c r="A57" s="75"/>
      <c r="B57" s="86"/>
      <c r="C57" s="77"/>
      <c r="D57" s="194"/>
      <c r="E57" s="90"/>
      <c r="F57" s="80"/>
      <c r="G57" s="85"/>
      <c r="H57" s="150" t="str">
        <f t="shared" si="3"/>
        <v/>
      </c>
      <c r="I57" s="71"/>
    </row>
    <row r="58" spans="1:18" s="70" customFormat="1" x14ac:dyDescent="0.2">
      <c r="A58" s="106" t="s">
        <v>124</v>
      </c>
      <c r="B58" s="76" t="s">
        <v>523</v>
      </c>
      <c r="C58" s="77"/>
      <c r="D58" s="219"/>
      <c r="E58" s="90"/>
      <c r="F58" s="80"/>
      <c r="G58" s="85"/>
      <c r="H58" s="150" t="str">
        <f t="shared" si="3"/>
        <v/>
      </c>
      <c r="I58" s="71"/>
    </row>
    <row r="59" spans="1:18" s="70" customFormat="1" ht="25.5" x14ac:dyDescent="0.2">
      <c r="A59" s="106"/>
      <c r="B59" s="86" t="s">
        <v>527</v>
      </c>
      <c r="C59" s="77"/>
      <c r="D59" s="219"/>
      <c r="E59" s="90"/>
      <c r="F59" s="80"/>
      <c r="G59" s="85"/>
      <c r="H59" s="150" t="str">
        <f t="shared" si="3"/>
        <v/>
      </c>
      <c r="I59" s="71"/>
    </row>
    <row r="60" spans="1:18" s="70" customFormat="1" x14ac:dyDescent="0.2">
      <c r="A60" s="114" t="s">
        <v>530</v>
      </c>
      <c r="B60" s="86" t="s">
        <v>267</v>
      </c>
      <c r="C60" s="77"/>
      <c r="D60" s="194">
        <v>333</v>
      </c>
      <c r="E60" s="90" t="s">
        <v>193</v>
      </c>
      <c r="F60" s="80"/>
      <c r="G60" s="85"/>
      <c r="H60" s="150">
        <f t="shared" si="3"/>
        <v>0</v>
      </c>
      <c r="I60" s="71"/>
    </row>
    <row r="61" spans="1:18" s="70" customFormat="1" x14ac:dyDescent="0.2">
      <c r="A61" s="114" t="s">
        <v>531</v>
      </c>
      <c r="B61" s="86" t="s">
        <v>268</v>
      </c>
      <c r="C61" s="77"/>
      <c r="D61" s="194">
        <v>15</v>
      </c>
      <c r="E61" s="90" t="s">
        <v>193</v>
      </c>
      <c r="F61" s="80"/>
      <c r="G61" s="85"/>
      <c r="H61" s="150">
        <f t="shared" si="3"/>
        <v>0</v>
      </c>
      <c r="I61" s="71"/>
    </row>
    <row r="62" spans="1:18" s="70" customFormat="1" x14ac:dyDescent="0.2">
      <c r="A62" s="106"/>
      <c r="B62" s="86"/>
      <c r="C62" s="77"/>
      <c r="D62" s="80"/>
      <c r="E62" s="79"/>
      <c r="F62" s="80"/>
      <c r="G62" s="85"/>
      <c r="H62" s="150" t="str">
        <f t="shared" si="3"/>
        <v/>
      </c>
      <c r="I62" s="71"/>
    </row>
    <row r="63" spans="1:18" s="59" customFormat="1" x14ac:dyDescent="0.2">
      <c r="A63" s="72" t="s">
        <v>125</v>
      </c>
      <c r="B63" s="26" t="s">
        <v>61</v>
      </c>
      <c r="C63" s="27"/>
      <c r="D63" s="105"/>
      <c r="E63" s="48"/>
      <c r="F63" s="30"/>
      <c r="G63" s="30"/>
      <c r="H63" s="144">
        <f>SUM(H54:H62)</f>
        <v>0</v>
      </c>
      <c r="I63" s="74"/>
    </row>
    <row r="64" spans="1:18" s="59" customFormat="1" x14ac:dyDescent="0.2">
      <c r="A64" s="72"/>
      <c r="B64" s="73" t="s">
        <v>639</v>
      </c>
      <c r="C64" s="27"/>
      <c r="D64" s="105"/>
      <c r="E64" s="48"/>
      <c r="F64" s="30"/>
      <c r="G64" s="30"/>
      <c r="H64" s="31"/>
      <c r="I64" s="74"/>
    </row>
    <row r="65" spans="1:9" s="70" customFormat="1" x14ac:dyDescent="0.2">
      <c r="A65" s="106"/>
      <c r="B65" s="86"/>
      <c r="C65" s="77"/>
      <c r="D65" s="80"/>
      <c r="E65" s="79"/>
      <c r="F65" s="80"/>
      <c r="G65" s="85"/>
      <c r="H65" s="81"/>
      <c r="I65" s="71"/>
    </row>
    <row r="66" spans="1:9" s="112" customFormat="1" x14ac:dyDescent="0.2">
      <c r="A66" s="106" t="s">
        <v>62</v>
      </c>
      <c r="B66" s="76" t="s">
        <v>266</v>
      </c>
      <c r="C66" s="77"/>
      <c r="D66" s="107"/>
      <c r="E66" s="108"/>
      <c r="F66" s="107"/>
      <c r="G66" s="109"/>
      <c r="H66" s="150" t="str">
        <f t="shared" ref="H66:H84" si="4">+IF(D66="","",(D66*F66+D66*G66))</f>
        <v/>
      </c>
      <c r="I66" s="111"/>
    </row>
    <row r="67" spans="1:9" s="70" customFormat="1" ht="76.5" x14ac:dyDescent="0.2">
      <c r="A67" s="84" t="s">
        <v>533</v>
      </c>
      <c r="B67" s="82" t="s">
        <v>532</v>
      </c>
      <c r="C67" s="77"/>
      <c r="D67" s="80">
        <v>2</v>
      </c>
      <c r="E67" s="79" t="s">
        <v>106</v>
      </c>
      <c r="F67" s="80"/>
      <c r="G67" s="85"/>
      <c r="H67" s="150">
        <f t="shared" si="4"/>
        <v>0</v>
      </c>
      <c r="I67" s="71"/>
    </row>
    <row r="68" spans="1:9" s="70" customFormat="1" x14ac:dyDescent="0.2">
      <c r="A68" s="106"/>
      <c r="B68" s="86"/>
      <c r="C68" s="77"/>
      <c r="D68" s="85"/>
      <c r="E68" s="79"/>
      <c r="F68" s="80"/>
      <c r="G68" s="85"/>
      <c r="H68" s="150" t="str">
        <f t="shared" si="4"/>
        <v/>
      </c>
      <c r="I68" s="71"/>
    </row>
    <row r="69" spans="1:9" s="70" customFormat="1" x14ac:dyDescent="0.2">
      <c r="A69" s="106" t="s">
        <v>64</v>
      </c>
      <c r="B69" s="76" t="s">
        <v>210</v>
      </c>
      <c r="C69" s="77"/>
      <c r="D69" s="80"/>
      <c r="E69" s="79"/>
      <c r="F69" s="80"/>
      <c r="G69" s="85"/>
      <c r="H69" s="150" t="str">
        <f t="shared" si="4"/>
        <v/>
      </c>
      <c r="I69" s="71"/>
    </row>
    <row r="70" spans="1:9" s="70" customFormat="1" ht="38.25" x14ac:dyDescent="0.2">
      <c r="A70" s="106"/>
      <c r="B70" s="86" t="s">
        <v>546</v>
      </c>
      <c r="C70" s="77"/>
      <c r="D70" s="80"/>
      <c r="E70" s="79"/>
      <c r="F70" s="80"/>
      <c r="G70" s="85"/>
      <c r="H70" s="150" t="str">
        <f t="shared" si="4"/>
        <v/>
      </c>
      <c r="I70" s="71"/>
    </row>
    <row r="71" spans="1:9" s="70" customFormat="1" ht="38.25" x14ac:dyDescent="0.2">
      <c r="A71" s="84" t="s">
        <v>137</v>
      </c>
      <c r="B71" s="86" t="s">
        <v>265</v>
      </c>
      <c r="C71" s="77"/>
      <c r="D71" s="80">
        <v>1</v>
      </c>
      <c r="E71" s="79" t="s">
        <v>19</v>
      </c>
      <c r="F71" s="80"/>
      <c r="G71" s="85"/>
      <c r="H71" s="150">
        <f t="shared" si="4"/>
        <v>0</v>
      </c>
      <c r="I71" s="71"/>
    </row>
    <row r="72" spans="1:9" s="70" customFormat="1" x14ac:dyDescent="0.2">
      <c r="A72" s="84"/>
      <c r="B72" s="86"/>
      <c r="C72" s="77"/>
      <c r="D72" s="80"/>
      <c r="E72" s="79"/>
      <c r="F72" s="80"/>
      <c r="G72" s="85"/>
      <c r="H72" s="150" t="str">
        <f t="shared" si="4"/>
        <v/>
      </c>
      <c r="I72" s="71"/>
    </row>
    <row r="73" spans="1:9" s="70" customFormat="1" x14ac:dyDescent="0.2">
      <c r="A73" s="106" t="s">
        <v>139</v>
      </c>
      <c r="B73" s="76" t="s">
        <v>263</v>
      </c>
      <c r="C73" s="77"/>
      <c r="D73" s="80"/>
      <c r="E73" s="79"/>
      <c r="F73" s="80"/>
      <c r="G73" s="85"/>
      <c r="H73" s="150" t="str">
        <f t="shared" si="4"/>
        <v/>
      </c>
      <c r="I73" s="71"/>
    </row>
    <row r="74" spans="1:9" s="70" customFormat="1" x14ac:dyDescent="0.2">
      <c r="A74" s="106"/>
      <c r="B74" s="86" t="s">
        <v>209</v>
      </c>
      <c r="C74" s="77"/>
      <c r="D74" s="80"/>
      <c r="E74" s="79"/>
      <c r="F74" s="80"/>
      <c r="G74" s="85"/>
      <c r="H74" s="150" t="str">
        <f t="shared" si="4"/>
        <v/>
      </c>
      <c r="I74" s="71"/>
    </row>
    <row r="75" spans="1:9" s="70" customFormat="1" ht="51" x14ac:dyDescent="0.2">
      <c r="A75" s="84" t="s">
        <v>535</v>
      </c>
      <c r="B75" s="83" t="s">
        <v>1063</v>
      </c>
      <c r="C75" s="77"/>
      <c r="D75" s="80">
        <v>2</v>
      </c>
      <c r="E75" s="79" t="s">
        <v>464</v>
      </c>
      <c r="F75" s="80"/>
      <c r="G75" s="85"/>
      <c r="H75" s="150">
        <f t="shared" si="4"/>
        <v>0</v>
      </c>
      <c r="I75" s="71"/>
    </row>
    <row r="76" spans="1:9" s="70" customFormat="1" ht="38.25" x14ac:dyDescent="0.2">
      <c r="A76" s="84" t="s">
        <v>547</v>
      </c>
      <c r="B76" s="86" t="s">
        <v>671</v>
      </c>
      <c r="C76" s="77"/>
      <c r="D76" s="80">
        <v>1</v>
      </c>
      <c r="E76" s="79" t="s">
        <v>19</v>
      </c>
      <c r="F76" s="80"/>
      <c r="G76" s="85"/>
      <c r="H76" s="150">
        <f t="shared" si="4"/>
        <v>0</v>
      </c>
      <c r="I76" s="71"/>
    </row>
    <row r="77" spans="1:9" s="70" customFormat="1" x14ac:dyDescent="0.2">
      <c r="A77" s="106"/>
      <c r="B77" s="86"/>
      <c r="C77" s="77"/>
      <c r="D77" s="85"/>
      <c r="E77" s="79"/>
      <c r="F77" s="80"/>
      <c r="G77" s="85"/>
      <c r="H77" s="150" t="str">
        <f t="shared" si="4"/>
        <v/>
      </c>
      <c r="I77" s="71"/>
    </row>
    <row r="78" spans="1:9" s="112" customFormat="1" x14ac:dyDescent="0.2">
      <c r="A78" s="106" t="s">
        <v>143</v>
      </c>
      <c r="B78" s="76" t="s">
        <v>205</v>
      </c>
      <c r="C78" s="77"/>
      <c r="D78" s="107"/>
      <c r="E78" s="108"/>
      <c r="F78" s="107"/>
      <c r="G78" s="109"/>
      <c r="H78" s="150" t="str">
        <f t="shared" si="4"/>
        <v/>
      </c>
      <c r="I78" s="111"/>
    </row>
    <row r="79" spans="1:9" s="70" customFormat="1" ht="38.25" x14ac:dyDescent="0.2">
      <c r="A79" s="84" t="s">
        <v>536</v>
      </c>
      <c r="B79" s="82" t="s">
        <v>534</v>
      </c>
      <c r="C79" s="77"/>
      <c r="D79" s="80">
        <v>1</v>
      </c>
      <c r="E79" s="79" t="s">
        <v>53</v>
      </c>
      <c r="F79" s="80"/>
      <c r="G79" s="85"/>
      <c r="H79" s="150">
        <f t="shared" si="4"/>
        <v>0</v>
      </c>
      <c r="I79" s="71"/>
    </row>
    <row r="80" spans="1:9" s="70" customFormat="1" x14ac:dyDescent="0.2">
      <c r="A80" s="106"/>
      <c r="B80" s="86"/>
      <c r="C80" s="77"/>
      <c r="D80" s="85"/>
      <c r="E80" s="79"/>
      <c r="F80" s="80"/>
      <c r="G80" s="85"/>
      <c r="H80" s="150" t="str">
        <f t="shared" si="4"/>
        <v/>
      </c>
      <c r="I80" s="71"/>
    </row>
    <row r="81" spans="1:9" s="70" customFormat="1" x14ac:dyDescent="0.2">
      <c r="A81" s="106" t="s">
        <v>145</v>
      </c>
      <c r="B81" s="76" t="s">
        <v>564</v>
      </c>
      <c r="C81" s="77"/>
      <c r="D81" s="85"/>
      <c r="E81" s="79"/>
      <c r="F81" s="80"/>
      <c r="G81" s="85"/>
      <c r="H81" s="150" t="str">
        <f t="shared" si="4"/>
        <v/>
      </c>
      <c r="I81" s="71"/>
    </row>
    <row r="82" spans="1:9" s="70" customFormat="1" ht="25.5" x14ac:dyDescent="0.2">
      <c r="A82" s="84" t="s">
        <v>537</v>
      </c>
      <c r="B82" s="83" t="s">
        <v>1056</v>
      </c>
      <c r="C82" s="77"/>
      <c r="D82" s="80">
        <v>1</v>
      </c>
      <c r="E82" s="79" t="s">
        <v>53</v>
      </c>
      <c r="F82" s="80"/>
      <c r="G82" s="85"/>
      <c r="H82" s="150">
        <f t="shared" si="4"/>
        <v>0</v>
      </c>
      <c r="I82" s="71"/>
    </row>
    <row r="83" spans="1:9" s="70" customFormat="1" x14ac:dyDescent="0.2">
      <c r="A83" s="106"/>
      <c r="B83" s="86"/>
      <c r="C83" s="77"/>
      <c r="D83" s="85"/>
      <c r="E83" s="79"/>
      <c r="F83" s="80"/>
      <c r="G83" s="85"/>
      <c r="H83" s="150" t="str">
        <f t="shared" si="4"/>
        <v/>
      </c>
      <c r="I83" s="71"/>
    </row>
    <row r="84" spans="1:9" s="70" customFormat="1" x14ac:dyDescent="0.2">
      <c r="A84" s="106"/>
      <c r="B84" s="86"/>
      <c r="C84" s="77"/>
      <c r="D84" s="80"/>
      <c r="E84" s="79"/>
      <c r="F84" s="80"/>
      <c r="G84" s="85"/>
      <c r="H84" s="150" t="str">
        <f t="shared" si="4"/>
        <v/>
      </c>
      <c r="I84" s="71"/>
    </row>
    <row r="85" spans="1:9" s="59" customFormat="1" x14ac:dyDescent="0.2">
      <c r="A85" s="72" t="s">
        <v>148</v>
      </c>
      <c r="B85" s="26" t="s">
        <v>65</v>
      </c>
      <c r="C85" s="27"/>
      <c r="D85" s="105"/>
      <c r="E85" s="48"/>
      <c r="F85" s="30"/>
      <c r="G85" s="30"/>
      <c r="H85" s="144">
        <f>SUM(H66:H84)</f>
        <v>0</v>
      </c>
      <c r="I85" s="74"/>
    </row>
    <row r="86" spans="1:9" s="59" customFormat="1" x14ac:dyDescent="0.2">
      <c r="A86" s="72"/>
      <c r="B86" s="26" t="s">
        <v>538</v>
      </c>
      <c r="C86" s="27"/>
      <c r="D86" s="105"/>
      <c r="E86" s="48"/>
      <c r="F86" s="30"/>
      <c r="G86" s="30"/>
      <c r="H86" s="31"/>
      <c r="I86" s="74"/>
    </row>
    <row r="87" spans="1:9" s="70" customFormat="1" x14ac:dyDescent="0.2">
      <c r="A87" s="106"/>
      <c r="B87" s="86"/>
      <c r="C87" s="77"/>
      <c r="D87" s="80"/>
      <c r="E87" s="79"/>
      <c r="F87" s="80"/>
      <c r="G87" s="85"/>
      <c r="H87" s="81"/>
      <c r="I87" s="71"/>
    </row>
    <row r="88" spans="1:9" s="70" customFormat="1" x14ac:dyDescent="0.2">
      <c r="A88" s="75" t="s">
        <v>66</v>
      </c>
      <c r="B88" s="76" t="s">
        <v>76</v>
      </c>
      <c r="C88" s="77"/>
      <c r="D88" s="78"/>
      <c r="E88" s="79"/>
      <c r="F88" s="80"/>
      <c r="G88" s="80"/>
      <c r="H88" s="150" t="str">
        <f t="shared" ref="H88:H97" si="5">+IF(D88="","",(D88*F88+D88*G88))</f>
        <v/>
      </c>
      <c r="I88" s="71"/>
    </row>
    <row r="89" spans="1:9" s="70" customFormat="1" ht="26.25" customHeight="1" x14ac:dyDescent="0.2">
      <c r="A89" s="75"/>
      <c r="B89" s="126" t="s">
        <v>77</v>
      </c>
      <c r="C89" s="77"/>
      <c r="D89" s="78"/>
      <c r="E89" s="79"/>
      <c r="F89" s="80"/>
      <c r="G89" s="80"/>
      <c r="H89" s="150" t="str">
        <f t="shared" si="5"/>
        <v/>
      </c>
      <c r="I89" s="71"/>
    </row>
    <row r="90" spans="1:9" s="70" customFormat="1" ht="25.5" x14ac:dyDescent="0.2">
      <c r="A90" s="75"/>
      <c r="B90" s="82" t="s">
        <v>78</v>
      </c>
      <c r="C90" s="77"/>
      <c r="D90" s="78"/>
      <c r="E90" s="79"/>
      <c r="F90" s="80"/>
      <c r="G90" s="80"/>
      <c r="H90" s="150" t="str">
        <f t="shared" si="5"/>
        <v/>
      </c>
      <c r="I90" s="71"/>
    </row>
    <row r="91" spans="1:9" s="70" customFormat="1" ht="38.25" x14ac:dyDescent="0.2">
      <c r="A91" s="75"/>
      <c r="B91" s="82" t="s">
        <v>384</v>
      </c>
      <c r="C91" s="77"/>
      <c r="D91" s="78"/>
      <c r="E91" s="79"/>
      <c r="F91" s="80"/>
      <c r="G91" s="80"/>
      <c r="H91" s="150" t="str">
        <f t="shared" si="5"/>
        <v/>
      </c>
      <c r="I91" s="71"/>
    </row>
    <row r="92" spans="1:9" s="70" customFormat="1" ht="25.5" x14ac:dyDescent="0.2">
      <c r="A92" s="75"/>
      <c r="B92" s="82" t="s">
        <v>385</v>
      </c>
      <c r="C92" s="77"/>
      <c r="D92" s="78"/>
      <c r="E92" s="79"/>
      <c r="F92" s="80"/>
      <c r="G92" s="80"/>
      <c r="H92" s="150" t="str">
        <f t="shared" si="5"/>
        <v/>
      </c>
      <c r="I92" s="71"/>
    </row>
    <row r="93" spans="1:9" s="70" customFormat="1" x14ac:dyDescent="0.2">
      <c r="A93" s="75"/>
      <c r="B93" s="86"/>
      <c r="C93" s="77"/>
      <c r="D93" s="78"/>
      <c r="E93" s="79"/>
      <c r="F93" s="80"/>
      <c r="G93" s="80"/>
      <c r="H93" s="150" t="str">
        <f t="shared" si="5"/>
        <v/>
      </c>
      <c r="I93" s="71"/>
    </row>
    <row r="94" spans="1:9" s="70" customFormat="1" x14ac:dyDescent="0.2">
      <c r="A94" s="75" t="s">
        <v>67</v>
      </c>
      <c r="B94" s="76" t="s">
        <v>380</v>
      </c>
      <c r="C94" s="77"/>
      <c r="D94" s="78"/>
      <c r="E94" s="79"/>
      <c r="F94" s="80"/>
      <c r="G94" s="80"/>
      <c r="H94" s="150" t="str">
        <f t="shared" si="5"/>
        <v/>
      </c>
      <c r="I94" s="71"/>
    </row>
    <row r="95" spans="1:9" s="70" customFormat="1" x14ac:dyDescent="0.2">
      <c r="A95" s="84" t="s">
        <v>149</v>
      </c>
      <c r="B95" s="132" t="s">
        <v>565</v>
      </c>
      <c r="C95" s="77"/>
      <c r="D95" s="85">
        <v>100</v>
      </c>
      <c r="E95" s="79" t="s">
        <v>115</v>
      </c>
      <c r="F95" s="80"/>
      <c r="G95" s="80"/>
      <c r="H95" s="150">
        <f t="shared" si="5"/>
        <v>0</v>
      </c>
      <c r="I95" s="71"/>
    </row>
    <row r="96" spans="1:9" s="70" customFormat="1" x14ac:dyDescent="0.2">
      <c r="A96" s="84" t="s">
        <v>150</v>
      </c>
      <c r="B96" s="132" t="s">
        <v>566</v>
      </c>
      <c r="C96" s="77"/>
      <c r="D96" s="85">
        <v>339</v>
      </c>
      <c r="E96" s="79" t="s">
        <v>115</v>
      </c>
      <c r="F96" s="80"/>
      <c r="G96" s="80"/>
      <c r="H96" s="150">
        <f t="shared" si="5"/>
        <v>0</v>
      </c>
      <c r="I96" s="71"/>
    </row>
    <row r="97" spans="1:9" s="70" customFormat="1" x14ac:dyDescent="0.2">
      <c r="A97" s="106"/>
      <c r="B97" s="86"/>
      <c r="C97" s="77"/>
      <c r="D97" s="80"/>
      <c r="E97" s="79"/>
      <c r="F97" s="80"/>
      <c r="G97" s="85"/>
      <c r="H97" s="150" t="str">
        <f t="shared" si="5"/>
        <v/>
      </c>
      <c r="I97" s="71"/>
    </row>
    <row r="98" spans="1:9" s="59" customFormat="1" x14ac:dyDescent="0.2">
      <c r="A98" s="72" t="s">
        <v>153</v>
      </c>
      <c r="B98" s="26" t="s">
        <v>68</v>
      </c>
      <c r="C98" s="27"/>
      <c r="D98" s="105"/>
      <c r="E98" s="48"/>
      <c r="F98" s="30"/>
      <c r="G98" s="30"/>
      <c r="H98" s="144">
        <f>SUM(H87:H97)</f>
        <v>0</v>
      </c>
      <c r="I98" s="74"/>
    </row>
    <row r="99" spans="1:9" s="59" customFormat="1" x14ac:dyDescent="0.2">
      <c r="A99" s="72"/>
      <c r="B99" s="26" t="s">
        <v>640</v>
      </c>
      <c r="C99" s="27"/>
      <c r="D99" s="105"/>
      <c r="E99" s="48"/>
      <c r="F99" s="30"/>
      <c r="G99" s="30"/>
      <c r="H99" s="31"/>
      <c r="I99" s="74"/>
    </row>
    <row r="100" spans="1:9" s="70" customFormat="1" x14ac:dyDescent="0.2">
      <c r="A100" s="106"/>
      <c r="B100" s="86"/>
      <c r="C100" s="77"/>
      <c r="D100" s="80"/>
      <c r="E100" s="79"/>
      <c r="F100" s="80"/>
      <c r="G100" s="85"/>
      <c r="H100" s="81"/>
      <c r="I100" s="71"/>
    </row>
    <row r="101" spans="1:9" s="70" customFormat="1" x14ac:dyDescent="0.2">
      <c r="A101" s="106" t="s">
        <v>69</v>
      </c>
      <c r="B101" s="76" t="s">
        <v>264</v>
      </c>
      <c r="C101" s="77"/>
      <c r="D101" s="80"/>
      <c r="E101" s="79"/>
      <c r="F101" s="80"/>
      <c r="G101" s="85"/>
      <c r="H101" s="81"/>
      <c r="I101" s="71"/>
    </row>
    <row r="102" spans="1:9" s="70" customFormat="1" ht="58.5" customHeight="1" x14ac:dyDescent="0.2">
      <c r="A102" s="84" t="s">
        <v>539</v>
      </c>
      <c r="B102" s="83" t="s">
        <v>1064</v>
      </c>
      <c r="C102" s="77"/>
      <c r="D102" s="80">
        <v>2</v>
      </c>
      <c r="E102" s="79" t="s">
        <v>106</v>
      </c>
      <c r="F102" s="80"/>
      <c r="G102" s="85"/>
      <c r="H102" s="150">
        <f t="shared" ref="H102:H108" si="6">+IF(D102="","",(D102*F102+D102*G102))</f>
        <v>0</v>
      </c>
      <c r="I102" s="71"/>
    </row>
    <row r="103" spans="1:9" s="70" customFormat="1" x14ac:dyDescent="0.2">
      <c r="A103" s="84"/>
      <c r="B103" s="86"/>
      <c r="C103" s="77"/>
      <c r="D103" s="80"/>
      <c r="E103" s="79"/>
      <c r="F103" s="80"/>
      <c r="G103" s="85"/>
      <c r="H103" s="150" t="str">
        <f t="shared" si="6"/>
        <v/>
      </c>
      <c r="I103" s="71"/>
    </row>
    <row r="104" spans="1:9" s="70" customFormat="1" x14ac:dyDescent="0.2">
      <c r="A104" s="106" t="s">
        <v>71</v>
      </c>
      <c r="B104" s="76" t="s">
        <v>541</v>
      </c>
      <c r="C104" s="77"/>
      <c r="D104" s="80"/>
      <c r="E104" s="79"/>
      <c r="F104" s="80"/>
      <c r="G104" s="85"/>
      <c r="H104" s="150" t="str">
        <f t="shared" si="6"/>
        <v/>
      </c>
      <c r="I104" s="71"/>
    </row>
    <row r="105" spans="1:9" s="70" customFormat="1" ht="38.25" x14ac:dyDescent="0.2">
      <c r="A105" s="84" t="s">
        <v>540</v>
      </c>
      <c r="B105" s="86" t="s">
        <v>584</v>
      </c>
      <c r="C105" s="77"/>
      <c r="D105" s="80">
        <v>1</v>
      </c>
      <c r="E105" s="79" t="s">
        <v>19</v>
      </c>
      <c r="F105" s="80"/>
      <c r="G105" s="85"/>
      <c r="H105" s="150">
        <f t="shared" si="6"/>
        <v>0</v>
      </c>
      <c r="I105" s="71"/>
    </row>
    <row r="106" spans="1:9" s="70" customFormat="1" x14ac:dyDescent="0.2">
      <c r="A106" s="84"/>
      <c r="B106" s="86"/>
      <c r="C106" s="77"/>
      <c r="D106" s="80"/>
      <c r="E106" s="79"/>
      <c r="F106" s="80"/>
      <c r="G106" s="85"/>
      <c r="H106" s="150" t="str">
        <f t="shared" si="6"/>
        <v/>
      </c>
      <c r="I106" s="71"/>
    </row>
    <row r="107" spans="1:9" s="112" customFormat="1" x14ac:dyDescent="0.2">
      <c r="A107" s="106" t="s">
        <v>396</v>
      </c>
      <c r="B107" s="76" t="s">
        <v>203</v>
      </c>
      <c r="C107" s="77"/>
      <c r="D107" s="107"/>
      <c r="E107" s="108"/>
      <c r="F107" s="107"/>
      <c r="G107" s="109"/>
      <c r="H107" s="150" t="str">
        <f t="shared" si="6"/>
        <v/>
      </c>
      <c r="I107" s="111"/>
    </row>
    <row r="108" spans="1:9" s="70" customFormat="1" ht="25.5" x14ac:dyDescent="0.2">
      <c r="A108" s="84" t="s">
        <v>397</v>
      </c>
      <c r="B108" s="82" t="s">
        <v>548</v>
      </c>
      <c r="C108" s="77"/>
      <c r="D108" s="80">
        <v>1</v>
      </c>
      <c r="E108" s="79" t="s">
        <v>53</v>
      </c>
      <c r="F108" s="80"/>
      <c r="G108" s="85"/>
      <c r="H108" s="150">
        <f t="shared" si="6"/>
        <v>0</v>
      </c>
      <c r="I108" s="71"/>
    </row>
    <row r="109" spans="1:9" s="70" customFormat="1" x14ac:dyDescent="0.2">
      <c r="A109" s="106"/>
      <c r="B109" s="86"/>
      <c r="C109" s="77"/>
      <c r="D109" s="80"/>
      <c r="E109" s="79"/>
      <c r="F109" s="80"/>
      <c r="G109" s="85"/>
      <c r="H109" s="81"/>
      <c r="I109" s="71"/>
    </row>
    <row r="110" spans="1:9" s="59" customFormat="1" x14ac:dyDescent="0.2">
      <c r="A110" s="72" t="s">
        <v>399</v>
      </c>
      <c r="B110" s="26" t="s">
        <v>73</v>
      </c>
      <c r="C110" s="27"/>
      <c r="D110" s="105"/>
      <c r="E110" s="48"/>
      <c r="F110" s="30"/>
      <c r="G110" s="30"/>
      <c r="H110" s="144">
        <f>SUM(H101:H109)</f>
        <v>0</v>
      </c>
      <c r="I110" s="74"/>
    </row>
    <row r="111" spans="1:9" s="59" customFormat="1" x14ac:dyDescent="0.2">
      <c r="A111" s="72"/>
      <c r="B111" s="26" t="s">
        <v>542</v>
      </c>
      <c r="C111" s="27"/>
      <c r="D111" s="105"/>
      <c r="E111" s="48"/>
      <c r="F111" s="30"/>
      <c r="G111" s="30"/>
      <c r="H111" s="31"/>
      <c r="I111" s="74"/>
    </row>
    <row r="112" spans="1:9" s="70" customFormat="1" x14ac:dyDescent="0.2">
      <c r="A112" s="106"/>
      <c r="B112" s="86"/>
      <c r="C112" s="77"/>
      <c r="D112" s="80"/>
      <c r="E112" s="79"/>
      <c r="F112" s="80"/>
      <c r="G112" s="85"/>
      <c r="H112" s="81"/>
      <c r="I112" s="71"/>
    </row>
    <row r="113" spans="1:9" s="112" customFormat="1" x14ac:dyDescent="0.2">
      <c r="A113" s="75" t="s">
        <v>158</v>
      </c>
      <c r="B113" s="76" t="s">
        <v>188</v>
      </c>
      <c r="C113" s="77"/>
      <c r="D113" s="107"/>
      <c r="E113" s="108"/>
      <c r="F113" s="107"/>
      <c r="G113" s="109"/>
      <c r="H113" s="150" t="str">
        <f t="shared" ref="H113:H136" si="7">+IF(D113="","",(D113*F113+D113*G113))</f>
        <v/>
      </c>
      <c r="I113" s="111"/>
    </row>
    <row r="114" spans="1:9" s="70" customFormat="1" ht="25.5" x14ac:dyDescent="0.2">
      <c r="A114" s="75"/>
      <c r="B114" s="82" t="s">
        <v>154</v>
      </c>
      <c r="C114" s="77"/>
      <c r="D114" s="85"/>
      <c r="E114" s="79"/>
      <c r="F114" s="80"/>
      <c r="G114" s="85"/>
      <c r="H114" s="150" t="str">
        <f t="shared" si="7"/>
        <v/>
      </c>
      <c r="I114" s="71"/>
    </row>
    <row r="115" spans="1:9" s="70" customFormat="1" ht="25.5" x14ac:dyDescent="0.2">
      <c r="A115" s="75"/>
      <c r="B115" s="82" t="s">
        <v>1082</v>
      </c>
      <c r="C115" s="77"/>
      <c r="D115" s="78"/>
      <c r="E115" s="79"/>
      <c r="F115" s="80"/>
      <c r="G115" s="85"/>
      <c r="H115" s="150" t="str">
        <f t="shared" si="7"/>
        <v/>
      </c>
      <c r="I115" s="71"/>
    </row>
    <row r="116" spans="1:9" s="70" customFormat="1" x14ac:dyDescent="0.2">
      <c r="A116" s="84"/>
      <c r="B116" s="86"/>
      <c r="C116" s="91"/>
      <c r="D116" s="78"/>
      <c r="E116" s="79"/>
      <c r="F116" s="80"/>
      <c r="G116" s="85"/>
      <c r="H116" s="150" t="str">
        <f t="shared" si="7"/>
        <v/>
      </c>
      <c r="I116" s="71"/>
    </row>
    <row r="117" spans="1:9" s="70" customFormat="1" x14ac:dyDescent="0.2">
      <c r="A117" s="75" t="s">
        <v>168</v>
      </c>
      <c r="B117" s="76" t="s">
        <v>549</v>
      </c>
      <c r="C117" s="91"/>
      <c r="D117" s="78"/>
      <c r="E117" s="79"/>
      <c r="F117" s="80"/>
      <c r="G117" s="85"/>
      <c r="H117" s="150" t="str">
        <f t="shared" si="7"/>
        <v/>
      </c>
      <c r="I117" s="71"/>
    </row>
    <row r="118" spans="1:9" s="70" customFormat="1" ht="25.5" x14ac:dyDescent="0.2">
      <c r="A118" s="84" t="s">
        <v>206</v>
      </c>
      <c r="B118" s="82" t="s">
        <v>567</v>
      </c>
      <c r="C118" s="77"/>
      <c r="D118" s="80"/>
      <c r="E118" s="79"/>
      <c r="F118" s="80"/>
      <c r="G118" s="85"/>
      <c r="H118" s="150" t="str">
        <f t="shared" si="7"/>
        <v/>
      </c>
      <c r="I118" s="71"/>
    </row>
    <row r="119" spans="1:9" s="70" customFormat="1" ht="15" customHeight="1" x14ac:dyDescent="0.2">
      <c r="A119" s="84"/>
      <c r="B119" s="115" t="s">
        <v>1057</v>
      </c>
      <c r="C119" s="77"/>
      <c r="D119" s="80">
        <v>2</v>
      </c>
      <c r="E119" s="79" t="s">
        <v>106</v>
      </c>
      <c r="F119" s="80"/>
      <c r="G119" s="85"/>
      <c r="H119" s="150">
        <f t="shared" si="7"/>
        <v>0</v>
      </c>
      <c r="I119" s="71"/>
    </row>
    <row r="120" spans="1:9" s="70" customFormat="1" x14ac:dyDescent="0.2">
      <c r="A120" s="84"/>
      <c r="B120" s="115"/>
      <c r="C120" s="77"/>
      <c r="D120" s="80"/>
      <c r="E120" s="79"/>
      <c r="F120" s="80"/>
      <c r="G120" s="85"/>
      <c r="H120" s="150" t="str">
        <f t="shared" si="7"/>
        <v/>
      </c>
      <c r="I120" s="71"/>
    </row>
    <row r="121" spans="1:9" s="112" customFormat="1" x14ac:dyDescent="0.2">
      <c r="A121" s="106" t="s">
        <v>170</v>
      </c>
      <c r="B121" s="76" t="s">
        <v>202</v>
      </c>
      <c r="C121" s="77"/>
      <c r="D121" s="107"/>
      <c r="E121" s="108"/>
      <c r="F121" s="107"/>
      <c r="G121" s="109"/>
      <c r="H121" s="150" t="str">
        <f t="shared" si="7"/>
        <v/>
      </c>
      <c r="I121" s="111"/>
    </row>
    <row r="122" spans="1:9" s="70" customFormat="1" x14ac:dyDescent="0.2">
      <c r="A122" s="84" t="s">
        <v>448</v>
      </c>
      <c r="B122" s="82" t="s">
        <v>543</v>
      </c>
      <c r="C122" s="77"/>
      <c r="D122" s="80"/>
      <c r="E122" s="79"/>
      <c r="F122" s="80"/>
      <c r="G122" s="85"/>
      <c r="H122" s="150" t="str">
        <f t="shared" si="7"/>
        <v/>
      </c>
      <c r="I122" s="71"/>
    </row>
    <row r="123" spans="1:9" s="70" customFormat="1" x14ac:dyDescent="0.2">
      <c r="A123" s="84"/>
      <c r="B123" s="83" t="s">
        <v>1065</v>
      </c>
      <c r="C123" s="77"/>
      <c r="D123" s="80">
        <v>2</v>
      </c>
      <c r="E123" s="79" t="s">
        <v>106</v>
      </c>
      <c r="F123" s="80"/>
      <c r="G123" s="85"/>
      <c r="H123" s="150">
        <f t="shared" si="7"/>
        <v>0</v>
      </c>
      <c r="I123" s="71"/>
    </row>
    <row r="124" spans="1:9" s="70" customFormat="1" x14ac:dyDescent="0.2">
      <c r="A124" s="84"/>
      <c r="B124" s="86"/>
      <c r="C124" s="77"/>
      <c r="D124" s="80"/>
      <c r="E124" s="79"/>
      <c r="F124" s="80"/>
      <c r="G124" s="85"/>
      <c r="H124" s="150" t="str">
        <f t="shared" si="7"/>
        <v/>
      </c>
      <c r="I124" s="71"/>
    </row>
    <row r="125" spans="1:9" s="112" customFormat="1" x14ac:dyDescent="0.2">
      <c r="A125" s="106" t="s">
        <v>170</v>
      </c>
      <c r="B125" s="76" t="s">
        <v>544</v>
      </c>
      <c r="C125" s="77"/>
      <c r="D125" s="107"/>
      <c r="E125" s="108"/>
      <c r="F125" s="107"/>
      <c r="G125" s="109"/>
      <c r="H125" s="150" t="str">
        <f t="shared" si="7"/>
        <v/>
      </c>
      <c r="I125" s="111"/>
    </row>
    <row r="126" spans="1:9" s="70" customFormat="1" x14ac:dyDescent="0.2">
      <c r="A126" s="84" t="s">
        <v>448</v>
      </c>
      <c r="B126" s="82" t="s">
        <v>550</v>
      </c>
      <c r="C126" s="77"/>
      <c r="D126" s="80"/>
      <c r="E126" s="79"/>
      <c r="F126" s="80"/>
      <c r="G126" s="85"/>
      <c r="H126" s="150" t="str">
        <f t="shared" si="7"/>
        <v/>
      </c>
      <c r="I126" s="71"/>
    </row>
    <row r="127" spans="1:9" s="70" customFormat="1" x14ac:dyDescent="0.2">
      <c r="A127" s="84"/>
      <c r="B127" s="83" t="s">
        <v>1066</v>
      </c>
      <c r="C127" s="77"/>
      <c r="D127" s="80">
        <v>2</v>
      </c>
      <c r="E127" s="79" t="s">
        <v>106</v>
      </c>
      <c r="F127" s="80"/>
      <c r="G127" s="85"/>
      <c r="H127" s="150">
        <f t="shared" si="7"/>
        <v>0</v>
      </c>
      <c r="I127" s="71"/>
    </row>
    <row r="128" spans="1:9" s="70" customFormat="1" x14ac:dyDescent="0.2">
      <c r="A128" s="84"/>
      <c r="B128" s="86"/>
      <c r="C128" s="77"/>
      <c r="D128" s="80"/>
      <c r="E128" s="79"/>
      <c r="F128" s="80"/>
      <c r="G128" s="85"/>
      <c r="H128" s="150" t="str">
        <f t="shared" si="7"/>
        <v/>
      </c>
      <c r="I128" s="71"/>
    </row>
    <row r="129" spans="1:9" s="112" customFormat="1" x14ac:dyDescent="0.2">
      <c r="A129" s="106" t="s">
        <v>171</v>
      </c>
      <c r="B129" s="76" t="s">
        <v>204</v>
      </c>
      <c r="C129" s="77"/>
      <c r="D129" s="107"/>
      <c r="E129" s="108"/>
      <c r="F129" s="107"/>
      <c r="G129" s="109"/>
      <c r="H129" s="150" t="str">
        <f t="shared" si="7"/>
        <v/>
      </c>
      <c r="I129" s="111"/>
    </row>
    <row r="130" spans="1:9" s="70" customFormat="1" x14ac:dyDescent="0.2">
      <c r="A130" s="84" t="s">
        <v>207</v>
      </c>
      <c r="B130" s="82" t="s">
        <v>550</v>
      </c>
      <c r="C130" s="77"/>
      <c r="D130" s="80"/>
      <c r="E130" s="79"/>
      <c r="F130" s="80"/>
      <c r="G130" s="85"/>
      <c r="H130" s="150" t="str">
        <f t="shared" si="7"/>
        <v/>
      </c>
      <c r="I130" s="71"/>
    </row>
    <row r="131" spans="1:9" s="70" customFormat="1" x14ac:dyDescent="0.2">
      <c r="A131" s="84"/>
      <c r="B131" s="83" t="s">
        <v>1067</v>
      </c>
      <c r="C131" s="77"/>
      <c r="D131" s="80">
        <v>2</v>
      </c>
      <c r="E131" s="79" t="s">
        <v>106</v>
      </c>
      <c r="F131" s="80"/>
      <c r="G131" s="85"/>
      <c r="H131" s="150">
        <f t="shared" si="7"/>
        <v>0</v>
      </c>
      <c r="I131" s="71"/>
    </row>
    <row r="132" spans="1:9" s="70" customFormat="1" x14ac:dyDescent="0.2">
      <c r="A132" s="84"/>
      <c r="B132" s="83"/>
      <c r="C132" s="77"/>
      <c r="D132" s="80"/>
      <c r="E132" s="79"/>
      <c r="F132" s="80"/>
      <c r="G132" s="85"/>
      <c r="H132" s="150"/>
      <c r="I132" s="71"/>
    </row>
    <row r="133" spans="1:9" s="112" customFormat="1" x14ac:dyDescent="0.2">
      <c r="A133" s="106" t="s">
        <v>172</v>
      </c>
      <c r="B133" s="76" t="s">
        <v>1068</v>
      </c>
      <c r="C133" s="77"/>
      <c r="D133" s="107"/>
      <c r="E133" s="108"/>
      <c r="F133" s="107"/>
      <c r="G133" s="109"/>
      <c r="H133" s="150" t="str">
        <f t="shared" ref="H133:H135" si="8">+IF(D133="","",(D133*F133+D133*G133))</f>
        <v/>
      </c>
      <c r="I133" s="111"/>
    </row>
    <row r="134" spans="1:9" s="70" customFormat="1" x14ac:dyDescent="0.2">
      <c r="A134" s="84" t="s">
        <v>467</v>
      </c>
      <c r="B134" s="82" t="s">
        <v>550</v>
      </c>
      <c r="C134" s="77"/>
      <c r="D134" s="80"/>
      <c r="E134" s="79"/>
      <c r="F134" s="80"/>
      <c r="G134" s="85"/>
      <c r="H134" s="150" t="str">
        <f t="shared" si="8"/>
        <v/>
      </c>
      <c r="I134" s="71"/>
    </row>
    <row r="135" spans="1:9" s="70" customFormat="1" x14ac:dyDescent="0.2">
      <c r="A135" s="84"/>
      <c r="B135" s="83" t="s">
        <v>1069</v>
      </c>
      <c r="C135" s="77"/>
      <c r="D135" s="80">
        <v>2</v>
      </c>
      <c r="E135" s="79" t="s">
        <v>106</v>
      </c>
      <c r="F135" s="80"/>
      <c r="G135" s="85"/>
      <c r="H135" s="150">
        <f t="shared" si="8"/>
        <v>0</v>
      </c>
      <c r="I135" s="71"/>
    </row>
    <row r="136" spans="1:9" s="70" customFormat="1" ht="9.75" customHeight="1" x14ac:dyDescent="0.2">
      <c r="A136" s="106"/>
      <c r="B136" s="86"/>
      <c r="C136" s="77"/>
      <c r="D136" s="80"/>
      <c r="E136" s="79"/>
      <c r="F136" s="80"/>
      <c r="G136" s="85"/>
      <c r="H136" s="150" t="str">
        <f t="shared" si="7"/>
        <v/>
      </c>
      <c r="I136" s="71"/>
    </row>
    <row r="137" spans="1:9" s="59" customFormat="1" x14ac:dyDescent="0.2">
      <c r="A137" s="72" t="s">
        <v>491</v>
      </c>
      <c r="B137" s="26" t="s">
        <v>173</v>
      </c>
      <c r="C137" s="27"/>
      <c r="D137" s="105"/>
      <c r="E137" s="48"/>
      <c r="F137" s="30"/>
      <c r="G137" s="30"/>
      <c r="H137" s="144">
        <f>SUM(H112:H136)</f>
        <v>0</v>
      </c>
      <c r="I137" s="74"/>
    </row>
    <row r="138" spans="1:9" s="59" customFormat="1" x14ac:dyDescent="0.2">
      <c r="A138" s="72"/>
      <c r="B138" s="26" t="s">
        <v>554</v>
      </c>
      <c r="C138" s="27"/>
      <c r="D138" s="47"/>
      <c r="E138" s="48"/>
      <c r="F138" s="30"/>
      <c r="G138" s="30"/>
      <c r="H138" s="31"/>
      <c r="I138" s="74"/>
    </row>
    <row r="139" spans="1:9" s="70" customFormat="1" x14ac:dyDescent="0.2">
      <c r="A139" s="75"/>
      <c r="B139" s="76"/>
      <c r="C139" s="77"/>
      <c r="D139" s="78"/>
      <c r="E139" s="79"/>
      <c r="F139" s="80"/>
      <c r="G139" s="80"/>
      <c r="H139" s="81"/>
      <c r="I139" s="71"/>
    </row>
    <row r="140" spans="1:9" s="70" customFormat="1" x14ac:dyDescent="0.2">
      <c r="A140" s="75" t="s">
        <v>175</v>
      </c>
      <c r="B140" s="76" t="s">
        <v>76</v>
      </c>
      <c r="C140" s="77"/>
      <c r="D140" s="78"/>
      <c r="E140" s="79"/>
      <c r="F140" s="80"/>
      <c r="G140" s="80"/>
      <c r="H140" s="150" t="str">
        <f t="shared" ref="H140:H157" si="9">+IF(D140="","",(D140*F140+D140*G140))</f>
        <v/>
      </c>
      <c r="I140" s="71"/>
    </row>
    <row r="141" spans="1:9" s="70" customFormat="1" ht="63.75" x14ac:dyDescent="0.2">
      <c r="A141" s="75"/>
      <c r="B141" s="82" t="s">
        <v>119</v>
      </c>
      <c r="C141" s="77"/>
      <c r="D141" s="78"/>
      <c r="E141" s="79"/>
      <c r="F141" s="80"/>
      <c r="G141" s="80"/>
      <c r="H141" s="150" t="str">
        <f t="shared" si="9"/>
        <v/>
      </c>
      <c r="I141" s="71"/>
    </row>
    <row r="142" spans="1:9" s="70" customFormat="1" ht="25.5" x14ac:dyDescent="0.2">
      <c r="A142" s="75"/>
      <c r="B142" s="82" t="s">
        <v>120</v>
      </c>
      <c r="C142" s="77"/>
      <c r="D142" s="78"/>
      <c r="E142" s="79"/>
      <c r="F142" s="80"/>
      <c r="G142" s="80"/>
      <c r="H142" s="150" t="str">
        <f t="shared" si="9"/>
        <v/>
      </c>
      <c r="I142" s="71"/>
    </row>
    <row r="143" spans="1:9" s="70" customFormat="1" x14ac:dyDescent="0.2">
      <c r="A143" s="75"/>
      <c r="B143" s="82"/>
      <c r="C143" s="77"/>
      <c r="D143" s="78"/>
      <c r="E143" s="79"/>
      <c r="F143" s="80"/>
      <c r="G143" s="80"/>
      <c r="H143" s="150" t="str">
        <f t="shared" si="9"/>
        <v/>
      </c>
      <c r="I143" s="71"/>
    </row>
    <row r="144" spans="1:9" s="70" customFormat="1" ht="38.25" x14ac:dyDescent="0.2">
      <c r="A144" s="75" t="s">
        <v>177</v>
      </c>
      <c r="B144" s="82" t="s">
        <v>1053</v>
      </c>
      <c r="C144" s="77"/>
      <c r="D144" s="89">
        <v>1</v>
      </c>
      <c r="E144" s="90" t="s">
        <v>19</v>
      </c>
      <c r="F144" s="80"/>
      <c r="G144" s="80"/>
      <c r="H144" s="150">
        <f t="shared" si="9"/>
        <v>0</v>
      </c>
      <c r="I144" s="71"/>
    </row>
    <row r="145" spans="1:9" s="70" customFormat="1" x14ac:dyDescent="0.2">
      <c r="A145" s="75"/>
      <c r="B145" s="76"/>
      <c r="C145" s="77"/>
      <c r="D145" s="78"/>
      <c r="E145" s="79"/>
      <c r="F145" s="80"/>
      <c r="G145" s="80"/>
      <c r="H145" s="150" t="str">
        <f t="shared" si="9"/>
        <v/>
      </c>
      <c r="I145" s="71"/>
    </row>
    <row r="146" spans="1:9" s="70" customFormat="1" ht="25.5" x14ac:dyDescent="0.2">
      <c r="A146" s="75" t="s">
        <v>178</v>
      </c>
      <c r="B146" s="76" t="s">
        <v>551</v>
      </c>
      <c r="C146" s="77"/>
      <c r="D146" s="89"/>
      <c r="E146" s="90"/>
      <c r="F146" s="80"/>
      <c r="G146" s="80"/>
      <c r="H146" s="150" t="str">
        <f t="shared" si="9"/>
        <v/>
      </c>
      <c r="I146" s="71"/>
    </row>
    <row r="147" spans="1:9" s="70" customFormat="1" x14ac:dyDescent="0.2">
      <c r="A147" s="84" t="s">
        <v>555</v>
      </c>
      <c r="B147" s="133" t="s">
        <v>1070</v>
      </c>
      <c r="C147" s="77"/>
      <c r="D147" s="89">
        <v>40</v>
      </c>
      <c r="E147" s="90" t="s">
        <v>115</v>
      </c>
      <c r="F147" s="80"/>
      <c r="G147" s="80"/>
      <c r="H147" s="150">
        <f t="shared" si="9"/>
        <v>0</v>
      </c>
      <c r="I147" s="71"/>
    </row>
    <row r="148" spans="1:9" s="70" customFormat="1" x14ac:dyDescent="0.2">
      <c r="A148" s="84"/>
      <c r="B148" s="82"/>
      <c r="C148" s="77"/>
      <c r="D148" s="89"/>
      <c r="E148" s="90"/>
      <c r="F148" s="80"/>
      <c r="G148" s="80"/>
      <c r="H148" s="150" t="str">
        <f t="shared" si="9"/>
        <v/>
      </c>
      <c r="I148" s="71"/>
    </row>
    <row r="149" spans="1:9" s="70" customFormat="1" ht="25.5" x14ac:dyDescent="0.2">
      <c r="A149" s="75" t="s">
        <v>179</v>
      </c>
      <c r="B149" s="76" t="s">
        <v>395</v>
      </c>
      <c r="C149" s="77"/>
      <c r="D149" s="89"/>
      <c r="E149" s="90"/>
      <c r="F149" s="80"/>
      <c r="G149" s="80"/>
      <c r="H149" s="150" t="str">
        <f t="shared" si="9"/>
        <v/>
      </c>
      <c r="I149" s="71"/>
    </row>
    <row r="150" spans="1:9" s="70" customFormat="1" x14ac:dyDescent="0.2">
      <c r="A150" s="84" t="s">
        <v>557</v>
      </c>
      <c r="B150" s="82" t="s">
        <v>552</v>
      </c>
      <c r="C150" s="77"/>
      <c r="D150" s="89">
        <v>1</v>
      </c>
      <c r="E150" s="90" t="s">
        <v>19</v>
      </c>
      <c r="F150" s="80"/>
      <c r="G150" s="80"/>
      <c r="H150" s="150">
        <f t="shared" si="9"/>
        <v>0</v>
      </c>
      <c r="I150" s="71"/>
    </row>
    <row r="151" spans="1:9" s="70" customFormat="1" x14ac:dyDescent="0.2">
      <c r="A151" s="84" t="s">
        <v>558</v>
      </c>
      <c r="B151" s="86" t="s">
        <v>553</v>
      </c>
      <c r="C151" s="77"/>
      <c r="D151" s="89">
        <v>1</v>
      </c>
      <c r="E151" s="90" t="s">
        <v>19</v>
      </c>
      <c r="F151" s="80"/>
      <c r="G151" s="80"/>
      <c r="H151" s="150">
        <f t="shared" si="9"/>
        <v>0</v>
      </c>
      <c r="I151" s="71"/>
    </row>
    <row r="152" spans="1:9" s="70" customFormat="1" x14ac:dyDescent="0.2">
      <c r="A152" s="75"/>
      <c r="B152" s="82"/>
      <c r="C152" s="77"/>
      <c r="D152" s="89"/>
      <c r="E152" s="90"/>
      <c r="F152" s="80"/>
      <c r="G152" s="80"/>
      <c r="H152" s="150" t="str">
        <f t="shared" si="9"/>
        <v/>
      </c>
      <c r="I152" s="71"/>
    </row>
    <row r="153" spans="1:9" s="70" customFormat="1" x14ac:dyDescent="0.2">
      <c r="A153" s="75" t="s">
        <v>559</v>
      </c>
      <c r="B153" s="76" t="s">
        <v>109</v>
      </c>
      <c r="C153" s="77"/>
      <c r="D153" s="85"/>
      <c r="E153" s="79"/>
      <c r="F153" s="80"/>
      <c r="G153" s="80"/>
      <c r="H153" s="150" t="str">
        <f t="shared" si="9"/>
        <v/>
      </c>
      <c r="I153" s="71"/>
    </row>
    <row r="154" spans="1:9" s="70" customFormat="1" ht="38.25" x14ac:dyDescent="0.2">
      <c r="A154" s="84" t="s">
        <v>560</v>
      </c>
      <c r="B154" s="82" t="s">
        <v>556</v>
      </c>
      <c r="C154" s="77"/>
      <c r="D154" s="85">
        <v>1</v>
      </c>
      <c r="E154" s="79" t="s">
        <v>19</v>
      </c>
      <c r="F154" s="80"/>
      <c r="G154" s="80"/>
      <c r="H154" s="150">
        <f t="shared" si="9"/>
        <v>0</v>
      </c>
      <c r="I154" s="71"/>
    </row>
    <row r="155" spans="1:9" s="70" customFormat="1" x14ac:dyDescent="0.2">
      <c r="A155" s="84"/>
      <c r="B155" s="82"/>
      <c r="C155" s="77"/>
      <c r="D155" s="85"/>
      <c r="E155" s="79"/>
      <c r="F155" s="80"/>
      <c r="G155" s="80"/>
      <c r="H155" s="150" t="str">
        <f t="shared" si="9"/>
        <v/>
      </c>
      <c r="I155" s="71"/>
    </row>
    <row r="156" spans="1:9" s="70" customFormat="1" x14ac:dyDescent="0.2">
      <c r="A156" s="75" t="s">
        <v>561</v>
      </c>
      <c r="B156" s="76" t="s">
        <v>128</v>
      </c>
      <c r="C156" s="77"/>
      <c r="D156" s="89">
        <v>1</v>
      </c>
      <c r="E156" s="90" t="s">
        <v>19</v>
      </c>
      <c r="F156" s="80"/>
      <c r="G156" s="80"/>
      <c r="H156" s="150">
        <f t="shared" si="9"/>
        <v>0</v>
      </c>
      <c r="I156" s="71"/>
    </row>
    <row r="157" spans="1:9" s="70" customFormat="1" x14ac:dyDescent="0.2">
      <c r="A157" s="106"/>
      <c r="B157" s="86"/>
      <c r="C157" s="77"/>
      <c r="D157" s="78"/>
      <c r="E157" s="79"/>
      <c r="F157" s="80"/>
      <c r="G157" s="85"/>
      <c r="H157" s="150" t="str">
        <f t="shared" si="9"/>
        <v/>
      </c>
      <c r="I157" s="71"/>
    </row>
    <row r="158" spans="1:9" s="59" customFormat="1" x14ac:dyDescent="0.2">
      <c r="A158" s="72" t="s">
        <v>562</v>
      </c>
      <c r="B158" s="26" t="s">
        <v>181</v>
      </c>
      <c r="C158" s="27"/>
      <c r="D158" s="47"/>
      <c r="E158" s="48"/>
      <c r="F158" s="30"/>
      <c r="G158" s="30"/>
      <c r="H158" s="144">
        <f>SUM(H139:H157)</f>
        <v>0</v>
      </c>
      <c r="I158" s="74"/>
    </row>
    <row r="159" spans="1:9" s="59" customFormat="1" x14ac:dyDescent="0.2">
      <c r="A159" s="72"/>
      <c r="B159" s="26" t="s">
        <v>563</v>
      </c>
      <c r="C159" s="27"/>
      <c r="D159" s="47"/>
      <c r="E159" s="48"/>
      <c r="F159" s="30"/>
      <c r="G159" s="30"/>
      <c r="H159" s="31"/>
      <c r="I159" s="74"/>
    </row>
    <row r="160" spans="1:9" s="70" customFormat="1" x14ac:dyDescent="0.2">
      <c r="A160" s="75"/>
      <c r="B160" s="76"/>
      <c r="C160" s="77"/>
      <c r="D160" s="78"/>
      <c r="E160" s="79"/>
      <c r="F160" s="80"/>
      <c r="G160" s="80"/>
      <c r="H160" s="81"/>
      <c r="I160" s="71"/>
    </row>
    <row r="161" spans="1:9" s="70" customFormat="1" x14ac:dyDescent="0.2">
      <c r="A161" s="75" t="s">
        <v>211</v>
      </c>
      <c r="B161" s="76" t="s">
        <v>76</v>
      </c>
      <c r="C161" s="77"/>
      <c r="D161" s="78"/>
      <c r="E161" s="79"/>
      <c r="F161" s="80"/>
      <c r="G161" s="80"/>
      <c r="H161" s="150" t="str">
        <f t="shared" ref="H161:H169" si="10">+IF(D161="","",(D161*F161+D161*G161))</f>
        <v/>
      </c>
      <c r="I161" s="71"/>
    </row>
    <row r="162" spans="1:9" s="70" customFormat="1" ht="51" x14ac:dyDescent="0.2">
      <c r="A162" s="75"/>
      <c r="B162" s="82" t="s">
        <v>569</v>
      </c>
      <c r="C162" s="77"/>
      <c r="D162" s="78"/>
      <c r="E162" s="79"/>
      <c r="F162" s="80"/>
      <c r="G162" s="80"/>
      <c r="H162" s="150" t="str">
        <f t="shared" si="10"/>
        <v/>
      </c>
      <c r="I162" s="71"/>
    </row>
    <row r="163" spans="1:9" s="70" customFormat="1" x14ac:dyDescent="0.2">
      <c r="A163" s="84"/>
      <c r="B163" s="82"/>
      <c r="C163" s="77"/>
      <c r="D163" s="89"/>
      <c r="E163" s="90"/>
      <c r="F163" s="80"/>
      <c r="G163" s="80"/>
      <c r="H163" s="150" t="str">
        <f t="shared" si="10"/>
        <v/>
      </c>
      <c r="I163" s="71"/>
    </row>
    <row r="164" spans="1:9" s="70" customFormat="1" x14ac:dyDescent="0.2">
      <c r="A164" s="75" t="s">
        <v>213</v>
      </c>
      <c r="B164" s="76" t="s">
        <v>572</v>
      </c>
      <c r="C164" s="77"/>
      <c r="D164" s="89"/>
      <c r="E164" s="90"/>
      <c r="F164" s="80"/>
      <c r="G164" s="80"/>
      <c r="H164" s="150" t="str">
        <f t="shared" si="10"/>
        <v/>
      </c>
      <c r="I164" s="71"/>
    </row>
    <row r="165" spans="1:9" s="70" customFormat="1" x14ac:dyDescent="0.2">
      <c r="A165" s="84" t="s">
        <v>503</v>
      </c>
      <c r="B165" s="82" t="s">
        <v>568</v>
      </c>
      <c r="C165" s="77"/>
      <c r="D165" s="89">
        <v>56</v>
      </c>
      <c r="E165" s="90" t="s">
        <v>464</v>
      </c>
      <c r="F165" s="80"/>
      <c r="G165" s="80"/>
      <c r="H165" s="150">
        <f t="shared" si="10"/>
        <v>0</v>
      </c>
      <c r="I165" s="71"/>
    </row>
    <row r="166" spans="1:9" s="70" customFormat="1" x14ac:dyDescent="0.2">
      <c r="A166" s="75"/>
      <c r="B166" s="82"/>
      <c r="C166" s="77"/>
      <c r="D166" s="89"/>
      <c r="E166" s="90"/>
      <c r="F166" s="80"/>
      <c r="G166" s="80"/>
      <c r="H166" s="150" t="str">
        <f t="shared" si="10"/>
        <v/>
      </c>
      <c r="I166" s="71"/>
    </row>
    <row r="167" spans="1:9" s="70" customFormat="1" x14ac:dyDescent="0.2">
      <c r="A167" s="75" t="s">
        <v>511</v>
      </c>
      <c r="B167" s="76" t="s">
        <v>573</v>
      </c>
      <c r="C167" s="77"/>
      <c r="D167" s="89"/>
      <c r="E167" s="90"/>
      <c r="F167" s="80"/>
      <c r="G167" s="80"/>
      <c r="H167" s="150" t="str">
        <f t="shared" si="10"/>
        <v/>
      </c>
      <c r="I167" s="71"/>
    </row>
    <row r="168" spans="1:9" s="70" customFormat="1" x14ac:dyDescent="0.2">
      <c r="A168" s="84" t="s">
        <v>570</v>
      </c>
      <c r="B168" s="82" t="s">
        <v>568</v>
      </c>
      <c r="C168" s="77"/>
      <c r="D168" s="89">
        <v>18</v>
      </c>
      <c r="E168" s="90" t="s">
        <v>464</v>
      </c>
      <c r="F168" s="80"/>
      <c r="G168" s="80"/>
      <c r="H168" s="150">
        <f t="shared" si="10"/>
        <v>0</v>
      </c>
      <c r="I168" s="71"/>
    </row>
    <row r="169" spans="1:9" s="70" customFormat="1" x14ac:dyDescent="0.2">
      <c r="A169" s="106"/>
      <c r="B169" s="86"/>
      <c r="C169" s="77"/>
      <c r="D169" s="78"/>
      <c r="E169" s="79"/>
      <c r="F169" s="80"/>
      <c r="G169" s="85"/>
      <c r="H169" s="150" t="str">
        <f t="shared" si="10"/>
        <v/>
      </c>
      <c r="I169" s="71"/>
    </row>
    <row r="170" spans="1:9" s="59" customFormat="1" x14ac:dyDescent="0.2">
      <c r="A170" s="72" t="s">
        <v>571</v>
      </c>
      <c r="B170" s="26" t="s">
        <v>214</v>
      </c>
      <c r="C170" s="27"/>
      <c r="D170" s="47"/>
      <c r="E170" s="48"/>
      <c r="F170" s="30"/>
      <c r="G170" s="30"/>
      <c r="H170" s="144">
        <f>SUM(H151:H169)</f>
        <v>0</v>
      </c>
      <c r="I170" s="74"/>
    </row>
    <row r="171" spans="1:9" s="59" customFormat="1" x14ac:dyDescent="0.2">
      <c r="A171" s="72"/>
      <c r="B171" s="26" t="s">
        <v>215</v>
      </c>
      <c r="C171" s="27"/>
      <c r="D171" s="47"/>
      <c r="E171" s="48"/>
      <c r="F171" s="30"/>
      <c r="G171" s="30"/>
      <c r="H171" s="31"/>
      <c r="I171" s="74"/>
    </row>
    <row r="172" spans="1:9" s="70" customFormat="1" x14ac:dyDescent="0.2">
      <c r="A172" s="75"/>
      <c r="B172" s="82"/>
      <c r="C172" s="77"/>
      <c r="D172" s="78"/>
      <c r="E172" s="79"/>
      <c r="F172" s="80"/>
      <c r="G172" s="85"/>
      <c r="H172" s="81"/>
      <c r="I172" s="71"/>
    </row>
    <row r="173" spans="1:9" s="70" customFormat="1" x14ac:dyDescent="0.2">
      <c r="A173" s="75" t="s">
        <v>216</v>
      </c>
      <c r="B173" s="76" t="s">
        <v>159</v>
      </c>
      <c r="C173" s="77"/>
      <c r="D173" s="78"/>
      <c r="E173" s="79"/>
      <c r="F173" s="80"/>
      <c r="G173" s="80"/>
      <c r="H173" s="150" t="str">
        <f t="shared" ref="H173:H233" si="11">+IF(D173="","",(D173*F173+D173*G173))</f>
        <v/>
      </c>
      <c r="I173" s="71"/>
    </row>
    <row r="174" spans="1:9" s="70" customFormat="1" x14ac:dyDescent="0.2">
      <c r="A174" s="84"/>
      <c r="B174" s="86" t="s">
        <v>160</v>
      </c>
      <c r="C174" s="77"/>
      <c r="D174" s="78"/>
      <c r="E174" s="79"/>
      <c r="F174" s="80"/>
      <c r="G174" s="80"/>
      <c r="H174" s="150" t="str">
        <f t="shared" si="11"/>
        <v/>
      </c>
      <c r="I174" s="71"/>
    </row>
    <row r="175" spans="1:9" s="70" customFormat="1" x14ac:dyDescent="0.2">
      <c r="A175" s="84" t="s">
        <v>217</v>
      </c>
      <c r="B175" s="86" t="s">
        <v>410</v>
      </c>
      <c r="C175" s="77"/>
      <c r="D175" s="85">
        <v>1</v>
      </c>
      <c r="E175" s="88" t="s">
        <v>106</v>
      </c>
      <c r="F175" s="80"/>
      <c r="G175" s="80"/>
      <c r="H175" s="150">
        <f t="shared" si="11"/>
        <v>0</v>
      </c>
      <c r="I175" s="71"/>
    </row>
    <row r="176" spans="1:9" s="70" customFormat="1" x14ac:dyDescent="0.2">
      <c r="A176" s="84" t="s">
        <v>218</v>
      </c>
      <c r="B176" s="86" t="s">
        <v>164</v>
      </c>
      <c r="C176" s="77"/>
      <c r="D176" s="85">
        <v>1</v>
      </c>
      <c r="E176" s="88" t="s">
        <v>106</v>
      </c>
      <c r="F176" s="80"/>
      <c r="G176" s="80"/>
      <c r="H176" s="150">
        <f t="shared" si="11"/>
        <v>0</v>
      </c>
      <c r="I176" s="71"/>
    </row>
    <row r="177" spans="1:9" s="70" customFormat="1" x14ac:dyDescent="0.2">
      <c r="A177" s="84" t="s">
        <v>219</v>
      </c>
      <c r="B177" s="86" t="s">
        <v>166</v>
      </c>
      <c r="C177" s="77"/>
      <c r="D177" s="85">
        <v>3</v>
      </c>
      <c r="E177" s="88" t="s">
        <v>106</v>
      </c>
      <c r="F177" s="80"/>
      <c r="G177" s="80"/>
      <c r="H177" s="150">
        <f t="shared" si="11"/>
        <v>0</v>
      </c>
      <c r="I177" s="71"/>
    </row>
    <row r="178" spans="1:9" s="70" customFormat="1" x14ac:dyDescent="0.2">
      <c r="A178" s="84" t="s">
        <v>220</v>
      </c>
      <c r="B178" s="86" t="s">
        <v>167</v>
      </c>
      <c r="C178" s="77"/>
      <c r="D178" s="85">
        <v>3</v>
      </c>
      <c r="E178" s="88" t="s">
        <v>106</v>
      </c>
      <c r="F178" s="80"/>
      <c r="G178" s="80"/>
      <c r="H178" s="150">
        <f t="shared" si="11"/>
        <v>0</v>
      </c>
      <c r="I178" s="71"/>
    </row>
    <row r="179" spans="1:9" s="70" customFormat="1" x14ac:dyDescent="0.2">
      <c r="A179" s="84"/>
      <c r="B179" s="86"/>
      <c r="C179" s="77"/>
      <c r="D179" s="85"/>
      <c r="E179" s="79"/>
      <c r="F179" s="80"/>
      <c r="G179" s="80"/>
      <c r="H179" s="150" t="str">
        <f t="shared" si="11"/>
        <v/>
      </c>
      <c r="I179" s="71"/>
    </row>
    <row r="180" spans="1:9" s="70" customFormat="1" x14ac:dyDescent="0.2">
      <c r="A180" s="75" t="s">
        <v>221</v>
      </c>
      <c r="B180" s="76" t="s">
        <v>411</v>
      </c>
      <c r="C180" s="77"/>
      <c r="D180" s="85"/>
      <c r="E180" s="79"/>
      <c r="F180" s="80"/>
      <c r="G180" s="80"/>
      <c r="H180" s="150" t="str">
        <f t="shared" si="11"/>
        <v/>
      </c>
      <c r="I180" s="71"/>
    </row>
    <row r="181" spans="1:9" s="70" customFormat="1" ht="25.5" x14ac:dyDescent="0.2">
      <c r="A181" s="84"/>
      <c r="B181" s="86" t="s">
        <v>169</v>
      </c>
      <c r="C181" s="77"/>
      <c r="D181" s="85"/>
      <c r="E181" s="79"/>
      <c r="F181" s="80"/>
      <c r="G181" s="80"/>
      <c r="H181" s="150" t="str">
        <f t="shared" si="11"/>
        <v/>
      </c>
      <c r="I181" s="71"/>
    </row>
    <row r="182" spans="1:9" s="70" customFormat="1" x14ac:dyDescent="0.2">
      <c r="A182" s="84" t="s">
        <v>222</v>
      </c>
      <c r="B182" s="86" t="s">
        <v>412</v>
      </c>
      <c r="C182" s="77"/>
      <c r="D182" s="85">
        <v>1</v>
      </c>
      <c r="E182" s="88" t="s">
        <v>106</v>
      </c>
      <c r="F182" s="80"/>
      <c r="G182" s="80"/>
      <c r="H182" s="150">
        <f t="shared" si="11"/>
        <v>0</v>
      </c>
      <c r="I182" s="71"/>
    </row>
    <row r="183" spans="1:9" s="70" customFormat="1" x14ac:dyDescent="0.2">
      <c r="A183" s="84" t="s">
        <v>585</v>
      </c>
      <c r="B183" s="86" t="s">
        <v>413</v>
      </c>
      <c r="C183" s="77"/>
      <c r="D183" s="85">
        <v>1</v>
      </c>
      <c r="E183" s="88" t="s">
        <v>106</v>
      </c>
      <c r="F183" s="80"/>
      <c r="G183" s="80"/>
      <c r="H183" s="150">
        <f t="shared" si="11"/>
        <v>0</v>
      </c>
      <c r="I183" s="71"/>
    </row>
    <row r="184" spans="1:9" s="70" customFormat="1" x14ac:dyDescent="0.2">
      <c r="A184" s="84" t="s">
        <v>586</v>
      </c>
      <c r="B184" s="86" t="s">
        <v>414</v>
      </c>
      <c r="C184" s="77"/>
      <c r="D184" s="85">
        <v>1</v>
      </c>
      <c r="E184" s="88" t="s">
        <v>106</v>
      </c>
      <c r="F184" s="80"/>
      <c r="G184" s="80"/>
      <c r="H184" s="150">
        <f t="shared" si="11"/>
        <v>0</v>
      </c>
      <c r="I184" s="71"/>
    </row>
    <row r="185" spans="1:9" s="70" customFormat="1" x14ac:dyDescent="0.2">
      <c r="A185" s="84" t="s">
        <v>587</v>
      </c>
      <c r="B185" s="86" t="s">
        <v>415</v>
      </c>
      <c r="C185" s="77"/>
      <c r="D185" s="85">
        <v>1</v>
      </c>
      <c r="E185" s="88" t="s">
        <v>106</v>
      </c>
      <c r="F185" s="80"/>
      <c r="G185" s="80"/>
      <c r="H185" s="150">
        <f t="shared" si="11"/>
        <v>0</v>
      </c>
      <c r="I185" s="71"/>
    </row>
    <row r="186" spans="1:9" s="70" customFormat="1" x14ac:dyDescent="0.2">
      <c r="A186" s="84" t="s">
        <v>588</v>
      </c>
      <c r="B186" s="86" t="s">
        <v>428</v>
      </c>
      <c r="C186" s="77"/>
      <c r="D186" s="85">
        <v>1</v>
      </c>
      <c r="E186" s="88" t="s">
        <v>106</v>
      </c>
      <c r="F186" s="80"/>
      <c r="G186" s="80"/>
      <c r="H186" s="150">
        <f t="shared" si="11"/>
        <v>0</v>
      </c>
      <c r="I186" s="71"/>
    </row>
    <row r="187" spans="1:9" s="70" customFormat="1" x14ac:dyDescent="0.2">
      <c r="A187" s="84" t="s">
        <v>589</v>
      </c>
      <c r="B187" s="86" t="s">
        <v>429</v>
      </c>
      <c r="C187" s="77"/>
      <c r="D187" s="85">
        <v>1</v>
      </c>
      <c r="E187" s="88" t="s">
        <v>106</v>
      </c>
      <c r="F187" s="80"/>
      <c r="G187" s="80"/>
      <c r="H187" s="150">
        <f t="shared" si="11"/>
        <v>0</v>
      </c>
      <c r="I187" s="71"/>
    </row>
    <row r="188" spans="1:9" s="70" customFormat="1" x14ac:dyDescent="0.2">
      <c r="A188" s="84" t="s">
        <v>590</v>
      </c>
      <c r="B188" s="86" t="s">
        <v>416</v>
      </c>
      <c r="C188" s="77"/>
      <c r="D188" s="85">
        <v>1</v>
      </c>
      <c r="E188" s="88" t="s">
        <v>106</v>
      </c>
      <c r="F188" s="80"/>
      <c r="G188" s="80"/>
      <c r="H188" s="150">
        <f t="shared" si="11"/>
        <v>0</v>
      </c>
      <c r="I188" s="71"/>
    </row>
    <row r="189" spans="1:9" s="70" customFormat="1" x14ac:dyDescent="0.2">
      <c r="A189" s="84" t="s">
        <v>591</v>
      </c>
      <c r="B189" s="86" t="s">
        <v>417</v>
      </c>
      <c r="C189" s="77"/>
      <c r="D189" s="85">
        <v>1</v>
      </c>
      <c r="E189" s="88" t="s">
        <v>106</v>
      </c>
      <c r="F189" s="80"/>
      <c r="G189" s="80"/>
      <c r="H189" s="150">
        <f t="shared" si="11"/>
        <v>0</v>
      </c>
      <c r="I189" s="71"/>
    </row>
    <row r="190" spans="1:9" s="70" customFormat="1" x14ac:dyDescent="0.2">
      <c r="A190" s="84" t="s">
        <v>592</v>
      </c>
      <c r="B190" s="86" t="s">
        <v>418</v>
      </c>
      <c r="C190" s="77"/>
      <c r="D190" s="85">
        <v>1</v>
      </c>
      <c r="E190" s="88" t="s">
        <v>106</v>
      </c>
      <c r="F190" s="80"/>
      <c r="G190" s="80"/>
      <c r="H190" s="150">
        <f t="shared" si="11"/>
        <v>0</v>
      </c>
      <c r="I190" s="71"/>
    </row>
    <row r="191" spans="1:9" s="70" customFormat="1" x14ac:dyDescent="0.2">
      <c r="A191" s="84" t="s">
        <v>593</v>
      </c>
      <c r="B191" s="86" t="s">
        <v>419</v>
      </c>
      <c r="C191" s="77"/>
      <c r="D191" s="85">
        <v>1</v>
      </c>
      <c r="E191" s="88" t="s">
        <v>106</v>
      </c>
      <c r="F191" s="80"/>
      <c r="G191" s="80"/>
      <c r="H191" s="150">
        <f t="shared" si="11"/>
        <v>0</v>
      </c>
      <c r="I191" s="71"/>
    </row>
    <row r="192" spans="1:9" s="70" customFormat="1" x14ac:dyDescent="0.2">
      <c r="A192" s="84" t="s">
        <v>594</v>
      </c>
      <c r="B192" s="86" t="s">
        <v>420</v>
      </c>
      <c r="C192" s="77"/>
      <c r="D192" s="85">
        <v>1</v>
      </c>
      <c r="E192" s="88" t="s">
        <v>106</v>
      </c>
      <c r="F192" s="80"/>
      <c r="G192" s="80"/>
      <c r="H192" s="150">
        <f t="shared" si="11"/>
        <v>0</v>
      </c>
      <c r="I192" s="71"/>
    </row>
    <row r="193" spans="1:9" s="70" customFormat="1" x14ac:dyDescent="0.2">
      <c r="A193" s="84" t="s">
        <v>595</v>
      </c>
      <c r="B193" s="86" t="s">
        <v>421</v>
      </c>
      <c r="C193" s="77"/>
      <c r="D193" s="85">
        <v>2</v>
      </c>
      <c r="E193" s="88" t="s">
        <v>106</v>
      </c>
      <c r="F193" s="80"/>
      <c r="G193" s="80"/>
      <c r="H193" s="150">
        <f t="shared" si="11"/>
        <v>0</v>
      </c>
      <c r="I193" s="71"/>
    </row>
    <row r="194" spans="1:9" s="70" customFormat="1" x14ac:dyDescent="0.2">
      <c r="A194" s="84" t="s">
        <v>596</v>
      </c>
      <c r="B194" s="86" t="s">
        <v>422</v>
      </c>
      <c r="C194" s="77"/>
      <c r="D194" s="85">
        <v>50</v>
      </c>
      <c r="E194" s="79" t="s">
        <v>115</v>
      </c>
      <c r="F194" s="80"/>
      <c r="G194" s="80"/>
      <c r="H194" s="150">
        <f t="shared" si="11"/>
        <v>0</v>
      </c>
      <c r="I194" s="71"/>
    </row>
    <row r="195" spans="1:9" s="70" customFormat="1" x14ac:dyDescent="0.2">
      <c r="A195" s="84" t="s">
        <v>597</v>
      </c>
      <c r="B195" s="86" t="s">
        <v>423</v>
      </c>
      <c r="C195" s="77"/>
      <c r="D195" s="85">
        <v>1</v>
      </c>
      <c r="E195" s="88" t="s">
        <v>106</v>
      </c>
      <c r="F195" s="80"/>
      <c r="G195" s="80"/>
      <c r="H195" s="150">
        <f t="shared" si="11"/>
        <v>0</v>
      </c>
      <c r="I195" s="71"/>
    </row>
    <row r="196" spans="1:9" s="70" customFormat="1" x14ac:dyDescent="0.2">
      <c r="A196" s="84" t="s">
        <v>598</v>
      </c>
      <c r="B196" s="86" t="s">
        <v>424</v>
      </c>
      <c r="C196" s="77"/>
      <c r="D196" s="85">
        <v>1</v>
      </c>
      <c r="E196" s="88" t="s">
        <v>106</v>
      </c>
      <c r="F196" s="80"/>
      <c r="G196" s="80"/>
      <c r="H196" s="150">
        <f t="shared" si="11"/>
        <v>0</v>
      </c>
      <c r="I196" s="71"/>
    </row>
    <row r="197" spans="1:9" s="70" customFormat="1" x14ac:dyDescent="0.2">
      <c r="A197" s="84" t="s">
        <v>599</v>
      </c>
      <c r="B197" s="86" t="s">
        <v>425</v>
      </c>
      <c r="C197" s="77"/>
      <c r="D197" s="85">
        <v>1</v>
      </c>
      <c r="E197" s="88" t="s">
        <v>106</v>
      </c>
      <c r="F197" s="80"/>
      <c r="G197" s="80"/>
      <c r="H197" s="150">
        <f t="shared" si="11"/>
        <v>0</v>
      </c>
      <c r="I197" s="71"/>
    </row>
    <row r="198" spans="1:9" s="70" customFormat="1" x14ac:dyDescent="0.2">
      <c r="A198" s="84" t="s">
        <v>600</v>
      </c>
      <c r="B198" s="86" t="s">
        <v>426</v>
      </c>
      <c r="C198" s="77"/>
      <c r="D198" s="85">
        <v>1</v>
      </c>
      <c r="E198" s="88" t="s">
        <v>106</v>
      </c>
      <c r="F198" s="80"/>
      <c r="G198" s="80"/>
      <c r="H198" s="150">
        <f t="shared" si="11"/>
        <v>0</v>
      </c>
      <c r="I198" s="71"/>
    </row>
    <row r="199" spans="1:9" s="70" customFormat="1" x14ac:dyDescent="0.2">
      <c r="A199" s="84" t="s">
        <v>601</v>
      </c>
      <c r="B199" s="86" t="s">
        <v>427</v>
      </c>
      <c r="C199" s="77"/>
      <c r="D199" s="85">
        <v>1</v>
      </c>
      <c r="E199" s="88" t="s">
        <v>106</v>
      </c>
      <c r="F199" s="80"/>
      <c r="G199" s="80"/>
      <c r="H199" s="150">
        <f t="shared" si="11"/>
        <v>0</v>
      </c>
      <c r="I199" s="71"/>
    </row>
    <row r="200" spans="1:9" s="70" customFormat="1" x14ac:dyDescent="0.2">
      <c r="A200" s="84"/>
      <c r="B200" s="86"/>
      <c r="C200" s="77"/>
      <c r="D200" s="85"/>
      <c r="E200" s="88"/>
      <c r="F200" s="80"/>
      <c r="G200" s="80"/>
      <c r="H200" s="150" t="str">
        <f t="shared" si="11"/>
        <v/>
      </c>
      <c r="I200" s="71"/>
    </row>
    <row r="201" spans="1:9" s="70" customFormat="1" x14ac:dyDescent="0.2">
      <c r="A201" s="75" t="s">
        <v>223</v>
      </c>
      <c r="B201" s="76" t="s">
        <v>582</v>
      </c>
      <c r="C201" s="77"/>
      <c r="D201" s="85"/>
      <c r="E201" s="79"/>
      <c r="F201" s="80"/>
      <c r="G201" s="80"/>
      <c r="H201" s="150" t="str">
        <f t="shared" si="11"/>
        <v/>
      </c>
      <c r="I201" s="71"/>
    </row>
    <row r="202" spans="1:9" s="70" customFormat="1" ht="25.5" customHeight="1" x14ac:dyDescent="0.2">
      <c r="A202" s="84"/>
      <c r="B202" s="86" t="s">
        <v>169</v>
      </c>
      <c r="C202" s="77"/>
      <c r="D202" s="85"/>
      <c r="E202" s="79"/>
      <c r="F202" s="80"/>
      <c r="G202" s="80"/>
      <c r="H202" s="150" t="str">
        <f t="shared" si="11"/>
        <v/>
      </c>
      <c r="I202" s="71"/>
    </row>
    <row r="203" spans="1:9" s="70" customFormat="1" x14ac:dyDescent="0.2">
      <c r="A203" s="84" t="s">
        <v>225</v>
      </c>
      <c r="B203" s="86" t="s">
        <v>602</v>
      </c>
      <c r="C203" s="77"/>
      <c r="D203" s="85">
        <v>10</v>
      </c>
      <c r="E203" s="88" t="s">
        <v>106</v>
      </c>
      <c r="F203" s="80"/>
      <c r="G203" s="80"/>
      <c r="H203" s="150">
        <f t="shared" si="11"/>
        <v>0</v>
      </c>
      <c r="I203" s="71"/>
    </row>
    <row r="204" spans="1:9" s="70" customFormat="1" x14ac:dyDescent="0.2">
      <c r="A204" s="84" t="s">
        <v>605</v>
      </c>
      <c r="B204" s="86" t="s">
        <v>603</v>
      </c>
      <c r="C204" s="77"/>
      <c r="D204" s="85">
        <v>10</v>
      </c>
      <c r="E204" s="88" t="s">
        <v>106</v>
      </c>
      <c r="F204" s="80"/>
      <c r="G204" s="80"/>
      <c r="H204" s="150">
        <f t="shared" si="11"/>
        <v>0</v>
      </c>
      <c r="I204" s="71"/>
    </row>
    <row r="205" spans="1:9" s="70" customFormat="1" x14ac:dyDescent="0.2">
      <c r="A205" s="84" t="s">
        <v>606</v>
      </c>
      <c r="B205" s="86" t="s">
        <v>604</v>
      </c>
      <c r="C205" s="77"/>
      <c r="D205" s="85">
        <v>1</v>
      </c>
      <c r="E205" s="88" t="s">
        <v>463</v>
      </c>
      <c r="F205" s="80"/>
      <c r="G205" s="80"/>
      <c r="H205" s="150">
        <f t="shared" si="11"/>
        <v>0</v>
      </c>
      <c r="I205" s="71"/>
    </row>
    <row r="206" spans="1:9" s="70" customFormat="1" x14ac:dyDescent="0.2">
      <c r="A206" s="84"/>
      <c r="B206" s="86"/>
      <c r="C206" s="77"/>
      <c r="D206" s="85"/>
      <c r="E206" s="79"/>
      <c r="F206" s="80"/>
      <c r="G206" s="80"/>
      <c r="H206" s="150" t="str">
        <f t="shared" si="11"/>
        <v/>
      </c>
      <c r="I206" s="71"/>
    </row>
    <row r="207" spans="1:9" s="70" customFormat="1" x14ac:dyDescent="0.2">
      <c r="A207" s="75" t="s">
        <v>226</v>
      </c>
      <c r="B207" s="76" t="s">
        <v>456</v>
      </c>
      <c r="C207" s="77"/>
      <c r="D207" s="85"/>
      <c r="E207" s="79"/>
      <c r="F207" s="80"/>
      <c r="G207" s="80"/>
      <c r="H207" s="150" t="str">
        <f t="shared" si="11"/>
        <v/>
      </c>
      <c r="I207" s="71"/>
    </row>
    <row r="208" spans="1:9" s="70" customFormat="1" ht="25.5" x14ac:dyDescent="0.2">
      <c r="A208" s="84"/>
      <c r="B208" s="86" t="s">
        <v>462</v>
      </c>
      <c r="C208" s="77"/>
      <c r="D208" s="85"/>
      <c r="E208" s="79"/>
      <c r="F208" s="80"/>
      <c r="G208" s="80"/>
      <c r="H208" s="150" t="str">
        <f t="shared" si="11"/>
        <v/>
      </c>
      <c r="I208" s="71"/>
    </row>
    <row r="209" spans="1:9" s="70" customFormat="1" x14ac:dyDescent="0.2">
      <c r="A209" s="84" t="s">
        <v>607</v>
      </c>
      <c r="B209" s="86" t="s">
        <v>459</v>
      </c>
      <c r="C209" s="77"/>
      <c r="D209" s="85">
        <f>9*2</f>
        <v>18</v>
      </c>
      <c r="E209" s="88" t="s">
        <v>115</v>
      </c>
      <c r="F209" s="80"/>
      <c r="G209" s="80"/>
      <c r="H209" s="150">
        <f t="shared" si="11"/>
        <v>0</v>
      </c>
      <c r="I209" s="71"/>
    </row>
    <row r="210" spans="1:9" s="70" customFormat="1" x14ac:dyDescent="0.2">
      <c r="A210" s="84" t="s">
        <v>608</v>
      </c>
      <c r="B210" s="86" t="s">
        <v>583</v>
      </c>
      <c r="C210" s="77"/>
      <c r="D210" s="85">
        <v>9</v>
      </c>
      <c r="E210" s="88" t="s">
        <v>463</v>
      </c>
      <c r="F210" s="80"/>
      <c r="G210" s="80"/>
      <c r="H210" s="150">
        <f t="shared" si="11"/>
        <v>0</v>
      </c>
      <c r="I210" s="71"/>
    </row>
    <row r="211" spans="1:9" s="70" customFormat="1" x14ac:dyDescent="0.2">
      <c r="A211" s="84"/>
      <c r="B211" s="86"/>
      <c r="C211" s="77"/>
      <c r="D211" s="85"/>
      <c r="E211" s="79"/>
      <c r="F211" s="80"/>
      <c r="G211" s="80"/>
      <c r="H211" s="150" t="str">
        <f t="shared" si="11"/>
        <v/>
      </c>
      <c r="I211" s="71"/>
    </row>
    <row r="212" spans="1:9" s="70" customFormat="1" x14ac:dyDescent="0.2">
      <c r="A212" s="75" t="s">
        <v>227</v>
      </c>
      <c r="B212" s="76" t="s">
        <v>465</v>
      </c>
      <c r="C212" s="77"/>
      <c r="D212" s="85"/>
      <c r="E212" s="79"/>
      <c r="F212" s="80"/>
      <c r="G212" s="80"/>
      <c r="H212" s="150" t="str">
        <f t="shared" si="11"/>
        <v/>
      </c>
      <c r="I212" s="71"/>
    </row>
    <row r="213" spans="1:9" s="70" customFormat="1" ht="38.25" x14ac:dyDescent="0.2">
      <c r="A213" s="84"/>
      <c r="B213" s="86" t="s">
        <v>476</v>
      </c>
      <c r="C213" s="77"/>
      <c r="D213" s="85"/>
      <c r="E213" s="79"/>
      <c r="F213" s="80"/>
      <c r="G213" s="80"/>
      <c r="H213" s="150" t="str">
        <f t="shared" si="11"/>
        <v/>
      </c>
      <c r="I213" s="71"/>
    </row>
    <row r="214" spans="1:9" s="70" customFormat="1" x14ac:dyDescent="0.2">
      <c r="A214" s="84" t="s">
        <v>619</v>
      </c>
      <c r="B214" s="86" t="s">
        <v>609</v>
      </c>
      <c r="C214" s="77"/>
      <c r="D214" s="85">
        <v>18</v>
      </c>
      <c r="E214" s="88" t="s">
        <v>115</v>
      </c>
      <c r="F214" s="80"/>
      <c r="G214" s="80"/>
      <c r="H214" s="150">
        <f t="shared" si="11"/>
        <v>0</v>
      </c>
      <c r="I214" s="71"/>
    </row>
    <row r="215" spans="1:9" s="70" customFormat="1" x14ac:dyDescent="0.2">
      <c r="A215" s="84" t="s">
        <v>620</v>
      </c>
      <c r="B215" s="86" t="s">
        <v>610</v>
      </c>
      <c r="C215" s="77"/>
      <c r="D215" s="85">
        <v>18</v>
      </c>
      <c r="E215" s="88" t="s">
        <v>115</v>
      </c>
      <c r="F215" s="80"/>
      <c r="G215" s="80"/>
      <c r="H215" s="150">
        <f t="shared" si="11"/>
        <v>0</v>
      </c>
      <c r="I215" s="71"/>
    </row>
    <row r="216" spans="1:9" s="70" customFormat="1" x14ac:dyDescent="0.2">
      <c r="A216" s="84" t="s">
        <v>621</v>
      </c>
      <c r="B216" s="86" t="s">
        <v>611</v>
      </c>
      <c r="C216" s="77"/>
      <c r="D216" s="85">
        <v>36</v>
      </c>
      <c r="E216" s="79" t="s">
        <v>115</v>
      </c>
      <c r="F216" s="80"/>
      <c r="G216" s="80"/>
      <c r="H216" s="150">
        <f t="shared" si="11"/>
        <v>0</v>
      </c>
      <c r="I216" s="71"/>
    </row>
    <row r="217" spans="1:9" s="70" customFormat="1" x14ac:dyDescent="0.2">
      <c r="A217" s="84" t="s">
        <v>622</v>
      </c>
      <c r="B217" s="86" t="s">
        <v>612</v>
      </c>
      <c r="C217" s="77"/>
      <c r="D217" s="85">
        <v>60</v>
      </c>
      <c r="E217" s="79" t="s">
        <v>115</v>
      </c>
      <c r="F217" s="80"/>
      <c r="G217" s="80"/>
      <c r="H217" s="150">
        <f t="shared" si="11"/>
        <v>0</v>
      </c>
      <c r="I217" s="71"/>
    </row>
    <row r="218" spans="1:9" s="70" customFormat="1" x14ac:dyDescent="0.2">
      <c r="A218" s="84" t="s">
        <v>623</v>
      </c>
      <c r="B218" s="86" t="s">
        <v>574</v>
      </c>
      <c r="C218" s="77"/>
      <c r="D218" s="85">
        <v>60</v>
      </c>
      <c r="E218" s="79" t="s">
        <v>115</v>
      </c>
      <c r="F218" s="80"/>
      <c r="G218" s="80"/>
      <c r="H218" s="150">
        <f t="shared" si="11"/>
        <v>0</v>
      </c>
      <c r="I218" s="71"/>
    </row>
    <row r="219" spans="1:9" s="70" customFormat="1" x14ac:dyDescent="0.2">
      <c r="A219" s="84" t="s">
        <v>624</v>
      </c>
      <c r="B219" s="86" t="s">
        <v>575</v>
      </c>
      <c r="C219" s="77"/>
      <c r="D219" s="85">
        <v>60</v>
      </c>
      <c r="E219" s="79" t="s">
        <v>115</v>
      </c>
      <c r="F219" s="80"/>
      <c r="G219" s="80"/>
      <c r="H219" s="150">
        <f t="shared" si="11"/>
        <v>0</v>
      </c>
      <c r="I219" s="71"/>
    </row>
    <row r="220" spans="1:9" s="70" customFormat="1" x14ac:dyDescent="0.2">
      <c r="A220" s="84" t="s">
        <v>625</v>
      </c>
      <c r="B220" s="86" t="s">
        <v>576</v>
      </c>
      <c r="C220" s="77"/>
      <c r="D220" s="85">
        <v>3</v>
      </c>
      <c r="E220" s="79" t="s">
        <v>106</v>
      </c>
      <c r="F220" s="80"/>
      <c r="G220" s="80"/>
      <c r="H220" s="150">
        <f t="shared" si="11"/>
        <v>0</v>
      </c>
      <c r="I220" s="71"/>
    </row>
    <row r="221" spans="1:9" s="70" customFormat="1" x14ac:dyDescent="0.2">
      <c r="A221" s="84" t="s">
        <v>626</v>
      </c>
      <c r="B221" s="86" t="s">
        <v>577</v>
      </c>
      <c r="C221" s="77"/>
      <c r="D221" s="85">
        <v>3</v>
      </c>
      <c r="E221" s="79" t="s">
        <v>106</v>
      </c>
      <c r="F221" s="80"/>
      <c r="G221" s="80"/>
      <c r="H221" s="150">
        <f t="shared" si="11"/>
        <v>0</v>
      </c>
      <c r="I221" s="71"/>
    </row>
    <row r="222" spans="1:9" s="70" customFormat="1" x14ac:dyDescent="0.2">
      <c r="A222" s="84" t="s">
        <v>627</v>
      </c>
      <c r="B222" s="86" t="s">
        <v>578</v>
      </c>
      <c r="C222" s="77"/>
      <c r="D222" s="85">
        <v>6</v>
      </c>
      <c r="E222" s="79" t="s">
        <v>106</v>
      </c>
      <c r="F222" s="80"/>
      <c r="G222" s="80"/>
      <c r="H222" s="150">
        <f t="shared" si="11"/>
        <v>0</v>
      </c>
      <c r="I222" s="71"/>
    </row>
    <row r="223" spans="1:9" s="70" customFormat="1" x14ac:dyDescent="0.2">
      <c r="A223" s="84" t="s">
        <v>628</v>
      </c>
      <c r="B223" s="86" t="s">
        <v>579</v>
      </c>
      <c r="C223" s="77"/>
      <c r="D223" s="85">
        <v>10</v>
      </c>
      <c r="E223" s="79" t="s">
        <v>106</v>
      </c>
      <c r="F223" s="80"/>
      <c r="G223" s="80"/>
      <c r="H223" s="150">
        <f t="shared" si="11"/>
        <v>0</v>
      </c>
      <c r="I223" s="71"/>
    </row>
    <row r="224" spans="1:9" s="70" customFormat="1" x14ac:dyDescent="0.2">
      <c r="A224" s="84" t="s">
        <v>629</v>
      </c>
      <c r="B224" s="86" t="s">
        <v>580</v>
      </c>
      <c r="C224" s="77"/>
      <c r="D224" s="85">
        <v>10</v>
      </c>
      <c r="E224" s="79" t="s">
        <v>106</v>
      </c>
      <c r="F224" s="80"/>
      <c r="G224" s="80"/>
      <c r="H224" s="150">
        <f t="shared" si="11"/>
        <v>0</v>
      </c>
      <c r="I224" s="71"/>
    </row>
    <row r="225" spans="1:9" s="70" customFormat="1" x14ac:dyDescent="0.2">
      <c r="A225" s="84" t="s">
        <v>630</v>
      </c>
      <c r="B225" s="86" t="s">
        <v>616</v>
      </c>
      <c r="C225" s="77"/>
      <c r="D225" s="85">
        <v>5</v>
      </c>
      <c r="E225" s="79" t="s">
        <v>106</v>
      </c>
      <c r="F225" s="80"/>
      <c r="G225" s="80"/>
      <c r="H225" s="150">
        <f t="shared" si="11"/>
        <v>0</v>
      </c>
      <c r="I225" s="71"/>
    </row>
    <row r="226" spans="1:9" s="70" customFormat="1" x14ac:dyDescent="0.2">
      <c r="A226" s="84" t="s">
        <v>631</v>
      </c>
      <c r="B226" s="86" t="s">
        <v>614</v>
      </c>
      <c r="C226" s="77"/>
      <c r="D226" s="85">
        <v>10</v>
      </c>
      <c r="E226" s="79" t="s">
        <v>464</v>
      </c>
      <c r="F226" s="80"/>
      <c r="G226" s="80"/>
      <c r="H226" s="150">
        <f t="shared" si="11"/>
        <v>0</v>
      </c>
      <c r="I226" s="71"/>
    </row>
    <row r="227" spans="1:9" s="70" customFormat="1" x14ac:dyDescent="0.2">
      <c r="A227" s="84" t="s">
        <v>632</v>
      </c>
      <c r="B227" s="86" t="s">
        <v>613</v>
      </c>
      <c r="C227" s="77"/>
      <c r="D227" s="85">
        <v>10</v>
      </c>
      <c r="E227" s="79" t="s">
        <v>463</v>
      </c>
      <c r="F227" s="80"/>
      <c r="G227" s="80"/>
      <c r="H227" s="150">
        <f t="shared" si="11"/>
        <v>0</v>
      </c>
      <c r="I227" s="71"/>
    </row>
    <row r="228" spans="1:9" s="70" customFormat="1" x14ac:dyDescent="0.2">
      <c r="A228" s="84" t="s">
        <v>633</v>
      </c>
      <c r="B228" s="86" t="s">
        <v>617</v>
      </c>
      <c r="C228" s="77"/>
      <c r="D228" s="85">
        <v>5</v>
      </c>
      <c r="E228" s="79" t="s">
        <v>463</v>
      </c>
      <c r="F228" s="80"/>
      <c r="G228" s="80"/>
      <c r="H228" s="150">
        <f t="shared" si="11"/>
        <v>0</v>
      </c>
      <c r="I228" s="71"/>
    </row>
    <row r="229" spans="1:9" s="70" customFormat="1" x14ac:dyDescent="0.2">
      <c r="A229" s="84" t="s">
        <v>634</v>
      </c>
      <c r="B229" s="86" t="s">
        <v>581</v>
      </c>
      <c r="C229" s="77"/>
      <c r="D229" s="85">
        <v>2</v>
      </c>
      <c r="E229" s="79" t="s">
        <v>464</v>
      </c>
      <c r="F229" s="80"/>
      <c r="G229" s="80"/>
      <c r="H229" s="150">
        <f t="shared" si="11"/>
        <v>0</v>
      </c>
      <c r="I229" s="71"/>
    </row>
    <row r="230" spans="1:9" s="70" customFormat="1" x14ac:dyDescent="0.2">
      <c r="A230" s="84" t="s">
        <v>635</v>
      </c>
      <c r="B230" s="86" t="s">
        <v>615</v>
      </c>
      <c r="C230" s="77"/>
      <c r="D230" s="85">
        <v>1</v>
      </c>
      <c r="E230" s="79" t="s">
        <v>388</v>
      </c>
      <c r="F230" s="80"/>
      <c r="G230" s="80"/>
      <c r="H230" s="150">
        <f t="shared" si="11"/>
        <v>0</v>
      </c>
      <c r="I230" s="71"/>
    </row>
    <row r="231" spans="1:9" s="70" customFormat="1" x14ac:dyDescent="0.2">
      <c r="A231" s="84"/>
      <c r="B231" s="86"/>
      <c r="C231" s="77"/>
      <c r="D231" s="85"/>
      <c r="E231" s="79"/>
      <c r="F231" s="80"/>
      <c r="G231" s="85"/>
      <c r="H231" s="150" t="str">
        <f t="shared" si="11"/>
        <v/>
      </c>
      <c r="I231" s="71"/>
    </row>
    <row r="232" spans="1:9" s="70" customFormat="1" x14ac:dyDescent="0.2">
      <c r="A232" s="75" t="s">
        <v>636</v>
      </c>
      <c r="B232" s="76" t="s">
        <v>224</v>
      </c>
      <c r="C232" s="77"/>
      <c r="D232" s="85"/>
      <c r="E232" s="79"/>
      <c r="F232" s="80"/>
      <c r="G232" s="85"/>
      <c r="H232" s="150" t="str">
        <f t="shared" si="11"/>
        <v/>
      </c>
      <c r="I232" s="71"/>
    </row>
    <row r="233" spans="1:9" s="70" customFormat="1" ht="26.25" customHeight="1" x14ac:dyDescent="0.2">
      <c r="A233" s="84" t="s">
        <v>637</v>
      </c>
      <c r="B233" s="86" t="s">
        <v>618</v>
      </c>
      <c r="C233" s="77"/>
      <c r="D233" s="85">
        <v>1</v>
      </c>
      <c r="E233" s="79" t="s">
        <v>53</v>
      </c>
      <c r="F233" s="80"/>
      <c r="G233" s="85"/>
      <c r="H233" s="150">
        <f t="shared" si="11"/>
        <v>0</v>
      </c>
      <c r="I233" s="71"/>
    </row>
    <row r="234" spans="1:9" s="70" customFormat="1" x14ac:dyDescent="0.2">
      <c r="A234" s="75"/>
      <c r="B234" s="86"/>
      <c r="C234" s="77"/>
      <c r="D234" s="78"/>
      <c r="E234" s="79"/>
      <c r="F234" s="80"/>
      <c r="G234" s="85"/>
      <c r="H234" s="81"/>
      <c r="I234" s="71"/>
    </row>
    <row r="235" spans="1:9" s="59" customFormat="1" x14ac:dyDescent="0.2">
      <c r="A235" s="72" t="s">
        <v>638</v>
      </c>
      <c r="B235" s="26" t="s">
        <v>228</v>
      </c>
      <c r="C235" s="27"/>
      <c r="D235" s="47"/>
      <c r="E235" s="48"/>
      <c r="F235" s="30"/>
      <c r="G235" s="30"/>
      <c r="H235" s="144">
        <f>SUM(H216:H234)</f>
        <v>0</v>
      </c>
      <c r="I235" s="74"/>
    </row>
    <row r="236" spans="1:9" s="59" customFormat="1" x14ac:dyDescent="0.2">
      <c r="A236" s="72"/>
      <c r="B236" s="26" t="s">
        <v>229</v>
      </c>
      <c r="C236" s="27"/>
      <c r="D236" s="105"/>
      <c r="E236" s="48"/>
      <c r="F236" s="30"/>
      <c r="G236" s="30"/>
      <c r="H236" s="31"/>
      <c r="I236" s="74"/>
    </row>
    <row r="237" spans="1:9" s="70" customFormat="1" x14ac:dyDescent="0.2">
      <c r="A237" s="106"/>
      <c r="B237" s="86"/>
      <c r="C237" s="77"/>
      <c r="D237" s="80"/>
      <c r="E237" s="79"/>
      <c r="F237" s="80"/>
      <c r="G237" s="85"/>
      <c r="H237" s="81"/>
      <c r="I237" s="71"/>
    </row>
    <row r="238" spans="1:9" s="70" customFormat="1" ht="25.5" x14ac:dyDescent="0.2">
      <c r="A238" s="75" t="s">
        <v>230</v>
      </c>
      <c r="B238" s="86" t="s">
        <v>176</v>
      </c>
      <c r="C238" s="77"/>
      <c r="D238" s="85">
        <v>1</v>
      </c>
      <c r="E238" s="79" t="s">
        <v>53</v>
      </c>
      <c r="F238" s="80"/>
      <c r="G238" s="85"/>
      <c r="H238" s="150">
        <f t="shared" ref="H238:H243" si="12">+IF(D238="","",(D238*F238+D238*G238))</f>
        <v>0</v>
      </c>
      <c r="I238" s="71"/>
    </row>
    <row r="239" spans="1:9" s="70" customFormat="1" x14ac:dyDescent="0.2">
      <c r="A239" s="75"/>
      <c r="B239" s="86"/>
      <c r="C239" s="77"/>
      <c r="D239" s="85"/>
      <c r="E239" s="79"/>
      <c r="F239" s="80"/>
      <c r="G239" s="85"/>
      <c r="H239" s="150" t="str">
        <f t="shared" si="12"/>
        <v/>
      </c>
      <c r="I239" s="71"/>
    </row>
    <row r="240" spans="1:9" s="70" customFormat="1" x14ac:dyDescent="0.2">
      <c r="A240" s="75" t="s">
        <v>231</v>
      </c>
      <c r="B240" s="86" t="s">
        <v>495</v>
      </c>
      <c r="C240" s="92"/>
      <c r="D240" s="85">
        <v>1</v>
      </c>
      <c r="E240" s="79" t="s">
        <v>53</v>
      </c>
      <c r="F240" s="93"/>
      <c r="G240" s="116"/>
      <c r="H240" s="150">
        <f t="shared" si="12"/>
        <v>0</v>
      </c>
      <c r="I240" s="71"/>
    </row>
    <row r="241" spans="1:9" s="70" customFormat="1" x14ac:dyDescent="0.2">
      <c r="A241" s="75"/>
      <c r="B241" s="86"/>
      <c r="C241" s="77"/>
      <c r="D241" s="78"/>
      <c r="E241" s="79"/>
      <c r="F241" s="80"/>
      <c r="G241" s="85"/>
      <c r="H241" s="150" t="str">
        <f t="shared" si="12"/>
        <v/>
      </c>
      <c r="I241" s="71"/>
    </row>
    <row r="242" spans="1:9" s="70" customFormat="1" x14ac:dyDescent="0.2">
      <c r="A242" s="75" t="s">
        <v>232</v>
      </c>
      <c r="B242" s="86" t="s">
        <v>234</v>
      </c>
      <c r="C242" s="77"/>
      <c r="D242" s="85">
        <v>1</v>
      </c>
      <c r="E242" s="79" t="s">
        <v>53</v>
      </c>
      <c r="F242" s="80"/>
      <c r="G242" s="85"/>
      <c r="H242" s="150">
        <f t="shared" si="12"/>
        <v>0</v>
      </c>
      <c r="I242" s="71"/>
    </row>
    <row r="243" spans="1:9" s="70" customFormat="1" x14ac:dyDescent="0.2">
      <c r="A243" s="75"/>
      <c r="B243" s="86"/>
      <c r="C243" s="77"/>
      <c r="D243" s="85"/>
      <c r="E243" s="79"/>
      <c r="F243" s="80"/>
      <c r="G243" s="85"/>
      <c r="H243" s="150" t="str">
        <f t="shared" si="12"/>
        <v/>
      </c>
      <c r="I243" s="71"/>
    </row>
    <row r="244" spans="1:9" s="59" customFormat="1" x14ac:dyDescent="0.2">
      <c r="A244" s="72" t="s">
        <v>233</v>
      </c>
      <c r="B244" s="26" t="s">
        <v>235</v>
      </c>
      <c r="C244" s="27"/>
      <c r="D244" s="105"/>
      <c r="E244" s="48"/>
      <c r="F244" s="30"/>
      <c r="G244" s="30"/>
      <c r="H244" s="143">
        <f>SUM(H237:H243)</f>
        <v>0</v>
      </c>
      <c r="I244" s="74"/>
    </row>
    <row r="245" spans="1:9" s="59" customFormat="1" x14ac:dyDescent="0.2">
      <c r="A245" s="72"/>
      <c r="B245" s="26" t="s">
        <v>236</v>
      </c>
      <c r="C245" s="27"/>
      <c r="D245" s="47"/>
      <c r="E245" s="48"/>
      <c r="F245" s="30"/>
      <c r="G245" s="30"/>
      <c r="H245" s="31"/>
      <c r="I245" s="74"/>
    </row>
    <row r="246" spans="1:9" s="70" customFormat="1" x14ac:dyDescent="0.2">
      <c r="A246" s="106"/>
      <c r="B246" s="117"/>
      <c r="C246" s="77"/>
      <c r="D246" s="78"/>
      <c r="E246" s="79"/>
      <c r="F246" s="80"/>
      <c r="G246" s="85"/>
      <c r="H246" s="150" t="str">
        <f t="shared" ref="H246:H271" si="13">+IF(D246="","",(D246*F246+D246*G246))</f>
        <v/>
      </c>
      <c r="I246" s="71"/>
    </row>
    <row r="247" spans="1:9" s="70" customFormat="1" x14ac:dyDescent="0.2">
      <c r="A247" s="75" t="s">
        <v>237</v>
      </c>
      <c r="B247" s="76" t="s">
        <v>70</v>
      </c>
      <c r="C247" s="77"/>
      <c r="D247" s="85"/>
      <c r="E247" s="79"/>
      <c r="F247" s="80"/>
      <c r="G247" s="85"/>
      <c r="H247" s="150" t="str">
        <f t="shared" si="13"/>
        <v/>
      </c>
      <c r="I247" s="71"/>
    </row>
    <row r="248" spans="1:9" s="70" customFormat="1" x14ac:dyDescent="0.2">
      <c r="A248" s="114" t="s">
        <v>238</v>
      </c>
      <c r="B248" s="86" t="str">
        <f>B8</f>
        <v>BILL NO. 01 - WATER DISTRIBUTION NETWORK - PIPES AND FITTINGS</v>
      </c>
      <c r="C248" s="77"/>
      <c r="D248" s="85"/>
      <c r="E248" s="79"/>
      <c r="F248" s="80"/>
      <c r="G248" s="85"/>
      <c r="H248" s="150" t="str">
        <f t="shared" si="13"/>
        <v/>
      </c>
      <c r="I248" s="71"/>
    </row>
    <row r="249" spans="1:9" s="70" customFormat="1" x14ac:dyDescent="0.2">
      <c r="A249" s="114" t="s">
        <v>239</v>
      </c>
      <c r="B249" s="86" t="str">
        <f>B41</f>
        <v>BILL NO. 02 - RAIN WATER INTEGRATION</v>
      </c>
      <c r="C249" s="77"/>
      <c r="D249" s="85"/>
      <c r="E249" s="79"/>
      <c r="F249" s="80"/>
      <c r="G249" s="85"/>
      <c r="H249" s="150" t="str">
        <f t="shared" si="13"/>
        <v/>
      </c>
      <c r="I249" s="71"/>
    </row>
    <row r="250" spans="1:9" s="70" customFormat="1" x14ac:dyDescent="0.2">
      <c r="A250" s="114" t="s">
        <v>240</v>
      </c>
      <c r="B250" s="86" t="str">
        <f>B52</f>
        <v>BILL NO. 03 - CUSTOMER CONNECTIONS</v>
      </c>
      <c r="C250" s="77"/>
      <c r="D250" s="85"/>
      <c r="E250" s="79"/>
      <c r="F250" s="80"/>
      <c r="G250" s="85"/>
      <c r="H250" s="150" t="str">
        <f t="shared" si="13"/>
        <v/>
      </c>
      <c r="I250" s="71"/>
    </row>
    <row r="251" spans="1:9" s="70" customFormat="1" x14ac:dyDescent="0.2">
      <c r="A251" s="114" t="s">
        <v>241</v>
      </c>
      <c r="B251" s="86" t="str">
        <f>B64</f>
        <v>BILL NO. 04 - WATER TREATMENT PLANT (WTP) FACILITY WORKS</v>
      </c>
      <c r="C251" s="77"/>
      <c r="D251" s="85"/>
      <c r="E251" s="79"/>
      <c r="F251" s="80"/>
      <c r="G251" s="85"/>
      <c r="H251" s="150" t="str">
        <f t="shared" si="13"/>
        <v/>
      </c>
      <c r="I251" s="71"/>
    </row>
    <row r="252" spans="1:9" s="70" customFormat="1" x14ac:dyDescent="0.2">
      <c r="A252" s="114" t="s">
        <v>242</v>
      </c>
      <c r="B252" s="86" t="str">
        <f>B86</f>
        <v xml:space="preserve">BILL NO. 05 - BRINE OUTFALL </v>
      </c>
      <c r="C252" s="77"/>
      <c r="D252" s="85"/>
      <c r="E252" s="79"/>
      <c r="F252" s="80"/>
      <c r="G252" s="85"/>
      <c r="H252" s="150" t="str">
        <f t="shared" si="13"/>
        <v/>
      </c>
      <c r="I252" s="71"/>
    </row>
    <row r="253" spans="1:9" s="70" customFormat="1" x14ac:dyDescent="0.2">
      <c r="A253" s="114" t="s">
        <v>243</v>
      </c>
      <c r="B253" s="86" t="str">
        <f>B99</f>
        <v>BILL NO. 06 - SUPPLY AND INSTALLATION OF PLANTS</v>
      </c>
      <c r="C253" s="77"/>
      <c r="D253" s="85"/>
      <c r="E253" s="79"/>
      <c r="F253" s="80"/>
      <c r="G253" s="85"/>
      <c r="H253" s="150" t="str">
        <f t="shared" si="13"/>
        <v/>
      </c>
      <c r="I253" s="71"/>
    </row>
    <row r="254" spans="1:9" s="70" customFormat="1" x14ac:dyDescent="0.2">
      <c r="A254" s="114" t="s">
        <v>244</v>
      </c>
      <c r="B254" s="86" t="str">
        <f>B111</f>
        <v>BILL NO. 07 - SUPPLY AND INSTALLATION OF PUMPS</v>
      </c>
      <c r="C254" s="77"/>
      <c r="D254" s="85"/>
      <c r="E254" s="79"/>
      <c r="F254" s="80"/>
      <c r="G254" s="85"/>
      <c r="H254" s="150" t="str">
        <f t="shared" si="13"/>
        <v/>
      </c>
      <c r="I254" s="71"/>
    </row>
    <row r="255" spans="1:9" s="70" customFormat="1" x14ac:dyDescent="0.2">
      <c r="A255" s="114" t="s">
        <v>245</v>
      </c>
      <c r="B255" s="86" t="str">
        <f>B138</f>
        <v>BILL NO. 08 - MECHANICAL AND ELECTRICAL WORKS</v>
      </c>
      <c r="C255" s="77"/>
      <c r="D255" s="85"/>
      <c r="E255" s="79"/>
      <c r="F255" s="80"/>
      <c r="G255" s="85"/>
      <c r="H255" s="150" t="str">
        <f t="shared" si="13"/>
        <v/>
      </c>
      <c r="I255" s="71"/>
    </row>
    <row r="256" spans="1:9" s="70" customFormat="1" x14ac:dyDescent="0.2">
      <c r="A256" s="114" t="s">
        <v>246</v>
      </c>
      <c r="B256" s="86" t="str">
        <f>B159</f>
        <v>BILL NO. 09 - PHOTOVOLTAIC GRID CONNECTION</v>
      </c>
      <c r="C256" s="77"/>
      <c r="D256" s="85"/>
      <c r="E256" s="79"/>
      <c r="F256" s="80"/>
      <c r="G256" s="85"/>
      <c r="H256" s="150" t="str">
        <f t="shared" si="13"/>
        <v/>
      </c>
      <c r="I256" s="71"/>
    </row>
    <row r="257" spans="1:9" s="70" customFormat="1" x14ac:dyDescent="0.2">
      <c r="A257" s="114" t="s">
        <v>247</v>
      </c>
      <c r="B257" s="86" t="str">
        <f>B171</f>
        <v>BILL NO. 10 - SUPPLY OF O&amp;M EQUIPMENT AND SPARES</v>
      </c>
      <c r="C257" s="77"/>
      <c r="D257" s="85"/>
      <c r="E257" s="79"/>
      <c r="F257" s="80"/>
      <c r="G257" s="85"/>
      <c r="H257" s="150" t="str">
        <f t="shared" si="13"/>
        <v/>
      </c>
      <c r="I257" s="71"/>
    </row>
    <row r="258" spans="1:9" s="70" customFormat="1" x14ac:dyDescent="0.2">
      <c r="A258" s="114" t="s">
        <v>248</v>
      </c>
      <c r="B258" s="86" t="str">
        <f>B236</f>
        <v>BILL NO. 11 - TESTING AND COMMISSIONING</v>
      </c>
      <c r="C258" s="77"/>
      <c r="D258" s="85"/>
      <c r="E258" s="79"/>
      <c r="F258" s="80"/>
      <c r="G258" s="85"/>
      <c r="H258" s="150" t="str">
        <f t="shared" si="13"/>
        <v/>
      </c>
      <c r="I258" s="71"/>
    </row>
    <row r="259" spans="1:9" s="70" customFormat="1" x14ac:dyDescent="0.2">
      <c r="A259" s="118"/>
      <c r="B259" s="82"/>
      <c r="C259" s="77"/>
      <c r="D259" s="85"/>
      <c r="E259" s="79"/>
      <c r="F259" s="80"/>
      <c r="G259" s="85"/>
      <c r="H259" s="150" t="str">
        <f t="shared" si="13"/>
        <v/>
      </c>
      <c r="I259" s="71"/>
    </row>
    <row r="260" spans="1:9" s="70" customFormat="1" x14ac:dyDescent="0.2">
      <c r="A260" s="75" t="s">
        <v>249</v>
      </c>
      <c r="B260" s="76" t="s">
        <v>72</v>
      </c>
      <c r="C260" s="77"/>
      <c r="D260" s="85"/>
      <c r="E260" s="79"/>
      <c r="F260" s="80"/>
      <c r="G260" s="85"/>
      <c r="H260" s="150" t="str">
        <f t="shared" si="13"/>
        <v/>
      </c>
      <c r="I260" s="71"/>
    </row>
    <row r="261" spans="1:9" s="70" customFormat="1" x14ac:dyDescent="0.2">
      <c r="A261" s="114" t="s">
        <v>250</v>
      </c>
      <c r="B261" s="86" t="str">
        <f>B8</f>
        <v>BILL NO. 01 - WATER DISTRIBUTION NETWORK - PIPES AND FITTINGS</v>
      </c>
      <c r="C261" s="77"/>
      <c r="D261" s="85"/>
      <c r="E261" s="79"/>
      <c r="F261" s="80"/>
      <c r="G261" s="85"/>
      <c r="H261" s="150" t="str">
        <f t="shared" si="13"/>
        <v/>
      </c>
      <c r="I261" s="71"/>
    </row>
    <row r="262" spans="1:9" s="70" customFormat="1" x14ac:dyDescent="0.2">
      <c r="A262" s="114" t="s">
        <v>251</v>
      </c>
      <c r="B262" s="86" t="str">
        <f>B41</f>
        <v>BILL NO. 02 - RAIN WATER INTEGRATION</v>
      </c>
      <c r="C262" s="77"/>
      <c r="D262" s="85"/>
      <c r="E262" s="79"/>
      <c r="F262" s="80"/>
      <c r="G262" s="85"/>
      <c r="H262" s="150" t="str">
        <f t="shared" si="13"/>
        <v/>
      </c>
      <c r="I262" s="71"/>
    </row>
    <row r="263" spans="1:9" s="70" customFormat="1" x14ac:dyDescent="0.2">
      <c r="A263" s="114" t="s">
        <v>252</v>
      </c>
      <c r="B263" s="86" t="str">
        <f>B52</f>
        <v>BILL NO. 03 - CUSTOMER CONNECTIONS</v>
      </c>
      <c r="C263" s="77"/>
      <c r="D263" s="85"/>
      <c r="E263" s="79"/>
      <c r="F263" s="80"/>
      <c r="G263" s="85"/>
      <c r="H263" s="150" t="str">
        <f t="shared" si="13"/>
        <v/>
      </c>
      <c r="I263" s="71"/>
    </row>
    <row r="264" spans="1:9" s="70" customFormat="1" x14ac:dyDescent="0.2">
      <c r="A264" s="114" t="s">
        <v>253</v>
      </c>
      <c r="B264" s="86" t="str">
        <f>B64</f>
        <v>BILL NO. 04 - WATER TREATMENT PLANT (WTP) FACILITY WORKS</v>
      </c>
      <c r="C264" s="77"/>
      <c r="D264" s="85"/>
      <c r="E264" s="79"/>
      <c r="F264" s="80"/>
      <c r="G264" s="85"/>
      <c r="H264" s="150" t="str">
        <f t="shared" si="13"/>
        <v/>
      </c>
      <c r="I264" s="71"/>
    </row>
    <row r="265" spans="1:9" s="70" customFormat="1" x14ac:dyDescent="0.2">
      <c r="A265" s="114" t="s">
        <v>254</v>
      </c>
      <c r="B265" s="86" t="str">
        <f>B86</f>
        <v xml:space="preserve">BILL NO. 05 - BRINE OUTFALL </v>
      </c>
      <c r="C265" s="77"/>
      <c r="D265" s="85"/>
      <c r="E265" s="79"/>
      <c r="F265" s="80"/>
      <c r="G265" s="85"/>
      <c r="H265" s="150" t="str">
        <f t="shared" si="13"/>
        <v/>
      </c>
      <c r="I265" s="71"/>
    </row>
    <row r="266" spans="1:9" s="70" customFormat="1" x14ac:dyDescent="0.2">
      <c r="A266" s="114" t="s">
        <v>255</v>
      </c>
      <c r="B266" s="86" t="str">
        <f>B99</f>
        <v>BILL NO. 06 - SUPPLY AND INSTALLATION OF PLANTS</v>
      </c>
      <c r="C266" s="77"/>
      <c r="D266" s="85"/>
      <c r="E266" s="79"/>
      <c r="F266" s="80"/>
      <c r="G266" s="85"/>
      <c r="H266" s="150" t="str">
        <f t="shared" si="13"/>
        <v/>
      </c>
      <c r="I266" s="71"/>
    </row>
    <row r="267" spans="1:9" s="70" customFormat="1" x14ac:dyDescent="0.2">
      <c r="A267" s="114" t="s">
        <v>256</v>
      </c>
      <c r="B267" s="86" t="str">
        <f>B111</f>
        <v>BILL NO. 07 - SUPPLY AND INSTALLATION OF PUMPS</v>
      </c>
      <c r="C267" s="77"/>
      <c r="D267" s="85"/>
      <c r="E267" s="79"/>
      <c r="F267" s="80"/>
      <c r="G267" s="85"/>
      <c r="H267" s="150" t="str">
        <f t="shared" si="13"/>
        <v/>
      </c>
      <c r="I267" s="71"/>
    </row>
    <row r="268" spans="1:9" s="70" customFormat="1" x14ac:dyDescent="0.2">
      <c r="A268" s="114" t="s">
        <v>257</v>
      </c>
      <c r="B268" s="86" t="str">
        <f>B138</f>
        <v>BILL NO. 08 - MECHANICAL AND ELECTRICAL WORKS</v>
      </c>
      <c r="C268" s="77"/>
      <c r="D268" s="85"/>
      <c r="E268" s="79"/>
      <c r="F268" s="80"/>
      <c r="G268" s="85"/>
      <c r="H268" s="150" t="str">
        <f t="shared" si="13"/>
        <v/>
      </c>
      <c r="I268" s="71"/>
    </row>
    <row r="269" spans="1:9" s="70" customFormat="1" x14ac:dyDescent="0.2">
      <c r="A269" s="114" t="s">
        <v>258</v>
      </c>
      <c r="B269" s="86" t="str">
        <f>B159</f>
        <v>BILL NO. 09 - PHOTOVOLTAIC GRID CONNECTION</v>
      </c>
      <c r="C269" s="77"/>
      <c r="D269" s="85"/>
      <c r="E269" s="79"/>
      <c r="F269" s="80"/>
      <c r="G269" s="85"/>
      <c r="H269" s="150" t="str">
        <f t="shared" si="13"/>
        <v/>
      </c>
      <c r="I269" s="71"/>
    </row>
    <row r="270" spans="1:9" s="70" customFormat="1" x14ac:dyDescent="0.2">
      <c r="A270" s="114" t="s">
        <v>259</v>
      </c>
      <c r="B270" s="86" t="str">
        <f>B171</f>
        <v>BILL NO. 10 - SUPPLY OF O&amp;M EQUIPMENT AND SPARES</v>
      </c>
      <c r="C270" s="77"/>
      <c r="D270" s="85"/>
      <c r="E270" s="79"/>
      <c r="F270" s="80"/>
      <c r="G270" s="85"/>
      <c r="H270" s="150" t="str">
        <f t="shared" si="13"/>
        <v/>
      </c>
      <c r="I270" s="71"/>
    </row>
    <row r="271" spans="1:9" s="70" customFormat="1" x14ac:dyDescent="0.2">
      <c r="A271" s="114" t="s">
        <v>260</v>
      </c>
      <c r="B271" s="86" t="str">
        <f>B236</f>
        <v>BILL NO. 11 - TESTING AND COMMISSIONING</v>
      </c>
      <c r="C271" s="77"/>
      <c r="D271" s="85"/>
      <c r="E271" s="79"/>
      <c r="F271" s="80"/>
      <c r="G271" s="85"/>
      <c r="H271" s="150" t="str">
        <f t="shared" si="13"/>
        <v/>
      </c>
      <c r="I271" s="71"/>
    </row>
    <row r="272" spans="1:9" s="70" customFormat="1" x14ac:dyDescent="0.2">
      <c r="A272" s="75"/>
      <c r="B272" s="82"/>
      <c r="C272" s="77"/>
      <c r="D272" s="85"/>
      <c r="E272" s="79"/>
      <c r="F272" s="80"/>
      <c r="G272" s="85"/>
      <c r="H272" s="81"/>
      <c r="I272" s="71"/>
    </row>
    <row r="273" spans="1:9" s="59" customFormat="1" x14ac:dyDescent="0.2">
      <c r="A273" s="72" t="s">
        <v>261</v>
      </c>
      <c r="B273" s="26" t="s">
        <v>262</v>
      </c>
      <c r="C273" s="27"/>
      <c r="D273" s="47"/>
      <c r="E273" s="48"/>
      <c r="F273" s="30"/>
      <c r="G273" s="30"/>
      <c r="H273" s="144">
        <f>SUM(H246:H272)</f>
        <v>0</v>
      </c>
      <c r="I273" s="74"/>
    </row>
  </sheetData>
  <phoneticPr fontId="17" type="noConversion"/>
  <pageMargins left="0.7" right="0.7" top="0.75" bottom="0.75" header="0.3" footer="0.3"/>
  <pageSetup paperSize="9" scale="83" fitToHeight="0" orientation="portrait" r:id="rId1"/>
  <headerFooter>
    <oddFooter>&amp;R&amp;P</oddFooter>
  </headerFooter>
  <rowBreaks count="6" manualBreakCount="6">
    <brk id="40" max="7" man="1"/>
    <brk id="63" max="7" man="1"/>
    <brk id="98" max="7" man="1"/>
    <brk id="137" max="7" man="1"/>
    <brk id="179" max="7" man="1"/>
    <brk id="235"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28"/>
  <sheetViews>
    <sheetView showGridLines="0" showWhiteSpace="0" view="pageBreakPreview" zoomScaleNormal="100" zoomScaleSheetLayoutView="100" workbookViewId="0">
      <selection activeCell="A4" sqref="A4:F4"/>
    </sheetView>
  </sheetViews>
  <sheetFormatPr defaultRowHeight="15" x14ac:dyDescent="0.25"/>
  <cols>
    <col min="1" max="1" width="5.140625" customWidth="1"/>
    <col min="2" max="2" width="49" customWidth="1"/>
    <col min="3" max="3" width="2.7109375" customWidth="1"/>
    <col min="4" max="4" width="16.85546875" customWidth="1"/>
    <col min="5" max="5" width="13.140625" customWidth="1"/>
    <col min="6" max="6" width="6.7109375" customWidth="1"/>
  </cols>
  <sheetData>
    <row r="1" spans="1:6" ht="31.5" x14ac:dyDescent="0.5">
      <c r="A1" s="241"/>
      <c r="B1" s="241"/>
      <c r="C1" s="241"/>
      <c r="D1" s="241"/>
      <c r="E1" s="240"/>
    </row>
    <row r="2" spans="1:6" ht="15.75" x14ac:dyDescent="0.25">
      <c r="A2" s="452" t="s">
        <v>0</v>
      </c>
      <c r="B2" s="453"/>
      <c r="C2" s="453"/>
      <c r="D2" s="453"/>
      <c r="E2" s="453"/>
      <c r="F2" s="453"/>
    </row>
    <row r="3" spans="1:6" ht="18.75" x14ac:dyDescent="0.25">
      <c r="A3" s="454" t="str">
        <f>'Cover Page'!A16:I16</f>
        <v>WATER SUPPLY &amp; SEWARAGE SYSTEM IN GDH.NADELLA</v>
      </c>
      <c r="B3" s="455"/>
      <c r="C3" s="455"/>
      <c r="D3" s="455"/>
      <c r="E3" s="455"/>
      <c r="F3" s="455"/>
    </row>
    <row r="4" spans="1:6" ht="18.75" x14ac:dyDescent="0.25">
      <c r="A4" s="454" t="str">
        <f>+'04 Administration Building'!A3</f>
        <v>04 ADMINISTRATION BUILDING</v>
      </c>
      <c r="B4" s="455"/>
      <c r="C4" s="455"/>
      <c r="D4" s="455"/>
      <c r="E4" s="455"/>
      <c r="F4" s="455"/>
    </row>
    <row r="6" spans="1:6" x14ac:dyDescent="0.25">
      <c r="A6" s="242"/>
      <c r="B6" s="243"/>
      <c r="C6" s="243"/>
      <c r="D6" s="243"/>
    </row>
    <row r="7" spans="1:6" ht="30.75" customHeight="1" x14ac:dyDescent="0.25">
      <c r="A7" s="242"/>
      <c r="B7" s="440" t="s">
        <v>1</v>
      </c>
      <c r="C7" s="442"/>
      <c r="D7" s="444" t="s">
        <v>2</v>
      </c>
      <c r="E7" s="442" t="s">
        <v>3</v>
      </c>
    </row>
    <row r="8" spans="1:6" x14ac:dyDescent="0.25">
      <c r="A8" s="242"/>
      <c r="B8" s="441"/>
      <c r="C8" s="443"/>
      <c r="D8" s="445"/>
      <c r="E8" s="446"/>
    </row>
    <row r="9" spans="1:6" x14ac:dyDescent="0.25">
      <c r="A9" s="242"/>
      <c r="B9" s="2"/>
      <c r="C9" s="3"/>
      <c r="D9" s="4"/>
      <c r="E9" s="5"/>
    </row>
    <row r="10" spans="1:6" x14ac:dyDescent="0.25">
      <c r="A10" s="242"/>
      <c r="B10" s="100" t="str">
        <f>'04 Administration Building'!B8:E8</f>
        <v>BILL NO. 01 - PRELIMINARIES</v>
      </c>
      <c r="C10" s="3"/>
      <c r="D10" s="4">
        <f>'04 Administration Building'!G25</f>
        <v>0</v>
      </c>
      <c r="E10" s="5"/>
    </row>
    <row r="11" spans="1:6" x14ac:dyDescent="0.25">
      <c r="A11" s="242"/>
      <c r="B11" s="100" t="str">
        <f>'04 Administration Building'!B26:E26</f>
        <v>BILL NO. 02 - WORKS BELOW GROUND</v>
      </c>
      <c r="C11" s="3"/>
      <c r="D11" s="8">
        <f>'04 Administration Building'!G42</f>
        <v>0</v>
      </c>
      <c r="E11" s="5"/>
    </row>
    <row r="12" spans="1:6" ht="16.5" customHeight="1" x14ac:dyDescent="0.25">
      <c r="A12" s="242"/>
      <c r="B12" s="100" t="str">
        <f>'04 Administration Building'!B43:E43</f>
        <v>BILL NO. 03 - CONCRETE WORKS</v>
      </c>
      <c r="C12" s="3"/>
      <c r="D12" s="8">
        <f>'04 Administration Building'!G115</f>
        <v>0</v>
      </c>
      <c r="E12" s="5"/>
    </row>
    <row r="13" spans="1:6" ht="16.5" customHeight="1" x14ac:dyDescent="0.25">
      <c r="A13" s="242"/>
      <c r="B13" s="100" t="str">
        <f>'04 Administration Building'!B116:E116</f>
        <v>BILL NO. 04 - METAL AND CARPENTRY WORKS</v>
      </c>
      <c r="C13" s="3"/>
      <c r="D13" s="8">
        <f>'04 Administration Building'!G136</f>
        <v>0</v>
      </c>
      <c r="E13" s="5"/>
    </row>
    <row r="14" spans="1:6" x14ac:dyDescent="0.25">
      <c r="A14" s="242"/>
      <c r="B14" s="100" t="str">
        <f>'04 Administration Building'!B137:E137</f>
        <v xml:space="preserve">BILL NO. 05 - MASONRY AND PLASTERING </v>
      </c>
      <c r="C14" s="3"/>
      <c r="D14" s="8">
        <f>'04 Administration Building'!G156</f>
        <v>0</v>
      </c>
      <c r="E14" s="5"/>
    </row>
    <row r="15" spans="1:6" x14ac:dyDescent="0.25">
      <c r="A15" s="242"/>
      <c r="B15" s="100" t="str">
        <f>'04 Administration Building'!B157:E157</f>
        <v>BILL NO. 06 - DOOR AND WINDOW SCHEDULE</v>
      </c>
      <c r="C15" s="3"/>
      <c r="D15" s="8">
        <f>'04 Administration Building'!G174</f>
        <v>0</v>
      </c>
      <c r="E15" s="5"/>
    </row>
    <row r="16" spans="1:6" x14ac:dyDescent="0.25">
      <c r="A16" s="242"/>
      <c r="B16" s="100" t="str">
        <f>'04 Administration Building'!B175:E175</f>
        <v>BILL NO. 07 - PAINTING</v>
      </c>
      <c r="C16" s="3"/>
      <c r="D16" s="8">
        <f>'04 Administration Building'!G189</f>
        <v>0</v>
      </c>
      <c r="E16" s="5"/>
    </row>
    <row r="17" spans="1:5" ht="16.5" customHeight="1" x14ac:dyDescent="0.25">
      <c r="A17" s="242"/>
      <c r="B17" s="100" t="str">
        <f>'04 Administration Building'!B190:E190</f>
        <v>BILL NO. 08 - FLOOR FINISHES</v>
      </c>
      <c r="C17" s="3"/>
      <c r="D17" s="8">
        <f>'04 Administration Building'!G202</f>
        <v>0</v>
      </c>
      <c r="E17" s="5"/>
    </row>
    <row r="18" spans="1:5" ht="16.5" customHeight="1" x14ac:dyDescent="0.25">
      <c r="A18" s="242"/>
      <c r="B18" s="100" t="str">
        <f>'04 Administration Building'!B203:E203</f>
        <v>BILL NO. 09 - HYDRAULICS AND DRAINAGE</v>
      </c>
      <c r="C18" s="3"/>
      <c r="D18" s="8">
        <f>'04 Administration Building'!G229</f>
        <v>0</v>
      </c>
      <c r="E18" s="5"/>
    </row>
    <row r="19" spans="1:5" ht="16.5" customHeight="1" x14ac:dyDescent="0.25">
      <c r="A19" s="242"/>
      <c r="B19" s="100" t="str">
        <f>'04 Administration Building'!B230:E230</f>
        <v>BILL NO. 10 - ELECTRICAL INSTALLATIONS</v>
      </c>
      <c r="C19" s="3"/>
      <c r="D19" s="8">
        <f>'04 Administration Building'!G271</f>
        <v>0</v>
      </c>
      <c r="E19" s="5"/>
    </row>
    <row r="20" spans="1:5" x14ac:dyDescent="0.25">
      <c r="A20" s="242"/>
      <c r="B20" s="100" t="str">
        <f>'04 Administration Building'!B272:E272</f>
        <v>BILL NO. 11 - FIRE DETECTION AND PROTECTION</v>
      </c>
      <c r="C20" s="3"/>
      <c r="D20" s="8">
        <f>'04 Administration Building'!G295</f>
        <v>0</v>
      </c>
      <c r="E20" s="5"/>
    </row>
    <row r="21" spans="1:5" ht="16.5" customHeight="1" x14ac:dyDescent="0.25">
      <c r="A21" s="242"/>
      <c r="B21" s="100" t="str">
        <f>'04 Administration Building'!B296:E296</f>
        <v>BILL NO. 12 - MECHANICAL SYSTEMS</v>
      </c>
      <c r="C21" s="3"/>
      <c r="D21" s="8">
        <f>'04 Administration Building'!G307</f>
        <v>0</v>
      </c>
      <c r="E21" s="5"/>
    </row>
    <row r="22" spans="1:5" x14ac:dyDescent="0.25">
      <c r="A22" s="242"/>
      <c r="B22" s="100" t="str">
        <f>'04 Administration Building'!B308:G308</f>
        <v>BILL NO. 13 - PARKING SHED WORKS</v>
      </c>
      <c r="C22" s="3"/>
      <c r="D22" s="8">
        <f>'04 Administration Building'!G394</f>
        <v>0</v>
      </c>
      <c r="E22" s="5"/>
    </row>
    <row r="23" spans="1:5" x14ac:dyDescent="0.25">
      <c r="A23" s="242"/>
      <c r="B23" s="100" t="str">
        <f>'04 Administration Building'!B395:G395</f>
        <v>BILL NO. 14 - COMPOUND AND BOUNDARY WALL</v>
      </c>
      <c r="C23" s="3"/>
      <c r="D23" s="8">
        <f>'04 Administration Building'!G523</f>
        <v>0</v>
      </c>
      <c r="E23" s="5"/>
    </row>
    <row r="24" spans="1:5" x14ac:dyDescent="0.25">
      <c r="A24" s="242"/>
      <c r="B24" s="100" t="str">
        <f>'04 Administration Building'!B524:E524</f>
        <v>BILL NO. 15 - ADDITIONS</v>
      </c>
      <c r="C24" s="3"/>
      <c r="D24" s="8">
        <f>'04 Administration Building'!G539</f>
        <v>0</v>
      </c>
      <c r="E24" s="5"/>
    </row>
    <row r="25" spans="1:5" x14ac:dyDescent="0.25">
      <c r="A25" s="242"/>
      <c r="B25" s="100" t="str">
        <f>'04 Administration Building'!B540:E540</f>
        <v>BILL NO. 16- OMISSIONS</v>
      </c>
      <c r="C25" s="3"/>
      <c r="D25" s="8">
        <f>'04 Administration Building'!G560</f>
        <v>0</v>
      </c>
      <c r="E25" s="5"/>
    </row>
    <row r="26" spans="1:5" ht="30.75" customHeight="1" x14ac:dyDescent="0.25">
      <c r="A26" s="242"/>
      <c r="B26" s="100"/>
      <c r="C26" s="3"/>
      <c r="D26" s="8"/>
      <c r="E26" s="5"/>
    </row>
    <row r="27" spans="1:5" ht="44.25" customHeight="1" x14ac:dyDescent="0.25">
      <c r="A27" s="242"/>
      <c r="B27" s="10" t="s">
        <v>6</v>
      </c>
      <c r="C27" s="11"/>
      <c r="D27" s="12">
        <f>SUM(D10:D26)</f>
        <v>0</v>
      </c>
      <c r="E27" s="430"/>
    </row>
    <row r="28" spans="1:5" s="373" customFormat="1" ht="44.25" customHeight="1" x14ac:dyDescent="0.25">
      <c r="A28" s="427"/>
      <c r="B28" s="428"/>
      <c r="C28" s="428"/>
      <c r="D28" s="429"/>
    </row>
  </sheetData>
  <mergeCells count="7">
    <mergeCell ref="A2:F2"/>
    <mergeCell ref="A3:F3"/>
    <mergeCell ref="A4:F4"/>
    <mergeCell ref="B7:B8"/>
    <mergeCell ref="C7:C8"/>
    <mergeCell ref="D7:D8"/>
    <mergeCell ref="E7:E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13</vt:i4>
      </vt:variant>
    </vt:vector>
  </HeadingPairs>
  <TitlesOfParts>
    <vt:vector size="23" baseType="lpstr">
      <vt:lpstr>Cover Page</vt:lpstr>
      <vt:lpstr>Grand Summary</vt:lpstr>
      <vt:lpstr>01 General BoQ Summary</vt:lpstr>
      <vt:lpstr>01 General BOQ</vt:lpstr>
      <vt:lpstr>02 Sewerage System summary</vt:lpstr>
      <vt:lpstr>02 sewarage system</vt:lpstr>
      <vt:lpstr>03 Water Supply System summary</vt:lpstr>
      <vt:lpstr>03 Water Supply system</vt:lpstr>
      <vt:lpstr>04 Admin Building Summary</vt:lpstr>
      <vt:lpstr>04 Administration Building</vt:lpstr>
      <vt:lpstr>'01 General BOQ'!Print_Area</vt:lpstr>
      <vt:lpstr>'01 General BoQ Summary'!Print_Area</vt:lpstr>
      <vt:lpstr>'02 sewarage system'!Print_Area</vt:lpstr>
      <vt:lpstr>'03 Water Supply system'!Print_Area</vt:lpstr>
      <vt:lpstr>'03 Water Supply System summary'!Print_Area</vt:lpstr>
      <vt:lpstr>'04 Admin Building Summary'!Print_Area</vt:lpstr>
      <vt:lpstr>'Cover Page'!Print_Area</vt:lpstr>
      <vt:lpstr>'Grand Summary'!Print_Area</vt:lpstr>
      <vt:lpstr>'01 General BOQ'!Print_Titles</vt:lpstr>
      <vt:lpstr>'02 sewarage system'!Print_Titles</vt:lpstr>
      <vt:lpstr>'03 Water Supply system'!Print_Titles</vt:lpstr>
      <vt:lpstr>'04 Admin Building Summary'!Print_Titles</vt:lpstr>
      <vt:lpstr>'04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2020-09-23T12:30:25Z</cp:lastPrinted>
  <dcterms:created xsi:type="dcterms:W3CDTF">2020-08-23T11:17:24Z</dcterms:created>
  <dcterms:modified xsi:type="dcterms:W3CDTF">2020-11-08T11:45:26Z</dcterms:modified>
</cp:coreProperties>
</file>