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MEMP\Common\CCAP\PROCUREMENT\15. Upgrading of Fuvahmulah IWMC\3rd Tender\Bidding Document\"/>
    </mc:Choice>
  </mc:AlternateContent>
  <bookViews>
    <workbookView xWindow="0" yWindow="0" windowWidth="19770" windowHeight="14160"/>
  </bookViews>
  <sheets>
    <sheet name="Activity Schedule" sheetId="3" r:id="rId1"/>
    <sheet name="Summary" sheetId="2" r:id="rId2"/>
  </sheets>
  <calcPr calcId="152511"/>
</workbook>
</file>

<file path=xl/calcChain.xml><?xml version="1.0" encoding="utf-8"?>
<calcChain xmlns="http://schemas.openxmlformats.org/spreadsheetml/2006/main">
  <c r="F125" i="3" l="1"/>
  <c r="D125" i="3"/>
  <c r="F124" i="3"/>
  <c r="F123" i="3"/>
  <c r="D122" i="3"/>
  <c r="F122" i="3" s="1"/>
  <c r="D121" i="3"/>
  <c r="F121" i="3" s="1"/>
  <c r="F120" i="3"/>
  <c r="F119" i="3"/>
  <c r="F118" i="3"/>
  <c r="D118" i="3"/>
  <c r="D117" i="3"/>
  <c r="F117" i="3" s="1"/>
  <c r="F116" i="3"/>
  <c r="F115" i="3"/>
  <c r="F112" i="3"/>
  <c r="F111" i="3"/>
  <c r="F110" i="3"/>
  <c r="F109" i="3"/>
  <c r="F108" i="3"/>
  <c r="F107" i="3"/>
  <c r="F106" i="3"/>
  <c r="F105" i="3"/>
  <c r="F104" i="3"/>
  <c r="F103" i="3"/>
  <c r="F102" i="3"/>
  <c r="F101" i="3"/>
  <c r="F100" i="3"/>
  <c r="F99" i="3"/>
  <c r="F98" i="3"/>
  <c r="F97" i="3"/>
  <c r="F96" i="3"/>
  <c r="F95" i="3"/>
  <c r="F94" i="3"/>
  <c r="F93" i="3"/>
  <c r="F92" i="3"/>
  <c r="F91" i="3"/>
  <c r="F90" i="3"/>
  <c r="F89" i="3"/>
  <c r="F88" i="3"/>
  <c r="F87" i="3"/>
  <c r="F86" i="3"/>
  <c r="F85" i="3"/>
  <c r="F84" i="3"/>
  <c r="F83" i="3"/>
  <c r="F82" i="3"/>
  <c r="F81" i="3"/>
  <c r="F80" i="3"/>
  <c r="F79" i="3"/>
  <c r="F78" i="3"/>
  <c r="F77" i="3"/>
  <c r="F76" i="3"/>
  <c r="F75" i="3"/>
  <c r="D75" i="3"/>
  <c r="F74" i="3"/>
  <c r="F73" i="3"/>
  <c r="F72" i="3"/>
  <c r="D72" i="3"/>
  <c r="F71" i="3"/>
  <c r="D71" i="3"/>
  <c r="F70" i="3"/>
  <c r="D70" i="3"/>
  <c r="F69" i="3"/>
  <c r="D69" i="3"/>
  <c r="F68" i="3"/>
  <c r="D68" i="3"/>
  <c r="F67" i="3"/>
  <c r="D66" i="3"/>
  <c r="F66" i="3" s="1"/>
  <c r="F65" i="3"/>
  <c r="F64" i="3"/>
  <c r="F63" i="3"/>
  <c r="D63" i="3"/>
  <c r="F61" i="3"/>
  <c r="F58" i="3"/>
  <c r="D58" i="3"/>
  <c r="D57" i="3"/>
  <c r="F57" i="3" s="1"/>
  <c r="F56" i="3"/>
  <c r="F55" i="3"/>
  <c r="F54" i="3"/>
  <c r="F53" i="3"/>
  <c r="F52" i="3"/>
  <c r="D52" i="3"/>
  <c r="D62" i="3" s="1"/>
  <c r="F62" i="3" s="1"/>
  <c r="F51" i="3"/>
  <c r="F50" i="3"/>
  <c r="D50" i="3"/>
  <c r="D60" i="3" s="1"/>
  <c r="F60" i="3" s="1"/>
  <c r="F49" i="3"/>
  <c r="D49" i="3"/>
  <c r="D59" i="3" s="1"/>
  <c r="F59" i="3" s="1"/>
  <c r="F48" i="3"/>
  <c r="F47" i="3"/>
  <c r="F46" i="3"/>
  <c r="F45" i="3"/>
  <c r="F44" i="3"/>
  <c r="D43" i="3"/>
  <c r="F43" i="3" s="1"/>
  <c r="F42" i="3"/>
  <c r="D42" i="3"/>
  <c r="D41" i="3"/>
  <c r="F41" i="3" s="1"/>
  <c r="F40" i="3"/>
  <c r="F39" i="3"/>
  <c r="D39" i="3"/>
  <c r="F38" i="3"/>
  <c r="D38" i="3"/>
  <c r="D37" i="3"/>
  <c r="F37" i="3" s="1"/>
  <c r="D36" i="3"/>
  <c r="F36" i="3" s="1"/>
  <c r="D35" i="3"/>
  <c r="F35" i="3" s="1"/>
  <c r="F34" i="3"/>
  <c r="D34" i="3"/>
  <c r="F33" i="3"/>
  <c r="D32" i="3"/>
  <c r="F32" i="3" s="1"/>
  <c r="F31" i="3"/>
  <c r="D31" i="3"/>
  <c r="F30" i="3"/>
  <c r="D30" i="3"/>
  <c r="F29" i="3"/>
  <c r="D29" i="3"/>
  <c r="F28" i="3"/>
  <c r="F27" i="3"/>
  <c r="F26" i="3"/>
  <c r="D26" i="3"/>
  <c r="F25" i="3"/>
  <c r="F24" i="3"/>
  <c r="F23" i="3"/>
  <c r="F22" i="3"/>
  <c r="F21" i="3"/>
  <c r="F20" i="3"/>
  <c r="D20" i="3"/>
  <c r="D19" i="3"/>
  <c r="F19" i="3" s="1"/>
  <c r="F18" i="3"/>
  <c r="D18" i="3"/>
  <c r="D17" i="3"/>
  <c r="F17" i="3" s="1"/>
  <c r="F16" i="3"/>
  <c r="D16" i="3"/>
  <c r="F15" i="3"/>
  <c r="F14" i="3"/>
  <c r="F13" i="3"/>
  <c r="F12" i="3"/>
  <c r="D11" i="3"/>
  <c r="F11" i="3" s="1"/>
  <c r="F10" i="3"/>
  <c r="F9" i="3"/>
  <c r="F8" i="3"/>
  <c r="F7" i="3"/>
  <c r="F6" i="3"/>
  <c r="F126" i="3" l="1"/>
  <c r="D18" i="2" l="1"/>
  <c r="D19" i="2" l="1"/>
  <c r="D21" i="2" s="1"/>
</calcChain>
</file>

<file path=xl/comments1.xml><?xml version="1.0" encoding="utf-8"?>
<comments xmlns="http://schemas.openxmlformats.org/spreadsheetml/2006/main">
  <authors>
    <author>Mohamed Afraz</author>
  </authors>
  <commentList>
    <comment ref="D41" authorId="0" shapeId="0">
      <text>
        <r>
          <rPr>
            <b/>
            <sz val="9"/>
            <color indexed="81"/>
            <rFont val="Tahoma"/>
            <charset val="1"/>
          </rPr>
          <t>Mohamed Afraz:</t>
        </r>
        <r>
          <rPr>
            <sz val="9"/>
            <color indexed="81"/>
            <rFont val="Tahoma"/>
            <charset val="1"/>
          </rPr>
          <t xml:space="preserve">
wall and fence footing included</t>
        </r>
      </text>
    </comment>
    <comment ref="D69" authorId="0" shapeId="0">
      <text>
        <r>
          <rPr>
            <b/>
            <sz val="9"/>
            <color indexed="81"/>
            <rFont val="Tahoma"/>
            <charset val="1"/>
          </rPr>
          <t>to deduct one slot of sorting area</t>
        </r>
      </text>
    </comment>
  </commentList>
</comments>
</file>

<file path=xl/sharedStrings.xml><?xml version="1.0" encoding="utf-8"?>
<sst xmlns="http://schemas.openxmlformats.org/spreadsheetml/2006/main" count="229" uniqueCount="129">
  <si>
    <t>No</t>
  </si>
  <si>
    <t>Item</t>
  </si>
  <si>
    <t>Unit</t>
  </si>
  <si>
    <t>Quantity</t>
  </si>
  <si>
    <t>Rate</t>
  </si>
  <si>
    <t>Amount</t>
  </si>
  <si>
    <t>Site Clearance</t>
  </si>
  <si>
    <t>Earth works</t>
  </si>
  <si>
    <t>LS</t>
  </si>
  <si>
    <t>Allow for all excavation work for foundations as follows</t>
  </si>
  <si>
    <t>m3</t>
  </si>
  <si>
    <t>Perimeter fence wall</t>
  </si>
  <si>
    <t>m2</t>
  </si>
  <si>
    <t>Concrete works</t>
  </si>
  <si>
    <t>Setting up a ground water well in the location shown</t>
  </si>
  <si>
    <t>Masonary works</t>
  </si>
  <si>
    <t>m</t>
  </si>
  <si>
    <t>150mm thick walls</t>
  </si>
  <si>
    <t>200mm thick walls</t>
  </si>
  <si>
    <t>Plastering works</t>
  </si>
  <si>
    <t>Others</t>
  </si>
  <si>
    <t>Roofing works</t>
  </si>
  <si>
    <t>Nos</t>
  </si>
  <si>
    <t>Provide 13 A power sockets in equipment room. Rate shall include connection to circuit breaker</t>
  </si>
  <si>
    <t>Provide 13 A weather proof power socket for well water pump. Rate shall include connection to circuit breaker</t>
  </si>
  <si>
    <t>Provide 600mm ceiling mount fluorescent in equipment room, including switch. Rate shall include connection to circuit breaker</t>
  </si>
  <si>
    <t>Supply and fix circuit breakers, main circuit breakers and current meter. All should be fixed inside equipment room. Rate shall include connection of the circuit breakers to the main power supply from a distrubution identified by island council</t>
  </si>
  <si>
    <t>All other work required to power the waste yard elecrical installations mentioned above</t>
  </si>
  <si>
    <t>Provide well water pump. Rate shall include its fixing and construction of small shed around it to protect it from weather effects.</t>
  </si>
  <si>
    <t>Provide connection from pump to ground water well. Rate shall include all necessary pipes, bends, fittings and footvalve and others as maybe required.</t>
  </si>
  <si>
    <t>Provide outlet pipes as shown on drawing. Rate shall include connection to pump, bends, fittings and others as maybe necessary.</t>
  </si>
  <si>
    <t>Provide PVC taps at ends of outlet pipes.</t>
  </si>
  <si>
    <t>Preliminaries</t>
  </si>
  <si>
    <t>Site management cost including set up of tempory services for contractor's services as maybe ncessary</t>
  </si>
  <si>
    <t>Months</t>
  </si>
  <si>
    <t>Setup sign board on site</t>
  </si>
  <si>
    <t>Clean up site upon completion of works</t>
  </si>
  <si>
    <t>Site clearance</t>
  </si>
  <si>
    <t>Sub Total</t>
  </si>
  <si>
    <t>GST 6%</t>
  </si>
  <si>
    <t>GRAND TOTAL</t>
  </si>
  <si>
    <t>Doors and windows</t>
  </si>
  <si>
    <t>Provide metal door for entrance to waste yard. Rate shall include all cuts, welds, applying protective coating to welded joints, painting the frame and propoerly fixing the door to the fence.</t>
  </si>
  <si>
    <t>Structural steel works</t>
  </si>
  <si>
    <t>Electrical works</t>
  </si>
  <si>
    <t>Plumbing works</t>
  </si>
  <si>
    <t xml:space="preserve">Provide 75mm G.I pipe as flood light fixing poles. Rate shall include installation charges as shown on drawing. </t>
  </si>
  <si>
    <t>Supply 25mm diamter flexible hose</t>
  </si>
  <si>
    <t>Provide 200 W flood light for illuminating the waste yard. Rate shall include connecting each light to a weather proof switch and providing power to the switch</t>
  </si>
  <si>
    <t>Provide metal door for entrance to equipment room. Rate shall include all cuts, welds, applying protective coating to welded joints, painting the door and proper fixing of the door. Rate shall include fabrication and fixing of truss, guide rails and wheels as well.</t>
  </si>
  <si>
    <t xml:space="preserve">TOTAL </t>
  </si>
  <si>
    <t>Waste sorting area footings</t>
  </si>
  <si>
    <t>Casting of compost slab. Reinforcement shall be provided as shown on drawing</t>
  </si>
  <si>
    <t>Casting of B1 beams. Reinforcement shall be provided as shown on drawing.</t>
  </si>
  <si>
    <t>Casting of leachate collection tanks. Reinforcement shall be provided as shown on drawing.</t>
  </si>
  <si>
    <t>Provide HDPE membrane below compost slab</t>
  </si>
  <si>
    <t>Levelling and compaction of ground for compost slab casting works</t>
  </si>
  <si>
    <t>Privide expansion joint as shown on drawing and fill the gaps as indicated</t>
  </si>
  <si>
    <t>Casting of B2 beams. Reinforcement shall be provided as shown on drawing.</t>
  </si>
  <si>
    <t>Levelling and compaction of ground for sorting area screed works</t>
  </si>
  <si>
    <t>Casting of B3 beams. Reinforcement shall be provided as shown on drawing.</t>
  </si>
  <si>
    <t>UPGRADING WORKS FOR FUAHMULAH WASTE MANAGEMENT CENTER</t>
  </si>
  <si>
    <t>Clearing of vegetation and ground levelling of extension area</t>
  </si>
  <si>
    <t>Allow for relocation of any existing waste to a temporary location identified by the island council. Such waste should be brought back to center after completion of works</t>
  </si>
  <si>
    <t>Waste screening area footings</t>
  </si>
  <si>
    <t>Levelling and compaction of ground for compost screening area</t>
  </si>
  <si>
    <t>Levelling and compaction of ground for compost drying area</t>
  </si>
  <si>
    <t>Provide 75mm concrete floor screed for sorting area. Reinforcement for the slab shall be R6@150 BW single layer</t>
  </si>
  <si>
    <t>Wall footing for sorting area office (0.4m below ground)</t>
  </si>
  <si>
    <t>Excavation for leachate collection tanks</t>
  </si>
  <si>
    <t>Foundation for waste sorting area footings</t>
  </si>
  <si>
    <t>Foundation for waste screening area footings</t>
  </si>
  <si>
    <t>Wall footing for waste sorting area office. Reinforcement shall be provided as shown on drawing</t>
  </si>
  <si>
    <t>Provide 75mm concrete floor screed for screening area. Reinforcement for the slab shall be R6@150 BW single layer</t>
  </si>
  <si>
    <t>Wall footing for waste screening area. Reinforcement shall be provided as shown on drawing</t>
  </si>
  <si>
    <t>Wall footing for screening area (0.4m below ground)</t>
  </si>
  <si>
    <t>Perimeter fence wall footing. Reinforccement shall be provided</t>
  </si>
  <si>
    <t>Perimeter fence wall lintel beam. Reinforcement shall be provided</t>
  </si>
  <si>
    <t>3000 high walls in waste sorting area</t>
  </si>
  <si>
    <t>3000 high walls in waste screening area</t>
  </si>
  <si>
    <t>25mm plastering on 3000 high walls in waste sorting area</t>
  </si>
  <si>
    <t>Perimeter fence wall stiffner columns. Reinforcement shall be provided</t>
  </si>
  <si>
    <t>25mm plastering on 3000 high walls in waste screening area</t>
  </si>
  <si>
    <t>600 high wall in compost drying area</t>
  </si>
  <si>
    <t>Lysaght roofing sheet for waste sorting area including office and toilet. Rate shall include all necessary laps, fastening, fixtures and sealing of joints</t>
  </si>
  <si>
    <t>Lysaght roofing sheet for waste screening area compost drying area. Rate shall include all necessary laps, fastening, fixtures and sealing of joints</t>
  </si>
  <si>
    <t>50mm G.I connectiong pipes in waste sorting area roof</t>
  </si>
  <si>
    <t>38mm G.I purlin pipes in waste sorting area roof</t>
  </si>
  <si>
    <t>50x150 timber sleeper in waste screening area</t>
  </si>
  <si>
    <t>50x150 timber rafters in waste screening area</t>
  </si>
  <si>
    <t>50x38 timber battens in waste screening area</t>
  </si>
  <si>
    <t>Provide 50mm G.I pipe as strucural columns for sorting area. Rate shall include all fixings at both ends of the pipe for necessary connections as shown on drawing</t>
  </si>
  <si>
    <t>Provide 50mm G.I pipe as strucural columns for screening area. Rate shall include all fixings at both ends of the pipe for necessary connections as shown on drawing</t>
  </si>
  <si>
    <t xml:space="preserve">Provide aluminum door for entrance to office room. Rate shall include all cuts, joints, and proper fixing of the door. </t>
  </si>
  <si>
    <t xml:space="preserve">Provide PVC door for entrance to toilet. Rate shall include all cuts, joints, and proper fixing of the door. </t>
  </si>
  <si>
    <t>Provide WC in toilet</t>
  </si>
  <si>
    <t>Provide wash basin in toilet</t>
  </si>
  <si>
    <t>Provide muslim shower in toilet</t>
  </si>
  <si>
    <t>Provide taps in wash area outside toilet</t>
  </si>
  <si>
    <t>Provide taps in toilet</t>
  </si>
  <si>
    <t>Provide 600mm ceiling mount fluorescent in office room, including switch. Rate shall include connection to circuit breaker</t>
  </si>
  <si>
    <t>Provide 13 A power sockets in office room. Rate shall include connection to circuit breaker</t>
  </si>
  <si>
    <t>Provide 300mm ceiling mount fluorescent in toilet, including switch. Rate shall include connection to circuit breaker</t>
  </si>
  <si>
    <t>600 high wall in compost screening area</t>
  </si>
  <si>
    <t>25mm plastering on 600 high walls in compost drying area</t>
  </si>
  <si>
    <t>25mm plastering on 600 high walls in compost screening area</t>
  </si>
  <si>
    <t>Provide 3 phase power sockets in equipment room. Rate shall include connection to circuit breaker</t>
  </si>
  <si>
    <t>Finishes</t>
  </si>
  <si>
    <t>Provide suspended ceiling using 3mm plywood inside office room. Rate shall include all ceiling support work, applying putty and finishing the surrface using a paint coating</t>
  </si>
  <si>
    <t xml:space="preserve">Provide aluminum windows at office room. Rate shall include all cuts, joints, and proper fixing of the door. </t>
  </si>
  <si>
    <t>Provide suspended ceiling using 3mm plywood inside toilet. Rate shall include all ceiling support work, applying putty and finishing the surrface using a paint coating</t>
  </si>
  <si>
    <t>Apply paint coating on office walls</t>
  </si>
  <si>
    <t>Wall and floor tiling in toilet</t>
  </si>
  <si>
    <t>Provide floor drain in toilet</t>
  </si>
  <si>
    <t>Provide floor drain in wash area</t>
  </si>
  <si>
    <t>Connect sewerage pipe and waste water pipe to nearest septic tank</t>
  </si>
  <si>
    <t>1900mm high wall for perimeter fence</t>
  </si>
  <si>
    <t>25mm plastering on 1900mm high wall for perimeter fence</t>
  </si>
  <si>
    <t>All work requred to close the existing entrance with masonry walls and plastering work</t>
  </si>
  <si>
    <t xml:space="preserve">LS </t>
  </si>
  <si>
    <t>All other work required to setup tne new gate including chipping of existing masonry wall, concrete footing work and concrete column work</t>
  </si>
  <si>
    <t>600mm high wall for perimeter fence</t>
  </si>
  <si>
    <t>25mm plastering on 600mm high wall for perimeter fence</t>
  </si>
  <si>
    <t>Perimeter fence using 50mm G.I pipe as shown on drawing. Rate shall include all cuttings, weldings, applying of protective coating for welded joints, and, setting up the fence.</t>
  </si>
  <si>
    <t>50 x 50 PVC coated mesh for fence. Rate shall include properly securing the mesh to G.I steel frame</t>
  </si>
  <si>
    <t>Ground water well casting work</t>
  </si>
  <si>
    <t>Activity Schedule</t>
  </si>
  <si>
    <t>UPGRADING OF WASTE COLLECTION CENTRE - GNAVIYANI FUAHMULAH</t>
  </si>
  <si>
    <t>Activity 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</si>
</sst>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9"/>
      <color indexed="81"/>
      <name val="Tahoma"/>
      <charset val="1"/>
    </font>
    <font>
      <b/>
      <sz val="9"/>
      <color indexed="81"/>
      <name val="Tahoma"/>
      <charset val="1"/>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right/>
      <top/>
      <bottom style="double">
        <color indexed="64"/>
      </bottom>
      <diagonal/>
    </border>
    <border>
      <left/>
      <right/>
      <top/>
      <bottom style="hair">
        <color auto="1"/>
      </bottom>
      <diagonal/>
    </border>
  </borders>
  <cellStyleXfs count="2">
    <xf numFmtId="0" fontId="0" fillId="0" borderId="0"/>
    <xf numFmtId="43" fontId="1" fillId="0" borderId="0" applyFont="0" applyFill="0" applyBorder="0" applyAlignment="0" applyProtection="0"/>
  </cellStyleXfs>
  <cellXfs count="102">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0" fillId="0" borderId="6" xfId="0" applyFont="1" applyBorder="1" applyAlignment="1">
      <alignment horizontal="center"/>
    </xf>
    <xf numFmtId="0" fontId="2" fillId="0" borderId="6" xfId="0" applyFont="1" applyBorder="1" applyAlignment="1">
      <alignment horizontal="center"/>
    </xf>
    <xf numFmtId="0" fontId="0" fillId="0" borderId="6" xfId="0" applyFont="1" applyBorder="1" applyAlignment="1">
      <alignment horizontal="center" vertical="center"/>
    </xf>
    <xf numFmtId="0" fontId="0" fillId="0" borderId="6" xfId="0" applyBorder="1" applyAlignment="1">
      <alignment horizontal="center"/>
    </xf>
    <xf numFmtId="0" fontId="0" fillId="0" borderId="6" xfId="0" applyBorder="1"/>
    <xf numFmtId="0" fontId="0" fillId="0" borderId="6" xfId="0" applyBorder="1" applyAlignment="1">
      <alignment horizontal="center" vertical="center"/>
    </xf>
    <xf numFmtId="43" fontId="0" fillId="0" borderId="6" xfId="1"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Fill="1" applyBorder="1" applyAlignment="1">
      <alignment horizontal="left" vertical="center" indent="1"/>
    </xf>
    <xf numFmtId="0" fontId="2" fillId="0" borderId="3" xfId="0" applyFont="1" applyBorder="1" applyAlignment="1">
      <alignment horizontal="left" vertical="center" indent="1"/>
    </xf>
    <xf numFmtId="0" fontId="0" fillId="0" borderId="0" xfId="0" applyAlignment="1">
      <alignment horizontal="right"/>
    </xf>
    <xf numFmtId="0" fontId="4" fillId="0" borderId="0" xfId="0" applyFont="1"/>
    <xf numFmtId="0" fontId="5" fillId="0" borderId="0" xfId="0" applyFont="1" applyAlignment="1"/>
    <xf numFmtId="0" fontId="0" fillId="0" borderId="9"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43" fontId="2" fillId="0" borderId="1" xfId="1" applyFont="1" applyBorder="1" applyAlignment="1">
      <alignment horizontal="center"/>
    </xf>
    <xf numFmtId="43" fontId="2" fillId="0" borderId="4" xfId="1" applyFont="1" applyBorder="1" applyAlignment="1">
      <alignment horizontal="center"/>
    </xf>
    <xf numFmtId="43" fontId="2" fillId="0" borderId="5" xfId="1" applyFont="1" applyBorder="1" applyAlignment="1">
      <alignment horizontal="center"/>
    </xf>
    <xf numFmtId="43" fontId="0" fillId="0" borderId="6" xfId="1" applyFont="1" applyBorder="1" applyAlignment="1">
      <alignment horizontal="center"/>
    </xf>
    <xf numFmtId="43" fontId="0" fillId="0" borderId="6" xfId="1" applyFont="1" applyBorder="1"/>
    <xf numFmtId="43" fontId="0" fillId="0" borderId="11" xfId="1" applyFont="1" applyBorder="1"/>
    <xf numFmtId="43" fontId="0" fillId="0" borderId="0" xfId="1" applyFont="1"/>
    <xf numFmtId="43" fontId="2" fillId="0" borderId="0" xfId="0" applyNumberFormat="1" applyFont="1" applyBorder="1" applyAlignment="1">
      <alignment horizontal="center" vertical="center"/>
    </xf>
    <xf numFmtId="43" fontId="2" fillId="0" borderId="3" xfId="0" applyNumberFormat="1" applyFont="1" applyBorder="1" applyAlignment="1">
      <alignment horizontal="center" vertical="center"/>
    </xf>
    <xf numFmtId="43" fontId="2" fillId="0" borderId="3" xfId="0" applyNumberFormat="1" applyFont="1" applyBorder="1" applyAlignment="1">
      <alignment vertical="center"/>
    </xf>
    <xf numFmtId="0" fontId="2" fillId="0" borderId="0" xfId="0" applyFont="1"/>
    <xf numFmtId="0" fontId="0" fillId="0" borderId="8" xfId="0" applyBorder="1" applyAlignment="1">
      <alignment vertical="center"/>
    </xf>
    <xf numFmtId="0" fontId="2" fillId="0" borderId="8" xfId="0" applyFont="1" applyFill="1" applyBorder="1" applyAlignment="1">
      <alignment horizontal="right" vertical="center"/>
    </xf>
    <xf numFmtId="43" fontId="2" fillId="0" borderId="8" xfId="0" applyNumberFormat="1" applyFont="1" applyBorder="1" applyAlignment="1">
      <alignment vertical="center"/>
    </xf>
    <xf numFmtId="0" fontId="0" fillId="0" borderId="1" xfId="0" applyBorder="1" applyAlignment="1">
      <alignment vertical="center"/>
    </xf>
    <xf numFmtId="0" fontId="2" fillId="0" borderId="1" xfId="0" applyFont="1" applyFill="1" applyBorder="1" applyAlignment="1">
      <alignment horizontal="right" vertical="center"/>
    </xf>
    <xf numFmtId="43" fontId="2" fillId="0" borderId="1" xfId="0" applyNumberFormat="1" applyFont="1" applyBorder="1" applyAlignment="1">
      <alignment vertical="center"/>
    </xf>
    <xf numFmtId="0" fontId="2" fillId="0" borderId="7" xfId="0" applyFont="1" applyFill="1" applyBorder="1" applyAlignment="1">
      <alignment horizontal="center" vertical="center"/>
    </xf>
    <xf numFmtId="0" fontId="0" fillId="0" borderId="7" xfId="0" applyBorder="1" applyAlignment="1">
      <alignment horizontal="center" vertical="center"/>
    </xf>
    <xf numFmtId="43" fontId="2" fillId="0" borderId="7" xfId="0" applyNumberFormat="1" applyFont="1" applyBorder="1" applyAlignment="1">
      <alignment horizontal="center" vertical="center"/>
    </xf>
    <xf numFmtId="0" fontId="0" fillId="0" borderId="0" xfId="0" applyAlignment="1">
      <alignment horizontal="center" vertical="center"/>
    </xf>
    <xf numFmtId="43" fontId="0" fillId="0" borderId="0" xfId="0" applyNumberFormat="1"/>
    <xf numFmtId="43" fontId="0" fillId="0" borderId="10" xfId="1" applyFont="1" applyBorder="1"/>
    <xf numFmtId="0" fontId="2" fillId="0" borderId="12" xfId="0" applyFont="1" applyBorder="1" applyAlignment="1">
      <alignment horizontal="center" vertical="center"/>
    </xf>
    <xf numFmtId="0" fontId="2" fillId="0" borderId="12" xfId="0" applyFont="1" applyBorder="1" applyAlignment="1">
      <alignment horizontal="left" vertical="center" indent="1"/>
    </xf>
    <xf numFmtId="43" fontId="2" fillId="0" borderId="12" xfId="0" applyNumberFormat="1" applyFont="1" applyBorder="1" applyAlignment="1">
      <alignment vertical="center"/>
    </xf>
    <xf numFmtId="43" fontId="0" fillId="0" borderId="6" xfId="1" applyFont="1" applyBorder="1" applyAlignment="1">
      <alignmen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2" fontId="0" fillId="0" borderId="6" xfId="0" applyNumberFormat="1" applyFont="1" applyBorder="1" applyAlignment="1">
      <alignment horizontal="center" vertical="center"/>
    </xf>
    <xf numFmtId="2" fontId="0" fillId="0" borderId="5" xfId="0" applyNumberFormat="1" applyBorder="1" applyAlignment="1">
      <alignment horizontal="center" vertical="center"/>
    </xf>
    <xf numFmtId="2" fontId="0" fillId="0" borderId="9" xfId="0" applyNumberFormat="1" applyBorder="1" applyAlignment="1">
      <alignment horizontal="center" vertical="center"/>
    </xf>
    <xf numFmtId="0" fontId="0" fillId="0" borderId="3" xfId="0" applyBorder="1" applyAlignment="1">
      <alignment horizontal="center" vertical="center"/>
    </xf>
    <xf numFmtId="43" fontId="2" fillId="0" borderId="6" xfId="1" applyFont="1" applyBorder="1" applyAlignment="1">
      <alignment horizontal="center"/>
    </xf>
    <xf numFmtId="43" fontId="0" fillId="0" borderId="9" xfId="1" applyFont="1" applyBorder="1"/>
    <xf numFmtId="43" fontId="0" fillId="0" borderId="5" xfId="1" applyFont="1" applyBorder="1"/>
    <xf numFmtId="43" fontId="2" fillId="0" borderId="11" xfId="1" applyFont="1" applyBorder="1" applyAlignment="1">
      <alignment horizontal="right"/>
    </xf>
    <xf numFmtId="0" fontId="2" fillId="0" borderId="0" xfId="0" applyFont="1" applyAlignment="1">
      <alignment horizontal="center"/>
    </xf>
    <xf numFmtId="0" fontId="0" fillId="0" borderId="6" xfId="0" applyFill="1" applyBorder="1" applyAlignment="1">
      <alignment horizontal="center" vertical="center"/>
    </xf>
    <xf numFmtId="43" fontId="0" fillId="0" borderId="10" xfId="1" applyFont="1" applyFill="1" applyBorder="1" applyAlignment="1">
      <alignment horizontal="center" vertical="center"/>
    </xf>
    <xf numFmtId="43" fontId="0" fillId="0" borderId="9" xfId="1" applyFont="1" applyBorder="1" applyAlignment="1">
      <alignment vertical="center"/>
    </xf>
    <xf numFmtId="0" fontId="2" fillId="0" borderId="5" xfId="0" applyFont="1" applyFill="1" applyBorder="1" applyAlignment="1">
      <alignment horizontal="left"/>
    </xf>
    <xf numFmtId="0" fontId="2" fillId="0" borderId="5" xfId="0" applyFont="1" applyFill="1" applyBorder="1" applyAlignment="1">
      <alignment horizontal="center" vertical="center"/>
    </xf>
    <xf numFmtId="0" fontId="0" fillId="0" borderId="6" xfId="0" applyFont="1" applyFill="1" applyBorder="1" applyAlignment="1">
      <alignment horizontal="left" wrapText="1" indent="1"/>
    </xf>
    <xf numFmtId="0" fontId="0" fillId="0" borderId="6" xfId="0" applyFont="1" applyFill="1" applyBorder="1" applyAlignment="1">
      <alignment horizontal="center" vertical="center"/>
    </xf>
    <xf numFmtId="0" fontId="2" fillId="0" borderId="6" xfId="0" applyFont="1" applyFill="1" applyBorder="1" applyAlignment="1">
      <alignment horizontal="center"/>
    </xf>
    <xf numFmtId="0" fontId="2" fillId="0" borderId="6" xfId="0" applyFont="1" applyFill="1" applyBorder="1" applyAlignment="1">
      <alignment horizontal="center" vertical="center"/>
    </xf>
    <xf numFmtId="0" fontId="2" fillId="0" borderId="6" xfId="0" applyFont="1" applyFill="1" applyBorder="1"/>
    <xf numFmtId="0" fontId="0" fillId="0" borderId="6" xfId="0" applyFill="1" applyBorder="1" applyAlignment="1">
      <alignment horizontal="left" vertical="center" wrapText="1" indent="1"/>
    </xf>
    <xf numFmtId="0" fontId="0" fillId="0" borderId="6" xfId="0" applyFill="1" applyBorder="1"/>
    <xf numFmtId="0" fontId="0" fillId="0" borderId="6" xfId="0" applyFill="1" applyBorder="1" applyAlignment="1">
      <alignment horizontal="left" wrapText="1" indent="1"/>
    </xf>
    <xf numFmtId="0" fontId="0" fillId="0" borderId="6" xfId="0" applyFill="1" applyBorder="1" applyAlignment="1">
      <alignment horizontal="left" indent="2"/>
    </xf>
    <xf numFmtId="43" fontId="0" fillId="0" borderId="6" xfId="1" applyFont="1" applyFill="1" applyBorder="1" applyAlignment="1">
      <alignment horizontal="center" vertical="center"/>
    </xf>
    <xf numFmtId="0" fontId="0" fillId="0" borderId="6" xfId="0" applyFill="1" applyBorder="1" applyAlignment="1">
      <alignment horizontal="left" wrapText="1" indent="2"/>
    </xf>
    <xf numFmtId="2" fontId="0" fillId="0" borderId="6" xfId="0" applyNumberFormat="1" applyFill="1" applyBorder="1" applyAlignment="1">
      <alignment horizontal="center" vertical="center"/>
    </xf>
    <xf numFmtId="0" fontId="2" fillId="0" borderId="6" xfId="0" applyFont="1" applyFill="1" applyBorder="1" applyAlignment="1">
      <alignment horizontal="left"/>
    </xf>
    <xf numFmtId="2" fontId="0" fillId="0" borderId="6" xfId="0" applyNumberFormat="1" applyFill="1" applyBorder="1" applyAlignment="1">
      <alignment horizontal="right" vertical="center"/>
    </xf>
    <xf numFmtId="0" fontId="2" fillId="0" borderId="6" xfId="0" applyFont="1" applyFill="1" applyBorder="1" applyAlignment="1">
      <alignment horizontal="left" wrapText="1"/>
    </xf>
    <xf numFmtId="0" fontId="3" fillId="0" borderId="6" xfId="0" applyFont="1" applyFill="1" applyBorder="1" applyAlignment="1">
      <alignment horizontal="left" wrapText="1" indent="1"/>
    </xf>
    <xf numFmtId="0" fontId="0" fillId="0" borderId="6" xfId="0" applyFill="1" applyBorder="1" applyAlignment="1">
      <alignment horizontal="left" vertical="center" wrapText="1" indent="2"/>
    </xf>
    <xf numFmtId="0" fontId="0" fillId="0" borderId="9" xfId="0" applyFill="1" applyBorder="1" applyAlignment="1">
      <alignment horizontal="left" wrapText="1" indent="2"/>
    </xf>
    <xf numFmtId="0" fontId="0" fillId="0" borderId="9" xfId="0" applyFill="1" applyBorder="1" applyAlignment="1">
      <alignment horizontal="center" vertical="center"/>
    </xf>
    <xf numFmtId="0" fontId="2" fillId="0" borderId="10" xfId="0" applyFont="1" applyFill="1" applyBorder="1" applyAlignment="1">
      <alignment horizontal="left" wrapText="1"/>
    </xf>
    <xf numFmtId="0" fontId="0" fillId="0" borderId="10" xfId="0" applyFill="1" applyBorder="1" applyAlignment="1">
      <alignment horizontal="center" vertical="center"/>
    </xf>
    <xf numFmtId="0" fontId="0" fillId="0" borderId="5" xfId="0" applyFill="1" applyBorder="1" applyAlignment="1">
      <alignment horizontal="left" wrapText="1" indent="1"/>
    </xf>
    <xf numFmtId="0" fontId="0" fillId="0" borderId="5" xfId="0" applyFill="1" applyBorder="1" applyAlignment="1">
      <alignment horizontal="center" vertical="center"/>
    </xf>
    <xf numFmtId="43" fontId="0" fillId="0" borderId="5" xfId="1" applyFont="1" applyFill="1" applyBorder="1" applyAlignment="1">
      <alignment horizontal="center" vertical="center"/>
    </xf>
    <xf numFmtId="0" fontId="0" fillId="0" borderId="9" xfId="0" applyFill="1" applyBorder="1" applyAlignment="1">
      <alignment horizontal="left" vertical="center" wrapText="1" indent="1"/>
    </xf>
    <xf numFmtId="0" fontId="0" fillId="0" borderId="10" xfId="0" applyFill="1" applyBorder="1" applyAlignment="1">
      <alignment horizontal="left" wrapText="1" indent="1"/>
    </xf>
    <xf numFmtId="0" fontId="0" fillId="0" borderId="9" xfId="0" applyFill="1" applyBorder="1" applyAlignment="1">
      <alignment horizontal="left" wrapText="1" indent="1"/>
    </xf>
    <xf numFmtId="0" fontId="0" fillId="0" borderId="10" xfId="0" applyFill="1" applyBorder="1" applyAlignment="1">
      <alignment horizontal="left" vertical="center" wrapText="1" indent="1"/>
    </xf>
    <xf numFmtId="0" fontId="0" fillId="0" borderId="5" xfId="0" applyFill="1" applyBorder="1" applyAlignment="1">
      <alignment horizontal="left" vertical="center" wrapText="1" indent="1"/>
    </xf>
    <xf numFmtId="0" fontId="2" fillId="0" borderId="0" xfId="0" applyFont="1" applyAlignment="1">
      <alignment horizontal="center"/>
    </xf>
    <xf numFmtId="0" fontId="5" fillId="0" borderId="0" xfId="0" applyFont="1" applyBorder="1" applyAlignment="1">
      <alignment horizontal="left"/>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27"/>
  <sheetViews>
    <sheetView tabSelected="1" topLeftCell="A118" zoomScaleNormal="100" zoomScaleSheetLayoutView="115" zoomScalePageLayoutView="85" workbookViewId="0">
      <selection activeCell="C8" sqref="C8"/>
    </sheetView>
  </sheetViews>
  <sheetFormatPr defaultRowHeight="15" x14ac:dyDescent="0.25"/>
  <cols>
    <col min="2" max="2" width="36.5703125" customWidth="1"/>
    <col min="3" max="3" width="9.140625" style="48" customWidth="1"/>
    <col min="4" max="4" width="9.140625" style="48"/>
    <col min="5" max="5" width="11.5703125" style="34" bestFit="1" customWidth="1"/>
    <col min="6" max="6" width="15" style="34" customWidth="1"/>
  </cols>
  <sheetData>
    <row r="1" spans="1:6" x14ac:dyDescent="0.25">
      <c r="A1" s="100" t="s">
        <v>127</v>
      </c>
      <c r="B1" s="100"/>
      <c r="C1" s="100"/>
      <c r="D1" s="100"/>
      <c r="E1" s="100"/>
      <c r="F1" s="100"/>
    </row>
    <row r="2" spans="1:6" x14ac:dyDescent="0.25">
      <c r="A2" s="100" t="s">
        <v>126</v>
      </c>
      <c r="B2" s="100"/>
      <c r="C2" s="100"/>
      <c r="D2" s="100"/>
      <c r="E2" s="100"/>
      <c r="F2" s="100"/>
    </row>
    <row r="3" spans="1:6" x14ac:dyDescent="0.25">
      <c r="A3" s="2"/>
      <c r="B3" s="2"/>
      <c r="C3" s="55"/>
      <c r="D3" s="55"/>
      <c r="E3" s="28"/>
      <c r="F3" s="28"/>
    </row>
    <row r="4" spans="1:6" s="65" customFormat="1" x14ac:dyDescent="0.25">
      <c r="A4" s="3" t="s">
        <v>0</v>
      </c>
      <c r="B4" s="3" t="s">
        <v>1</v>
      </c>
      <c r="C4" s="56" t="s">
        <v>2</v>
      </c>
      <c r="D4" s="56" t="s">
        <v>3</v>
      </c>
      <c r="E4" s="29" t="s">
        <v>4</v>
      </c>
      <c r="F4" s="29" t="s">
        <v>5</v>
      </c>
    </row>
    <row r="5" spans="1:6" s="65" customFormat="1" x14ac:dyDescent="0.25">
      <c r="A5" s="4">
        <v>1</v>
      </c>
      <c r="B5" s="69" t="s">
        <v>32</v>
      </c>
      <c r="C5" s="70"/>
      <c r="D5" s="70"/>
      <c r="E5" s="30"/>
      <c r="F5" s="30"/>
    </row>
    <row r="6" spans="1:6" s="65" customFormat="1" ht="45.75" customHeight="1" x14ac:dyDescent="0.25">
      <c r="A6" s="7">
        <v>1.1000000000000001</v>
      </c>
      <c r="B6" s="71" t="s">
        <v>33</v>
      </c>
      <c r="C6" s="72" t="s">
        <v>34</v>
      </c>
      <c r="D6" s="72">
        <v>3</v>
      </c>
      <c r="E6" s="31"/>
      <c r="F6" s="31">
        <f t="shared" ref="F6:F59" si="0">E6*D6</f>
        <v>0</v>
      </c>
    </row>
    <row r="7" spans="1:6" s="65" customFormat="1" x14ac:dyDescent="0.25">
      <c r="A7" s="5">
        <v>1.2</v>
      </c>
      <c r="B7" s="71" t="s">
        <v>35</v>
      </c>
      <c r="C7" s="72" t="s">
        <v>8</v>
      </c>
      <c r="D7" s="72">
        <v>1</v>
      </c>
      <c r="E7" s="31"/>
      <c r="F7" s="31">
        <f t="shared" si="0"/>
        <v>0</v>
      </c>
    </row>
    <row r="8" spans="1:6" s="65" customFormat="1" ht="30" x14ac:dyDescent="0.25">
      <c r="A8" s="5">
        <v>1.3</v>
      </c>
      <c r="B8" s="71" t="s">
        <v>36</v>
      </c>
      <c r="C8" s="72" t="s">
        <v>8</v>
      </c>
      <c r="D8" s="72">
        <v>1</v>
      </c>
      <c r="E8" s="31"/>
      <c r="F8" s="31">
        <f t="shared" si="0"/>
        <v>0</v>
      </c>
    </row>
    <row r="9" spans="1:6" s="65" customFormat="1" x14ac:dyDescent="0.25">
      <c r="A9" s="6"/>
      <c r="B9" s="73"/>
      <c r="C9" s="74"/>
      <c r="D9" s="74"/>
      <c r="E9" s="61"/>
      <c r="F9" s="31">
        <f t="shared" si="0"/>
        <v>0</v>
      </c>
    </row>
    <row r="10" spans="1:6" x14ac:dyDescent="0.25">
      <c r="A10" s="6">
        <v>2</v>
      </c>
      <c r="B10" s="75" t="s">
        <v>6</v>
      </c>
      <c r="C10" s="66"/>
      <c r="D10" s="66"/>
      <c r="E10" s="32"/>
      <c r="F10" s="31">
        <f t="shared" si="0"/>
        <v>0</v>
      </c>
    </row>
    <row r="11" spans="1:6" ht="30" x14ac:dyDescent="0.25">
      <c r="A11" s="5">
        <v>2.1</v>
      </c>
      <c r="B11" s="71" t="s">
        <v>62</v>
      </c>
      <c r="C11" s="66" t="s">
        <v>12</v>
      </c>
      <c r="D11" s="66">
        <f>15.2*38.4</f>
        <v>583.67999999999995</v>
      </c>
      <c r="E11" s="32"/>
      <c r="F11" s="31">
        <f t="shared" si="0"/>
        <v>0</v>
      </c>
    </row>
    <row r="12" spans="1:6" s="1" customFormat="1" ht="75" x14ac:dyDescent="0.25">
      <c r="A12" s="7">
        <v>2.2000000000000002</v>
      </c>
      <c r="B12" s="76" t="s">
        <v>63</v>
      </c>
      <c r="C12" s="66" t="s">
        <v>8</v>
      </c>
      <c r="D12" s="66">
        <v>1</v>
      </c>
      <c r="E12" s="54"/>
      <c r="F12" s="31">
        <f t="shared" si="0"/>
        <v>0</v>
      </c>
    </row>
    <row r="13" spans="1:6" x14ac:dyDescent="0.25">
      <c r="A13" s="9"/>
      <c r="B13" s="77"/>
      <c r="C13" s="66"/>
      <c r="D13" s="66"/>
      <c r="E13" s="32"/>
      <c r="F13" s="31">
        <f t="shared" si="0"/>
        <v>0</v>
      </c>
    </row>
    <row r="14" spans="1:6" x14ac:dyDescent="0.25">
      <c r="A14" s="26">
        <v>3</v>
      </c>
      <c r="B14" s="75" t="s">
        <v>7</v>
      </c>
      <c r="C14" s="66"/>
      <c r="D14" s="66"/>
      <c r="E14" s="32"/>
      <c r="F14" s="31">
        <f t="shared" si="0"/>
        <v>0</v>
      </c>
    </row>
    <row r="15" spans="1:6" ht="30" x14ac:dyDescent="0.25">
      <c r="A15" s="7">
        <v>3.1</v>
      </c>
      <c r="B15" s="78" t="s">
        <v>9</v>
      </c>
      <c r="C15" s="66"/>
      <c r="D15" s="66"/>
      <c r="E15" s="32"/>
      <c r="F15" s="31">
        <f t="shared" si="0"/>
        <v>0</v>
      </c>
    </row>
    <row r="16" spans="1:6" x14ac:dyDescent="0.25">
      <c r="A16" s="7">
        <v>3.2</v>
      </c>
      <c r="B16" s="79" t="s">
        <v>51</v>
      </c>
      <c r="C16" s="66" t="s">
        <v>10</v>
      </c>
      <c r="D16" s="80">
        <f>20*0.4*0.3*0.3</f>
        <v>0.72</v>
      </c>
      <c r="E16" s="32"/>
      <c r="F16" s="31">
        <f t="shared" si="0"/>
        <v>0</v>
      </c>
    </row>
    <row r="17" spans="1:6" x14ac:dyDescent="0.25">
      <c r="A17" s="7">
        <v>3.3</v>
      </c>
      <c r="B17" s="79" t="s">
        <v>64</v>
      </c>
      <c r="C17" s="66" t="s">
        <v>10</v>
      </c>
      <c r="D17" s="80">
        <f>11*0.4*0.3*0.3</f>
        <v>0.39600000000000002</v>
      </c>
      <c r="E17" s="32"/>
      <c r="F17" s="31">
        <f t="shared" si="0"/>
        <v>0</v>
      </c>
    </row>
    <row r="18" spans="1:6" x14ac:dyDescent="0.25">
      <c r="A18" s="7">
        <v>3.4</v>
      </c>
      <c r="B18" s="79" t="s">
        <v>11</v>
      </c>
      <c r="C18" s="66" t="s">
        <v>10</v>
      </c>
      <c r="D18" s="80">
        <f>(D52)*0.9*0.2+38*0.3*0.2</f>
        <v>7.7340000000000009</v>
      </c>
      <c r="E18" s="32"/>
      <c r="F18" s="31">
        <f t="shared" si="0"/>
        <v>0</v>
      </c>
    </row>
    <row r="19" spans="1:6" ht="30" x14ac:dyDescent="0.25">
      <c r="A19" s="7">
        <v>3.5</v>
      </c>
      <c r="B19" s="81" t="s">
        <v>68</v>
      </c>
      <c r="C19" s="66" t="s">
        <v>10</v>
      </c>
      <c r="D19" s="80">
        <f>0.2*0.4*17</f>
        <v>1.3600000000000003</v>
      </c>
      <c r="E19" s="32"/>
      <c r="F19" s="31">
        <f>E19*D19</f>
        <v>0</v>
      </c>
    </row>
    <row r="20" spans="1:6" ht="30" x14ac:dyDescent="0.25">
      <c r="A20" s="7">
        <v>3.6</v>
      </c>
      <c r="B20" s="81" t="s">
        <v>75</v>
      </c>
      <c r="C20" s="66" t="s">
        <v>10</v>
      </c>
      <c r="D20" s="80">
        <f>0.2*0.4*36</f>
        <v>2.8800000000000008</v>
      </c>
      <c r="E20" s="32"/>
      <c r="F20" s="31">
        <f t="shared" si="0"/>
        <v>0</v>
      </c>
    </row>
    <row r="21" spans="1:6" ht="30" x14ac:dyDescent="0.25">
      <c r="A21" s="7">
        <v>3.7</v>
      </c>
      <c r="B21" s="78" t="s">
        <v>14</v>
      </c>
      <c r="C21" s="66" t="s">
        <v>8</v>
      </c>
      <c r="D21" s="66">
        <v>1</v>
      </c>
      <c r="E21" s="32"/>
      <c r="F21" s="31">
        <f t="shared" si="0"/>
        <v>0</v>
      </c>
    </row>
    <row r="22" spans="1:6" ht="30" x14ac:dyDescent="0.25">
      <c r="A22" s="7">
        <v>3.8</v>
      </c>
      <c r="B22" s="78" t="s">
        <v>56</v>
      </c>
      <c r="C22" s="66" t="s">
        <v>12</v>
      </c>
      <c r="D22" s="66">
        <v>495</v>
      </c>
      <c r="E22" s="32"/>
      <c r="F22" s="31">
        <f t="shared" si="0"/>
        <v>0</v>
      </c>
    </row>
    <row r="23" spans="1:6" ht="30" x14ac:dyDescent="0.25">
      <c r="A23" s="57">
        <v>3.9</v>
      </c>
      <c r="B23" s="78" t="s">
        <v>59</v>
      </c>
      <c r="C23" s="66" t="s">
        <v>12</v>
      </c>
      <c r="D23" s="66">
        <v>211</v>
      </c>
      <c r="E23" s="32"/>
      <c r="F23" s="31">
        <f t="shared" si="0"/>
        <v>0</v>
      </c>
    </row>
    <row r="24" spans="1:6" ht="30" x14ac:dyDescent="0.25">
      <c r="A24" s="57">
        <v>3.1</v>
      </c>
      <c r="B24" s="78" t="s">
        <v>65</v>
      </c>
      <c r="C24" s="66" t="s">
        <v>12</v>
      </c>
      <c r="D24" s="66">
        <v>37.6</v>
      </c>
      <c r="E24" s="32"/>
      <c r="F24" s="31">
        <f t="shared" si="0"/>
        <v>0</v>
      </c>
    </row>
    <row r="25" spans="1:6" ht="30" x14ac:dyDescent="0.25">
      <c r="A25" s="7">
        <v>3.11</v>
      </c>
      <c r="B25" s="78" t="s">
        <v>66</v>
      </c>
      <c r="C25" s="66" t="s">
        <v>12</v>
      </c>
      <c r="D25" s="66">
        <v>26.5</v>
      </c>
      <c r="E25" s="32"/>
      <c r="F25" s="31">
        <f t="shared" si="0"/>
        <v>0</v>
      </c>
    </row>
    <row r="26" spans="1:6" ht="30" x14ac:dyDescent="0.25">
      <c r="A26" s="7">
        <v>3.12</v>
      </c>
      <c r="B26" s="78" t="s">
        <v>69</v>
      </c>
      <c r="C26" s="66" t="s">
        <v>10</v>
      </c>
      <c r="D26" s="82">
        <f>0.9*0.9*1.2*2</f>
        <v>1.944</v>
      </c>
      <c r="E26" s="32"/>
      <c r="F26" s="31">
        <f t="shared" si="0"/>
        <v>0</v>
      </c>
    </row>
    <row r="27" spans="1:6" x14ac:dyDescent="0.25">
      <c r="A27" s="7"/>
      <c r="B27" s="78"/>
      <c r="C27" s="66"/>
      <c r="D27" s="66"/>
      <c r="E27" s="32"/>
      <c r="F27" s="31">
        <f t="shared" si="0"/>
        <v>0</v>
      </c>
    </row>
    <row r="28" spans="1:6" x14ac:dyDescent="0.25">
      <c r="A28" s="26">
        <v>4</v>
      </c>
      <c r="B28" s="83" t="s">
        <v>13</v>
      </c>
      <c r="C28" s="66"/>
      <c r="D28" s="66"/>
      <c r="E28" s="32"/>
      <c r="F28" s="31">
        <f t="shared" si="0"/>
        <v>0</v>
      </c>
    </row>
    <row r="29" spans="1:6" ht="49.5" customHeight="1" x14ac:dyDescent="0.25">
      <c r="A29" s="7">
        <v>4.0999999999999996</v>
      </c>
      <c r="B29" s="78" t="s">
        <v>67</v>
      </c>
      <c r="C29" s="66" t="s">
        <v>10</v>
      </c>
      <c r="D29" s="80">
        <f>210*0.075</f>
        <v>15.75</v>
      </c>
      <c r="E29" s="32"/>
      <c r="F29" s="31">
        <f>E29*D29</f>
        <v>0</v>
      </c>
    </row>
    <row r="30" spans="1:6" ht="60" x14ac:dyDescent="0.25">
      <c r="A30" s="7">
        <v>4.2</v>
      </c>
      <c r="B30" s="78" t="s">
        <v>73</v>
      </c>
      <c r="C30" s="66" t="s">
        <v>10</v>
      </c>
      <c r="D30" s="80">
        <f>65*0.075</f>
        <v>4.875</v>
      </c>
      <c r="E30" s="32"/>
      <c r="F30" s="31">
        <f t="shared" si="0"/>
        <v>0</v>
      </c>
    </row>
    <row r="31" spans="1:6" ht="30" x14ac:dyDescent="0.25">
      <c r="A31" s="7">
        <v>4.3</v>
      </c>
      <c r="B31" s="78" t="s">
        <v>70</v>
      </c>
      <c r="C31" s="66" t="s">
        <v>10</v>
      </c>
      <c r="D31" s="80">
        <f>0.4*0.3*0.3*16</f>
        <v>0.57599999999999996</v>
      </c>
      <c r="E31" s="32"/>
      <c r="F31" s="31">
        <f t="shared" si="0"/>
        <v>0</v>
      </c>
    </row>
    <row r="32" spans="1:6" ht="30" x14ac:dyDescent="0.25">
      <c r="A32" s="7">
        <v>4.4000000000000004</v>
      </c>
      <c r="B32" s="78" t="s">
        <v>71</v>
      </c>
      <c r="C32" s="66" t="s">
        <v>10</v>
      </c>
      <c r="D32" s="80">
        <f>0.4*0.3*0.3*11</f>
        <v>0.39599999999999996</v>
      </c>
      <c r="E32" s="32"/>
      <c r="F32" s="31">
        <f t="shared" si="0"/>
        <v>0</v>
      </c>
    </row>
    <row r="33" spans="1:6" x14ac:dyDescent="0.25">
      <c r="A33" s="7">
        <v>4.5</v>
      </c>
      <c r="B33" s="78" t="s">
        <v>125</v>
      </c>
      <c r="C33" s="66" t="s">
        <v>8</v>
      </c>
      <c r="D33" s="66">
        <v>1</v>
      </c>
      <c r="E33" s="32"/>
      <c r="F33" s="31">
        <f t="shared" si="0"/>
        <v>0</v>
      </c>
    </row>
    <row r="34" spans="1:6" ht="45" x14ac:dyDescent="0.25">
      <c r="A34" s="7">
        <v>4.5999999999999996</v>
      </c>
      <c r="B34" s="78" t="s">
        <v>72</v>
      </c>
      <c r="C34" s="66" t="s">
        <v>10</v>
      </c>
      <c r="D34" s="80">
        <f>17.1*0.2*0.2</f>
        <v>0.68400000000000016</v>
      </c>
      <c r="E34" s="32"/>
      <c r="F34" s="31">
        <f t="shared" si="0"/>
        <v>0</v>
      </c>
    </row>
    <row r="35" spans="1:6" ht="45" x14ac:dyDescent="0.25">
      <c r="A35" s="7">
        <v>4.7</v>
      </c>
      <c r="B35" s="78" t="s">
        <v>74</v>
      </c>
      <c r="C35" s="66" t="s">
        <v>10</v>
      </c>
      <c r="D35" s="80">
        <f>0.2*0.2*36</f>
        <v>1.4400000000000004</v>
      </c>
      <c r="E35" s="32"/>
      <c r="F35" s="31">
        <f t="shared" si="0"/>
        <v>0</v>
      </c>
    </row>
    <row r="36" spans="1:6" ht="45" x14ac:dyDescent="0.25">
      <c r="A36" s="7">
        <v>4.8</v>
      </c>
      <c r="B36" s="78" t="s">
        <v>52</v>
      </c>
      <c r="C36" s="66" t="s">
        <v>10</v>
      </c>
      <c r="D36" s="84">
        <f>31*14*0.1</f>
        <v>43.400000000000006</v>
      </c>
      <c r="E36" s="32"/>
      <c r="F36" s="31">
        <f t="shared" si="0"/>
        <v>0</v>
      </c>
    </row>
    <row r="37" spans="1:6" ht="45" x14ac:dyDescent="0.25">
      <c r="A37" s="7">
        <v>4.9000000000000004</v>
      </c>
      <c r="B37" s="78" t="s">
        <v>53</v>
      </c>
      <c r="C37" s="66" t="s">
        <v>10</v>
      </c>
      <c r="D37" s="80">
        <f>38*2*0.13</f>
        <v>9.8800000000000008</v>
      </c>
      <c r="E37" s="32"/>
      <c r="F37" s="31">
        <f>E37*D37</f>
        <v>0</v>
      </c>
    </row>
    <row r="38" spans="1:6" ht="45" x14ac:dyDescent="0.25">
      <c r="A38" s="57">
        <v>4.0999999999999996</v>
      </c>
      <c r="B38" s="78" t="s">
        <v>58</v>
      </c>
      <c r="C38" s="66" t="s">
        <v>10</v>
      </c>
      <c r="D38" s="80">
        <f>0.3*0.3*(37.8+12.7*6)</f>
        <v>10.259999999999998</v>
      </c>
      <c r="E38" s="32"/>
      <c r="F38" s="31">
        <f t="shared" si="0"/>
        <v>0</v>
      </c>
    </row>
    <row r="39" spans="1:6" ht="45" x14ac:dyDescent="0.25">
      <c r="A39" s="7">
        <v>4.1100000000000003</v>
      </c>
      <c r="B39" s="78" t="s">
        <v>60</v>
      </c>
      <c r="C39" s="66" t="s">
        <v>10</v>
      </c>
      <c r="D39" s="80">
        <f>0.3*0.3*(13*2)</f>
        <v>2.34</v>
      </c>
      <c r="E39" s="32"/>
      <c r="F39" s="31">
        <f t="shared" si="0"/>
        <v>0</v>
      </c>
    </row>
    <row r="40" spans="1:6" ht="45" x14ac:dyDescent="0.25">
      <c r="A40" s="7">
        <v>4.12</v>
      </c>
      <c r="B40" s="78" t="s">
        <v>54</v>
      </c>
      <c r="C40" s="66" t="s">
        <v>0</v>
      </c>
      <c r="D40" s="66">
        <v>2</v>
      </c>
      <c r="E40" s="32"/>
      <c r="F40" s="31">
        <f t="shared" si="0"/>
        <v>0</v>
      </c>
    </row>
    <row r="41" spans="1:6" ht="30" x14ac:dyDescent="0.25">
      <c r="A41" s="7">
        <v>4.13</v>
      </c>
      <c r="B41" s="78" t="s">
        <v>76</v>
      </c>
      <c r="C41" s="66" t="s">
        <v>10</v>
      </c>
      <c r="D41" s="82">
        <f>0.2*0.3*68.2+0.6*0.3*0.3*(38.4/2)</f>
        <v>5.1288</v>
      </c>
      <c r="E41" s="32"/>
      <c r="F41" s="31">
        <f t="shared" si="0"/>
        <v>0</v>
      </c>
    </row>
    <row r="42" spans="1:6" ht="30" x14ac:dyDescent="0.25">
      <c r="A42" s="57">
        <v>4.1399999999999997</v>
      </c>
      <c r="B42" s="78" t="s">
        <v>77</v>
      </c>
      <c r="C42" s="66" t="s">
        <v>10</v>
      </c>
      <c r="D42" s="82">
        <f>0.2*0.2*15.15*2</f>
        <v>1.2120000000000002</v>
      </c>
      <c r="E42" s="32"/>
      <c r="F42" s="31">
        <f t="shared" si="0"/>
        <v>0</v>
      </c>
    </row>
    <row r="43" spans="1:6" ht="30.75" customHeight="1" x14ac:dyDescent="0.25">
      <c r="A43" s="57">
        <v>4.1500000000000004</v>
      </c>
      <c r="B43" s="78" t="s">
        <v>81</v>
      </c>
      <c r="C43" s="66" t="s">
        <v>10</v>
      </c>
      <c r="D43" s="82">
        <f>0.2*0.2*1.9*12</f>
        <v>0.91200000000000014</v>
      </c>
      <c r="E43" s="32"/>
      <c r="F43" s="31">
        <f t="shared" si="0"/>
        <v>0</v>
      </c>
    </row>
    <row r="44" spans="1:6" x14ac:dyDescent="0.25">
      <c r="A44" s="9"/>
      <c r="B44" s="77"/>
      <c r="C44" s="66"/>
      <c r="D44" s="66"/>
      <c r="E44" s="32"/>
      <c r="F44" s="31">
        <f>E44*D44</f>
        <v>0</v>
      </c>
    </row>
    <row r="45" spans="1:6" x14ac:dyDescent="0.25">
      <c r="A45" s="26">
        <v>5</v>
      </c>
      <c r="B45" s="85" t="s">
        <v>15</v>
      </c>
      <c r="C45" s="66"/>
      <c r="D45" s="66"/>
      <c r="E45" s="32"/>
      <c r="F45" s="31">
        <f t="shared" si="0"/>
        <v>0</v>
      </c>
    </row>
    <row r="46" spans="1:6" x14ac:dyDescent="0.25">
      <c r="A46" s="8"/>
      <c r="B46" s="86" t="s">
        <v>17</v>
      </c>
      <c r="C46" s="66"/>
      <c r="D46" s="66"/>
      <c r="E46" s="32"/>
      <c r="F46" s="31">
        <f t="shared" si="0"/>
        <v>0</v>
      </c>
    </row>
    <row r="47" spans="1:6" x14ac:dyDescent="0.25">
      <c r="A47" s="8">
        <v>5.0999999999999996</v>
      </c>
      <c r="B47" s="81" t="s">
        <v>78</v>
      </c>
      <c r="C47" s="66" t="s">
        <v>16</v>
      </c>
      <c r="D47" s="66">
        <v>17.399999999999999</v>
      </c>
      <c r="E47" s="32"/>
      <c r="F47" s="31">
        <f t="shared" si="0"/>
        <v>0</v>
      </c>
    </row>
    <row r="48" spans="1:6" ht="30" x14ac:dyDescent="0.25">
      <c r="A48" s="10">
        <v>5.2</v>
      </c>
      <c r="B48" s="81" t="s">
        <v>79</v>
      </c>
      <c r="C48" s="66" t="s">
        <v>16</v>
      </c>
      <c r="D48" s="66">
        <v>19.899999999999999</v>
      </c>
      <c r="E48" s="32"/>
      <c r="F48" s="31">
        <f t="shared" si="0"/>
        <v>0</v>
      </c>
    </row>
    <row r="49" spans="1:8" s="1" customFormat="1" ht="20.25" customHeight="1" x14ac:dyDescent="0.25">
      <c r="A49" s="10">
        <v>5.3</v>
      </c>
      <c r="B49" s="87" t="s">
        <v>83</v>
      </c>
      <c r="C49" s="66" t="s">
        <v>16</v>
      </c>
      <c r="D49" s="66">
        <f>25</f>
        <v>25</v>
      </c>
      <c r="E49" s="54"/>
      <c r="F49" s="31">
        <f t="shared" si="0"/>
        <v>0</v>
      </c>
      <c r="H49"/>
    </row>
    <row r="50" spans="1:8" s="1" customFormat="1" ht="30" x14ac:dyDescent="0.25">
      <c r="A50" s="10">
        <v>5.4</v>
      </c>
      <c r="B50" s="87" t="s">
        <v>103</v>
      </c>
      <c r="C50" s="66" t="s">
        <v>16</v>
      </c>
      <c r="D50" s="66">
        <f>5.5+4.4</f>
        <v>9.9</v>
      </c>
      <c r="E50" s="54"/>
      <c r="F50" s="31">
        <f t="shared" si="0"/>
        <v>0</v>
      </c>
      <c r="H50"/>
    </row>
    <row r="51" spans="1:8" x14ac:dyDescent="0.25">
      <c r="A51" s="8"/>
      <c r="B51" s="86" t="s">
        <v>18</v>
      </c>
      <c r="C51" s="66"/>
      <c r="D51" s="66"/>
      <c r="E51" s="32"/>
      <c r="F51" s="31">
        <f t="shared" si="0"/>
        <v>0</v>
      </c>
    </row>
    <row r="52" spans="1:8" ht="30" x14ac:dyDescent="0.25">
      <c r="A52" s="25">
        <v>5.5</v>
      </c>
      <c r="B52" s="88" t="s">
        <v>116</v>
      </c>
      <c r="C52" s="89" t="s">
        <v>16</v>
      </c>
      <c r="D52" s="89">
        <f>15.15*2</f>
        <v>30.3</v>
      </c>
      <c r="E52" s="62"/>
      <c r="F52" s="31">
        <f t="shared" si="0"/>
        <v>0</v>
      </c>
    </row>
    <row r="53" spans="1:8" ht="30" x14ac:dyDescent="0.25">
      <c r="A53" s="25">
        <v>5.6</v>
      </c>
      <c r="B53" s="88" t="s">
        <v>121</v>
      </c>
      <c r="C53" s="89" t="s">
        <v>16</v>
      </c>
      <c r="D53" s="89">
        <v>38.409999999999997</v>
      </c>
      <c r="E53" s="62"/>
      <c r="F53" s="31">
        <f t="shared" si="0"/>
        <v>0</v>
      </c>
    </row>
    <row r="54" spans="1:8" ht="15.75" customHeight="1" x14ac:dyDescent="0.25">
      <c r="A54" s="25"/>
      <c r="B54" s="88"/>
      <c r="C54" s="89"/>
      <c r="D54" s="89"/>
      <c r="E54" s="62"/>
      <c r="F54" s="31">
        <f t="shared" si="0"/>
        <v>0</v>
      </c>
    </row>
    <row r="55" spans="1:8" x14ac:dyDescent="0.25">
      <c r="A55" s="6">
        <v>6</v>
      </c>
      <c r="B55" s="85" t="s">
        <v>19</v>
      </c>
      <c r="C55" s="66"/>
      <c r="D55" s="66"/>
      <c r="E55" s="32"/>
      <c r="F55" s="31">
        <f t="shared" si="0"/>
        <v>0</v>
      </c>
    </row>
    <row r="56" spans="1:8" x14ac:dyDescent="0.25">
      <c r="A56" s="9"/>
      <c r="B56" s="86" t="s">
        <v>17</v>
      </c>
      <c r="C56" s="66"/>
      <c r="D56" s="66"/>
      <c r="E56" s="32"/>
      <c r="F56" s="31">
        <f t="shared" si="0"/>
        <v>0</v>
      </c>
    </row>
    <row r="57" spans="1:8" ht="30" x14ac:dyDescent="0.25">
      <c r="A57" s="10">
        <v>6.1</v>
      </c>
      <c r="B57" s="81" t="s">
        <v>80</v>
      </c>
      <c r="C57" s="66" t="s">
        <v>12</v>
      </c>
      <c r="D57" s="66">
        <f>D47*2*3</f>
        <v>104.39999999999999</v>
      </c>
      <c r="E57" s="32"/>
      <c r="F57" s="31">
        <f t="shared" si="0"/>
        <v>0</v>
      </c>
    </row>
    <row r="58" spans="1:8" ht="30" x14ac:dyDescent="0.25">
      <c r="A58" s="10">
        <v>6.2</v>
      </c>
      <c r="B58" s="81" t="s">
        <v>82</v>
      </c>
      <c r="C58" s="66" t="s">
        <v>12</v>
      </c>
      <c r="D58" s="66">
        <f>D48*2*3</f>
        <v>119.39999999999999</v>
      </c>
      <c r="E58" s="32"/>
      <c r="F58" s="31">
        <f t="shared" si="0"/>
        <v>0</v>
      </c>
    </row>
    <row r="59" spans="1:8" ht="30" x14ac:dyDescent="0.25">
      <c r="A59" s="10">
        <v>6.3</v>
      </c>
      <c r="B59" s="81" t="s">
        <v>104</v>
      </c>
      <c r="C59" s="66" t="s">
        <v>12</v>
      </c>
      <c r="D59" s="66">
        <f>D49*2*0.6</f>
        <v>30</v>
      </c>
      <c r="E59" s="32"/>
      <c r="F59" s="31">
        <f t="shared" si="0"/>
        <v>0</v>
      </c>
    </row>
    <row r="60" spans="1:8" ht="30" x14ac:dyDescent="0.25">
      <c r="A60" s="10">
        <v>6.4</v>
      </c>
      <c r="B60" s="81" t="s">
        <v>105</v>
      </c>
      <c r="C60" s="66" t="s">
        <v>12</v>
      </c>
      <c r="D60" s="66">
        <f>D50*2*0.6</f>
        <v>11.88</v>
      </c>
      <c r="E60" s="32"/>
      <c r="F60" s="31">
        <f>E60*D60</f>
        <v>0</v>
      </c>
    </row>
    <row r="61" spans="1:8" x14ac:dyDescent="0.25">
      <c r="A61" s="10">
        <v>6.5</v>
      </c>
      <c r="B61" s="86" t="s">
        <v>18</v>
      </c>
      <c r="C61" s="66"/>
      <c r="D61" s="66"/>
      <c r="E61" s="32"/>
      <c r="F61" s="31">
        <f>E61*D61</f>
        <v>0</v>
      </c>
    </row>
    <row r="62" spans="1:8" ht="30" x14ac:dyDescent="0.25">
      <c r="A62" s="10">
        <v>6.6</v>
      </c>
      <c r="B62" s="81" t="s">
        <v>117</v>
      </c>
      <c r="C62" s="66" t="s">
        <v>12</v>
      </c>
      <c r="D62" s="66">
        <f>D52*2*1.9</f>
        <v>115.14</v>
      </c>
      <c r="E62" s="32"/>
      <c r="F62" s="31">
        <f t="shared" ref="F62:F70" si="1">E62*D62</f>
        <v>0</v>
      </c>
    </row>
    <row r="63" spans="1:8" ht="30" x14ac:dyDescent="0.25">
      <c r="A63" s="10">
        <v>6.7</v>
      </c>
      <c r="B63" s="81" t="s">
        <v>122</v>
      </c>
      <c r="C63" s="66" t="s">
        <v>12</v>
      </c>
      <c r="D63" s="66">
        <f>38.41*2*0.6</f>
        <v>46.091999999999992</v>
      </c>
      <c r="E63" s="32"/>
      <c r="F63" s="31">
        <f t="shared" si="1"/>
        <v>0</v>
      </c>
    </row>
    <row r="64" spans="1:8" x14ac:dyDescent="0.25">
      <c r="A64" s="9"/>
      <c r="B64" s="77"/>
      <c r="C64" s="66"/>
      <c r="D64" s="66"/>
      <c r="E64" s="32"/>
      <c r="F64" s="31">
        <f t="shared" si="1"/>
        <v>0</v>
      </c>
    </row>
    <row r="65" spans="1:6" x14ac:dyDescent="0.25">
      <c r="A65" s="27">
        <v>7</v>
      </c>
      <c r="B65" s="90" t="s">
        <v>21</v>
      </c>
      <c r="C65" s="91"/>
      <c r="D65" s="91"/>
      <c r="E65" s="50"/>
      <c r="F65" s="31">
        <f t="shared" si="1"/>
        <v>0</v>
      </c>
    </row>
    <row r="66" spans="1:6" ht="75" x14ac:dyDescent="0.25">
      <c r="A66" s="10">
        <v>7.1</v>
      </c>
      <c r="B66" s="76" t="s">
        <v>84</v>
      </c>
      <c r="C66" s="66" t="s">
        <v>12</v>
      </c>
      <c r="D66" s="66">
        <f>5.6*31.425</f>
        <v>175.98</v>
      </c>
      <c r="E66" s="32"/>
      <c r="F66" s="31">
        <f t="shared" si="1"/>
        <v>0</v>
      </c>
    </row>
    <row r="67" spans="1:6" ht="60" customHeight="1" x14ac:dyDescent="0.25">
      <c r="A67" s="22">
        <v>7.2</v>
      </c>
      <c r="B67" s="76" t="s">
        <v>85</v>
      </c>
      <c r="C67" s="89" t="s">
        <v>12</v>
      </c>
      <c r="D67" s="89">
        <v>74</v>
      </c>
      <c r="E67" s="62"/>
      <c r="F67" s="31">
        <f t="shared" si="1"/>
        <v>0</v>
      </c>
    </row>
    <row r="68" spans="1:6" ht="30" x14ac:dyDescent="0.25">
      <c r="A68" s="10">
        <v>7.3</v>
      </c>
      <c r="B68" s="78" t="s">
        <v>86</v>
      </c>
      <c r="C68" s="66" t="s">
        <v>16</v>
      </c>
      <c r="D68" s="66">
        <f>31.425*2+5.7*8</f>
        <v>108.45</v>
      </c>
      <c r="E68" s="32"/>
      <c r="F68" s="31">
        <f t="shared" si="1"/>
        <v>0</v>
      </c>
    </row>
    <row r="69" spans="1:6" ht="30" x14ac:dyDescent="0.25">
      <c r="A69" s="22">
        <v>7.4</v>
      </c>
      <c r="B69" s="78" t="s">
        <v>87</v>
      </c>
      <c r="C69" s="91" t="s">
        <v>16</v>
      </c>
      <c r="D69" s="67">
        <f>31.425*10</f>
        <v>314.25</v>
      </c>
      <c r="E69" s="50"/>
      <c r="F69" s="31">
        <f t="shared" si="1"/>
        <v>0</v>
      </c>
    </row>
    <row r="70" spans="1:6" ht="30" x14ac:dyDescent="0.25">
      <c r="A70" s="10">
        <v>7.5</v>
      </c>
      <c r="B70" s="92" t="s">
        <v>88</v>
      </c>
      <c r="C70" s="93" t="s">
        <v>16</v>
      </c>
      <c r="D70" s="94">
        <f>7.3*2+19.3+12.4</f>
        <v>46.3</v>
      </c>
      <c r="E70" s="63"/>
      <c r="F70" s="31">
        <f t="shared" si="1"/>
        <v>0</v>
      </c>
    </row>
    <row r="71" spans="1:6" ht="30" x14ac:dyDescent="0.25">
      <c r="A71" s="22">
        <v>7.6</v>
      </c>
      <c r="B71" s="92" t="s">
        <v>89</v>
      </c>
      <c r="C71" s="93" t="s">
        <v>16</v>
      </c>
      <c r="D71" s="94">
        <f>6.2*8+2.8*13</f>
        <v>86</v>
      </c>
      <c r="E71" s="63"/>
      <c r="F71" s="31">
        <f>E71*D71</f>
        <v>0</v>
      </c>
    </row>
    <row r="72" spans="1:6" ht="30" x14ac:dyDescent="0.25">
      <c r="A72" s="10">
        <v>7.7</v>
      </c>
      <c r="B72" s="92" t="s">
        <v>90</v>
      </c>
      <c r="C72" s="93" t="s">
        <v>16</v>
      </c>
      <c r="D72" s="94">
        <f>7.5*10+19.7+12.7*4</f>
        <v>145.5</v>
      </c>
      <c r="E72" s="63"/>
      <c r="F72" s="31">
        <f t="shared" ref="F72:F84" si="2">E72*D72</f>
        <v>0</v>
      </c>
    </row>
    <row r="73" spans="1:6" x14ac:dyDescent="0.25">
      <c r="A73" s="24"/>
      <c r="B73" s="92"/>
      <c r="C73" s="93"/>
      <c r="D73" s="94"/>
      <c r="E73" s="63"/>
      <c r="F73" s="31">
        <f t="shared" si="2"/>
        <v>0</v>
      </c>
    </row>
    <row r="74" spans="1:6" x14ac:dyDescent="0.25">
      <c r="A74" s="26">
        <v>8</v>
      </c>
      <c r="B74" s="85" t="s">
        <v>43</v>
      </c>
      <c r="C74" s="66"/>
      <c r="D74" s="66"/>
      <c r="E74" s="32"/>
      <c r="F74" s="31">
        <f t="shared" si="2"/>
        <v>0</v>
      </c>
    </row>
    <row r="75" spans="1:6" ht="75" x14ac:dyDescent="0.25">
      <c r="A75" s="10">
        <v>8.1</v>
      </c>
      <c r="B75" s="78" t="s">
        <v>91</v>
      </c>
      <c r="C75" s="66" t="s">
        <v>22</v>
      </c>
      <c r="D75" s="66">
        <f>8*2</f>
        <v>16</v>
      </c>
      <c r="E75" s="32"/>
      <c r="F75" s="31">
        <f t="shared" si="2"/>
        <v>0</v>
      </c>
    </row>
    <row r="76" spans="1:6" ht="75" x14ac:dyDescent="0.25">
      <c r="A76" s="10">
        <v>8.1999999999999993</v>
      </c>
      <c r="B76" s="78" t="s">
        <v>92</v>
      </c>
      <c r="C76" s="66" t="s">
        <v>22</v>
      </c>
      <c r="D76" s="66">
        <v>11</v>
      </c>
      <c r="E76" s="32"/>
      <c r="F76" s="31">
        <f t="shared" si="2"/>
        <v>0</v>
      </c>
    </row>
    <row r="77" spans="1:6" ht="60" x14ac:dyDescent="0.25">
      <c r="A77" s="10">
        <v>8.3000000000000007</v>
      </c>
      <c r="B77" s="95" t="s">
        <v>46</v>
      </c>
      <c r="C77" s="89" t="s">
        <v>22</v>
      </c>
      <c r="D77" s="89">
        <v>3</v>
      </c>
      <c r="E77" s="62"/>
      <c r="F77" s="31">
        <f t="shared" si="2"/>
        <v>0</v>
      </c>
    </row>
    <row r="78" spans="1:6" ht="90" x14ac:dyDescent="0.25">
      <c r="A78" s="10">
        <v>8.4</v>
      </c>
      <c r="B78" s="95" t="s">
        <v>123</v>
      </c>
      <c r="C78" s="66" t="s">
        <v>16</v>
      </c>
      <c r="D78" s="66">
        <v>38.409999999999997</v>
      </c>
      <c r="E78" s="68"/>
      <c r="F78" s="11">
        <f t="shared" si="2"/>
        <v>0</v>
      </c>
    </row>
    <row r="79" spans="1:6" x14ac:dyDescent="0.25">
      <c r="A79" s="10"/>
      <c r="B79" s="76"/>
      <c r="C79" s="66"/>
      <c r="D79" s="66"/>
      <c r="E79" s="32"/>
      <c r="F79" s="31">
        <f t="shared" si="2"/>
        <v>0</v>
      </c>
    </row>
    <row r="80" spans="1:6" x14ac:dyDescent="0.25">
      <c r="A80" s="27">
        <v>9</v>
      </c>
      <c r="B80" s="90" t="s">
        <v>44</v>
      </c>
      <c r="C80" s="91"/>
      <c r="D80" s="91"/>
      <c r="E80" s="50"/>
      <c r="F80" s="31">
        <f t="shared" si="2"/>
        <v>0</v>
      </c>
    </row>
    <row r="81" spans="1:6" ht="45" x14ac:dyDescent="0.25">
      <c r="A81" s="10">
        <v>9.1</v>
      </c>
      <c r="B81" s="78" t="s">
        <v>23</v>
      </c>
      <c r="C81" s="66" t="s">
        <v>22</v>
      </c>
      <c r="D81" s="66">
        <v>4</v>
      </c>
      <c r="E81" s="32"/>
      <c r="F81" s="31">
        <f t="shared" si="2"/>
        <v>0</v>
      </c>
    </row>
    <row r="82" spans="1:6" ht="60" x14ac:dyDescent="0.25">
      <c r="A82" s="10">
        <v>9.1999999999999993</v>
      </c>
      <c r="B82" s="78" t="s">
        <v>28</v>
      </c>
      <c r="C82" s="66" t="s">
        <v>22</v>
      </c>
      <c r="D82" s="66">
        <v>1</v>
      </c>
      <c r="E82" s="32"/>
      <c r="F82" s="31">
        <f t="shared" si="2"/>
        <v>0</v>
      </c>
    </row>
    <row r="83" spans="1:6" ht="45.75" customHeight="1" x14ac:dyDescent="0.25">
      <c r="A83" s="10">
        <v>9.3000000000000007</v>
      </c>
      <c r="B83" s="78" t="s">
        <v>24</v>
      </c>
      <c r="C83" s="66" t="s">
        <v>22</v>
      </c>
      <c r="D83" s="66">
        <v>1</v>
      </c>
      <c r="E83" s="32"/>
      <c r="F83" s="31">
        <f t="shared" si="2"/>
        <v>0</v>
      </c>
    </row>
    <row r="84" spans="1:6" ht="60" x14ac:dyDescent="0.25">
      <c r="A84" s="10">
        <v>9.4</v>
      </c>
      <c r="B84" s="78" t="s">
        <v>25</v>
      </c>
      <c r="C84" s="66" t="s">
        <v>22</v>
      </c>
      <c r="D84" s="66">
        <v>3</v>
      </c>
      <c r="E84" s="32"/>
      <c r="F84" s="31">
        <f t="shared" si="2"/>
        <v>0</v>
      </c>
    </row>
    <row r="85" spans="1:6" ht="75" x14ac:dyDescent="0.25">
      <c r="A85" s="23">
        <v>9.5</v>
      </c>
      <c r="B85" s="96" t="s">
        <v>48</v>
      </c>
      <c r="C85" s="91" t="s">
        <v>22</v>
      </c>
      <c r="D85" s="91">
        <v>3</v>
      </c>
      <c r="E85" s="50"/>
      <c r="F85" s="31">
        <f>E85*D85</f>
        <v>0</v>
      </c>
    </row>
    <row r="86" spans="1:6" ht="105" x14ac:dyDescent="0.25">
      <c r="A86" s="22">
        <v>9.6</v>
      </c>
      <c r="B86" s="97" t="s">
        <v>26</v>
      </c>
      <c r="C86" s="89" t="s">
        <v>8</v>
      </c>
      <c r="D86" s="89">
        <v>1</v>
      </c>
      <c r="E86" s="62"/>
      <c r="F86" s="31">
        <f t="shared" ref="F86:F91" si="3">E86*D86</f>
        <v>0</v>
      </c>
    </row>
    <row r="87" spans="1:6" ht="45" x14ac:dyDescent="0.25">
      <c r="A87" s="22">
        <v>9.6999999999999993</v>
      </c>
      <c r="B87" s="97" t="s">
        <v>27</v>
      </c>
      <c r="C87" s="89" t="s">
        <v>8</v>
      </c>
      <c r="D87" s="89">
        <v>1</v>
      </c>
      <c r="E87" s="62"/>
      <c r="F87" s="31">
        <f t="shared" si="3"/>
        <v>0</v>
      </c>
    </row>
    <row r="88" spans="1:6" ht="60" x14ac:dyDescent="0.25">
      <c r="A88" s="22">
        <v>9.8000000000000007</v>
      </c>
      <c r="B88" s="78" t="s">
        <v>100</v>
      </c>
      <c r="C88" s="66" t="s">
        <v>22</v>
      </c>
      <c r="D88" s="66">
        <v>1</v>
      </c>
      <c r="E88" s="62"/>
      <c r="F88" s="31">
        <f t="shared" si="3"/>
        <v>0</v>
      </c>
    </row>
    <row r="89" spans="1:6" ht="45" x14ac:dyDescent="0.25">
      <c r="A89" s="22">
        <v>9.9</v>
      </c>
      <c r="B89" s="78" t="s">
        <v>101</v>
      </c>
      <c r="C89" s="66" t="s">
        <v>22</v>
      </c>
      <c r="D89" s="66">
        <v>2</v>
      </c>
      <c r="E89" s="62"/>
      <c r="F89" s="31">
        <f t="shared" si="3"/>
        <v>0</v>
      </c>
    </row>
    <row r="90" spans="1:6" ht="60" x14ac:dyDescent="0.25">
      <c r="A90" s="59">
        <v>9.1</v>
      </c>
      <c r="B90" s="78" t="s">
        <v>102</v>
      </c>
      <c r="C90" s="66" t="s">
        <v>22</v>
      </c>
      <c r="D90" s="66">
        <v>1</v>
      </c>
      <c r="E90" s="62"/>
      <c r="F90" s="31">
        <f t="shared" si="3"/>
        <v>0</v>
      </c>
    </row>
    <row r="91" spans="1:6" ht="45" x14ac:dyDescent="0.25">
      <c r="A91" s="59">
        <v>9.11</v>
      </c>
      <c r="B91" s="97" t="s">
        <v>106</v>
      </c>
      <c r="C91" s="89" t="s">
        <v>22</v>
      </c>
      <c r="D91" s="89">
        <v>4</v>
      </c>
      <c r="E91" s="62"/>
      <c r="F91" s="31">
        <f t="shared" si="3"/>
        <v>0</v>
      </c>
    </row>
    <row r="92" spans="1:6" x14ac:dyDescent="0.25">
      <c r="A92" s="22"/>
      <c r="B92" s="97"/>
      <c r="C92" s="89"/>
      <c r="D92" s="89"/>
      <c r="E92" s="62"/>
      <c r="F92" s="31">
        <f>E92*D92</f>
        <v>0</v>
      </c>
    </row>
    <row r="93" spans="1:6" x14ac:dyDescent="0.25">
      <c r="A93" s="26">
        <v>10</v>
      </c>
      <c r="B93" s="85" t="s">
        <v>45</v>
      </c>
      <c r="C93" s="66"/>
      <c r="D93" s="66"/>
      <c r="E93" s="32"/>
      <c r="F93" s="31">
        <f t="shared" ref="F93:F108" si="4">E93*D93</f>
        <v>0</v>
      </c>
    </row>
    <row r="94" spans="1:6" ht="75" x14ac:dyDescent="0.25">
      <c r="A94" s="10">
        <v>10.1</v>
      </c>
      <c r="B94" s="78" t="s">
        <v>29</v>
      </c>
      <c r="C94" s="66" t="s">
        <v>8</v>
      </c>
      <c r="D94" s="66">
        <v>1</v>
      </c>
      <c r="E94" s="32"/>
      <c r="F94" s="31">
        <f t="shared" si="4"/>
        <v>0</v>
      </c>
    </row>
    <row r="95" spans="1:6" ht="60" x14ac:dyDescent="0.25">
      <c r="A95" s="23">
        <v>10.199999999999999</v>
      </c>
      <c r="B95" s="98" t="s">
        <v>30</v>
      </c>
      <c r="C95" s="91" t="s">
        <v>8</v>
      </c>
      <c r="D95" s="91">
        <v>1</v>
      </c>
      <c r="E95" s="50"/>
      <c r="F95" s="31">
        <f t="shared" si="4"/>
        <v>0</v>
      </c>
    </row>
    <row r="96" spans="1:6" ht="30" x14ac:dyDescent="0.25">
      <c r="A96" s="10">
        <v>10.3</v>
      </c>
      <c r="B96" s="76" t="s">
        <v>31</v>
      </c>
      <c r="C96" s="66" t="s">
        <v>22</v>
      </c>
      <c r="D96" s="66">
        <v>3</v>
      </c>
      <c r="E96" s="32"/>
      <c r="F96" s="31">
        <f t="shared" si="4"/>
        <v>0</v>
      </c>
    </row>
    <row r="97" spans="1:6" x14ac:dyDescent="0.25">
      <c r="A97" s="22">
        <v>10.4</v>
      </c>
      <c r="B97" s="95" t="s">
        <v>47</v>
      </c>
      <c r="C97" s="89" t="s">
        <v>16</v>
      </c>
      <c r="D97" s="89">
        <v>30</v>
      </c>
      <c r="E97" s="62"/>
      <c r="F97" s="31">
        <f t="shared" si="4"/>
        <v>0</v>
      </c>
    </row>
    <row r="98" spans="1:6" x14ac:dyDescent="0.25">
      <c r="A98" s="24">
        <v>10.5</v>
      </c>
      <c r="B98" s="99" t="s">
        <v>95</v>
      </c>
      <c r="C98" s="93" t="s">
        <v>22</v>
      </c>
      <c r="D98" s="93">
        <v>1</v>
      </c>
      <c r="E98" s="63"/>
      <c r="F98" s="31">
        <f t="shared" si="4"/>
        <v>0</v>
      </c>
    </row>
    <row r="99" spans="1:6" x14ac:dyDescent="0.25">
      <c r="A99" s="24">
        <v>10.6</v>
      </c>
      <c r="B99" s="99" t="s">
        <v>96</v>
      </c>
      <c r="C99" s="93" t="s">
        <v>22</v>
      </c>
      <c r="D99" s="93">
        <v>1</v>
      </c>
      <c r="E99" s="63"/>
      <c r="F99" s="31">
        <f t="shared" si="4"/>
        <v>0</v>
      </c>
    </row>
    <row r="100" spans="1:6" x14ac:dyDescent="0.25">
      <c r="A100" s="24">
        <v>10.7</v>
      </c>
      <c r="B100" s="99" t="s">
        <v>97</v>
      </c>
      <c r="C100" s="93" t="s">
        <v>22</v>
      </c>
      <c r="D100" s="93">
        <v>1</v>
      </c>
      <c r="E100" s="63"/>
      <c r="F100" s="31">
        <f t="shared" si="4"/>
        <v>0</v>
      </c>
    </row>
    <row r="101" spans="1:6" x14ac:dyDescent="0.25">
      <c r="A101" s="24">
        <v>10.8</v>
      </c>
      <c r="B101" s="99" t="s">
        <v>99</v>
      </c>
      <c r="C101" s="93" t="s">
        <v>22</v>
      </c>
      <c r="D101" s="93">
        <v>1</v>
      </c>
      <c r="E101" s="63"/>
      <c r="F101" s="31">
        <f t="shared" si="4"/>
        <v>0</v>
      </c>
    </row>
    <row r="102" spans="1:6" ht="30" x14ac:dyDescent="0.25">
      <c r="A102" s="24">
        <v>10.9</v>
      </c>
      <c r="B102" s="99" t="s">
        <v>98</v>
      </c>
      <c r="C102" s="93" t="s">
        <v>22</v>
      </c>
      <c r="D102" s="93">
        <v>2</v>
      </c>
      <c r="E102" s="63"/>
      <c r="F102" s="31">
        <f t="shared" si="4"/>
        <v>0</v>
      </c>
    </row>
    <row r="103" spans="1:6" x14ac:dyDescent="0.25">
      <c r="A103" s="58">
        <v>10.1</v>
      </c>
      <c r="B103" s="99" t="s">
        <v>113</v>
      </c>
      <c r="C103" s="93" t="s">
        <v>22</v>
      </c>
      <c r="D103" s="93">
        <v>1</v>
      </c>
      <c r="E103" s="63"/>
      <c r="F103" s="31">
        <f t="shared" si="4"/>
        <v>0</v>
      </c>
    </row>
    <row r="104" spans="1:6" x14ac:dyDescent="0.25">
      <c r="A104" s="24">
        <v>10.11</v>
      </c>
      <c r="B104" s="99" t="s">
        <v>114</v>
      </c>
      <c r="C104" s="93" t="s">
        <v>22</v>
      </c>
      <c r="D104" s="93">
        <v>1</v>
      </c>
      <c r="E104" s="63"/>
      <c r="F104" s="31">
        <f t="shared" si="4"/>
        <v>0</v>
      </c>
    </row>
    <row r="105" spans="1:6" ht="30" x14ac:dyDescent="0.25">
      <c r="A105" s="24">
        <v>10.119999999999999</v>
      </c>
      <c r="B105" s="99" t="s">
        <v>115</v>
      </c>
      <c r="C105" s="93" t="s">
        <v>8</v>
      </c>
      <c r="D105" s="93">
        <v>1</v>
      </c>
      <c r="E105" s="63"/>
      <c r="F105" s="31">
        <f t="shared" si="4"/>
        <v>0</v>
      </c>
    </row>
    <row r="106" spans="1:6" x14ac:dyDescent="0.25">
      <c r="A106" s="23"/>
      <c r="B106" s="98"/>
      <c r="C106" s="91"/>
      <c r="D106" s="91"/>
      <c r="E106" s="50"/>
      <c r="F106" s="31">
        <f t="shared" si="4"/>
        <v>0</v>
      </c>
    </row>
    <row r="107" spans="1:6" ht="18" customHeight="1" x14ac:dyDescent="0.25">
      <c r="A107" s="27">
        <v>11</v>
      </c>
      <c r="B107" s="90" t="s">
        <v>41</v>
      </c>
      <c r="C107" s="91"/>
      <c r="D107" s="91"/>
      <c r="E107" s="50"/>
      <c r="F107" s="31">
        <f t="shared" si="4"/>
        <v>0</v>
      </c>
    </row>
    <row r="108" spans="1:6" ht="120" x14ac:dyDescent="0.25">
      <c r="A108" s="10">
        <v>11.1</v>
      </c>
      <c r="B108" s="76" t="s">
        <v>49</v>
      </c>
      <c r="C108" s="66" t="s">
        <v>22</v>
      </c>
      <c r="D108" s="66">
        <v>1</v>
      </c>
      <c r="E108" s="32"/>
      <c r="F108" s="31">
        <f t="shared" si="4"/>
        <v>0</v>
      </c>
    </row>
    <row r="109" spans="1:6" ht="77.25" customHeight="1" x14ac:dyDescent="0.25">
      <c r="A109" s="10">
        <v>11.2</v>
      </c>
      <c r="B109" s="76" t="s">
        <v>42</v>
      </c>
      <c r="C109" s="66" t="s">
        <v>22</v>
      </c>
      <c r="D109" s="66">
        <v>1</v>
      </c>
      <c r="E109" s="32"/>
      <c r="F109" s="31">
        <f>E109*D109</f>
        <v>0</v>
      </c>
    </row>
    <row r="110" spans="1:6" ht="60" x14ac:dyDescent="0.25">
      <c r="A110" s="10">
        <v>11.3</v>
      </c>
      <c r="B110" s="76" t="s">
        <v>93</v>
      </c>
      <c r="C110" s="66" t="s">
        <v>22</v>
      </c>
      <c r="D110" s="66">
        <v>1</v>
      </c>
      <c r="E110" s="32"/>
      <c r="F110" s="31">
        <f t="shared" ref="F110:F112" si="5">E110*D110</f>
        <v>0</v>
      </c>
    </row>
    <row r="111" spans="1:6" ht="45" x14ac:dyDescent="0.25">
      <c r="A111" s="10">
        <v>11.4</v>
      </c>
      <c r="B111" s="76" t="s">
        <v>94</v>
      </c>
      <c r="C111" s="66" t="s">
        <v>22</v>
      </c>
      <c r="D111" s="66">
        <v>1</v>
      </c>
      <c r="E111" s="32"/>
      <c r="F111" s="31">
        <f t="shared" si="5"/>
        <v>0</v>
      </c>
    </row>
    <row r="112" spans="1:6" ht="45" x14ac:dyDescent="0.25">
      <c r="A112" s="10">
        <v>11.5</v>
      </c>
      <c r="B112" s="76" t="s">
        <v>109</v>
      </c>
      <c r="C112" s="66" t="s">
        <v>22</v>
      </c>
      <c r="D112" s="66">
        <v>2</v>
      </c>
      <c r="E112" s="32"/>
      <c r="F112" s="31">
        <f t="shared" si="5"/>
        <v>0</v>
      </c>
    </row>
    <row r="113" spans="1:6" x14ac:dyDescent="0.25">
      <c r="A113" s="10"/>
      <c r="B113" s="76"/>
      <c r="C113" s="66"/>
      <c r="D113" s="66"/>
      <c r="E113" s="32"/>
      <c r="F113" s="31"/>
    </row>
    <row r="114" spans="1:6" x14ac:dyDescent="0.25">
      <c r="A114" s="27">
        <v>12</v>
      </c>
      <c r="B114" s="90" t="s">
        <v>107</v>
      </c>
      <c r="C114" s="66"/>
      <c r="D114" s="66"/>
      <c r="E114" s="32"/>
      <c r="F114" s="31"/>
    </row>
    <row r="115" spans="1:6" ht="75" x14ac:dyDescent="0.25">
      <c r="A115" s="10">
        <v>12.1</v>
      </c>
      <c r="B115" s="76" t="s">
        <v>108</v>
      </c>
      <c r="C115" s="66" t="s">
        <v>12</v>
      </c>
      <c r="D115" s="66">
        <v>7.7</v>
      </c>
      <c r="E115" s="32"/>
      <c r="F115" s="31">
        <f t="shared" ref="F115:F123" si="6">E115*D115</f>
        <v>0</v>
      </c>
    </row>
    <row r="116" spans="1:6" ht="75" x14ac:dyDescent="0.25">
      <c r="A116" s="10">
        <v>12.2</v>
      </c>
      <c r="B116" s="76" t="s">
        <v>110</v>
      </c>
      <c r="C116" s="66" t="s">
        <v>12</v>
      </c>
      <c r="D116" s="66">
        <v>2.5</v>
      </c>
      <c r="E116" s="32"/>
      <c r="F116" s="31">
        <f t="shared" si="6"/>
        <v>0</v>
      </c>
    </row>
    <row r="117" spans="1:6" x14ac:dyDescent="0.25">
      <c r="A117" s="10">
        <v>12.3</v>
      </c>
      <c r="B117" s="76" t="s">
        <v>111</v>
      </c>
      <c r="C117" s="66" t="s">
        <v>12</v>
      </c>
      <c r="D117" s="66">
        <f>11.1*3</f>
        <v>33.299999999999997</v>
      </c>
      <c r="E117" s="32"/>
      <c r="F117" s="31">
        <f t="shared" si="6"/>
        <v>0</v>
      </c>
    </row>
    <row r="118" spans="1:6" x14ac:dyDescent="0.25">
      <c r="A118" s="10">
        <v>12.4</v>
      </c>
      <c r="B118" s="76" t="s">
        <v>112</v>
      </c>
      <c r="C118" s="66" t="s">
        <v>12</v>
      </c>
      <c r="D118" s="66">
        <f>2.5+6.5*2</f>
        <v>15.5</v>
      </c>
      <c r="E118" s="32"/>
      <c r="F118" s="31">
        <f t="shared" si="6"/>
        <v>0</v>
      </c>
    </row>
    <row r="119" spans="1:6" x14ac:dyDescent="0.25">
      <c r="A119" s="8"/>
      <c r="B119" s="78"/>
      <c r="C119" s="66"/>
      <c r="D119" s="66"/>
      <c r="E119" s="32"/>
      <c r="F119" s="31">
        <f t="shared" si="6"/>
        <v>0</v>
      </c>
    </row>
    <row r="120" spans="1:6" x14ac:dyDescent="0.25">
      <c r="A120" s="26">
        <v>13</v>
      </c>
      <c r="B120" s="75" t="s">
        <v>20</v>
      </c>
      <c r="C120" s="66"/>
      <c r="D120" s="66"/>
      <c r="E120" s="32"/>
      <c r="F120" s="31">
        <f t="shared" si="6"/>
        <v>0</v>
      </c>
    </row>
    <row r="121" spans="1:6" ht="30" x14ac:dyDescent="0.25">
      <c r="A121" s="22">
        <v>13.1</v>
      </c>
      <c r="B121" s="95" t="s">
        <v>55</v>
      </c>
      <c r="C121" s="89" t="s">
        <v>12</v>
      </c>
      <c r="D121" s="89">
        <f>D22</f>
        <v>495</v>
      </c>
      <c r="E121" s="62"/>
      <c r="F121" s="31">
        <f t="shared" si="6"/>
        <v>0</v>
      </c>
    </row>
    <row r="122" spans="1:6" ht="30" x14ac:dyDescent="0.25">
      <c r="A122" s="10">
        <v>13.2</v>
      </c>
      <c r="B122" s="76" t="s">
        <v>57</v>
      </c>
      <c r="C122" s="66" t="s">
        <v>16</v>
      </c>
      <c r="D122" s="66">
        <f>12.4*7+37.5*2</f>
        <v>161.80000000000001</v>
      </c>
      <c r="E122" s="32"/>
      <c r="F122" s="31">
        <f t="shared" si="6"/>
        <v>0</v>
      </c>
    </row>
    <row r="123" spans="1:6" ht="45" x14ac:dyDescent="0.25">
      <c r="A123" s="60">
        <v>13.3</v>
      </c>
      <c r="B123" s="76" t="s">
        <v>118</v>
      </c>
      <c r="C123" s="66" t="s">
        <v>119</v>
      </c>
      <c r="D123" s="66">
        <v>1</v>
      </c>
      <c r="E123" s="32"/>
      <c r="F123" s="31">
        <f t="shared" si="6"/>
        <v>0</v>
      </c>
    </row>
    <row r="124" spans="1:6" ht="75" x14ac:dyDescent="0.25">
      <c r="A124" s="60">
        <v>13.4</v>
      </c>
      <c r="B124" s="76" t="s">
        <v>120</v>
      </c>
      <c r="C124" s="66" t="s">
        <v>119</v>
      </c>
      <c r="D124" s="66">
        <v>1</v>
      </c>
      <c r="E124" s="32"/>
      <c r="F124" s="31">
        <f>E124*D124</f>
        <v>0</v>
      </c>
    </row>
    <row r="125" spans="1:6" ht="45" x14ac:dyDescent="0.25">
      <c r="A125" s="60">
        <v>13.5</v>
      </c>
      <c r="B125" s="76" t="s">
        <v>124</v>
      </c>
      <c r="C125" s="66" t="s">
        <v>12</v>
      </c>
      <c r="D125" s="82">
        <f>38.41*0.9</f>
        <v>34.568999999999996</v>
      </c>
      <c r="E125" s="32"/>
      <c r="F125" s="31">
        <f>E125*D125</f>
        <v>0</v>
      </c>
    </row>
    <row r="126" spans="1:6" ht="15.75" thickBot="1" x14ac:dyDescent="0.3">
      <c r="E126" s="64" t="s">
        <v>50</v>
      </c>
      <c r="F126" s="33">
        <f>SUM(F6:F125)</f>
        <v>0</v>
      </c>
    </row>
    <row r="127" spans="1:6" ht="15.75" thickTop="1" x14ac:dyDescent="0.25"/>
  </sheetData>
  <mergeCells count="2">
    <mergeCell ref="A1:F1"/>
    <mergeCell ref="A2:F2"/>
  </mergeCells>
  <pageMargins left="0.70866141732283472" right="0.70866141732283472" top="0.74803149606299213" bottom="0.62992125984251968" header="0.31496062992125984" footer="0.31496062992125984"/>
  <pageSetup paperSize="9" scale="95" orientation="portrait" horizontalDpi="1200" verticalDpi="1200" r:id="rId1"/>
  <headerFooter>
    <oddHeader>&amp;R&amp;9Raa Kinolhas Waste yard BoQ</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5"/>
  <sheetViews>
    <sheetView zoomScale="115" zoomScaleNormal="115" workbookViewId="0">
      <selection activeCell="C9" sqref="C9"/>
    </sheetView>
  </sheetViews>
  <sheetFormatPr defaultRowHeight="15" x14ac:dyDescent="0.25"/>
  <cols>
    <col min="1" max="1" width="2.42578125" customWidth="1"/>
    <col min="2" max="2" width="11" customWidth="1"/>
    <col min="3" max="3" width="41.85546875" customWidth="1"/>
    <col min="4" max="4" width="16.28515625" customWidth="1"/>
  </cols>
  <sheetData>
    <row r="1" spans="2:4" s="20" customFormat="1" ht="15.75" x14ac:dyDescent="0.25">
      <c r="B1" s="21" t="s">
        <v>61</v>
      </c>
      <c r="C1" s="21"/>
      <c r="D1" s="21"/>
    </row>
    <row r="2" spans="2:4" s="20" customFormat="1" ht="15.75" x14ac:dyDescent="0.25">
      <c r="B2" s="101"/>
      <c r="C2" s="101"/>
      <c r="D2" s="101"/>
    </row>
    <row r="3" spans="2:4" x14ac:dyDescent="0.25">
      <c r="B3" s="2"/>
      <c r="C3" s="2"/>
      <c r="D3" s="2"/>
    </row>
    <row r="4" spans="2:4" s="1" customFormat="1" ht="23.25" customHeight="1" x14ac:dyDescent="0.25">
      <c r="B4" s="14" t="s">
        <v>128</v>
      </c>
      <c r="C4" s="14" t="s">
        <v>1</v>
      </c>
      <c r="D4" s="14" t="s">
        <v>5</v>
      </c>
    </row>
    <row r="5" spans="2:4" s="1" customFormat="1" ht="23.25" customHeight="1" x14ac:dyDescent="0.25">
      <c r="B5" s="12">
        <v>1</v>
      </c>
      <c r="C5" s="13" t="s">
        <v>32</v>
      </c>
      <c r="D5" s="35"/>
    </row>
    <row r="6" spans="2:4" s="1" customFormat="1" ht="23.25" customHeight="1" x14ac:dyDescent="0.25">
      <c r="B6" s="15">
        <v>2</v>
      </c>
      <c r="C6" s="16" t="s">
        <v>37</v>
      </c>
      <c r="D6" s="36"/>
    </row>
    <row r="7" spans="2:4" s="1" customFormat="1" ht="23.25" customHeight="1" x14ac:dyDescent="0.25">
      <c r="B7" s="15">
        <v>3</v>
      </c>
      <c r="C7" s="17" t="s">
        <v>7</v>
      </c>
      <c r="D7" s="37"/>
    </row>
    <row r="8" spans="2:4" s="1" customFormat="1" ht="23.25" customHeight="1" x14ac:dyDescent="0.25">
      <c r="B8" s="15">
        <v>4</v>
      </c>
      <c r="C8" s="18" t="s">
        <v>13</v>
      </c>
      <c r="D8" s="37"/>
    </row>
    <row r="9" spans="2:4" s="1" customFormat="1" ht="23.25" customHeight="1" x14ac:dyDescent="0.25">
      <c r="B9" s="15">
        <v>5</v>
      </c>
      <c r="C9" s="18" t="s">
        <v>15</v>
      </c>
      <c r="D9" s="37"/>
    </row>
    <row r="10" spans="2:4" s="1" customFormat="1" ht="23.25" customHeight="1" x14ac:dyDescent="0.25">
      <c r="B10" s="15">
        <v>6</v>
      </c>
      <c r="C10" s="18" t="s">
        <v>19</v>
      </c>
      <c r="D10" s="37"/>
    </row>
    <row r="11" spans="2:4" s="1" customFormat="1" ht="23.25" customHeight="1" x14ac:dyDescent="0.25">
      <c r="B11" s="15">
        <v>7</v>
      </c>
      <c r="C11" s="18" t="s">
        <v>21</v>
      </c>
      <c r="D11" s="37"/>
    </row>
    <row r="12" spans="2:4" s="1" customFormat="1" ht="23.25" customHeight="1" x14ac:dyDescent="0.25">
      <c r="B12" s="15">
        <v>8</v>
      </c>
      <c r="C12" s="18" t="s">
        <v>43</v>
      </c>
      <c r="D12" s="37"/>
    </row>
    <row r="13" spans="2:4" s="1" customFormat="1" ht="23.25" customHeight="1" x14ac:dyDescent="0.25">
      <c r="B13" s="15">
        <v>9</v>
      </c>
      <c r="C13" s="18" t="s">
        <v>44</v>
      </c>
      <c r="D13" s="37"/>
    </row>
    <row r="14" spans="2:4" s="1" customFormat="1" ht="23.25" customHeight="1" x14ac:dyDescent="0.25">
      <c r="B14" s="15">
        <v>10</v>
      </c>
      <c r="C14" s="18" t="s">
        <v>45</v>
      </c>
      <c r="D14" s="37"/>
    </row>
    <row r="15" spans="2:4" s="1" customFormat="1" ht="23.25" customHeight="1" x14ac:dyDescent="0.25">
      <c r="B15" s="15">
        <v>11</v>
      </c>
      <c r="C15" s="18" t="s">
        <v>41</v>
      </c>
      <c r="D15" s="37"/>
    </row>
    <row r="16" spans="2:4" s="1" customFormat="1" ht="23.25" customHeight="1" x14ac:dyDescent="0.25">
      <c r="B16" s="15">
        <v>12</v>
      </c>
      <c r="C16" s="18" t="s">
        <v>107</v>
      </c>
      <c r="D16" s="37"/>
    </row>
    <row r="17" spans="2:4" s="1" customFormat="1" ht="23.25" customHeight="1" x14ac:dyDescent="0.25">
      <c r="B17" s="51">
        <v>13</v>
      </c>
      <c r="C17" s="52" t="s">
        <v>20</v>
      </c>
      <c r="D17" s="53"/>
    </row>
    <row r="18" spans="2:4" s="1" customFormat="1" ht="22.5" customHeight="1" x14ac:dyDescent="0.25">
      <c r="B18" s="39"/>
      <c r="C18" s="40" t="s">
        <v>38</v>
      </c>
      <c r="D18" s="41">
        <f>SUM(D5:D17)</f>
        <v>0</v>
      </c>
    </row>
    <row r="19" spans="2:4" s="1" customFormat="1" ht="21.75" customHeight="1" x14ac:dyDescent="0.25">
      <c r="B19" s="42"/>
      <c r="C19" s="43" t="s">
        <v>39</v>
      </c>
      <c r="D19" s="44">
        <f>0.06*D18</f>
        <v>0</v>
      </c>
    </row>
    <row r="20" spans="2:4" ht="9" customHeight="1" x14ac:dyDescent="0.25">
      <c r="C20" s="19"/>
      <c r="D20" s="38"/>
    </row>
    <row r="21" spans="2:4" s="48" customFormat="1" ht="25.5" customHeight="1" thickBot="1" x14ac:dyDescent="0.3">
      <c r="B21" s="46"/>
      <c r="C21" s="45" t="s">
        <v>40</v>
      </c>
      <c r="D21" s="47">
        <f>D18+D19</f>
        <v>0</v>
      </c>
    </row>
    <row r="23" spans="2:4" x14ac:dyDescent="0.25">
      <c r="D23" s="34"/>
    </row>
    <row r="24" spans="2:4" x14ac:dyDescent="0.25">
      <c r="D24" s="49"/>
    </row>
    <row r="25" spans="2:4" x14ac:dyDescent="0.25">
      <c r="D25" s="49"/>
    </row>
  </sheetData>
  <mergeCells count="1">
    <mergeCell ref="B2:D2"/>
  </mergeCells>
  <pageMargins left="0.70866141732283472" right="0.70866141732283472" top="0.74803149606299213" bottom="0.74803149606299213" header="0.31496062992125984" footer="0.31496062992125984"/>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Activity Schedule</vt:lpstr>
      <vt:lpstr>Summary</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Mohamed Shafraz</cp:lastModifiedBy>
  <cp:lastPrinted>2015-04-09T13:44:37Z</cp:lastPrinted>
  <dcterms:created xsi:type="dcterms:W3CDTF">2013-06-30T08:40:01Z</dcterms:created>
  <dcterms:modified xsi:type="dcterms:W3CDTF">2015-12-31T06:23:58Z</dcterms:modified>
</cp:coreProperties>
</file>