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Y:\19122 LGA Detail Design and BoQ Project\3. BOQ\Kudahuvadhoo Office\"/>
    </mc:Choice>
  </mc:AlternateContent>
  <bookViews>
    <workbookView xWindow="0" yWindow="0" windowWidth="28800" windowHeight="12435" tabRatio="818"/>
  </bookViews>
  <sheets>
    <sheet name="GRAND SUMMARY" sheetId="45" r:id="rId1"/>
    <sheet name="GENERAL SUMMARY " sheetId="38" r:id="rId2"/>
    <sheet name="BILL 1 PRELIMINARIES" sheetId="35" r:id="rId3"/>
    <sheet name="BILL 2 WORKS BELOW GROUND" sheetId="36" r:id="rId4"/>
    <sheet name="BILL 3 CONCRETE WORKS" sheetId="37" r:id="rId5"/>
    <sheet name="BILL4 METAL AND CARPENTRY WORKS" sheetId="14" r:id="rId6"/>
    <sheet name="BILL 5 MASONRY AND PLASTERING" sheetId="4" r:id="rId7"/>
    <sheet name="Bill 6 DOORS AND WINDOWS" sheetId="7" r:id="rId8"/>
    <sheet name="Bill 7 PAINTING WORKS" sheetId="42" r:id="rId9"/>
    <sheet name="Bill 8 FLOOR FINISHES" sheetId="43" r:id="rId10"/>
    <sheet name="BILL 9 FDP" sheetId="44" r:id="rId11"/>
    <sheet name="BILL 10 HYDRAULICS AND DRAINAGE" sheetId="9" r:id="rId12"/>
    <sheet name="BILL 11 ELECTRICAL INSTALLATION" sheetId="10" r:id="rId13"/>
    <sheet name="BILL 12 MECHANICAL SYSTEMS" sheetId="41" r:id="rId14"/>
    <sheet name="BILL 13 Additions" sheetId="46" r:id="rId15"/>
    <sheet name="BILL 14 Omissions" sheetId="48" r:id="rId16"/>
  </sheets>
  <definedNames>
    <definedName name="ddd">#REF!</definedName>
    <definedName name="FLOORFINISHES" localSheetId="14">#REF!</definedName>
    <definedName name="FLOORFINISHES" localSheetId="15">#REF!</definedName>
    <definedName name="FLOORFINISHES" localSheetId="0">#REF!</definedName>
    <definedName name="FLOORFINISHES">#REF!</definedName>
    <definedName name="markup" localSheetId="13">#REF!</definedName>
    <definedName name="markup" localSheetId="14">#REF!</definedName>
    <definedName name="markup" localSheetId="15">#REF!</definedName>
    <definedName name="markup" localSheetId="8">#REF!</definedName>
    <definedName name="markup" localSheetId="9">#REF!</definedName>
    <definedName name="markup" localSheetId="0">#REF!</definedName>
    <definedName name="markup">#REF!</definedName>
    <definedName name="_xlnm.Print_Area" localSheetId="2">'BILL 1 PRELIMINARIES'!$A$1:$F$29</definedName>
    <definedName name="_xlnm.Print_Area" localSheetId="11">'BILL 10 HYDRAULICS AND DRAINAGE'!$A$1:$F$31</definedName>
    <definedName name="_xlnm.Print_Area" localSheetId="12">'BILL 11 ELECTRICAL INSTALLATION'!$A$1:$F$50</definedName>
    <definedName name="_xlnm.Print_Area" localSheetId="13">'BILL 12 MECHANICAL SYSTEMS'!$A$1:$F$14</definedName>
    <definedName name="_xlnm.Print_Area" localSheetId="14">'BILL 13 Additions'!$A$1:$F$58</definedName>
    <definedName name="_xlnm.Print_Area" localSheetId="15">'BILL 14 Omissions'!$A$1:$F$58</definedName>
    <definedName name="_xlnm.Print_Area" localSheetId="3">'BILL 2 WORKS BELOW GROUND'!$A$1:$F$25</definedName>
    <definedName name="_xlnm.Print_Area" localSheetId="4">'BILL 3 CONCRETE WORKS'!$A$1:$F$113</definedName>
    <definedName name="_xlnm.Print_Area" localSheetId="6">'BILL 5 MASONRY AND PLASTERING'!$A$1:$F$23</definedName>
    <definedName name="_xlnm.Print_Area" localSheetId="7">'Bill 6 DOORS AND WINDOWS'!$A$1:$F$17</definedName>
    <definedName name="_xlnm.Print_Area" localSheetId="8">'Bill 7 PAINTING WORKS'!$A$1:$F$15</definedName>
    <definedName name="_xlnm.Print_Area" localSheetId="9">'Bill 8 FLOOR FINISHES'!$A$1:$F$17</definedName>
    <definedName name="_xlnm.Print_Area" localSheetId="10">'BILL 9 FDP'!$A$1:$F$18</definedName>
    <definedName name="_xlnm.Print_Area" localSheetId="5">'BILL4 METAL AND CARPENTRY WORKS'!$A$1:$F$20</definedName>
    <definedName name="_xlnm.Print_Titles" localSheetId="11">'BILL 10 HYDRAULICS AND DRAINAGE'!$1:$2</definedName>
    <definedName name="_xlnm.Print_Titles" localSheetId="12">'BILL 11 ELECTRICAL INSTALLATION'!$1:$2</definedName>
    <definedName name="_xlnm.Print_Titles" localSheetId="13">'BILL 12 MECHANICAL SYSTEMS'!$1:$2</definedName>
    <definedName name="_xlnm.Print_Titles" localSheetId="3">'BILL 2 WORKS BELOW GROUND'!$1:$2</definedName>
    <definedName name="_xlnm.Print_Titles" localSheetId="4">'BILL 3 CONCRETE WORKS'!$1:$2</definedName>
    <definedName name="_xlnm.Print_Titles" localSheetId="5">'BILL4 METAL AND CARPENTRY WORKS'!$1:$2</definedName>
    <definedName name="_xlnm.Print_Titles" localSheetId="1">'GENERAL SUMMARY '!$A:$B</definedName>
    <definedName name="_xlnm.Print_Titles" localSheetId="0">'GRAND SUMMARY'!$A:$B</definedName>
    <definedName name="wastage" localSheetId="13">#REF!</definedName>
    <definedName name="wastage" localSheetId="14">#REF!</definedName>
    <definedName name="wastage" localSheetId="15">#REF!</definedName>
    <definedName name="wastage" localSheetId="8">#REF!</definedName>
    <definedName name="wastage" localSheetId="9">#REF!</definedName>
    <definedName name="wastage" localSheetId="0">#REF!</definedName>
    <definedName name="wastage">#REF!</definedName>
  </definedNames>
  <calcPr calcId="152511"/>
</workbook>
</file>

<file path=xl/calcChain.xml><?xml version="1.0" encoding="utf-8"?>
<calcChain xmlns="http://schemas.openxmlformats.org/spreadsheetml/2006/main">
  <c r="F18" i="4" l="1"/>
  <c r="F19" i="4"/>
  <c r="F20" i="4"/>
  <c r="F21" i="4"/>
  <c r="F16" i="37"/>
  <c r="F17" i="37"/>
  <c r="F18" i="37"/>
  <c r="K37" i="37" l="1"/>
  <c r="K36" i="37"/>
  <c r="K28" i="37"/>
  <c r="K27" i="37"/>
  <c r="K31" i="37"/>
  <c r="K30" i="37"/>
  <c r="L30" i="37" s="1"/>
  <c r="K34" i="37"/>
  <c r="K33" i="37"/>
  <c r="L31" i="37"/>
  <c r="F11" i="10" l="1"/>
  <c r="M14" i="38"/>
  <c r="F16" i="14"/>
  <c r="F12" i="14" s="1"/>
  <c r="F14" i="38" s="1"/>
  <c r="F5" i="36"/>
  <c r="F2" i="35"/>
  <c r="N14" i="38"/>
  <c r="L14" i="38"/>
  <c r="H14" i="38"/>
  <c r="F15" i="38"/>
  <c r="E15" i="38"/>
  <c r="E14" i="38"/>
  <c r="E12" i="38"/>
  <c r="D12" i="38"/>
  <c r="C12" i="38"/>
  <c r="C17" i="38" s="1"/>
  <c r="F11" i="41"/>
  <c r="F9" i="41"/>
  <c r="F10" i="41"/>
  <c r="F35" i="10"/>
  <c r="F36" i="10"/>
  <c r="F37" i="10"/>
  <c r="F38" i="10"/>
  <c r="F39" i="10"/>
  <c r="F40" i="10"/>
  <c r="F41" i="10"/>
  <c r="F42" i="10"/>
  <c r="F43" i="10"/>
  <c r="F44" i="10"/>
  <c r="F45" i="10"/>
  <c r="F23" i="10"/>
  <c r="F24" i="10"/>
  <c r="F25" i="10"/>
  <c r="F26" i="10"/>
  <c r="F27" i="10"/>
  <c r="F28" i="10"/>
  <c r="F29" i="10"/>
  <c r="F30" i="10"/>
  <c r="F31" i="10"/>
  <c r="F10" i="44"/>
  <c r="F11" i="44"/>
  <c r="F12" i="44"/>
  <c r="F13" i="44"/>
  <c r="F14" i="44"/>
  <c r="F15" i="44"/>
  <c r="F12" i="7"/>
  <c r="F13" i="7"/>
  <c r="F14" i="7"/>
  <c r="F15" i="7"/>
  <c r="C14" i="43" l="1"/>
  <c r="C17" i="4"/>
  <c r="F14" i="14"/>
  <c r="N79" i="37"/>
  <c r="O79" i="37"/>
  <c r="R79" i="37"/>
  <c r="S79" i="37"/>
  <c r="W79" i="37"/>
  <c r="Y79" i="37"/>
  <c r="F93" i="37"/>
  <c r="F92" i="37"/>
  <c r="F91" i="37"/>
  <c r="J90" i="37"/>
  <c r="L89" i="37" s="1"/>
  <c r="F90" i="37"/>
  <c r="J89" i="37"/>
  <c r="L90" i="37" s="1"/>
  <c r="F89" i="37"/>
  <c r="F88" i="37"/>
  <c r="W78" i="37"/>
  <c r="O78" i="37"/>
  <c r="J60" i="37"/>
  <c r="L59" i="37" s="1"/>
  <c r="J59" i="37"/>
  <c r="K59" i="37" s="1"/>
  <c r="F55" i="37"/>
  <c r="F54" i="37"/>
  <c r="F53" i="37"/>
  <c r="F52" i="37"/>
  <c r="K51" i="37"/>
  <c r="L51" i="37" s="1"/>
  <c r="M51" i="37" s="1"/>
  <c r="F51" i="37"/>
  <c r="F50" i="37"/>
  <c r="F49" i="37"/>
  <c r="F48" i="37"/>
  <c r="F47" i="37"/>
  <c r="K24" i="37"/>
  <c r="L24" i="37" s="1"/>
  <c r="K25" i="37"/>
  <c r="L25" i="37" s="1"/>
  <c r="K89" i="37" l="1"/>
  <c r="M89" i="37" s="1"/>
  <c r="N89" i="37" s="1"/>
  <c r="O89" i="37" s="1"/>
  <c r="K90" i="37"/>
  <c r="K60" i="37"/>
  <c r="L60" i="37"/>
  <c r="F21" i="35"/>
  <c r="F22" i="35"/>
  <c r="F23" i="35"/>
  <c r="F24" i="35"/>
  <c r="F25" i="35"/>
  <c r="F26" i="35"/>
  <c r="F27" i="35"/>
  <c r="F28" i="35"/>
  <c r="F20" i="35"/>
  <c r="F7" i="36"/>
  <c r="F8" i="36"/>
  <c r="F9" i="36"/>
  <c r="F10" i="36"/>
  <c r="F11" i="36"/>
  <c r="F12" i="36"/>
  <c r="F13" i="36"/>
  <c r="F14" i="36"/>
  <c r="F15" i="36"/>
  <c r="F16" i="36"/>
  <c r="F17" i="36"/>
  <c r="F18" i="36"/>
  <c r="F19" i="36"/>
  <c r="F20" i="36"/>
  <c r="F21" i="36"/>
  <c r="F22" i="36"/>
  <c r="F23" i="36"/>
  <c r="F24" i="36"/>
  <c r="F6" i="36"/>
  <c r="F8" i="41"/>
  <c r="F14" i="10"/>
  <c r="F15" i="10"/>
  <c r="F16" i="10"/>
  <c r="F17" i="10"/>
  <c r="F18" i="10"/>
  <c r="F19" i="10"/>
  <c r="F20" i="10"/>
  <c r="F21" i="10"/>
  <c r="F22" i="10"/>
  <c r="F32" i="10"/>
  <c r="F33" i="10"/>
  <c r="F34" i="10"/>
  <c r="F46" i="10"/>
  <c r="F47" i="10"/>
  <c r="F48" i="10"/>
  <c r="F13" i="10"/>
  <c r="F13" i="9"/>
  <c r="F14" i="9"/>
  <c r="F15" i="9"/>
  <c r="F16" i="9"/>
  <c r="F17" i="9"/>
  <c r="F18" i="9"/>
  <c r="F19" i="9"/>
  <c r="F20" i="9"/>
  <c r="F21" i="9"/>
  <c r="F22" i="9"/>
  <c r="F23" i="9"/>
  <c r="F24" i="9"/>
  <c r="F25" i="9"/>
  <c r="F26" i="9"/>
  <c r="F27" i="9"/>
  <c r="F28" i="9"/>
  <c r="F29" i="9"/>
  <c r="F12" i="9"/>
  <c r="F16" i="44"/>
  <c r="F11" i="43"/>
  <c r="F12" i="43"/>
  <c r="F13" i="43"/>
  <c r="F14" i="43"/>
  <c r="F10" i="43"/>
  <c r="F13" i="42"/>
  <c r="F10" i="7"/>
  <c r="F11" i="7"/>
  <c r="F16" i="7"/>
  <c r="F9" i="7"/>
  <c r="F13" i="4"/>
  <c r="F14" i="4"/>
  <c r="F15" i="4"/>
  <c r="F12" i="4"/>
  <c r="F12" i="37"/>
  <c r="F20" i="37"/>
  <c r="F21" i="37"/>
  <c r="F22" i="37"/>
  <c r="F23" i="37"/>
  <c r="F24" i="37"/>
  <c r="F25" i="37"/>
  <c r="F26" i="37"/>
  <c r="F27" i="37"/>
  <c r="F28" i="37"/>
  <c r="F29" i="37"/>
  <c r="F30" i="37"/>
  <c r="F31" i="37"/>
  <c r="F32" i="37"/>
  <c r="F33" i="37"/>
  <c r="F34" i="37"/>
  <c r="F35" i="37"/>
  <c r="F36" i="37"/>
  <c r="F37" i="37"/>
  <c r="F38" i="37"/>
  <c r="F39" i="37"/>
  <c r="F40" i="37"/>
  <c r="F41" i="37"/>
  <c r="F42" i="37"/>
  <c r="F43" i="37"/>
  <c r="F44" i="37"/>
  <c r="F45" i="37"/>
  <c r="F46" i="37"/>
  <c r="F19" i="37"/>
  <c r="F95" i="37"/>
  <c r="F96" i="37"/>
  <c r="F97" i="37"/>
  <c r="F98" i="37"/>
  <c r="F99" i="37"/>
  <c r="F100" i="37"/>
  <c r="F101" i="37"/>
  <c r="F102" i="37"/>
  <c r="F103" i="37"/>
  <c r="F104" i="37"/>
  <c r="F105" i="37"/>
  <c r="F106" i="37"/>
  <c r="F107" i="37"/>
  <c r="F108" i="37"/>
  <c r="F109" i="37"/>
  <c r="F110" i="37"/>
  <c r="F111" i="37"/>
  <c r="F94" i="37"/>
  <c r="F60" i="37"/>
  <c r="F61" i="37"/>
  <c r="F62" i="37"/>
  <c r="F63" i="37"/>
  <c r="F64" i="37"/>
  <c r="F65" i="37"/>
  <c r="F67" i="37"/>
  <c r="F71" i="37"/>
  <c r="F72" i="37"/>
  <c r="F73" i="37"/>
  <c r="F75" i="37"/>
  <c r="F76" i="37"/>
  <c r="F78" i="37"/>
  <c r="F82" i="37"/>
  <c r="F83" i="37"/>
  <c r="F84" i="37"/>
  <c r="F86" i="37"/>
  <c r="F59" i="37"/>
  <c r="C12" i="42"/>
  <c r="F12" i="42" s="1"/>
  <c r="C11" i="42"/>
  <c r="F11" i="42" s="1"/>
  <c r="C16" i="4"/>
  <c r="F16" i="4" s="1"/>
  <c r="F19" i="14"/>
  <c r="F15" i="14"/>
  <c r="F13" i="14"/>
  <c r="D81" i="37"/>
  <c r="C81" i="37"/>
  <c r="F81" i="37" s="1"/>
  <c r="B81" i="37"/>
  <c r="B80" i="37"/>
  <c r="Y78" i="37"/>
  <c r="C79" i="37" s="1"/>
  <c r="F79" i="37" s="1"/>
  <c r="R78" i="37"/>
  <c r="S78" i="37" s="1"/>
  <c r="C80" i="37" s="1"/>
  <c r="F80" i="37" s="1"/>
  <c r="C85" i="37"/>
  <c r="F85" i="37" s="1"/>
  <c r="N78" i="37"/>
  <c r="C77" i="37" s="1"/>
  <c r="F77" i="37" s="1"/>
  <c r="B76" i="37"/>
  <c r="K42" i="37"/>
  <c r="L42" i="37" s="1"/>
  <c r="M42" i="37" s="1"/>
  <c r="F8" i="43" l="1"/>
  <c r="J14" i="38" s="1"/>
  <c r="F8" i="7"/>
  <c r="F17" i="4"/>
  <c r="C10" i="42"/>
  <c r="F10" i="42" s="1"/>
  <c r="F8" i="42" s="1"/>
  <c r="I14" i="38" s="1"/>
  <c r="N30" i="37"/>
  <c r="O30" i="37" s="1"/>
  <c r="D70" i="37"/>
  <c r="B70" i="37"/>
  <c r="B69" i="37"/>
  <c r="W68" i="37"/>
  <c r="X68" i="37" s="1"/>
  <c r="Y68" i="37" s="1"/>
  <c r="R68" i="37"/>
  <c r="S68" i="37" s="1"/>
  <c r="C70" i="37" s="1"/>
  <c r="F70" i="37" s="1"/>
  <c r="O68" i="37"/>
  <c r="M68" i="37"/>
  <c r="N68" i="37" s="1"/>
  <c r="W67" i="37"/>
  <c r="R67" i="37"/>
  <c r="S67" i="37" s="1"/>
  <c r="C69" i="37" s="1"/>
  <c r="F69" i="37" s="1"/>
  <c r="O67" i="37"/>
  <c r="C74" i="37" s="1"/>
  <c r="F74" i="37" s="1"/>
  <c r="M67" i="37"/>
  <c r="N67" i="37" s="1"/>
  <c r="C66" i="37" s="1"/>
  <c r="F66" i="37" s="1"/>
  <c r="B65" i="37"/>
  <c r="M59" i="37" l="1"/>
  <c r="N59" i="37" s="1"/>
  <c r="O59" i="37" s="1"/>
  <c r="X67" i="37"/>
  <c r="Y67" i="37" s="1"/>
  <c r="C68" i="37" s="1"/>
  <c r="F68" i="37" s="1"/>
  <c r="P30" i="37"/>
  <c r="F5" i="48"/>
  <c r="F6" i="48"/>
  <c r="F7" i="48"/>
  <c r="F8" i="48"/>
  <c r="F9" i="48"/>
  <c r="F10" i="48"/>
  <c r="F11" i="48"/>
  <c r="F12" i="48"/>
  <c r="F13" i="48"/>
  <c r="F14" i="48"/>
  <c r="F15" i="48"/>
  <c r="F16" i="48"/>
  <c r="F17" i="48"/>
  <c r="F18" i="48"/>
  <c r="F19" i="48"/>
  <c r="F20" i="48"/>
  <c r="F21" i="48"/>
  <c r="F22" i="48"/>
  <c r="F23" i="48"/>
  <c r="F24" i="48"/>
  <c r="F25" i="48"/>
  <c r="F26" i="48"/>
  <c r="F27" i="48"/>
  <c r="F28" i="48"/>
  <c r="F29" i="48"/>
  <c r="F30" i="48"/>
  <c r="F31" i="48"/>
  <c r="F32" i="48"/>
  <c r="F33" i="48"/>
  <c r="F34" i="48"/>
  <c r="F35" i="48"/>
  <c r="F36" i="48"/>
  <c r="F37" i="48"/>
  <c r="F38" i="48"/>
  <c r="F39" i="48"/>
  <c r="F40" i="48"/>
  <c r="F41" i="48"/>
  <c r="F42" i="48"/>
  <c r="F43" i="48"/>
  <c r="F44" i="48"/>
  <c r="F45" i="48"/>
  <c r="F46" i="48"/>
  <c r="F47" i="48"/>
  <c r="F48" i="48"/>
  <c r="F49" i="48"/>
  <c r="F50" i="48"/>
  <c r="F51" i="48"/>
  <c r="F52" i="48"/>
  <c r="F53" i="48"/>
  <c r="F54" i="48"/>
  <c r="F55" i="48"/>
  <c r="F56" i="48"/>
  <c r="F5" i="46"/>
  <c r="F6" i="46"/>
  <c r="F7" i="46"/>
  <c r="F8" i="46"/>
  <c r="F9" i="46"/>
  <c r="F10" i="46"/>
  <c r="F11" i="46"/>
  <c r="F12" i="46"/>
  <c r="F13" i="46"/>
  <c r="F14" i="46"/>
  <c r="F15" i="46"/>
  <c r="F16" i="46"/>
  <c r="F17" i="46"/>
  <c r="F18" i="46"/>
  <c r="F19" i="46"/>
  <c r="F20" i="46"/>
  <c r="F21" i="46"/>
  <c r="F22" i="46"/>
  <c r="F23" i="46"/>
  <c r="F24" i="46"/>
  <c r="F25" i="46"/>
  <c r="F26" i="46"/>
  <c r="F27" i="46"/>
  <c r="F28" i="46"/>
  <c r="F29" i="46"/>
  <c r="F30" i="46"/>
  <c r="F31" i="46"/>
  <c r="F32" i="46"/>
  <c r="F33" i="46"/>
  <c r="F34" i="46"/>
  <c r="F35" i="46"/>
  <c r="F36" i="46"/>
  <c r="F37" i="46"/>
  <c r="F38" i="46"/>
  <c r="F39" i="46"/>
  <c r="F40" i="46"/>
  <c r="F41" i="46"/>
  <c r="F42" i="46"/>
  <c r="F43" i="46"/>
  <c r="F44" i="46"/>
  <c r="F45" i="46"/>
  <c r="F46" i="46"/>
  <c r="F47" i="46"/>
  <c r="F48" i="46"/>
  <c r="F49" i="46"/>
  <c r="F50" i="46"/>
  <c r="F51" i="46"/>
  <c r="F52" i="46"/>
  <c r="F53" i="46"/>
  <c r="F54" i="46"/>
  <c r="F55" i="46"/>
  <c r="F56" i="46"/>
  <c r="F4" i="48"/>
  <c r="F4" i="46"/>
  <c r="F2" i="48" l="1"/>
  <c r="D23" i="45" s="1"/>
  <c r="F2" i="46"/>
  <c r="D22" i="45" s="1"/>
  <c r="F12" i="41" l="1"/>
  <c r="F7" i="41" s="1"/>
  <c r="F13" i="41"/>
  <c r="F49" i="10"/>
  <c r="F30" i="9"/>
  <c r="F17" i="44"/>
  <c r="F9" i="44"/>
  <c r="F8" i="44" s="1"/>
  <c r="K14" i="38" s="1"/>
  <c r="F15" i="43"/>
  <c r="F16" i="43"/>
  <c r="F9" i="43"/>
  <c r="F9" i="42"/>
  <c r="F11" i="4"/>
  <c r="F14" i="37"/>
  <c r="E13" i="38" s="1"/>
  <c r="A9" i="38" l="1"/>
  <c r="A8" i="38"/>
  <c r="A7" i="38"/>
  <c r="F9" i="4" l="1"/>
  <c r="G14" i="38" s="1"/>
  <c r="N24" i="37" l="1"/>
  <c r="O24" i="37" l="1"/>
  <c r="P24" i="37" s="1"/>
  <c r="L10" i="14"/>
  <c r="F18" i="14" l="1"/>
  <c r="F87" i="37" l="1"/>
  <c r="F57" i="37"/>
  <c r="F10" i="9" l="1"/>
  <c r="N17" i="38" l="1"/>
  <c r="D21" i="45" s="1"/>
  <c r="D10" i="45" l="1"/>
  <c r="D17" i="38"/>
  <c r="D11" i="45" s="1"/>
  <c r="L17" i="38"/>
  <c r="D19" i="45" s="1"/>
  <c r="G17" i="38" l="1"/>
  <c r="D14" i="45" s="1"/>
  <c r="H17" i="38"/>
  <c r="D15" i="45" s="1"/>
  <c r="M17" i="38"/>
  <c r="D20" i="45" s="1"/>
  <c r="J17" i="38"/>
  <c r="D17" i="45" s="1"/>
  <c r="K17" i="38" l="1"/>
  <c r="D18" i="45" s="1"/>
  <c r="I17" i="38"/>
  <c r="D16" i="45" s="1"/>
  <c r="F17" i="38" l="1"/>
  <c r="D13" i="45" s="1"/>
  <c r="E17" i="38" l="1"/>
  <c r="D12" i="45" s="1"/>
  <c r="D28" i="45" s="1"/>
  <c r="D29" i="45" s="1"/>
  <c r="D30" i="45" l="1"/>
</calcChain>
</file>

<file path=xl/sharedStrings.xml><?xml version="1.0" encoding="utf-8"?>
<sst xmlns="http://schemas.openxmlformats.org/spreadsheetml/2006/main" count="657" uniqueCount="310">
  <si>
    <t>Reinforcement</t>
  </si>
  <si>
    <t>Formwork</t>
  </si>
  <si>
    <t xml:space="preserve">Steel ring bars  6mm dia </t>
  </si>
  <si>
    <t xml:space="preserve">Steel deformed bars, 12mm dia </t>
  </si>
  <si>
    <t xml:space="preserve">Steel deformed bars, 16mm dia </t>
  </si>
  <si>
    <t>no</t>
  </si>
  <si>
    <t>PRELIMINARIES</t>
  </si>
  <si>
    <t>Site Management Costs</t>
  </si>
  <si>
    <t>Sign Board</t>
  </si>
  <si>
    <t xml:space="preserve">Clean Up </t>
  </si>
  <si>
    <t>Dewatering</t>
  </si>
  <si>
    <t>nos</t>
  </si>
  <si>
    <t>NO</t>
  </si>
  <si>
    <t>DESCRIPTION</t>
  </si>
  <si>
    <t>QTY</t>
  </si>
  <si>
    <t>UNIT</t>
  </si>
  <si>
    <t>AMOUNT</t>
  </si>
  <si>
    <t xml:space="preserve">MASONRY AND PLASTERING </t>
  </si>
  <si>
    <t>General</t>
  </si>
  <si>
    <t>Cement solid block, laid on and incl. mortar  tie rods, compression joint gap filler, nylon/plastic mesh as specified</t>
  </si>
  <si>
    <t xml:space="preserve">Cement plastering on walls and concrete surfaces as specified incl. wire mesh at the joints of concrete surfaces and walls </t>
  </si>
  <si>
    <t>Masonry brick should be salt free PWS / Municipalty solid bricks.</t>
  </si>
  <si>
    <t>A</t>
  </si>
  <si>
    <t xml:space="preserve">Masonry </t>
  </si>
  <si>
    <r>
      <t>m</t>
    </r>
    <r>
      <rPr>
        <vertAlign val="superscript"/>
        <sz val="10"/>
        <rFont val="Verdana"/>
        <family val="2"/>
      </rPr>
      <t>2</t>
    </r>
  </si>
  <si>
    <t>Plastering &amp; Screeding</t>
  </si>
  <si>
    <t>item</t>
  </si>
  <si>
    <t>Plastering external surface of walls</t>
  </si>
  <si>
    <t>Plastering internal surface of walls</t>
  </si>
  <si>
    <t xml:space="preserve">The contractor shall take delivery and complete installation </t>
  </si>
  <si>
    <t>e</t>
  </si>
  <si>
    <t>b</t>
  </si>
  <si>
    <t>Rates shall include for: Locks (mortise double Locks), Latches, Closers, Bolts, Puch Plates, Pull Handles, Kick Plates, Hinges and all door and window hardware.</t>
  </si>
  <si>
    <t>a</t>
  </si>
  <si>
    <t xml:space="preserve">The contractor shall take delivery and fixing </t>
  </si>
  <si>
    <t>HYDRAULICS AND DRAINAGE</t>
  </si>
  <si>
    <t>Supply and Drainage</t>
  </si>
  <si>
    <t>Plumbing fixtures and accessories</t>
  </si>
  <si>
    <t>Rates shall include for: valves, sockets, running joints, connectors, elbows, junctions, reducers, expansion joints; backnuts and similar; incidental fittings, clips, saddles, brackets, straps, hangers, screws, nails and fixing complete, including cutting and forming holes; excavating, laying pipes and backfilling trenches.</t>
  </si>
  <si>
    <t>Lighting and electrical acessories</t>
  </si>
  <si>
    <t>Electrical Wiring</t>
  </si>
  <si>
    <t>Each Light/ light fixture and its switch is measured as one  point; similarly each fan or each socket outlet is measured as one point;</t>
  </si>
  <si>
    <t>d</t>
  </si>
  <si>
    <t>Rates shall include for electrical conduits, fittings, equipment and similar all fixings to various building surfaces</t>
  </si>
  <si>
    <t>c</t>
  </si>
  <si>
    <t>Rates for work in trench shall include for: excavation, maintaining faces of excavations, backfilling, compaction, appropriate cable covers, warning tape and disposal of surplus spoil</t>
  </si>
  <si>
    <t>Rates shall include for: screws, nails, bolts, nuts, standard cable fixing or supporting clips, brackets, straps, rivets, plugs and all incidental accessories</t>
  </si>
  <si>
    <t>ELECTRICAL INSTALLATIONS</t>
  </si>
  <si>
    <t>Electrical wiring with copper conductor cable in conduites in wall and slabs as specified to 2.5mm² wiring to sockets and 1.5mm² wiring to light fixtures, fans and its switches</t>
  </si>
  <si>
    <t>FLOOR FINISHES</t>
  </si>
  <si>
    <t>CONCRTE WORKS</t>
  </si>
  <si>
    <t>MASONRY AND PLASTERING</t>
  </si>
  <si>
    <t>DOORS AND WINDOWS</t>
  </si>
  <si>
    <t>Rates shall include for: all fabrication work, welding, marking, drilling for bolts including those securing timbers, steel plates, bolts, nuts and any type of washer, riveted work, counter sinking and tapping for bolts or machine screws.</t>
  </si>
  <si>
    <t>Rates shall include for all painting and finishing as specified in the specification.</t>
  </si>
  <si>
    <t>Rates shall include for fabrication and erection and temporary supports and fixing into position.</t>
  </si>
  <si>
    <t>Stair Case, Balcony and parapet railing shall be made as shown in the drawing</t>
  </si>
  <si>
    <t>Lift Machine room stars shall be incl. in the lift supply and installation</t>
  </si>
  <si>
    <t>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t>
  </si>
  <si>
    <t>Floor screed</t>
  </si>
  <si>
    <t>DOOR AND WINDOW SCHEDULE</t>
  </si>
  <si>
    <t>Sanitary fixtures complete including brackets, flush pipes, valves, overflows, plugs and washers, as specified. All fixtures and fittings shall be newly purchased for this project and subjected to inspection by the client</t>
  </si>
  <si>
    <t>Toilet fittings to be stailess steel or chrome plated and fixtures to be cotto or equivalent or the fittings shall be approved by writing by the client</t>
  </si>
  <si>
    <t>Locks (mortise double Locks), Latches, Closers, Bolts, Puch Plates and all Doors and windows shall be as specified in drawings and subjected to written approval by the client</t>
  </si>
  <si>
    <t>Lighting fixture and electrical wires and other electrical euquipement such as fans and such shall comply with STELCO standard and all fixtures and fitting shall be subjected to written approval by the client</t>
  </si>
  <si>
    <t>METAL AND CARPENTRY WORKS</t>
  </si>
  <si>
    <t>contractor shall submit for approval shop draings for all ceiling works for apartments including ceilings for bedrooms, sitting rooms and toilets. The ceilings shall be as specified by the dlient and are subjected to written spproval by the client</t>
  </si>
  <si>
    <t>GROUND FLOOR</t>
  </si>
  <si>
    <t>ROOF</t>
  </si>
  <si>
    <t>COMMON WORKS</t>
  </si>
  <si>
    <t>Allow for clean-up of completed works and site upon completion.</t>
  </si>
  <si>
    <t>Allow for sign board.</t>
  </si>
  <si>
    <t>Allow for all on and off site management cost including costs of foreman and assistants, temporary electricity, water supply, hoardings and include for hire equipment, plant, props, etc.</t>
  </si>
  <si>
    <t>thk - thick</t>
  </si>
  <si>
    <t>GI - galvanized iron</t>
  </si>
  <si>
    <t>SS - Stainless steel</t>
  </si>
  <si>
    <t>dia - diameter</t>
  </si>
  <si>
    <t>mm - millimeter</t>
  </si>
  <si>
    <t>incl - including</t>
  </si>
  <si>
    <t>t - tonnes</t>
  </si>
  <si>
    <t>Lm - linear meter</t>
  </si>
  <si>
    <t>m² - square meter</t>
  </si>
  <si>
    <t>M³ - cubic meter</t>
  </si>
  <si>
    <t>No - Numbers</t>
  </si>
  <si>
    <t>m - meter</t>
  </si>
  <si>
    <t>Backfilling and compacting after concrete curing</t>
  </si>
  <si>
    <t>Backfilling</t>
  </si>
  <si>
    <t>Disposal of Excess Sand</t>
  </si>
  <si>
    <r>
      <t>m</t>
    </r>
    <r>
      <rPr>
        <vertAlign val="superscript"/>
        <sz val="10"/>
        <rFont val="Verdana"/>
        <family val="2"/>
      </rPr>
      <t>3</t>
    </r>
  </si>
  <si>
    <t>WORKS BELOW GROUND</t>
  </si>
  <si>
    <t>Allow for concrete testing</t>
  </si>
  <si>
    <t>1)</t>
  </si>
  <si>
    <t>Concrete shall be castes using non-ageed structural steel and cement and such shall be newly puchased for this project and all concrete materials shall be subjected to inspection by the client</t>
  </si>
  <si>
    <t>Mix ratio for concrete shall be 1:2:3; unless stated otherwise</t>
  </si>
  <si>
    <t>h</t>
  </si>
  <si>
    <t>Install slurry type water proofing to top surfaces of balcony slabs and external surfaces of underground concrete work.</t>
  </si>
  <si>
    <t>f</t>
  </si>
  <si>
    <t>All reinforcing bars shall be high strength bars and over lap should be 45 x diameter.</t>
  </si>
  <si>
    <t>Reinforcement rates shall include for: cleaning, fabrication, placing, the provision for all necessary temporary fixings, and supports including tie wire and chair supports, laps, distribution bars, spacer bar  and wastage.</t>
  </si>
  <si>
    <t>Formwork rates shall include for: all necessary boarding, supports, erecting, framing, temporary cambering, cutting, perforations for reinforcing bars, bolts, straps, ties, hangers, pipes and removal of formwork.</t>
  </si>
  <si>
    <t>Concrete quantity is measured to the edges of concrete foundation members. Rates shall be inclusive for any additional concrete required to place the formwork.</t>
  </si>
  <si>
    <t>Rates shall include for: placing in position; making good after removal of formwork and casting in all required items; additional concrete required to conform to structural and excavated tolerances.</t>
  </si>
  <si>
    <t>CONCRETE WORKS</t>
  </si>
  <si>
    <t>Binding Wire</t>
  </si>
  <si>
    <t>Plywood, Nuts Bolts, Screws, Mould oil, and Supports, pvc through beam for threadded bars included in price for formwork</t>
  </si>
  <si>
    <t>Water proofing</t>
  </si>
  <si>
    <t xml:space="preserve">Lean concrete </t>
  </si>
  <si>
    <t>BILL NO 01</t>
  </si>
  <si>
    <t>BILL NO 02</t>
  </si>
  <si>
    <t>BILL NO 03</t>
  </si>
  <si>
    <t>BILL NO 04</t>
  </si>
  <si>
    <t>BILL NO 05</t>
  </si>
  <si>
    <t>BILL NO 06</t>
  </si>
  <si>
    <t>BILL NO 07</t>
  </si>
  <si>
    <t>BILL NO 08</t>
  </si>
  <si>
    <t>BILL NO 09</t>
  </si>
  <si>
    <t>BILL NO 10</t>
  </si>
  <si>
    <t>FOUNDATION</t>
  </si>
  <si>
    <t>TOTAL</t>
  </si>
  <si>
    <t>PAINTING WORKS</t>
  </si>
  <si>
    <t>m2</t>
  </si>
  <si>
    <t>D1</t>
  </si>
  <si>
    <t>D3</t>
  </si>
  <si>
    <t>D2</t>
  </si>
  <si>
    <t>W1</t>
  </si>
  <si>
    <t>MECHANICAL SYSTEMS</t>
  </si>
  <si>
    <t>Mechanical Systems</t>
  </si>
  <si>
    <t>BILL NO 11</t>
  </si>
  <si>
    <t xml:space="preserve"> RATE</t>
  </si>
  <si>
    <t>Concrete</t>
  </si>
  <si>
    <t xml:space="preserve">Concrete </t>
  </si>
  <si>
    <t>Item</t>
  </si>
  <si>
    <t xml:space="preserve">Steel ring bars 6mm dia </t>
  </si>
  <si>
    <t xml:space="preserve"> GROUND FLOOR</t>
  </si>
  <si>
    <t xml:space="preserve">Steel deformed bars, 10 mm dia </t>
  </si>
  <si>
    <t>Rates shall include for:motar,  fixing, bedding, grouting, and pointing materials; making good around pipes, sanitary fixtures, and similar; cleaning down and polishing.</t>
  </si>
  <si>
    <t>Tiles for general areas such as rooms, sittingroom and kitchen shall be 600x600 ceramic glazed tiles or sizes approved by client and tiles for wet area such as toilets balconies shall be of 450x450 ceramic non-skid tiles on floor and 450x600 ceramic tles up to ceiling or as approved by the client, also tiling addon such as borders and decorative tiles for bathroom shall be included and all materials for floor finishes shall be subjected to written spproval by client</t>
  </si>
  <si>
    <t>Floor Tiles</t>
  </si>
  <si>
    <t>Wall Tiles</t>
  </si>
  <si>
    <t>wall tiles fixed with tile adhesive</t>
  </si>
  <si>
    <t>PAINTING</t>
  </si>
  <si>
    <t>Rates shall include for: the provision, erection and removal of scaffolding, preparation, rubbing down between coats and similar work, the protection and/or masking floors, fittings and similar work, removing and replacing door and window</t>
  </si>
  <si>
    <t>All painting work shall be carried in accordance with the Specifications</t>
  </si>
  <si>
    <t>Paint system shall be approved paint from client and consultant.</t>
  </si>
  <si>
    <t xml:space="preserve">Paint on Walls (External Surfaces) </t>
  </si>
  <si>
    <t xml:space="preserve">Paint on Walls (Internal Surfaces) </t>
  </si>
  <si>
    <t>Paint on Ceilings and exposed slab</t>
  </si>
  <si>
    <t xml:space="preserve"> </t>
  </si>
  <si>
    <t>FIRE DETECTION AND PROTECTION</t>
  </si>
  <si>
    <t>all support/brackets shall be hot dippedd galvanized to 100mm</t>
  </si>
  <si>
    <t>all fire extinguishers shall be in cabinets (cabinets should be provided)</t>
  </si>
  <si>
    <t xml:space="preserve">Rates shall include for: wirerin with 2.5mm2 fire retardant low smoke (FRLS) cables in FRLS conduits and instalation </t>
  </si>
  <si>
    <t>RATE</t>
  </si>
  <si>
    <t>AIR-CONDITIONING SYSTEM</t>
  </si>
  <si>
    <t>Rate shall include for signal cables for each unit, which has to be laid above the ceiling. copper tubes and refnet joints refnet header needed for completion. electrical connection required for all indoor units and isolator switches for out door units</t>
  </si>
  <si>
    <t>FIRE PROTECTION AND DETECTION</t>
  </si>
  <si>
    <t>BILL NO 12</t>
  </si>
  <si>
    <t xml:space="preserve"> BILL NO</t>
  </si>
  <si>
    <t>AMOUNT (MRF)</t>
  </si>
  <si>
    <t>MASONARY AND PLASTERING</t>
  </si>
  <si>
    <t>HYDRAULICS &amp; DRAINAGE</t>
  </si>
  <si>
    <t>ELECTRCIAL INSTALATIONS</t>
  </si>
  <si>
    <t>PROJECT VALUE TOTAL</t>
  </si>
  <si>
    <t>GST 6%</t>
  </si>
  <si>
    <t>GRAND SUMMARY</t>
  </si>
  <si>
    <t>GENERAL SUMMARY</t>
  </si>
  <si>
    <t>WORKS BELOW FROUND</t>
  </si>
  <si>
    <t>Rates shall include for: levelling, grading, trimming, compacting to faces of excavation, keep sides plumb, backfilling, consolidating and disposing surplus soil</t>
  </si>
  <si>
    <t>DURATION (DAYS)</t>
  </si>
  <si>
    <r>
      <t>m</t>
    </r>
    <r>
      <rPr>
        <vertAlign val="superscript"/>
        <sz val="9"/>
        <rFont val="Verdana"/>
        <family val="2"/>
      </rPr>
      <t>3</t>
    </r>
  </si>
  <si>
    <t>Polythene sheet</t>
  </si>
  <si>
    <t>Gate Valve</t>
  </si>
  <si>
    <t>Floor Gully</t>
  </si>
  <si>
    <t>Complete Rainwater Drainage pipework, required trays, chains and ducting as given in the drawing</t>
  </si>
  <si>
    <t>Kg</t>
  </si>
  <si>
    <t>Pad footing F2</t>
  </si>
  <si>
    <t>Roof Beam RB1</t>
  </si>
  <si>
    <t>Roof Beam RB2</t>
  </si>
  <si>
    <t>Roofing as per given drawing</t>
  </si>
  <si>
    <t>600x600 homogenous floor tiles fixed with tile adhesive</t>
  </si>
  <si>
    <t>300x300 homogenous non skid floor tiles fixed with water proof tile adhesive</t>
  </si>
  <si>
    <t>CO2 Extinguisher (load 2kg) In Polycarbonate Enclosure</t>
  </si>
  <si>
    <t>H2O Extinguisher (load 9L) In Polycarbonate Enclosure</t>
  </si>
  <si>
    <t>Floor Drain</t>
  </si>
  <si>
    <t>Gully Trap</t>
  </si>
  <si>
    <t>Bottle Trap</t>
  </si>
  <si>
    <t>Bidet Shower</t>
  </si>
  <si>
    <t>Water Closet</t>
  </si>
  <si>
    <t>Well Water Pump</t>
  </si>
  <si>
    <t>Foot Valve With Strainer</t>
  </si>
  <si>
    <t>13A Power Socket</t>
  </si>
  <si>
    <t>13A Twin Socket</t>
  </si>
  <si>
    <t>15A Switched Socket at High Level</t>
  </si>
  <si>
    <t>Distribution Board</t>
  </si>
  <si>
    <t>Computer Network Outlet</t>
  </si>
  <si>
    <t>Emergency Light</t>
  </si>
  <si>
    <t>Telephone Outlet</t>
  </si>
  <si>
    <t>Ceiling Light (12W)</t>
  </si>
  <si>
    <t>Recessed Ceiling Light (12W)</t>
  </si>
  <si>
    <t>Ceiling Mount Spot Light (5W)</t>
  </si>
  <si>
    <t>29 inch To 36 inch Ceiling Fan</t>
  </si>
  <si>
    <t>42 inch To 48 inch Ceiling Fan</t>
  </si>
  <si>
    <t>Light Switch (1 Gang )</t>
  </si>
  <si>
    <t>Light Switch (2 Gang )</t>
  </si>
  <si>
    <t>Light Switch (3 Gang )</t>
  </si>
  <si>
    <t>Light Switch (4 Gang )</t>
  </si>
  <si>
    <t>Ceiling Fan Switch With Controller</t>
  </si>
  <si>
    <t>Ground Floor</t>
  </si>
  <si>
    <t>Wall mount Air conditioner 7,000 BTU with out-door condensing unit</t>
  </si>
  <si>
    <t>Water supply and sewage disposal</t>
  </si>
  <si>
    <t>Ground water well 1.2m dia to client required depth</t>
  </si>
  <si>
    <t>Installation and consruction of septic tank as per given drawing.</t>
  </si>
  <si>
    <t>Installation and consruction of soak pit as per given drawing.</t>
  </si>
  <si>
    <t>Ceilng works</t>
  </si>
  <si>
    <t>Allow for site protection, site supervisors, hire of machinery and equipment</t>
  </si>
  <si>
    <t>General Notes</t>
  </si>
  <si>
    <t xml:space="preserve"> Ground slab, 100mm thickness</t>
  </si>
  <si>
    <t>Local Government Authority</t>
  </si>
  <si>
    <t>g</t>
  </si>
  <si>
    <t>END OF BILL NO 01:  CARRIED OVER TO GENERAL SUMMARY</t>
  </si>
  <si>
    <t>END OF BILL NO 02:  CARRIED OVER TO GENERAL SUMMARY</t>
  </si>
  <si>
    <t>END OF BILL NO 03:  CARRIED OVER TO GENERAL SUMMARY</t>
  </si>
  <si>
    <t>END OF BILL NO 04:  CARRIED OVER TO GENERAL SUMMARY</t>
  </si>
  <si>
    <t>END OF BILL NO 05:  CARRIED OVER TO GENERAL SUMMARY</t>
  </si>
  <si>
    <t>END OF BILL NO 06:  CARRIED OVER TO GENERAL SUMMARY</t>
  </si>
  <si>
    <t>END OF BILL NO 07:  CARRIED OVER TO GENERAL SUMMARY</t>
  </si>
  <si>
    <t>END OF BILL NO 08:  CARRIED OVER TO GENERAL SUMMARY</t>
  </si>
  <si>
    <t>END OF BILL NO 09:  CARRIED OVER TO GENERAL SUMMARY</t>
  </si>
  <si>
    <t>END OF BILL NO 10:  CARRIED OVER TO GENERAL SUMMARY</t>
  </si>
  <si>
    <t>END OF BILL NO 11:  CARRIED OVER TO GENERAL SUMMARY</t>
  </si>
  <si>
    <t>END OF BILL NO 12:  CARRIED OVER TO GENERAL SUMMARY</t>
  </si>
  <si>
    <t>Running Internal fresh water pipes followed from Shut-off valves to all Tiolets, Kitchens &amp; Laundrys which reduces from 25mmØ to 20mmØ and finally 16mmØ to the outlet fixtures or mixer as given in the detail drawings</t>
  </si>
  <si>
    <t>15A Socket In Polycarbonate Box</t>
  </si>
  <si>
    <t>Cabling for internet and medianet</t>
  </si>
  <si>
    <t>Main Electrical Connection</t>
  </si>
  <si>
    <t>Internal Blockwork (150x150x300)</t>
  </si>
  <si>
    <t>External Blockwork (150x150x300)</t>
  </si>
  <si>
    <t>END OF BILL NO 13:  CARRIED OVER TO GENERAL SUMMARY</t>
  </si>
  <si>
    <t>Additions</t>
  </si>
  <si>
    <t>Omissions</t>
  </si>
  <si>
    <t>END OF BILL NO 14:  CARRIED OVER TO GENERAL SUMMARY</t>
  </si>
  <si>
    <t>ADDITIONS</t>
  </si>
  <si>
    <t>OMISSIONS</t>
  </si>
  <si>
    <t xml:space="preserve">GRAND TOTAL </t>
  </si>
  <si>
    <t>Wash Basin with Faucet</t>
  </si>
  <si>
    <t>Re-bars</t>
  </si>
  <si>
    <t>H</t>
  </si>
  <si>
    <t>w</t>
  </si>
  <si>
    <t>V</t>
  </si>
  <si>
    <t>FW</t>
  </si>
  <si>
    <t>Bar size</t>
  </si>
  <si>
    <t>l</t>
  </si>
  <si>
    <t>KG</t>
  </si>
  <si>
    <t>R6</t>
  </si>
  <si>
    <t>Reps</t>
  </si>
  <si>
    <t>Distance</t>
  </si>
  <si>
    <t>Nos</t>
  </si>
  <si>
    <t>L</t>
  </si>
  <si>
    <t>C1</t>
  </si>
  <si>
    <t>kg</t>
  </si>
  <si>
    <t>Excavation, upto 0.95m</t>
  </si>
  <si>
    <t>Excavation, upto 0.95m for pad footing</t>
  </si>
  <si>
    <t>Excavation, upto 0.0.35m for foundation beam</t>
  </si>
  <si>
    <t>Pad footing F1</t>
  </si>
  <si>
    <t xml:space="preserve">Steel deformed bars, 10mm dia @ 200 </t>
  </si>
  <si>
    <t>C2</t>
  </si>
  <si>
    <t xml:space="preserve">Steel deformed bars, 10mm dia  </t>
  </si>
  <si>
    <t>63Ø Manhole Vent Pipe (uPVC Pipe)</t>
  </si>
  <si>
    <t>MWSC or FENAKA Meter</t>
  </si>
  <si>
    <t>Complete waste water Discharge pipework, required trays and ducting as given in the drawing</t>
  </si>
  <si>
    <t>Installation and consruction of Grease trap as per given drawing.</t>
  </si>
  <si>
    <t xml:space="preserve">Foundation Beam FB </t>
  </si>
  <si>
    <t>Wall Footing WF</t>
  </si>
  <si>
    <t>circum</t>
  </si>
  <si>
    <t>Roof slab</t>
  </si>
  <si>
    <t>Ramp Railling as per given drawing</t>
  </si>
  <si>
    <t>Reception counter as per given drawing.</t>
  </si>
  <si>
    <t>Drywall</t>
  </si>
  <si>
    <t>D4</t>
  </si>
  <si>
    <t>W2</t>
  </si>
  <si>
    <t>W3</t>
  </si>
  <si>
    <t>Manual Call Point</t>
  </si>
  <si>
    <t>Smoke Detector</t>
  </si>
  <si>
    <t>Beacon</t>
  </si>
  <si>
    <t>Sounder Bell</t>
  </si>
  <si>
    <t>Fire Alarm Control Panel</t>
  </si>
  <si>
    <t>110Ø Rain Water Pipes (uPVC Pipe)</t>
  </si>
  <si>
    <t>16Ø Ground Water Supply To Cistern</t>
  </si>
  <si>
    <t>Indoor Wall Light (18W)</t>
  </si>
  <si>
    <t>150 X 1200 Ceiling Recessed LED Panel</t>
  </si>
  <si>
    <t>Ceiling Mounted Projector</t>
  </si>
  <si>
    <t>Telephone Extension</t>
  </si>
  <si>
    <t>Angular Camera</t>
  </si>
  <si>
    <t>Digital or network Video Recorder</t>
  </si>
  <si>
    <t>Security Monitor</t>
  </si>
  <si>
    <t>Internet Switchboard</t>
  </si>
  <si>
    <t>Private Automatic Branch Exchange (PABX)</t>
  </si>
  <si>
    <t>Wall Mounted Speaker</t>
  </si>
  <si>
    <t>VGA inlet socket for Projector</t>
  </si>
  <si>
    <t>VGA outlet socket for Projector</t>
  </si>
  <si>
    <t>Wall mount Air conditioner 9,000 BTU with out-door condensing unit</t>
  </si>
  <si>
    <t>Wall mount Air conditioner12,000 BTU with out-door condensing unit</t>
  </si>
  <si>
    <t>Wall mount Air conditioner18,000 BTU with out-door condensing unit</t>
  </si>
  <si>
    <t>BOQ FOR COMPLETE WORKS OF KUDAHUVADHOO COUNCIL OFFICE</t>
  </si>
  <si>
    <t>m3</t>
  </si>
  <si>
    <t>7th September 2019</t>
  </si>
  <si>
    <t>Boundary Wall</t>
  </si>
  <si>
    <t>Lean concrete, Concrete, Reinforcement and Formwork</t>
  </si>
  <si>
    <t>Masonry and Plastering works</t>
  </si>
  <si>
    <t>Paint on boundary walls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</si>
</sst>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_(* \(#,##0.00\);_(* &quot;-&quot;??_);_(@_)"/>
    <numFmt numFmtId="164" formatCode="_(* #,##0_);_(* \(#,##0\);_(* &quot;-&quot;??_);_(@_)"/>
    <numFmt numFmtId="165" formatCode="0.0"/>
    <numFmt numFmtId="166" formatCode="\(0\)"/>
    <numFmt numFmtId="167" formatCode="_(* #,##0.00_);_(* \(#,##0.00\);_(* \-??_);_(@_)"/>
  </numFmts>
  <fonts count="33" x14ac:knownFonts="1">
    <font>
      <sz val="11"/>
      <color theme="1"/>
      <name val="Calibri"/>
      <family val="2"/>
      <scheme val="minor"/>
    </font>
    <font>
      <sz val="11"/>
      <color theme="1"/>
      <name val="Calibri"/>
      <family val="2"/>
      <scheme val="minor"/>
    </font>
    <font>
      <b/>
      <sz val="11"/>
      <color theme="1"/>
      <name val="Calibri"/>
      <family val="2"/>
      <scheme val="minor"/>
    </font>
    <font>
      <sz val="10"/>
      <name val="Verdana"/>
      <family val="2"/>
    </font>
    <font>
      <b/>
      <sz val="10"/>
      <name val="Verdana"/>
      <family val="2"/>
    </font>
    <font>
      <b/>
      <u/>
      <sz val="10"/>
      <name val="Verdana"/>
      <family val="2"/>
    </font>
    <font>
      <b/>
      <sz val="11"/>
      <color theme="0"/>
      <name val="Verdana"/>
      <family val="2"/>
    </font>
    <font>
      <b/>
      <sz val="10"/>
      <color theme="0"/>
      <name val="Verdana"/>
      <family val="2"/>
    </font>
    <font>
      <b/>
      <sz val="8"/>
      <color theme="0"/>
      <name val="Verdana"/>
      <family val="2"/>
    </font>
    <font>
      <u/>
      <sz val="10"/>
      <name val="Verdana"/>
      <family val="2"/>
    </font>
    <font>
      <vertAlign val="superscript"/>
      <sz val="10"/>
      <name val="Verdana"/>
      <family val="2"/>
    </font>
    <font>
      <sz val="8"/>
      <name val="Calibri"/>
      <family val="2"/>
      <scheme val="minor"/>
    </font>
    <font>
      <sz val="10"/>
      <name val="Arial Narrow"/>
      <family val="2"/>
    </font>
    <font>
      <b/>
      <sz val="10"/>
      <name val="Times New Roman"/>
      <family val="1"/>
    </font>
    <font>
      <sz val="11"/>
      <name val="Calibri"/>
      <family val="2"/>
      <scheme val="minor"/>
    </font>
    <font>
      <sz val="10"/>
      <color theme="1"/>
      <name val="Calibri"/>
      <family val="2"/>
      <scheme val="minor"/>
    </font>
    <font>
      <b/>
      <sz val="12"/>
      <color theme="1"/>
      <name val="Calibri"/>
      <family val="2"/>
      <scheme val="minor"/>
    </font>
    <font>
      <sz val="18"/>
      <color theme="1"/>
      <name val="Calibri"/>
      <family val="2"/>
      <scheme val="minor"/>
    </font>
    <font>
      <sz val="24"/>
      <color theme="1"/>
      <name val="Calibri"/>
      <family val="2"/>
      <scheme val="minor"/>
    </font>
    <font>
      <sz val="10"/>
      <name val="Arial"/>
      <family val="2"/>
    </font>
    <font>
      <sz val="9"/>
      <color theme="1"/>
      <name val="Calibri"/>
      <family val="2"/>
      <scheme val="minor"/>
    </font>
    <font>
      <b/>
      <sz val="20"/>
      <color theme="1"/>
      <name val="Calibri"/>
      <family val="2"/>
      <scheme val="minor"/>
    </font>
    <font>
      <u/>
      <sz val="11"/>
      <color theme="10"/>
      <name val="Calibri"/>
      <family val="2"/>
      <scheme val="minor"/>
    </font>
    <font>
      <b/>
      <sz val="11"/>
      <name val="Calibri"/>
      <family val="2"/>
      <scheme val="minor"/>
    </font>
    <font>
      <sz val="10"/>
      <name val="Calibri"/>
      <family val="2"/>
      <scheme val="minor"/>
    </font>
    <font>
      <u/>
      <sz val="11"/>
      <color theme="1"/>
      <name val="Calibri"/>
      <family val="2"/>
      <scheme val="minor"/>
    </font>
    <font>
      <b/>
      <sz val="12"/>
      <name val="Lucida Sans Unicode"/>
      <family val="2"/>
    </font>
    <font>
      <sz val="10"/>
      <name val="Lucida Sans Unicode"/>
      <family val="2"/>
    </font>
    <font>
      <sz val="12"/>
      <name val="Lucida Sans Unicode"/>
      <family val="2"/>
    </font>
    <font>
      <b/>
      <sz val="10"/>
      <name val="Lucida Sans Unicode"/>
      <family val="2"/>
    </font>
    <font>
      <vertAlign val="superscript"/>
      <sz val="9"/>
      <name val="Verdana"/>
      <family val="2"/>
    </font>
    <font>
      <sz val="10"/>
      <name val="MS Sans Serif"/>
    </font>
    <font>
      <sz val="11"/>
      <color rgb="FF0070C0"/>
      <name val="Calibri"/>
      <family val="2"/>
      <scheme val="minor"/>
    </font>
  </fonts>
  <fills count="11">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1" tint="0.34998626667073579"/>
        <bgColor indexed="64"/>
      </patternFill>
    </fill>
    <fill>
      <patternFill patternType="solid">
        <fgColor theme="0" tint="-0.34998626667073579"/>
        <bgColor indexed="64"/>
      </patternFill>
    </fill>
    <fill>
      <patternFill patternType="solid">
        <fgColor theme="0" tint="-0.34998626667073579"/>
        <bgColor auto="1"/>
      </patternFill>
    </fill>
    <fill>
      <patternFill patternType="solid">
        <fgColor theme="1" tint="0.34998626667073579"/>
        <bgColor auto="1"/>
      </patternFill>
    </fill>
    <fill>
      <patternFill patternType="solid">
        <fgColor theme="0" tint="-0.249977111117893"/>
        <bgColor indexed="64"/>
      </patternFill>
    </fill>
    <fill>
      <patternFill patternType="solid">
        <fgColor indexed="9"/>
        <bgColor indexed="26"/>
      </patternFill>
    </fill>
    <fill>
      <patternFill patternType="solid">
        <fgColor rgb="FFFFFF00"/>
        <bgColor indexed="64"/>
      </patternFill>
    </fill>
  </fills>
  <borders count="55">
    <border>
      <left/>
      <right/>
      <top/>
      <bottom/>
      <diagonal/>
    </border>
    <border>
      <left style="dashed">
        <color indexed="64"/>
      </left>
      <right style="dashed">
        <color indexed="64"/>
      </right>
      <top style="hair">
        <color indexed="64"/>
      </top>
      <bottom style="hair">
        <color indexed="64"/>
      </bottom>
      <diagonal/>
    </border>
    <border>
      <left style="thin">
        <color indexed="64"/>
      </left>
      <right style="dashed">
        <color indexed="64"/>
      </right>
      <top style="thin">
        <color indexed="64"/>
      </top>
      <bottom style="hair">
        <color indexed="64"/>
      </bottom>
      <diagonal/>
    </border>
    <border>
      <left style="dashed">
        <color indexed="64"/>
      </left>
      <right style="dashed">
        <color indexed="64"/>
      </right>
      <top style="thin">
        <color indexed="64"/>
      </top>
      <bottom style="hair">
        <color indexed="64"/>
      </bottom>
      <diagonal/>
    </border>
    <border>
      <left style="dashed">
        <color indexed="64"/>
      </left>
      <right style="thin">
        <color indexed="64"/>
      </right>
      <top style="thin">
        <color indexed="64"/>
      </top>
      <bottom style="hair">
        <color indexed="64"/>
      </bottom>
      <diagonal/>
    </border>
    <border>
      <left style="thin">
        <color indexed="64"/>
      </left>
      <right style="dashed">
        <color indexed="64"/>
      </right>
      <top style="hair">
        <color indexed="64"/>
      </top>
      <bottom style="double">
        <color indexed="64"/>
      </bottom>
      <diagonal/>
    </border>
    <border>
      <left style="dashed">
        <color indexed="64"/>
      </left>
      <right/>
      <top style="hair">
        <color indexed="64"/>
      </top>
      <bottom style="double">
        <color indexed="64"/>
      </bottom>
      <diagonal/>
    </border>
    <border>
      <left/>
      <right/>
      <top style="hair">
        <color indexed="64"/>
      </top>
      <bottom style="double">
        <color indexed="64"/>
      </bottom>
      <diagonal/>
    </border>
    <border>
      <left/>
      <right style="dashed">
        <color indexed="64"/>
      </right>
      <top style="hair">
        <color indexed="64"/>
      </top>
      <bottom style="double">
        <color indexed="64"/>
      </bottom>
      <diagonal/>
    </border>
    <border>
      <left style="dashed">
        <color indexed="64"/>
      </left>
      <right style="thin">
        <color indexed="64"/>
      </right>
      <top style="hair">
        <color indexed="64"/>
      </top>
      <bottom style="double">
        <color indexed="64"/>
      </bottom>
      <diagonal/>
    </border>
    <border>
      <left style="thin">
        <color indexed="64"/>
      </left>
      <right style="dashed">
        <color indexed="64"/>
      </right>
      <top style="hair">
        <color indexed="64"/>
      </top>
      <bottom style="hair">
        <color indexed="64"/>
      </bottom>
      <diagonal/>
    </border>
    <border>
      <left style="dashed">
        <color indexed="64"/>
      </left>
      <right style="thin">
        <color indexed="64"/>
      </right>
      <top style="hair">
        <color indexed="64"/>
      </top>
      <bottom style="hair">
        <color indexed="64"/>
      </bottom>
      <diagonal/>
    </border>
    <border>
      <left style="thin">
        <color indexed="64"/>
      </left>
      <right style="dashed">
        <color indexed="64"/>
      </right>
      <top style="hair">
        <color indexed="64"/>
      </top>
      <bottom/>
      <diagonal/>
    </border>
    <border>
      <left style="dashed">
        <color indexed="64"/>
      </left>
      <right style="dashed">
        <color indexed="64"/>
      </right>
      <top style="hair">
        <color indexed="64"/>
      </top>
      <bottom/>
      <diagonal/>
    </border>
    <border>
      <left style="dashed">
        <color indexed="64"/>
      </left>
      <right style="thin">
        <color indexed="64"/>
      </right>
      <top style="hair">
        <color indexed="64"/>
      </top>
      <bottom/>
      <diagonal/>
    </border>
    <border>
      <left style="dashed">
        <color indexed="64"/>
      </left>
      <right/>
      <top style="thin">
        <color indexed="64"/>
      </top>
      <bottom style="thin">
        <color indexed="64"/>
      </bottom>
      <diagonal/>
    </border>
    <border>
      <left/>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dashed">
        <color indexed="64"/>
      </left>
      <right style="thin">
        <color indexed="64"/>
      </right>
      <top/>
      <bottom style="hair">
        <color indexed="64"/>
      </bottom>
      <diagonal/>
    </border>
    <border>
      <left style="dashed">
        <color indexed="64"/>
      </left>
      <right style="dashed">
        <color indexed="64"/>
      </right>
      <top/>
      <bottom style="hair">
        <color indexed="64"/>
      </bottom>
      <diagonal/>
    </border>
    <border>
      <left style="thin">
        <color indexed="64"/>
      </left>
      <right style="dashed">
        <color indexed="64"/>
      </right>
      <top/>
      <bottom style="hair">
        <color indexed="64"/>
      </bottom>
      <diagonal/>
    </border>
    <border>
      <left/>
      <right style="dotted">
        <color indexed="64"/>
      </right>
      <top/>
      <bottom/>
      <diagonal/>
    </border>
    <border>
      <left/>
      <right/>
      <top/>
      <bottom style="thin">
        <color indexed="8"/>
      </bottom>
      <diagonal/>
    </border>
    <border>
      <left/>
      <right/>
      <top style="thin">
        <color indexed="8"/>
      </top>
      <bottom style="thin">
        <color indexed="64"/>
      </bottom>
      <diagonal/>
    </border>
    <border>
      <left style="thin">
        <color indexed="8"/>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8"/>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8"/>
      </bottom>
      <diagonal/>
    </border>
    <border>
      <left style="thin">
        <color indexed="64"/>
      </left>
      <right/>
      <top style="thin">
        <color indexed="8"/>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8"/>
      </right>
      <top style="thin">
        <color indexed="64"/>
      </top>
      <bottom style="thin">
        <color indexed="64"/>
      </bottom>
      <diagonal/>
    </border>
    <border>
      <left style="thin">
        <color indexed="8"/>
      </left>
      <right style="thin">
        <color indexed="64"/>
      </right>
      <top style="thin">
        <color indexed="64"/>
      </top>
      <bottom/>
      <diagonal/>
    </border>
    <border>
      <left style="thin">
        <color indexed="64"/>
      </left>
      <right style="dashed">
        <color indexed="64"/>
      </right>
      <top style="hair">
        <color indexed="64"/>
      </top>
      <bottom style="thin">
        <color indexed="64"/>
      </bottom>
      <diagonal/>
    </border>
    <border>
      <left style="dashed">
        <color indexed="64"/>
      </left>
      <right style="dashed">
        <color indexed="64"/>
      </right>
      <top style="hair">
        <color indexed="64"/>
      </top>
      <bottom style="thin">
        <color indexed="64"/>
      </bottom>
      <diagonal/>
    </border>
    <border>
      <left style="dashed">
        <color indexed="64"/>
      </left>
      <right style="thin">
        <color indexed="64"/>
      </right>
      <top style="hair">
        <color indexed="64"/>
      </top>
      <bottom style="thin">
        <color indexed="64"/>
      </bottom>
      <diagonal/>
    </border>
    <border>
      <left style="dashed">
        <color indexed="64"/>
      </left>
      <right/>
      <top style="thin">
        <color indexed="64"/>
      </top>
      <bottom style="double">
        <color indexed="64"/>
      </bottom>
      <diagonal/>
    </border>
    <border>
      <left/>
      <right/>
      <top style="thin">
        <color indexed="64"/>
      </top>
      <bottom style="double">
        <color indexed="64"/>
      </bottom>
      <diagonal/>
    </border>
    <border>
      <left style="dashed">
        <color indexed="64"/>
      </left>
      <right style="thin">
        <color indexed="64"/>
      </right>
      <top style="thin">
        <color indexed="64"/>
      </top>
      <bottom style="double">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dotted">
        <color indexed="64"/>
      </right>
      <top/>
      <bottom style="thin">
        <color indexed="64"/>
      </bottom>
      <diagonal/>
    </border>
    <border>
      <left style="dotted">
        <color indexed="64"/>
      </left>
      <right style="dotted">
        <color indexed="64"/>
      </right>
      <top/>
      <bottom style="thin">
        <color indexed="64"/>
      </bottom>
      <diagonal/>
    </border>
    <border>
      <left/>
      <right style="thin">
        <color indexed="64"/>
      </right>
      <top style="thin">
        <color indexed="64"/>
      </top>
      <bottom style="thin">
        <color indexed="64"/>
      </bottom>
      <diagonal/>
    </border>
    <border>
      <left style="dotted">
        <color indexed="64"/>
      </left>
      <right style="thin">
        <color indexed="64"/>
      </right>
      <top/>
      <bottom style="thin">
        <color indexed="64"/>
      </bottom>
      <diagonal/>
    </border>
    <border>
      <left style="thin">
        <color indexed="64"/>
      </left>
      <right style="dashed">
        <color indexed="64"/>
      </right>
      <top/>
      <bottom/>
      <diagonal/>
    </border>
    <border>
      <left style="dashed">
        <color indexed="64"/>
      </left>
      <right/>
      <top/>
      <bottom/>
      <diagonal/>
    </border>
    <border>
      <left style="dashed">
        <color indexed="64"/>
      </left>
      <right style="thin">
        <color indexed="64"/>
      </right>
      <top/>
      <bottom/>
      <diagonal/>
    </border>
  </borders>
  <cellStyleXfs count="8">
    <xf numFmtId="0" fontId="0" fillId="0" borderId="0"/>
    <xf numFmtId="43" fontId="1" fillId="0" borderId="0" applyFont="0" applyFill="0" applyBorder="0" applyAlignment="0" applyProtection="0"/>
    <xf numFmtId="0" fontId="19" fillId="0" borderId="0"/>
    <xf numFmtId="43" fontId="19" fillId="0" borderId="0" applyFont="0" applyFill="0" applyBorder="0" applyAlignment="0" applyProtection="0"/>
    <xf numFmtId="0" fontId="22" fillId="0" borderId="0" applyNumberFormat="0" applyFill="0" applyBorder="0" applyAlignment="0" applyProtection="0"/>
    <xf numFmtId="167" fontId="19" fillId="0" borderId="0" applyFill="0" applyBorder="0" applyAlignment="0" applyProtection="0"/>
    <xf numFmtId="0" fontId="19" fillId="0" borderId="0"/>
    <xf numFmtId="0" fontId="31" fillId="0" borderId="0"/>
  </cellStyleXfs>
  <cellXfs count="265">
    <xf numFmtId="0" fontId="0" fillId="0" borderId="0" xfId="0"/>
    <xf numFmtId="43" fontId="0" fillId="0" borderId="0" xfId="1" applyFont="1"/>
    <xf numFmtId="0" fontId="3" fillId="2" borderId="1" xfId="0" applyFont="1" applyFill="1" applyBorder="1" applyAlignment="1">
      <alignment vertical="top" wrapText="1"/>
    </xf>
    <xf numFmtId="43" fontId="0" fillId="0" borderId="0" xfId="0" applyNumberFormat="1"/>
    <xf numFmtId="0" fontId="2" fillId="0" borderId="0" xfId="0" applyFont="1"/>
    <xf numFmtId="0" fontId="4" fillId="3" borderId="2" xfId="0" applyFont="1" applyFill="1" applyBorder="1" applyAlignment="1">
      <alignment horizontal="right" vertical="center" wrapText="1"/>
    </xf>
    <xf numFmtId="43" fontId="4" fillId="3" borderId="3" xfId="1" applyFont="1" applyFill="1" applyBorder="1" applyAlignment="1">
      <alignment horizontal="center" vertical="center" wrapText="1"/>
    </xf>
    <xf numFmtId="2" fontId="5" fillId="3" borderId="3" xfId="0" applyNumberFormat="1" applyFont="1" applyFill="1" applyBorder="1" applyAlignment="1">
      <alignment horizontal="center" vertical="center"/>
    </xf>
    <xf numFmtId="0" fontId="5" fillId="3" borderId="3" xfId="0" applyFont="1" applyFill="1" applyBorder="1" applyAlignment="1">
      <alignment horizontal="center" vertical="center"/>
    </xf>
    <xf numFmtId="43" fontId="4" fillId="3" borderId="4" xfId="1" applyFont="1" applyFill="1" applyBorder="1" applyAlignment="1">
      <alignment horizontal="center" vertical="center"/>
    </xf>
    <xf numFmtId="1" fontId="6" fillId="4" borderId="5" xfId="0" quotePrefix="1" applyNumberFormat="1" applyFont="1" applyFill="1" applyBorder="1" applyAlignment="1">
      <alignment horizontal="right" vertical="top"/>
    </xf>
    <xf numFmtId="43" fontId="7" fillId="4" borderId="9" xfId="1" applyFont="1" applyFill="1" applyBorder="1" applyAlignment="1">
      <alignment horizontal="right"/>
    </xf>
    <xf numFmtId="0" fontId="0" fillId="0" borderId="0" xfId="0" applyAlignment="1">
      <alignment horizontal="right"/>
    </xf>
    <xf numFmtId="0" fontId="4" fillId="2" borderId="10" xfId="1" applyNumberFormat="1" applyFont="1" applyFill="1" applyBorder="1" applyAlignment="1">
      <alignment horizontal="right" vertical="top" wrapText="1"/>
    </xf>
    <xf numFmtId="0" fontId="4" fillId="2" borderId="1" xfId="0" applyFont="1" applyFill="1" applyBorder="1" applyAlignment="1">
      <alignment horizontal="left" vertical="top" wrapText="1"/>
    </xf>
    <xf numFmtId="2" fontId="4" fillId="2" borderId="1" xfId="0" applyNumberFormat="1" applyFont="1" applyFill="1" applyBorder="1" applyAlignment="1"/>
    <xf numFmtId="0" fontId="4" fillId="2" borderId="1" xfId="0" applyFont="1" applyFill="1" applyBorder="1" applyAlignment="1"/>
    <xf numFmtId="43" fontId="4" fillId="2" borderId="1" xfId="1" applyFont="1" applyFill="1" applyBorder="1" applyAlignment="1">
      <alignment horizontal="right"/>
    </xf>
    <xf numFmtId="43" fontId="4" fillId="2" borderId="11" xfId="1" applyFont="1" applyFill="1" applyBorder="1" applyAlignment="1">
      <alignment horizontal="right"/>
    </xf>
    <xf numFmtId="0" fontId="3" fillId="0" borderId="12" xfId="1" applyNumberFormat="1" applyFont="1" applyFill="1" applyBorder="1" applyAlignment="1">
      <alignment horizontal="right" vertical="top" wrapText="1"/>
    </xf>
    <xf numFmtId="0" fontId="3" fillId="2" borderId="13" xfId="0" applyFont="1" applyFill="1" applyBorder="1" applyAlignment="1">
      <alignment vertical="top" wrapText="1"/>
    </xf>
    <xf numFmtId="2" fontId="3" fillId="2" borderId="13" xfId="1" applyNumberFormat="1" applyFont="1" applyFill="1" applyBorder="1" applyAlignment="1"/>
    <xf numFmtId="0" fontId="3" fillId="2" borderId="13" xfId="0" applyFont="1" applyFill="1" applyBorder="1" applyAlignment="1"/>
    <xf numFmtId="43" fontId="3" fillId="2" borderId="13" xfId="1" applyFont="1" applyFill="1" applyBorder="1" applyAlignment="1">
      <alignment horizontal="right"/>
    </xf>
    <xf numFmtId="43" fontId="3" fillId="2" borderId="14" xfId="1" applyFont="1" applyFill="1" applyBorder="1" applyAlignment="1">
      <alignment horizontal="right"/>
    </xf>
    <xf numFmtId="0" fontId="3" fillId="0" borderId="10" xfId="1" applyNumberFormat="1" applyFont="1" applyFill="1" applyBorder="1" applyAlignment="1">
      <alignment horizontal="right" vertical="top" wrapText="1"/>
    </xf>
    <xf numFmtId="2" fontId="3" fillId="2" borderId="1" xfId="1" applyNumberFormat="1" applyFont="1" applyFill="1" applyBorder="1" applyAlignment="1"/>
    <xf numFmtId="0" fontId="3" fillId="2" borderId="1" xfId="0" applyFont="1" applyFill="1" applyBorder="1" applyAlignment="1"/>
    <xf numFmtId="43" fontId="3" fillId="2" borderId="1" xfId="1" applyFont="1" applyFill="1" applyBorder="1" applyAlignment="1">
      <alignment horizontal="right"/>
    </xf>
    <xf numFmtId="43" fontId="3" fillId="2" borderId="11" xfId="1" applyFont="1" applyFill="1" applyBorder="1" applyAlignment="1">
      <alignment horizontal="right"/>
    </xf>
    <xf numFmtId="165" fontId="4" fillId="0" borderId="10" xfId="0" quotePrefix="1" applyNumberFormat="1" applyFont="1" applyFill="1" applyBorder="1" applyAlignment="1">
      <alignment horizontal="right" vertical="top"/>
    </xf>
    <xf numFmtId="2" fontId="3" fillId="2" borderId="1" xfId="0" applyNumberFormat="1" applyFont="1" applyFill="1" applyBorder="1" applyAlignment="1"/>
    <xf numFmtId="43" fontId="8" fillId="5" borderId="17" xfId="1" applyFont="1" applyFill="1" applyBorder="1" applyAlignment="1">
      <alignment horizontal="right"/>
    </xf>
    <xf numFmtId="1" fontId="3" fillId="2" borderId="1" xfId="0" applyNumberFormat="1" applyFont="1" applyFill="1" applyBorder="1" applyAlignment="1"/>
    <xf numFmtId="43" fontId="3" fillId="3" borderId="11" xfId="1" applyFont="1" applyFill="1" applyBorder="1" applyAlignment="1">
      <alignment horizontal="left"/>
    </xf>
    <xf numFmtId="0" fontId="9" fillId="0" borderId="10" xfId="0" applyFont="1" applyFill="1" applyBorder="1" applyAlignment="1">
      <alignment horizontal="right" vertical="top"/>
    </xf>
    <xf numFmtId="0" fontId="3" fillId="2" borderId="1" xfId="0" applyFont="1" applyFill="1" applyBorder="1" applyAlignment="1">
      <alignment horizontal="left" vertical="top" wrapText="1"/>
    </xf>
    <xf numFmtId="164" fontId="3" fillId="2" borderId="1" xfId="1" applyNumberFormat="1" applyFont="1" applyFill="1" applyBorder="1" applyAlignment="1"/>
    <xf numFmtId="43" fontId="3" fillId="2" borderId="1" xfId="1" applyFont="1" applyFill="1" applyBorder="1" applyAlignment="1">
      <alignment horizontal="right" vertical="top"/>
    </xf>
    <xf numFmtId="1" fontId="3" fillId="2" borderId="1" xfId="0" applyNumberFormat="1" applyFont="1" applyFill="1" applyBorder="1" applyAlignment="1">
      <alignment horizontal="right"/>
    </xf>
    <xf numFmtId="0" fontId="11" fillId="0" borderId="0" xfId="0" applyFont="1" applyFill="1" applyBorder="1"/>
    <xf numFmtId="43" fontId="11" fillId="0" borderId="0" xfId="1" applyFont="1" applyFill="1" applyBorder="1"/>
    <xf numFmtId="0" fontId="11" fillId="0" borderId="0" xfId="0" applyFont="1" applyFill="1" applyBorder="1" applyAlignment="1">
      <alignment vertical="top"/>
    </xf>
    <xf numFmtId="0" fontId="11" fillId="0" borderId="0" xfId="0" applyFont="1" applyFill="1" applyBorder="1" applyAlignment="1">
      <alignment vertical="top" wrapText="1"/>
    </xf>
    <xf numFmtId="0" fontId="12" fillId="2" borderId="0" xfId="0" applyFont="1" applyFill="1"/>
    <xf numFmtId="164" fontId="3" fillId="2" borderId="1" xfId="1" applyNumberFormat="1" applyFont="1" applyFill="1" applyBorder="1" applyAlignment="1">
      <alignment horizontal="right"/>
    </xf>
    <xf numFmtId="43" fontId="4" fillId="2" borderId="11" xfId="1" quotePrefix="1" applyFont="1" applyFill="1" applyBorder="1" applyAlignment="1">
      <alignment horizontal="right" vertical="top"/>
    </xf>
    <xf numFmtId="43" fontId="4" fillId="2" borderId="1" xfId="1" quotePrefix="1" applyFont="1" applyFill="1" applyBorder="1" applyAlignment="1">
      <alignment horizontal="right" vertical="top"/>
    </xf>
    <xf numFmtId="0" fontId="3" fillId="2" borderId="10" xfId="1" quotePrefix="1" applyNumberFormat="1" applyFont="1" applyFill="1" applyBorder="1" applyAlignment="1">
      <alignment horizontal="right" vertical="top" wrapText="1"/>
    </xf>
    <xf numFmtId="0" fontId="3" fillId="2" borderId="0" xfId="0" applyFont="1" applyFill="1" applyBorder="1"/>
    <xf numFmtId="0" fontId="13" fillId="2" borderId="0" xfId="0" applyFont="1" applyFill="1" applyBorder="1"/>
    <xf numFmtId="1" fontId="4" fillId="2" borderId="10" xfId="0" quotePrefix="1" applyNumberFormat="1" applyFont="1" applyFill="1" applyBorder="1" applyAlignment="1">
      <alignment horizontal="right" vertical="top"/>
    </xf>
    <xf numFmtId="0" fontId="4" fillId="3" borderId="0" xfId="0" applyFont="1" applyFill="1"/>
    <xf numFmtId="0" fontId="14" fillId="0" borderId="0" xfId="0" applyFont="1" applyFill="1" applyBorder="1"/>
    <xf numFmtId="43" fontId="14" fillId="0" borderId="0" xfId="1" applyFont="1" applyFill="1" applyBorder="1"/>
    <xf numFmtId="43" fontId="3" fillId="3" borderId="1" xfId="1" applyFont="1" applyFill="1" applyBorder="1" applyAlignment="1">
      <alignment horizontal="left"/>
    </xf>
    <xf numFmtId="0" fontId="4" fillId="0" borderId="10" xfId="1" applyNumberFormat="1" applyFont="1" applyFill="1" applyBorder="1" applyAlignment="1">
      <alignment horizontal="right" vertical="top" wrapText="1"/>
    </xf>
    <xf numFmtId="165" fontId="4" fillId="2" borderId="10" xfId="0" quotePrefix="1" applyNumberFormat="1" applyFont="1" applyFill="1" applyBorder="1" applyAlignment="1">
      <alignment horizontal="right" vertical="top"/>
    </xf>
    <xf numFmtId="43" fontId="4" fillId="4" borderId="9" xfId="1" applyFont="1" applyFill="1" applyBorder="1" applyAlignment="1">
      <alignment horizontal="right"/>
    </xf>
    <xf numFmtId="1" fontId="4" fillId="0" borderId="10" xfId="0" applyNumberFormat="1" applyFont="1" applyFill="1" applyBorder="1" applyAlignment="1">
      <alignment horizontal="right" vertical="top"/>
    </xf>
    <xf numFmtId="0" fontId="3" fillId="0" borderId="10" xfId="0" applyFont="1" applyFill="1" applyBorder="1" applyAlignment="1">
      <alignment vertical="top"/>
    </xf>
    <xf numFmtId="0" fontId="15" fillId="0" borderId="0" xfId="0" applyFont="1"/>
    <xf numFmtId="1" fontId="4" fillId="0" borderId="10" xfId="1" applyNumberFormat="1" applyFont="1" applyFill="1" applyBorder="1" applyAlignment="1">
      <alignment horizontal="right" vertical="top" wrapText="1"/>
    </xf>
    <xf numFmtId="0" fontId="0" fillId="0" borderId="18" xfId="0" applyBorder="1"/>
    <xf numFmtId="43" fontId="3" fillId="3" borderId="1" xfId="1" applyFont="1" applyFill="1" applyBorder="1" applyAlignment="1">
      <alignment horizontal="right"/>
    </xf>
    <xf numFmtId="0" fontId="3" fillId="0" borderId="1" xfId="1" quotePrefix="1" applyNumberFormat="1" applyFont="1" applyBorder="1" applyAlignment="1">
      <alignment horizontal="justify" wrapText="1"/>
    </xf>
    <xf numFmtId="0" fontId="3" fillId="0" borderId="1" xfId="1" quotePrefix="1" applyNumberFormat="1" applyFont="1" applyBorder="1" applyAlignment="1">
      <alignment horizontal="justify" vertical="top" wrapText="1"/>
    </xf>
    <xf numFmtId="166" fontId="3" fillId="2" borderId="10" xfId="1" quotePrefix="1" applyNumberFormat="1" applyFont="1" applyFill="1" applyBorder="1" applyAlignment="1">
      <alignment horizontal="right" vertical="center"/>
    </xf>
    <xf numFmtId="0" fontId="3" fillId="3" borderId="1" xfId="0" applyFont="1" applyFill="1" applyBorder="1" applyAlignment="1"/>
    <xf numFmtId="0" fontId="3" fillId="2" borderId="1" xfId="1" applyNumberFormat="1" applyFont="1" applyFill="1" applyBorder="1" applyAlignment="1">
      <alignment horizontal="justify" vertical="top" wrapText="1"/>
    </xf>
    <xf numFmtId="1" fontId="3" fillId="2" borderId="10" xfId="1" quotePrefix="1" applyNumberFormat="1" applyFont="1" applyFill="1" applyBorder="1" applyAlignment="1">
      <alignment horizontal="right" vertical="top" wrapText="1"/>
    </xf>
    <xf numFmtId="43" fontId="4" fillId="3" borderId="11" xfId="1" applyFont="1" applyFill="1" applyBorder="1" applyAlignment="1">
      <alignment horizontal="right"/>
    </xf>
    <xf numFmtId="43" fontId="4" fillId="3" borderId="1" xfId="1" applyFont="1" applyFill="1" applyBorder="1" applyAlignment="1">
      <alignment horizontal="right"/>
    </xf>
    <xf numFmtId="2" fontId="3" fillId="3" borderId="1" xfId="0" applyNumberFormat="1" applyFont="1" applyFill="1" applyBorder="1" applyAlignment="1"/>
    <xf numFmtId="0" fontId="4" fillId="2" borderId="10" xfId="1" quotePrefix="1" applyNumberFormat="1" applyFont="1" applyFill="1" applyBorder="1" applyAlignment="1">
      <alignment horizontal="right" vertical="center" wrapText="1"/>
    </xf>
    <xf numFmtId="0" fontId="3" fillId="3" borderId="1" xfId="0" applyFont="1" applyFill="1" applyBorder="1" applyAlignment="1">
      <alignment horizontal="right"/>
    </xf>
    <xf numFmtId="0" fontId="4" fillId="3" borderId="1" xfId="0" applyFont="1" applyFill="1" applyBorder="1" applyAlignment="1">
      <alignment horizontal="left" vertical="top" wrapText="1"/>
    </xf>
    <xf numFmtId="0" fontId="3" fillId="0" borderId="1" xfId="1" quotePrefix="1" applyNumberFormat="1" applyFont="1" applyBorder="1" applyAlignment="1">
      <alignment horizontal="left" vertical="top" wrapText="1" indent="2"/>
    </xf>
    <xf numFmtId="43" fontId="4" fillId="2" borderId="19" xfId="1" applyFont="1" applyFill="1" applyBorder="1" applyAlignment="1">
      <alignment horizontal="right"/>
    </xf>
    <xf numFmtId="43" fontId="4" fillId="2" borderId="20" xfId="1" applyFont="1" applyFill="1" applyBorder="1" applyAlignment="1">
      <alignment horizontal="right"/>
    </xf>
    <xf numFmtId="2" fontId="3" fillId="2" borderId="20" xfId="0" applyNumberFormat="1" applyFont="1" applyFill="1" applyBorder="1" applyAlignment="1">
      <alignment vertical="top"/>
    </xf>
    <xf numFmtId="2" fontId="3" fillId="2" borderId="20" xfId="0" applyNumberFormat="1" applyFont="1" applyFill="1" applyBorder="1" applyAlignment="1">
      <alignment horizontal="center" vertical="top"/>
    </xf>
    <xf numFmtId="165" fontId="4" fillId="2" borderId="21" xfId="0" quotePrefix="1" applyNumberFormat="1" applyFont="1" applyFill="1" applyBorder="1" applyAlignment="1">
      <alignment horizontal="right" vertical="top"/>
    </xf>
    <xf numFmtId="0" fontId="4" fillId="2" borderId="20" xfId="0" applyFont="1" applyFill="1" applyBorder="1" applyAlignment="1">
      <alignment horizontal="left" vertical="top" wrapText="1"/>
    </xf>
    <xf numFmtId="0" fontId="4" fillId="3" borderId="2" xfId="0" applyFont="1" applyFill="1" applyBorder="1" applyAlignment="1">
      <alignment horizontal="center" vertical="center" wrapText="1"/>
    </xf>
    <xf numFmtId="1" fontId="3" fillId="0" borderId="10" xfId="1" quotePrefix="1" applyNumberFormat="1" applyFont="1" applyFill="1" applyBorder="1" applyAlignment="1">
      <alignment horizontal="right" vertical="top" wrapText="1"/>
    </xf>
    <xf numFmtId="2" fontId="3" fillId="2" borderId="1" xfId="0" applyNumberFormat="1" applyFont="1" applyFill="1" applyBorder="1" applyAlignment="1">
      <alignment vertical="top" wrapText="1"/>
    </xf>
    <xf numFmtId="0" fontId="4" fillId="2" borderId="1" xfId="0" applyFont="1" applyFill="1" applyBorder="1" applyAlignment="1">
      <alignment vertical="top" wrapText="1"/>
    </xf>
    <xf numFmtId="0" fontId="3" fillId="2" borderId="10" xfId="1" applyNumberFormat="1" applyFont="1" applyFill="1" applyBorder="1" applyAlignment="1">
      <alignment horizontal="right" vertical="top" wrapText="1"/>
    </xf>
    <xf numFmtId="0" fontId="3" fillId="2" borderId="1" xfId="0" quotePrefix="1" applyFont="1" applyFill="1" applyBorder="1" applyAlignment="1">
      <alignment horizontal="left" vertical="top" wrapText="1" indent="2"/>
    </xf>
    <xf numFmtId="0" fontId="2" fillId="0" borderId="0" xfId="0" applyFont="1" applyAlignment="1">
      <alignment wrapText="1"/>
    </xf>
    <xf numFmtId="0" fontId="2" fillId="0" borderId="16" xfId="0" applyFont="1" applyBorder="1" applyAlignment="1">
      <alignment wrapText="1"/>
    </xf>
    <xf numFmtId="0" fontId="23" fillId="0" borderId="16" xfId="0" applyFont="1" applyFill="1" applyBorder="1" applyAlignment="1">
      <alignment wrapText="1"/>
    </xf>
    <xf numFmtId="0" fontId="2" fillId="0" borderId="22" xfId="0" applyFont="1" applyBorder="1"/>
    <xf numFmtId="0" fontId="0" fillId="0" borderId="0" xfId="0" applyAlignment="1">
      <alignment horizontal="left"/>
    </xf>
    <xf numFmtId="0" fontId="15" fillId="0" borderId="0" xfId="0" applyFont="1" applyAlignment="1">
      <alignment horizontal="left"/>
    </xf>
    <xf numFmtId="0" fontId="0" fillId="0" borderId="0" xfId="0" applyAlignment="1"/>
    <xf numFmtId="0" fontId="17" fillId="0" borderId="0" xfId="0" applyFont="1" applyAlignment="1"/>
    <xf numFmtId="0" fontId="18" fillId="0" borderId="0" xfId="0" applyFont="1" applyAlignment="1"/>
    <xf numFmtId="2" fontId="3" fillId="0" borderId="1" xfId="0" applyNumberFormat="1" applyFont="1" applyFill="1" applyBorder="1" applyAlignment="1"/>
    <xf numFmtId="0" fontId="3" fillId="0" borderId="10" xfId="1" quotePrefix="1" applyNumberFormat="1" applyFont="1" applyFill="1" applyBorder="1" applyAlignment="1">
      <alignment horizontal="right" vertical="top" wrapText="1"/>
    </xf>
    <xf numFmtId="0" fontId="25" fillId="0" borderId="18" xfId="0" applyFont="1" applyBorder="1"/>
    <xf numFmtId="0" fontId="3" fillId="0" borderId="10" xfId="0" applyFont="1" applyFill="1" applyBorder="1" applyAlignment="1">
      <alignment horizontal="right" vertical="top"/>
    </xf>
    <xf numFmtId="43" fontId="3" fillId="2" borderId="1" xfId="1" applyFont="1" applyFill="1" applyBorder="1" applyAlignment="1"/>
    <xf numFmtId="0" fontId="0" fillId="0" borderId="0" xfId="0" applyBorder="1"/>
    <xf numFmtId="1" fontId="3" fillId="2" borderId="1" xfId="1" applyNumberFormat="1" applyFont="1" applyFill="1" applyBorder="1" applyAlignment="1"/>
    <xf numFmtId="0" fontId="19" fillId="0" borderId="0" xfId="6"/>
    <xf numFmtId="0" fontId="27" fillId="0" borderId="0" xfId="6" applyFont="1"/>
    <xf numFmtId="167" fontId="26" fillId="0" borderId="24" xfId="5" applyFont="1" applyFill="1" applyBorder="1" applyAlignment="1" applyProtection="1">
      <alignment horizontal="right" vertical="center" wrapText="1"/>
    </xf>
    <xf numFmtId="167" fontId="26" fillId="0" borderId="16" xfId="5" applyFont="1" applyFill="1" applyBorder="1" applyAlignment="1" applyProtection="1">
      <alignment horizontal="right" vertical="center" wrapText="1"/>
    </xf>
    <xf numFmtId="167" fontId="26" fillId="9" borderId="29" xfId="5" applyFont="1" applyFill="1" applyBorder="1" applyAlignment="1" applyProtection="1">
      <alignment horizontal="center" vertical="center" wrapText="1"/>
    </xf>
    <xf numFmtId="167" fontId="29" fillId="9" borderId="31" xfId="5" applyFont="1" applyFill="1" applyBorder="1" applyAlignment="1" applyProtection="1">
      <alignment vertical="center" wrapText="1"/>
    </xf>
    <xf numFmtId="167" fontId="26" fillId="9" borderId="32" xfId="5" applyFont="1" applyFill="1" applyBorder="1" applyAlignment="1" applyProtection="1">
      <alignment horizontal="center" vertical="center" wrapText="1"/>
    </xf>
    <xf numFmtId="167" fontId="29" fillId="9" borderId="34" xfId="5" applyFont="1" applyFill="1" applyBorder="1" applyAlignment="1" applyProtection="1">
      <alignment vertical="center" wrapText="1"/>
    </xf>
    <xf numFmtId="167" fontId="26" fillId="0" borderId="27" xfId="5" applyFont="1" applyFill="1" applyBorder="1" applyAlignment="1" applyProtection="1">
      <alignment horizontal="right" vertical="center"/>
    </xf>
    <xf numFmtId="167" fontId="26" fillId="0" borderId="26" xfId="5" applyFont="1" applyFill="1" applyBorder="1" applyAlignment="1" applyProtection="1">
      <alignment horizontal="right" vertical="center" wrapText="1"/>
    </xf>
    <xf numFmtId="0" fontId="0" fillId="0" borderId="33" xfId="0" applyBorder="1" applyAlignment="1"/>
    <xf numFmtId="0" fontId="0" fillId="0" borderId="30" xfId="0" applyBorder="1" applyAlignment="1"/>
    <xf numFmtId="167" fontId="26" fillId="0" borderId="23" xfId="5" applyFont="1" applyFill="1" applyBorder="1" applyAlignment="1" applyProtection="1">
      <alignment horizontal="right" vertical="center" wrapText="1"/>
    </xf>
    <xf numFmtId="167" fontId="26" fillId="0" borderId="36" xfId="5" applyFont="1" applyFill="1" applyBorder="1" applyAlignment="1" applyProtection="1">
      <alignment horizontal="right" vertical="center"/>
    </xf>
    <xf numFmtId="43" fontId="0" fillId="0" borderId="27" xfId="1" applyFont="1" applyBorder="1" applyAlignment="1"/>
    <xf numFmtId="2" fontId="0" fillId="0" borderId="0" xfId="0" applyNumberFormat="1"/>
    <xf numFmtId="0" fontId="0" fillId="10" borderId="0" xfId="0" applyFill="1"/>
    <xf numFmtId="0" fontId="0" fillId="0" borderId="0" xfId="0" applyFill="1"/>
    <xf numFmtId="0" fontId="0" fillId="0" borderId="18" xfId="0" applyBorder="1" applyAlignment="1">
      <alignment wrapText="1"/>
    </xf>
    <xf numFmtId="0" fontId="3" fillId="0" borderId="1" xfId="0" applyFont="1" applyFill="1" applyBorder="1" applyAlignment="1">
      <alignment horizontal="left" vertical="top" wrapText="1"/>
    </xf>
    <xf numFmtId="165" fontId="4" fillId="2" borderId="10" xfId="1" applyNumberFormat="1" applyFont="1" applyFill="1" applyBorder="1" applyAlignment="1">
      <alignment horizontal="right" vertical="top" wrapText="1"/>
    </xf>
    <xf numFmtId="165" fontId="3" fillId="2" borderId="10" xfId="1" applyNumberFormat="1" applyFont="1" applyFill="1" applyBorder="1" applyAlignment="1">
      <alignment horizontal="right" vertical="top" wrapText="1"/>
    </xf>
    <xf numFmtId="165" fontId="4" fillId="0" borderId="10" xfId="1" quotePrefix="1" applyNumberFormat="1" applyFont="1" applyFill="1" applyBorder="1" applyAlignment="1">
      <alignment horizontal="right" vertical="top" wrapText="1"/>
    </xf>
    <xf numFmtId="43" fontId="3" fillId="2" borderId="1" xfId="1" applyNumberFormat="1" applyFont="1" applyFill="1" applyBorder="1" applyAlignment="1"/>
    <xf numFmtId="167" fontId="29" fillId="9" borderId="29" xfId="5" applyFont="1" applyFill="1" applyBorder="1" applyAlignment="1" applyProtection="1">
      <alignment horizontal="center" vertical="center" wrapText="1"/>
    </xf>
    <xf numFmtId="167" fontId="29" fillId="9" borderId="39" xfId="5" applyFont="1" applyFill="1" applyBorder="1" applyAlignment="1" applyProtection="1">
      <alignment horizontal="center" vertical="center" wrapText="1"/>
    </xf>
    <xf numFmtId="165" fontId="28" fillId="9" borderId="29" xfId="5" applyNumberFormat="1" applyFont="1" applyFill="1" applyBorder="1" applyAlignment="1" applyProtection="1">
      <alignment horizontal="center" vertical="center"/>
    </xf>
    <xf numFmtId="167" fontId="28" fillId="9" borderId="32" xfId="5" applyFont="1" applyFill="1" applyBorder="1" applyAlignment="1" applyProtection="1">
      <alignment vertical="center"/>
    </xf>
    <xf numFmtId="43" fontId="0" fillId="0" borderId="33" xfId="1" applyFont="1" applyBorder="1" applyAlignment="1"/>
    <xf numFmtId="165" fontId="29" fillId="9" borderId="30" xfId="5" applyNumberFormat="1" applyFont="1" applyFill="1" applyBorder="1" applyAlignment="1" applyProtection="1">
      <alignment horizontal="center" vertical="center"/>
    </xf>
    <xf numFmtId="167" fontId="29" fillId="9" borderId="33" xfId="5" applyFont="1" applyFill="1" applyBorder="1" applyAlignment="1" applyProtection="1">
      <alignment horizontal="right" vertical="center"/>
    </xf>
    <xf numFmtId="165" fontId="29" fillId="9" borderId="31" xfId="5" applyNumberFormat="1" applyFont="1" applyFill="1" applyBorder="1" applyAlignment="1" applyProtection="1">
      <alignment horizontal="center" vertical="center"/>
    </xf>
    <xf numFmtId="167" fontId="27" fillId="9" borderId="33" xfId="5" applyFont="1" applyFill="1" applyBorder="1" applyAlignment="1" applyProtection="1">
      <alignment horizontal="center" vertical="center"/>
    </xf>
    <xf numFmtId="165" fontId="26" fillId="0" borderId="35" xfId="5" applyNumberFormat="1" applyFont="1" applyFill="1" applyBorder="1" applyAlignment="1" applyProtection="1">
      <alignment horizontal="right" vertical="center"/>
    </xf>
    <xf numFmtId="165" fontId="26" fillId="0" borderId="37" xfId="5" applyNumberFormat="1" applyFont="1" applyFill="1" applyBorder="1" applyAlignment="1" applyProtection="1">
      <alignment horizontal="right" vertical="center"/>
    </xf>
    <xf numFmtId="165" fontId="26" fillId="0" borderId="28" xfId="5" applyNumberFormat="1" applyFont="1" applyFill="1" applyBorder="1" applyAlignment="1" applyProtection="1">
      <alignment horizontal="right" vertical="center"/>
    </xf>
    <xf numFmtId="0" fontId="3" fillId="0" borderId="10" xfId="1" quotePrefix="1" applyNumberFormat="1" applyFont="1" applyBorder="1" applyAlignment="1">
      <alignment horizontal="left" vertical="top" wrapText="1" indent="2"/>
    </xf>
    <xf numFmtId="0" fontId="3" fillId="0" borderId="11" xfId="1" quotePrefix="1" applyNumberFormat="1" applyFont="1" applyBorder="1" applyAlignment="1">
      <alignment horizontal="left" vertical="top" wrapText="1" indent="2"/>
    </xf>
    <xf numFmtId="0" fontId="0" fillId="0" borderId="30" xfId="0" applyBorder="1"/>
    <xf numFmtId="0" fontId="0" fillId="8" borderId="30" xfId="0" applyFill="1" applyBorder="1"/>
    <xf numFmtId="0" fontId="0" fillId="8" borderId="0" xfId="0" applyFill="1" applyBorder="1"/>
    <xf numFmtId="0" fontId="0" fillId="8" borderId="33" xfId="0" applyFill="1" applyBorder="1" applyAlignment="1">
      <alignment horizontal="right"/>
    </xf>
    <xf numFmtId="0" fontId="0" fillId="0" borderId="37" xfId="0" applyBorder="1"/>
    <xf numFmtId="43" fontId="7" fillId="6" borderId="9" xfId="1" applyFont="1" applyFill="1" applyBorder="1" applyAlignment="1">
      <alignment horizontal="left" vertical="top" wrapText="1"/>
    </xf>
    <xf numFmtId="0" fontId="0" fillId="8" borderId="37" xfId="0" applyFill="1" applyBorder="1"/>
    <xf numFmtId="0" fontId="0" fillId="8" borderId="26" xfId="0" applyFill="1" applyBorder="1"/>
    <xf numFmtId="0" fontId="0" fillId="8" borderId="36" xfId="0" applyFill="1" applyBorder="1" applyAlignment="1">
      <alignment horizontal="right"/>
    </xf>
    <xf numFmtId="43" fontId="3" fillId="3" borderId="14" xfId="1" applyFont="1" applyFill="1" applyBorder="1" applyAlignment="1">
      <alignment horizontal="left"/>
    </xf>
    <xf numFmtId="0" fontId="3" fillId="0" borderId="40" xfId="1" applyNumberFormat="1" applyFont="1" applyFill="1" applyBorder="1" applyAlignment="1">
      <alignment horizontal="right" vertical="top" wrapText="1"/>
    </xf>
    <xf numFmtId="0" fontId="3" fillId="2" borderId="41" xfId="0" applyFont="1" applyFill="1" applyBorder="1" applyAlignment="1">
      <alignment vertical="top" wrapText="1"/>
    </xf>
    <xf numFmtId="2" fontId="3" fillId="2" borderId="41" xfId="0" applyNumberFormat="1" applyFont="1" applyFill="1" applyBorder="1" applyAlignment="1"/>
    <xf numFmtId="0" fontId="3" fillId="2" borderId="41" xfId="0" applyFont="1" applyFill="1" applyBorder="1" applyAlignment="1"/>
    <xf numFmtId="43" fontId="3" fillId="2" borderId="41" xfId="1" applyFont="1" applyFill="1" applyBorder="1" applyAlignment="1">
      <alignment horizontal="right"/>
    </xf>
    <xf numFmtId="43" fontId="3" fillId="2" borderId="42" xfId="1" applyFont="1" applyFill="1" applyBorder="1" applyAlignment="1">
      <alignment horizontal="right"/>
    </xf>
    <xf numFmtId="43" fontId="7" fillId="6" borderId="45" xfId="1" applyFont="1" applyFill="1" applyBorder="1" applyAlignment="1">
      <alignment horizontal="left" vertical="top" wrapText="1"/>
    </xf>
    <xf numFmtId="1" fontId="4" fillId="0" borderId="40" xfId="0" applyNumberFormat="1" applyFont="1" applyFill="1" applyBorder="1" applyAlignment="1">
      <alignment horizontal="right" vertical="top"/>
    </xf>
    <xf numFmtId="0" fontId="3" fillId="2" borderId="41" xfId="0" applyFont="1" applyFill="1" applyBorder="1" applyAlignment="1">
      <alignment horizontal="left" vertical="top" wrapText="1"/>
    </xf>
    <xf numFmtId="1" fontId="3" fillId="2" borderId="41" xfId="0" applyNumberFormat="1" applyFont="1" applyFill="1" applyBorder="1" applyAlignment="1"/>
    <xf numFmtId="43" fontId="0" fillId="0" borderId="36" xfId="1" applyFont="1" applyBorder="1"/>
    <xf numFmtId="0" fontId="3" fillId="2" borderId="10" xfId="0" applyFont="1" applyFill="1" applyBorder="1" applyAlignment="1"/>
    <xf numFmtId="2" fontId="4" fillId="2" borderId="41" xfId="0" applyNumberFormat="1" applyFont="1" applyFill="1" applyBorder="1" applyAlignment="1"/>
    <xf numFmtId="0" fontId="4" fillId="2" borderId="41" xfId="0" applyFont="1" applyFill="1" applyBorder="1" applyAlignment="1"/>
    <xf numFmtId="43" fontId="4" fillId="2" borderId="41" xfId="1" applyFont="1" applyFill="1" applyBorder="1" applyAlignment="1">
      <alignment horizontal="right"/>
    </xf>
    <xf numFmtId="43" fontId="4" fillId="2" borderId="42" xfId="1" applyFont="1" applyFill="1" applyBorder="1" applyAlignment="1">
      <alignment horizontal="right"/>
    </xf>
    <xf numFmtId="0" fontId="3" fillId="2" borderId="13" xfId="0" applyFont="1" applyFill="1" applyBorder="1" applyAlignment="1">
      <alignment horizontal="left" vertical="top" wrapText="1"/>
    </xf>
    <xf numFmtId="2" fontId="4" fillId="2" borderId="13" xfId="0" applyNumberFormat="1" applyFont="1" applyFill="1" applyBorder="1" applyAlignment="1"/>
    <xf numFmtId="0" fontId="4" fillId="2" borderId="13" xfId="0" applyFont="1" applyFill="1" applyBorder="1" applyAlignment="1"/>
    <xf numFmtId="43" fontId="4" fillId="2" borderId="13" xfId="1" applyFont="1" applyFill="1" applyBorder="1" applyAlignment="1">
      <alignment horizontal="right"/>
    </xf>
    <xf numFmtId="43" fontId="4" fillId="2" borderId="14" xfId="1" applyFont="1" applyFill="1" applyBorder="1" applyAlignment="1">
      <alignment horizontal="right"/>
    </xf>
    <xf numFmtId="0" fontId="9" fillId="0" borderId="21" xfId="0" applyNumberFormat="1" applyFont="1" applyFill="1" applyBorder="1" applyAlignment="1">
      <alignment horizontal="right" vertical="top"/>
    </xf>
    <xf numFmtId="0" fontId="3" fillId="2" borderId="20" xfId="0" quotePrefix="1" applyFont="1" applyFill="1" applyBorder="1" applyAlignment="1">
      <alignment horizontal="left" vertical="top" wrapText="1"/>
    </xf>
    <xf numFmtId="1" fontId="3" fillId="2" borderId="20" xfId="0" applyNumberFormat="1" applyFont="1" applyFill="1" applyBorder="1" applyAlignment="1"/>
    <xf numFmtId="0" fontId="3" fillId="2" borderId="20" xfId="0" applyFont="1" applyFill="1" applyBorder="1" applyAlignment="1"/>
    <xf numFmtId="43" fontId="3" fillId="2" borderId="20" xfId="1" applyFont="1" applyFill="1" applyBorder="1" applyAlignment="1">
      <alignment horizontal="right"/>
    </xf>
    <xf numFmtId="43" fontId="3" fillId="2" borderId="19" xfId="1" applyFont="1" applyFill="1" applyBorder="1" applyAlignment="1">
      <alignment horizontal="right"/>
    </xf>
    <xf numFmtId="165" fontId="7" fillId="5" borderId="46" xfId="0" quotePrefix="1" applyNumberFormat="1" applyFont="1" applyFill="1" applyBorder="1" applyAlignment="1">
      <alignment horizontal="right" vertical="top"/>
    </xf>
    <xf numFmtId="164" fontId="3" fillId="2" borderId="20" xfId="1" applyNumberFormat="1" applyFont="1" applyFill="1" applyBorder="1" applyAlignment="1">
      <alignment horizontal="right"/>
    </xf>
    <xf numFmtId="43" fontId="3" fillId="3" borderId="20" xfId="1" applyFont="1" applyFill="1" applyBorder="1" applyAlignment="1">
      <alignment horizontal="left"/>
    </xf>
    <xf numFmtId="43" fontId="3" fillId="3" borderId="19" xfId="1" applyFont="1" applyFill="1" applyBorder="1" applyAlignment="1">
      <alignment horizontal="left"/>
    </xf>
    <xf numFmtId="0" fontId="4" fillId="8" borderId="47" xfId="0" applyFont="1" applyFill="1" applyBorder="1" applyAlignment="1">
      <alignment horizontal="left" vertical="top" wrapText="1"/>
    </xf>
    <xf numFmtId="164" fontId="3" fillId="8" borderId="47" xfId="1" applyNumberFormat="1" applyFont="1" applyFill="1" applyBorder="1" applyAlignment="1">
      <alignment horizontal="right"/>
    </xf>
    <xf numFmtId="0" fontId="3" fillId="8" borderId="47" xfId="0" applyFont="1" applyFill="1" applyBorder="1" applyAlignment="1"/>
    <xf numFmtId="43" fontId="3" fillId="8" borderId="47" xfId="1" applyFont="1" applyFill="1" applyBorder="1" applyAlignment="1">
      <alignment horizontal="left"/>
    </xf>
    <xf numFmtId="43" fontId="3" fillId="8" borderId="17" xfId="1" applyFont="1" applyFill="1" applyBorder="1" applyAlignment="1">
      <alignment horizontal="left"/>
    </xf>
    <xf numFmtId="1" fontId="3" fillId="2" borderId="41" xfId="0" applyNumberFormat="1" applyFont="1" applyFill="1" applyBorder="1" applyAlignment="1">
      <alignment horizontal="right"/>
    </xf>
    <xf numFmtId="43" fontId="4" fillId="2" borderId="41" xfId="1" quotePrefix="1" applyFont="1" applyFill="1" applyBorder="1" applyAlignment="1">
      <alignment horizontal="right" vertical="top"/>
    </xf>
    <xf numFmtId="43" fontId="4" fillId="2" borderId="42" xfId="1" quotePrefix="1" applyFont="1" applyFill="1" applyBorder="1" applyAlignment="1">
      <alignment horizontal="right" vertical="top"/>
    </xf>
    <xf numFmtId="0" fontId="16" fillId="0" borderId="48" xfId="0" applyFont="1" applyBorder="1"/>
    <xf numFmtId="43" fontId="16" fillId="0" borderId="49" xfId="1" applyFont="1" applyBorder="1"/>
    <xf numFmtId="0" fontId="2" fillId="0" borderId="48" xfId="0" applyFont="1" applyBorder="1"/>
    <xf numFmtId="43" fontId="0" fillId="0" borderId="26" xfId="1" applyFont="1" applyBorder="1"/>
    <xf numFmtId="0" fontId="2" fillId="0" borderId="28" xfId="0" applyFont="1" applyBorder="1" applyAlignment="1">
      <alignment wrapText="1"/>
    </xf>
    <xf numFmtId="43" fontId="24" fillId="0" borderId="0" xfId="1" applyFont="1" applyFill="1" applyBorder="1"/>
    <xf numFmtId="43" fontId="0" fillId="0" borderId="0" xfId="1" applyFont="1" applyBorder="1"/>
    <xf numFmtId="43" fontId="0" fillId="0" borderId="33" xfId="1" applyFont="1" applyBorder="1"/>
    <xf numFmtId="43" fontId="16" fillId="0" borderId="51" xfId="1" applyFont="1" applyBorder="1"/>
    <xf numFmtId="165" fontId="3" fillId="2" borderId="21" xfId="1" applyNumberFormat="1" applyFont="1" applyFill="1" applyBorder="1" applyAlignment="1">
      <alignment horizontal="right" vertical="top" wrapText="1"/>
    </xf>
    <xf numFmtId="165" fontId="3" fillId="5" borderId="5" xfId="1" applyNumberFormat="1" applyFont="1" applyFill="1" applyBorder="1" applyAlignment="1">
      <alignment horizontal="right" vertical="top" wrapText="1"/>
    </xf>
    <xf numFmtId="165" fontId="7" fillId="5" borderId="5" xfId="1" applyNumberFormat="1" applyFont="1" applyFill="1" applyBorder="1" applyAlignment="1">
      <alignment horizontal="right" vertical="top" wrapText="1"/>
    </xf>
    <xf numFmtId="0" fontId="3" fillId="0" borderId="21" xfId="0" applyFont="1" applyFill="1" applyBorder="1" applyAlignment="1">
      <alignment vertical="top"/>
    </xf>
    <xf numFmtId="0" fontId="3" fillId="2" borderId="20" xfId="0" applyFont="1" applyFill="1" applyBorder="1" applyAlignment="1">
      <alignment vertical="top" wrapText="1"/>
    </xf>
    <xf numFmtId="2" fontId="3" fillId="2" borderId="20" xfId="1" applyNumberFormat="1" applyFont="1" applyFill="1" applyBorder="1" applyAlignment="1"/>
    <xf numFmtId="2" fontId="3" fillId="0" borderId="13" xfId="1" applyNumberFormat="1" applyFont="1" applyFill="1" applyBorder="1" applyAlignment="1"/>
    <xf numFmtId="0" fontId="3" fillId="0" borderId="13" xfId="0" applyFont="1" applyFill="1" applyBorder="1" applyAlignment="1"/>
    <xf numFmtId="43" fontId="3" fillId="0" borderId="13" xfId="1" applyFont="1" applyFill="1" applyBorder="1" applyAlignment="1">
      <alignment horizontal="right"/>
    </xf>
    <xf numFmtId="1" fontId="4" fillId="0" borderId="21" xfId="1" applyNumberFormat="1" applyFont="1" applyFill="1" applyBorder="1" applyAlignment="1">
      <alignment horizontal="right" vertical="top" wrapText="1"/>
    </xf>
    <xf numFmtId="0" fontId="4" fillId="2" borderId="20" xfId="0" applyFont="1" applyFill="1" applyBorder="1" applyAlignment="1"/>
    <xf numFmtId="165" fontId="4" fillId="0" borderId="12" xfId="0" quotePrefix="1" applyNumberFormat="1" applyFont="1" applyFill="1" applyBorder="1" applyAlignment="1">
      <alignment horizontal="right" vertical="top"/>
    </xf>
    <xf numFmtId="0" fontId="4" fillId="2" borderId="13" xfId="0" applyFont="1" applyFill="1" applyBorder="1" applyAlignment="1">
      <alignment horizontal="left" vertical="top" wrapText="1"/>
    </xf>
    <xf numFmtId="2" fontId="3" fillId="2" borderId="13" xfId="0" applyNumberFormat="1" applyFont="1" applyFill="1" applyBorder="1" applyAlignment="1"/>
    <xf numFmtId="165" fontId="4" fillId="0" borderId="21" xfId="0" quotePrefix="1" applyNumberFormat="1" applyFont="1" applyFill="1" applyBorder="1" applyAlignment="1">
      <alignment horizontal="right" vertical="top"/>
    </xf>
    <xf numFmtId="2" fontId="3" fillId="2" borderId="20" xfId="0" applyNumberFormat="1" applyFont="1" applyFill="1" applyBorder="1" applyAlignment="1"/>
    <xf numFmtId="0" fontId="3" fillId="2" borderId="21" xfId="0" applyFont="1" applyFill="1" applyBorder="1" applyAlignment="1"/>
    <xf numFmtId="164" fontId="3" fillId="2" borderId="20" xfId="1" applyNumberFormat="1" applyFont="1" applyFill="1" applyBorder="1" applyAlignment="1"/>
    <xf numFmtId="165" fontId="3" fillId="0" borderId="21" xfId="0" quotePrefix="1" applyNumberFormat="1" applyFont="1" applyFill="1" applyBorder="1" applyAlignment="1">
      <alignment horizontal="right" vertical="top"/>
    </xf>
    <xf numFmtId="0" fontId="3" fillId="0" borderId="1" xfId="0" applyFont="1" applyFill="1" applyBorder="1" applyAlignment="1">
      <alignment vertical="top" wrapText="1"/>
    </xf>
    <xf numFmtId="0" fontId="3" fillId="0" borderId="52" xfId="0" applyFont="1" applyFill="1" applyBorder="1" applyAlignment="1">
      <alignment vertical="top"/>
    </xf>
    <xf numFmtId="0" fontId="3" fillId="0" borderId="53" xfId="0" applyFont="1" applyFill="1" applyBorder="1" applyAlignment="1">
      <alignment vertical="top" wrapText="1"/>
    </xf>
    <xf numFmtId="43" fontId="3" fillId="3" borderId="54" xfId="1" applyFont="1" applyFill="1" applyBorder="1" applyAlignment="1">
      <alignment horizontal="left"/>
    </xf>
    <xf numFmtId="164" fontId="3" fillId="2" borderId="1" xfId="1" applyNumberFormat="1" applyFont="1" applyFill="1" applyBorder="1" applyAlignment="1">
      <alignment horizontal="right" vertical="top"/>
    </xf>
    <xf numFmtId="0" fontId="3" fillId="2" borderId="1" xfId="0" applyFont="1" applyFill="1" applyBorder="1" applyAlignment="1">
      <alignment vertical="top"/>
    </xf>
    <xf numFmtId="43" fontId="3" fillId="3" borderId="1" xfId="1" applyFont="1" applyFill="1" applyBorder="1" applyAlignment="1">
      <alignment horizontal="left" vertical="top"/>
    </xf>
    <xf numFmtId="0" fontId="23" fillId="0" borderId="50" xfId="0" applyFont="1" applyFill="1" applyBorder="1" applyAlignment="1">
      <alignment wrapText="1"/>
    </xf>
    <xf numFmtId="2" fontId="3" fillId="2" borderId="0" xfId="1" applyNumberFormat="1" applyFont="1" applyFill="1" applyBorder="1" applyAlignment="1"/>
    <xf numFmtId="43" fontId="0" fillId="0" borderId="28" xfId="1" applyFont="1" applyBorder="1" applyAlignment="1">
      <alignment horizontal="left"/>
    </xf>
    <xf numFmtId="43" fontId="0" fillId="0" borderId="35" xfId="1" applyFont="1" applyBorder="1" applyAlignment="1"/>
    <xf numFmtId="0" fontId="32" fillId="0" borderId="0" xfId="0" applyFont="1"/>
    <xf numFmtId="0" fontId="0" fillId="0" borderId="0" xfId="0" applyAlignment="1">
      <alignment horizontal="center"/>
    </xf>
    <xf numFmtId="2" fontId="3" fillId="2" borderId="1" xfId="0" applyNumberFormat="1" applyFont="1" applyFill="1" applyBorder="1" applyAlignment="1">
      <alignment horizontal="right"/>
    </xf>
    <xf numFmtId="0" fontId="3" fillId="2" borderId="1" xfId="0" applyFont="1" applyFill="1" applyBorder="1" applyAlignment="1">
      <alignment horizontal="left"/>
    </xf>
    <xf numFmtId="0" fontId="4" fillId="0" borderId="1" xfId="0" applyFont="1" applyFill="1" applyBorder="1" applyAlignment="1">
      <alignment horizontal="left" vertical="top" wrapText="1"/>
    </xf>
    <xf numFmtId="0" fontId="3" fillId="0" borderId="1" xfId="0" applyFont="1" applyFill="1" applyBorder="1" applyAlignment="1"/>
    <xf numFmtId="164" fontId="3" fillId="0" borderId="1" xfId="1" applyNumberFormat="1" applyFont="1" applyFill="1" applyBorder="1" applyAlignment="1"/>
    <xf numFmtId="165" fontId="4" fillId="8" borderId="46" xfId="0" applyNumberFormat="1" applyFont="1" applyFill="1" applyBorder="1" applyAlignment="1">
      <alignment horizontal="right" vertical="top"/>
    </xf>
    <xf numFmtId="43" fontId="3" fillId="0" borderId="1" xfId="1" applyFont="1" applyFill="1" applyBorder="1" applyAlignment="1">
      <alignment horizontal="right"/>
    </xf>
    <xf numFmtId="43" fontId="3" fillId="0" borderId="11" xfId="1" applyFont="1" applyFill="1" applyBorder="1" applyAlignment="1">
      <alignment horizontal="left"/>
    </xf>
    <xf numFmtId="0" fontId="3" fillId="0" borderId="1" xfId="0" quotePrefix="1" applyFont="1" applyFill="1" applyBorder="1" applyAlignment="1">
      <alignment horizontal="left" vertical="top" wrapText="1" indent="2"/>
    </xf>
    <xf numFmtId="0" fontId="4" fillId="0" borderId="1" xfId="0" applyFont="1" applyFill="1" applyBorder="1" applyAlignment="1">
      <alignment vertical="top" wrapText="1"/>
    </xf>
    <xf numFmtId="2" fontId="3" fillId="2" borderId="1" xfId="0" applyNumberFormat="1" applyFont="1" applyFill="1" applyBorder="1" applyAlignment="1">
      <alignment vertical="top"/>
    </xf>
    <xf numFmtId="43" fontId="3" fillId="2" borderId="1" xfId="1" applyNumberFormat="1" applyFont="1" applyFill="1" applyBorder="1" applyAlignment="1">
      <alignment horizontal="right"/>
    </xf>
    <xf numFmtId="167" fontId="29" fillId="9" borderId="25" xfId="5" applyFont="1" applyFill="1" applyBorder="1" applyAlignment="1" applyProtection="1">
      <alignment horizontal="center" vertical="center" wrapText="1"/>
    </xf>
    <xf numFmtId="167" fontId="29" fillId="9" borderId="38" xfId="5" applyFont="1" applyFill="1" applyBorder="1" applyAlignment="1" applyProtection="1">
      <alignment horizontal="center" vertical="center" wrapText="1"/>
    </xf>
    <xf numFmtId="0" fontId="21" fillId="0" borderId="0" xfId="0" applyFont="1" applyAlignment="1">
      <alignment horizontal="left"/>
    </xf>
    <xf numFmtId="0" fontId="20" fillId="0" borderId="0" xfId="0" applyFont="1" applyAlignment="1">
      <alignment horizontal="left" vertical="center"/>
    </xf>
    <xf numFmtId="0" fontId="22" fillId="0" borderId="0" xfId="4" applyAlignment="1">
      <alignment horizontal="left" vertical="center"/>
    </xf>
    <xf numFmtId="0" fontId="6" fillId="7" borderId="6" xfId="0" applyFont="1" applyFill="1" applyBorder="1" applyAlignment="1">
      <alignment horizontal="left" vertical="top" wrapText="1"/>
    </xf>
    <xf numFmtId="0" fontId="6" fillId="7" borderId="7" xfId="0" applyFont="1" applyFill="1" applyBorder="1" applyAlignment="1">
      <alignment horizontal="left" vertical="top" wrapText="1"/>
    </xf>
    <xf numFmtId="0" fontId="6" fillId="4" borderId="6" xfId="0" applyFont="1" applyFill="1" applyBorder="1" applyAlignment="1">
      <alignment horizontal="left" vertical="top" wrapText="1"/>
    </xf>
    <xf numFmtId="0" fontId="6" fillId="4" borderId="7" xfId="0" applyFont="1" applyFill="1" applyBorder="1" applyAlignment="1">
      <alignment horizontal="left" vertical="top" wrapText="1"/>
    </xf>
    <xf numFmtId="0" fontId="7" fillId="6" borderId="6" xfId="0" applyFont="1" applyFill="1" applyBorder="1" applyAlignment="1">
      <alignment horizontal="left" vertical="top" wrapText="1"/>
    </xf>
    <xf numFmtId="0" fontId="7" fillId="6" borderId="7" xfId="0" applyFont="1" applyFill="1" applyBorder="1" applyAlignment="1">
      <alignment horizontal="left" vertical="top" wrapText="1"/>
    </xf>
    <xf numFmtId="0" fontId="7" fillId="6" borderId="8" xfId="0" applyFont="1" applyFill="1" applyBorder="1" applyAlignment="1">
      <alignment horizontal="left" vertical="top" wrapText="1"/>
    </xf>
    <xf numFmtId="0" fontId="7" fillId="6" borderId="43" xfId="0" applyFont="1" applyFill="1" applyBorder="1" applyAlignment="1">
      <alignment horizontal="left" vertical="top" wrapText="1"/>
    </xf>
    <xf numFmtId="0" fontId="7" fillId="6" borderId="44" xfId="0" applyFont="1" applyFill="1" applyBorder="1" applyAlignment="1">
      <alignment horizontal="left" vertical="top" wrapText="1"/>
    </xf>
    <xf numFmtId="0" fontId="7" fillId="5" borderId="15" xfId="0" applyFont="1" applyFill="1" applyBorder="1" applyAlignment="1">
      <alignment horizontal="left" vertical="top" wrapText="1"/>
    </xf>
    <xf numFmtId="0" fontId="7" fillId="5" borderId="16" xfId="0" applyFont="1" applyFill="1" applyBorder="1" applyAlignment="1">
      <alignment horizontal="left" vertical="top" wrapText="1"/>
    </xf>
    <xf numFmtId="0" fontId="6" fillId="7" borderId="8" xfId="0" applyFont="1" applyFill="1" applyBorder="1" applyAlignment="1">
      <alignment horizontal="left" vertical="top" wrapText="1"/>
    </xf>
    <xf numFmtId="0" fontId="7" fillId="6" borderId="15" xfId="0" applyFont="1" applyFill="1" applyBorder="1" applyAlignment="1">
      <alignment horizontal="left" vertical="top" wrapText="1"/>
    </xf>
    <xf numFmtId="0" fontId="7" fillId="6" borderId="16" xfId="0" applyFont="1" applyFill="1" applyBorder="1" applyAlignment="1">
      <alignment horizontal="left" vertical="top" wrapText="1"/>
    </xf>
  </cellXfs>
  <cellStyles count="8">
    <cellStyle name="Comma" xfId="1" builtinId="3"/>
    <cellStyle name="Comma 2" xfId="3"/>
    <cellStyle name="Comma 2 2" xfId="5"/>
    <cellStyle name="Hyperlink" xfId="4" builtinId="8"/>
    <cellStyle name="Normal" xfId="0" builtinId="0"/>
    <cellStyle name="Normal 2" xfId="2"/>
    <cellStyle name="Normal 3" xfId="7"/>
    <cellStyle name="Normal 7"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2"/>
  <sheetViews>
    <sheetView tabSelected="1" view="pageBreakPreview" zoomScaleNormal="100" zoomScaleSheetLayoutView="100" zoomScalePageLayoutView="85" workbookViewId="0"/>
  </sheetViews>
  <sheetFormatPr defaultRowHeight="15" x14ac:dyDescent="0.25"/>
  <cols>
    <col min="1" max="1" width="10.85546875" customWidth="1"/>
    <col min="2" max="2" width="31.140625" customWidth="1"/>
    <col min="3" max="3" width="41" customWidth="1"/>
    <col min="4" max="4" width="17.140625" customWidth="1"/>
    <col min="5" max="9" width="13.140625" customWidth="1"/>
  </cols>
  <sheetData>
    <row r="1" spans="1:6" x14ac:dyDescent="0.25">
      <c r="A1" s="94"/>
      <c r="B1" s="94"/>
      <c r="C1" s="94"/>
      <c r="D1" s="95"/>
      <c r="E1" s="61"/>
      <c r="F1" s="61"/>
    </row>
    <row r="2" spans="1:6" ht="31.5" x14ac:dyDescent="0.5">
      <c r="A2" s="98" t="s">
        <v>164</v>
      </c>
      <c r="B2" s="98"/>
      <c r="C2" s="98"/>
      <c r="D2" s="98"/>
      <c r="E2" s="61"/>
      <c r="F2" s="61"/>
    </row>
    <row r="3" spans="1:6" ht="23.25" x14ac:dyDescent="0.35">
      <c r="A3" s="97" t="s">
        <v>303</v>
      </c>
      <c r="B3" s="97"/>
      <c r="C3" s="97"/>
      <c r="D3" s="97"/>
      <c r="E3" s="61"/>
      <c r="F3" s="61"/>
    </row>
    <row r="4" spans="1:6" x14ac:dyDescent="0.25">
      <c r="A4" s="96" t="s">
        <v>217</v>
      </c>
      <c r="B4" s="96"/>
      <c r="C4" s="96"/>
      <c r="D4" s="96"/>
      <c r="E4" s="61"/>
      <c r="F4" s="61"/>
    </row>
    <row r="5" spans="1:6" x14ac:dyDescent="0.25">
      <c r="A5" s="96" t="s">
        <v>305</v>
      </c>
      <c r="B5" s="96"/>
      <c r="C5" s="96"/>
      <c r="D5" s="96"/>
      <c r="E5" s="61"/>
      <c r="F5" s="61"/>
    </row>
    <row r="7" spans="1:6" x14ac:dyDescent="0.25">
      <c r="A7" s="106"/>
      <c r="B7" s="107"/>
      <c r="C7" s="107"/>
      <c r="D7" s="107"/>
    </row>
    <row r="8" spans="1:6" ht="30.75" customHeight="1" x14ac:dyDescent="0.25">
      <c r="A8" s="130" t="s">
        <v>157</v>
      </c>
      <c r="B8" s="246" t="s">
        <v>13</v>
      </c>
      <c r="C8" s="247"/>
      <c r="D8" s="131" t="s">
        <v>158</v>
      </c>
    </row>
    <row r="9" spans="1:6" ht="16.5" x14ac:dyDescent="0.25">
      <c r="A9" s="132"/>
      <c r="B9" s="110"/>
      <c r="C9" s="112"/>
      <c r="D9" s="133"/>
    </row>
    <row r="10" spans="1:6" x14ac:dyDescent="0.25">
      <c r="A10" s="117">
        <v>1</v>
      </c>
      <c r="B10" s="117" t="s">
        <v>6</v>
      </c>
      <c r="C10" s="116"/>
      <c r="D10" s="134">
        <f>'GENERAL SUMMARY '!C17</f>
        <v>0</v>
      </c>
    </row>
    <row r="11" spans="1:6" x14ac:dyDescent="0.25">
      <c r="A11" s="117">
        <v>2</v>
      </c>
      <c r="B11" s="117" t="s">
        <v>89</v>
      </c>
      <c r="C11" s="116"/>
      <c r="D11" s="134">
        <f>'GENERAL SUMMARY '!D17</f>
        <v>0</v>
      </c>
    </row>
    <row r="12" spans="1:6" x14ac:dyDescent="0.25">
      <c r="A12" s="117">
        <v>3</v>
      </c>
      <c r="B12" s="117" t="s">
        <v>102</v>
      </c>
      <c r="C12" s="116"/>
      <c r="D12" s="134">
        <f>'GENERAL SUMMARY '!E17</f>
        <v>0</v>
      </c>
    </row>
    <row r="13" spans="1:6" ht="16.5" customHeight="1" x14ac:dyDescent="0.25">
      <c r="A13" s="117">
        <v>4</v>
      </c>
      <c r="B13" s="117" t="s">
        <v>65</v>
      </c>
      <c r="C13" s="116"/>
      <c r="D13" s="134">
        <f>'GENERAL SUMMARY '!F17</f>
        <v>0</v>
      </c>
    </row>
    <row r="14" spans="1:6" ht="16.5" customHeight="1" x14ac:dyDescent="0.25">
      <c r="A14" s="117">
        <v>5</v>
      </c>
      <c r="B14" s="117" t="s">
        <v>159</v>
      </c>
      <c r="C14" s="116"/>
      <c r="D14" s="134">
        <f>'GENERAL SUMMARY '!G17</f>
        <v>0</v>
      </c>
    </row>
    <row r="15" spans="1:6" x14ac:dyDescent="0.25">
      <c r="A15" s="117">
        <v>6</v>
      </c>
      <c r="B15" s="117" t="s">
        <v>52</v>
      </c>
      <c r="C15" s="116"/>
      <c r="D15" s="134">
        <f>'GENERAL SUMMARY '!H17</f>
        <v>0</v>
      </c>
    </row>
    <row r="16" spans="1:6" x14ac:dyDescent="0.25">
      <c r="A16" s="117">
        <v>7</v>
      </c>
      <c r="B16" s="117" t="s">
        <v>119</v>
      </c>
      <c r="C16" s="116"/>
      <c r="D16" s="134">
        <f>'GENERAL SUMMARY '!I17</f>
        <v>0</v>
      </c>
    </row>
    <row r="17" spans="1:4" x14ac:dyDescent="0.25">
      <c r="A17" s="117">
        <v>8</v>
      </c>
      <c r="B17" s="117" t="s">
        <v>49</v>
      </c>
      <c r="C17" s="116"/>
      <c r="D17" s="134">
        <f>'GENERAL SUMMARY '!J17</f>
        <v>0</v>
      </c>
    </row>
    <row r="18" spans="1:4" ht="16.5" customHeight="1" x14ac:dyDescent="0.25">
      <c r="A18" s="117">
        <v>9</v>
      </c>
      <c r="B18" s="117" t="s">
        <v>155</v>
      </c>
      <c r="C18" s="116"/>
      <c r="D18" s="134">
        <f>'GENERAL SUMMARY '!K17</f>
        <v>0</v>
      </c>
    </row>
    <row r="19" spans="1:4" ht="16.5" customHeight="1" x14ac:dyDescent="0.25">
      <c r="A19" s="117">
        <v>10</v>
      </c>
      <c r="B19" s="117" t="s">
        <v>160</v>
      </c>
      <c r="C19" s="116"/>
      <c r="D19" s="134">
        <f>'GENERAL SUMMARY '!L17</f>
        <v>0</v>
      </c>
    </row>
    <row r="20" spans="1:4" ht="16.5" customHeight="1" x14ac:dyDescent="0.25">
      <c r="A20" s="117">
        <v>11</v>
      </c>
      <c r="B20" s="117" t="s">
        <v>161</v>
      </c>
      <c r="C20" s="116"/>
      <c r="D20" s="134">
        <f>'GENERAL SUMMARY '!M17</f>
        <v>0</v>
      </c>
    </row>
    <row r="21" spans="1:4" x14ac:dyDescent="0.25">
      <c r="A21" s="117">
        <v>12</v>
      </c>
      <c r="B21" s="117" t="s">
        <v>125</v>
      </c>
      <c r="C21" s="116"/>
      <c r="D21" s="134">
        <f>'GENERAL SUMMARY '!N17</f>
        <v>0</v>
      </c>
    </row>
    <row r="22" spans="1:4" x14ac:dyDescent="0.25">
      <c r="A22" s="117">
        <v>13</v>
      </c>
      <c r="B22" s="117" t="s">
        <v>241</v>
      </c>
      <c r="C22" s="116"/>
      <c r="D22" s="134">
        <f>+'BILL 13 Additions'!F2</f>
        <v>0</v>
      </c>
    </row>
    <row r="23" spans="1:4" x14ac:dyDescent="0.25">
      <c r="A23" s="117">
        <v>14</v>
      </c>
      <c r="B23" s="117" t="s">
        <v>242</v>
      </c>
      <c r="C23" s="116"/>
      <c r="D23" s="134">
        <f>-'BILL 14 Omissions'!F2</f>
        <v>0</v>
      </c>
    </row>
    <row r="24" spans="1:4" x14ac:dyDescent="0.25">
      <c r="A24" s="117"/>
      <c r="B24" s="117"/>
      <c r="C24" s="116"/>
      <c r="D24" s="134"/>
    </row>
    <row r="25" spans="1:4" x14ac:dyDescent="0.25">
      <c r="A25" s="135"/>
      <c r="B25" s="117"/>
      <c r="C25" s="116"/>
      <c r="D25" s="134"/>
    </row>
    <row r="26" spans="1:4" x14ac:dyDescent="0.25">
      <c r="A26" s="135"/>
      <c r="B26" s="117"/>
      <c r="C26" s="116"/>
      <c r="D26" s="136"/>
    </row>
    <row r="27" spans="1:4" x14ac:dyDescent="0.25">
      <c r="A27" s="137" t="s">
        <v>147</v>
      </c>
      <c r="B27" s="111" t="s">
        <v>147</v>
      </c>
      <c r="C27" s="113"/>
      <c r="D27" s="138"/>
    </row>
    <row r="28" spans="1:4" ht="16.5" x14ac:dyDescent="0.25">
      <c r="A28" s="139"/>
      <c r="B28" s="230" t="s">
        <v>162</v>
      </c>
      <c r="C28" s="108"/>
      <c r="D28" s="120">
        <f>SUM(D10:D27)</f>
        <v>0</v>
      </c>
    </row>
    <row r="29" spans="1:4" ht="16.5" x14ac:dyDescent="0.25">
      <c r="A29" s="140"/>
      <c r="B29" s="230" t="s">
        <v>163</v>
      </c>
      <c r="C29" s="115"/>
      <c r="D29" s="120">
        <f>D28*0.06</f>
        <v>0</v>
      </c>
    </row>
    <row r="30" spans="1:4" ht="16.5" x14ac:dyDescent="0.25">
      <c r="A30" s="141"/>
      <c r="B30" s="230" t="s">
        <v>243</v>
      </c>
      <c r="C30" s="109"/>
      <c r="D30" s="120">
        <f>D29+D28</f>
        <v>0</v>
      </c>
    </row>
    <row r="31" spans="1:4" ht="16.5" x14ac:dyDescent="0.25">
      <c r="A31" s="140"/>
      <c r="B31" s="118"/>
      <c r="C31" s="115"/>
      <c r="D31" s="119"/>
    </row>
    <row r="32" spans="1:4" ht="16.5" x14ac:dyDescent="0.25">
      <c r="A32" s="141"/>
      <c r="B32" s="231" t="s">
        <v>168</v>
      </c>
      <c r="C32" s="115"/>
      <c r="D32" s="114"/>
    </row>
  </sheetData>
  <mergeCells count="1">
    <mergeCell ref="B8:C8"/>
  </mergeCells>
  <printOptions horizontalCentered="1"/>
  <pageMargins left="0.1" right="0.1" top="0.75" bottom="0.75" header="0.3" footer="0.3"/>
  <pageSetup paperSize="9" scale="71" fitToHeight="0" orientation="portrait" horizontalDpi="4294967295" verticalDpi="4294967295" r:id="rId1"/>
  <headerFooter>
    <oddHeader xml:space="preserve">&amp;R
</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view="pageBreakPreview" zoomScale="85" zoomScaleNormal="85" zoomScaleSheetLayoutView="85" workbookViewId="0">
      <selection activeCell="F8" sqref="F8"/>
    </sheetView>
  </sheetViews>
  <sheetFormatPr defaultRowHeight="15" x14ac:dyDescent="0.25"/>
  <cols>
    <col min="1" max="1" width="4.5703125" bestFit="1" customWidth="1"/>
    <col min="2" max="2" width="48.42578125" bestFit="1" customWidth="1"/>
    <col min="3" max="3" width="9.140625" bestFit="1" customWidth="1"/>
    <col min="4" max="4" width="5.42578125" customWidth="1"/>
    <col min="5" max="5" width="9.7109375" customWidth="1"/>
    <col min="6" max="6" width="17.28515625" customWidth="1"/>
  </cols>
  <sheetData>
    <row r="1" spans="1:6" x14ac:dyDescent="0.25">
      <c r="A1" s="5" t="s">
        <v>12</v>
      </c>
      <c r="B1" s="6" t="s">
        <v>13</v>
      </c>
      <c r="C1" s="7" t="s">
        <v>14</v>
      </c>
      <c r="D1" s="8" t="s">
        <v>15</v>
      </c>
      <c r="E1" s="6" t="s">
        <v>152</v>
      </c>
      <c r="F1" s="9" t="s">
        <v>16</v>
      </c>
    </row>
    <row r="2" spans="1:6" ht="15.75" thickBot="1" x14ac:dyDescent="0.3">
      <c r="A2" s="10">
        <v>8</v>
      </c>
      <c r="B2" s="251" t="s">
        <v>49</v>
      </c>
      <c r="C2" s="252"/>
      <c r="D2" s="252"/>
      <c r="E2" s="252"/>
      <c r="F2" s="11"/>
    </row>
    <row r="3" spans="1:6" ht="15.75" thickTop="1" x14ac:dyDescent="0.25">
      <c r="A3" s="57"/>
      <c r="B3" s="14"/>
      <c r="C3" s="31"/>
      <c r="D3" s="27"/>
      <c r="E3" s="17"/>
      <c r="F3" s="18"/>
    </row>
    <row r="4" spans="1:6" x14ac:dyDescent="0.25">
      <c r="A4" s="100"/>
      <c r="B4" s="14" t="s">
        <v>18</v>
      </c>
      <c r="C4" s="31"/>
      <c r="D4" s="27"/>
      <c r="E4" s="17"/>
      <c r="F4" s="18"/>
    </row>
    <row r="5" spans="1:6" ht="51" x14ac:dyDescent="0.25">
      <c r="A5" s="25" t="s">
        <v>33</v>
      </c>
      <c r="B5" s="36" t="s">
        <v>135</v>
      </c>
      <c r="C5" s="31"/>
      <c r="D5" s="27"/>
      <c r="E5" s="17"/>
      <c r="F5" s="18"/>
    </row>
    <row r="6" spans="1:6" ht="185.25" customHeight="1" x14ac:dyDescent="0.25">
      <c r="A6" s="25" t="s">
        <v>31</v>
      </c>
      <c r="B6" s="36" t="s">
        <v>136</v>
      </c>
      <c r="C6" s="31"/>
      <c r="D6" s="27"/>
      <c r="E6" s="17"/>
      <c r="F6" s="18"/>
    </row>
    <row r="7" spans="1:6" x14ac:dyDescent="0.25">
      <c r="A7" s="213"/>
      <c r="B7" s="214"/>
      <c r="C7" s="215"/>
      <c r="D7" s="22"/>
      <c r="E7" s="173"/>
      <c r="F7" s="174"/>
    </row>
    <row r="8" spans="1:6" x14ac:dyDescent="0.25">
      <c r="A8" s="181">
        <v>8.1</v>
      </c>
      <c r="B8" s="263" t="s">
        <v>67</v>
      </c>
      <c r="C8" s="264"/>
      <c r="D8" s="264"/>
      <c r="E8" s="264"/>
      <c r="F8" s="32">
        <f>+SUM(F11:F14)</f>
        <v>0</v>
      </c>
    </row>
    <row r="9" spans="1:6" x14ac:dyDescent="0.25">
      <c r="A9" s="216"/>
      <c r="B9" s="83"/>
      <c r="C9" s="217"/>
      <c r="D9" s="178"/>
      <c r="E9" s="79"/>
      <c r="F9" s="34" t="str">
        <f t="shared" ref="F9:F16" si="0">IF(E9="","",C9*E9)</f>
        <v/>
      </c>
    </row>
    <row r="10" spans="1:6" x14ac:dyDescent="0.25">
      <c r="A10" s="216"/>
      <c r="B10" s="101" t="s">
        <v>137</v>
      </c>
      <c r="C10" s="37"/>
      <c r="D10" s="27"/>
      <c r="E10" s="28"/>
      <c r="F10" s="34" t="str">
        <f t="shared" ref="F10:F14" si="1">IF(E10="",IF(C10="","",C10*E10),C10*E10)</f>
        <v/>
      </c>
    </row>
    <row r="11" spans="1:6" x14ac:dyDescent="0.25">
      <c r="A11" s="220">
        <v>1</v>
      </c>
      <c r="B11" s="63" t="s">
        <v>179</v>
      </c>
      <c r="C11" s="129">
        <v>328.26100000000002</v>
      </c>
      <c r="D11" s="27" t="s">
        <v>120</v>
      </c>
      <c r="E11" s="28"/>
      <c r="F11" s="34">
        <f t="shared" si="1"/>
        <v>0</v>
      </c>
    </row>
    <row r="12" spans="1:6" ht="30" x14ac:dyDescent="0.25">
      <c r="A12" s="220">
        <v>2</v>
      </c>
      <c r="B12" s="124" t="s">
        <v>180</v>
      </c>
      <c r="C12" s="129">
        <v>6.5789999999999997</v>
      </c>
      <c r="D12" s="27" t="s">
        <v>120</v>
      </c>
      <c r="E12" s="28"/>
      <c r="F12" s="34">
        <f t="shared" si="1"/>
        <v>0</v>
      </c>
    </row>
    <row r="13" spans="1:6" x14ac:dyDescent="0.25">
      <c r="A13" s="220"/>
      <c r="B13" s="101" t="s">
        <v>138</v>
      </c>
      <c r="C13" s="129"/>
      <c r="D13" s="27"/>
      <c r="E13" s="28"/>
      <c r="F13" s="34" t="str">
        <f t="shared" si="1"/>
        <v/>
      </c>
    </row>
    <row r="14" spans="1:6" x14ac:dyDescent="0.25">
      <c r="A14" s="220">
        <v>3</v>
      </c>
      <c r="B14" s="63" t="s">
        <v>139</v>
      </c>
      <c r="C14" s="129">
        <f>'BILL 5 MASONRY AND PLASTERING'!C13</f>
        <v>128.08799999999999</v>
      </c>
      <c r="D14" s="27" t="s">
        <v>120</v>
      </c>
      <c r="E14" s="28"/>
      <c r="F14" s="34">
        <f t="shared" si="1"/>
        <v>0</v>
      </c>
    </row>
    <row r="15" spans="1:6" x14ac:dyDescent="0.25">
      <c r="A15" s="220"/>
      <c r="B15" s="104"/>
      <c r="C15" s="37"/>
      <c r="D15" s="27"/>
      <c r="E15" s="28"/>
      <c r="F15" s="34" t="str">
        <f t="shared" si="0"/>
        <v/>
      </c>
    </row>
    <row r="16" spans="1:6" x14ac:dyDescent="0.25">
      <c r="A16" s="102"/>
      <c r="B16" s="36"/>
      <c r="C16" s="103"/>
      <c r="D16" s="27"/>
      <c r="E16" s="28"/>
      <c r="F16" s="34" t="str">
        <f t="shared" si="0"/>
        <v/>
      </c>
    </row>
    <row r="17" spans="1:6" x14ac:dyDescent="0.25">
      <c r="A17" s="150"/>
      <c r="B17" s="151"/>
      <c r="C17" s="151"/>
      <c r="D17" s="151"/>
      <c r="E17" s="151"/>
      <c r="F17" s="152" t="s">
        <v>226</v>
      </c>
    </row>
  </sheetData>
  <mergeCells count="2">
    <mergeCell ref="B2:E2"/>
    <mergeCell ref="B8:E8"/>
  </mergeCells>
  <pageMargins left="0.7" right="0.7" top="0.75" bottom="0.75" header="0.3" footer="0.3"/>
  <pageSetup paperSize="9" scale="85" orientation="portrait" r:id="rId1"/>
  <headerFooter>
    <oddHeader>&amp;L&amp;A</oddHeader>
    <oddFooter>&amp;R&amp;P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view="pageBreakPreview" zoomScale="85" zoomScaleNormal="100" zoomScaleSheetLayoutView="85" workbookViewId="0">
      <selection activeCell="A17" sqref="A17"/>
    </sheetView>
  </sheetViews>
  <sheetFormatPr defaultRowHeight="15" outlineLevelRow="1" x14ac:dyDescent="0.25"/>
  <cols>
    <col min="1" max="1" width="4.5703125" bestFit="1" customWidth="1"/>
    <col min="2" max="2" width="42.85546875" customWidth="1"/>
    <col min="3" max="3" width="9.140625" bestFit="1" customWidth="1"/>
    <col min="4" max="4" width="5.7109375" customWidth="1"/>
    <col min="5" max="5" width="13.140625" customWidth="1"/>
    <col min="6" max="6" width="13.42578125" customWidth="1"/>
  </cols>
  <sheetData>
    <row r="1" spans="1:6" x14ac:dyDescent="0.25">
      <c r="A1" s="5" t="s">
        <v>12</v>
      </c>
      <c r="B1" s="6" t="s">
        <v>13</v>
      </c>
      <c r="C1" s="7" t="s">
        <v>14</v>
      </c>
      <c r="D1" s="8" t="s">
        <v>15</v>
      </c>
      <c r="E1" s="6" t="s">
        <v>128</v>
      </c>
      <c r="F1" s="9" t="s">
        <v>16</v>
      </c>
    </row>
    <row r="2" spans="1:6" s="52" customFormat="1" thickBot="1" x14ac:dyDescent="0.25">
      <c r="A2" s="10">
        <v>9</v>
      </c>
      <c r="B2" s="253" t="s">
        <v>148</v>
      </c>
      <c r="C2" s="254"/>
      <c r="D2" s="254"/>
      <c r="E2" s="254"/>
      <c r="F2" s="11"/>
    </row>
    <row r="3" spans="1:6" s="44" customFormat="1" ht="13.5" outlineLevel="1" thickTop="1" x14ac:dyDescent="0.2">
      <c r="A3" s="48"/>
      <c r="B3" s="14" t="s">
        <v>18</v>
      </c>
      <c r="C3" s="105"/>
      <c r="D3" s="27"/>
      <c r="E3" s="28"/>
      <c r="F3" s="29"/>
    </row>
    <row r="4" spans="1:6" s="44" customFormat="1" ht="38.25" outlineLevel="1" x14ac:dyDescent="0.2">
      <c r="A4" s="25" t="s">
        <v>33</v>
      </c>
      <c r="B4" s="36" t="s">
        <v>151</v>
      </c>
      <c r="C4" s="105"/>
      <c r="D4" s="27"/>
      <c r="E4" s="28"/>
      <c r="F4" s="29"/>
    </row>
    <row r="5" spans="1:6" s="50" customFormat="1" ht="25.5" outlineLevel="1" x14ac:dyDescent="0.2">
      <c r="A5" s="25" t="s">
        <v>31</v>
      </c>
      <c r="B5" s="36" t="s">
        <v>150</v>
      </c>
      <c r="C5" s="105"/>
      <c r="D5" s="27"/>
      <c r="E5" s="28"/>
      <c r="F5" s="29"/>
    </row>
    <row r="6" spans="1:6" s="50" customFormat="1" ht="25.5" outlineLevel="1" x14ac:dyDescent="0.2">
      <c r="A6" s="25" t="s">
        <v>44</v>
      </c>
      <c r="B6" s="36" t="s">
        <v>149</v>
      </c>
      <c r="C6" s="105"/>
      <c r="D6" s="27"/>
      <c r="E6" s="28"/>
      <c r="F6" s="29"/>
    </row>
    <row r="7" spans="1:6" s="50" customFormat="1" ht="12.75" outlineLevel="1" x14ac:dyDescent="0.2">
      <c r="A7" s="213"/>
      <c r="B7" s="214"/>
      <c r="C7" s="215"/>
      <c r="D7" s="22"/>
      <c r="E7" s="173"/>
      <c r="F7" s="174"/>
    </row>
    <row r="8" spans="1:6" s="49" customFormat="1" ht="12.75" x14ac:dyDescent="0.2">
      <c r="A8" s="181">
        <v>9.1</v>
      </c>
      <c r="B8" s="260" t="s">
        <v>67</v>
      </c>
      <c r="C8" s="261"/>
      <c r="D8" s="261"/>
      <c r="E8" s="261"/>
      <c r="F8" s="32">
        <f>SUM(F9:F17)</f>
        <v>0</v>
      </c>
    </row>
    <row r="9" spans="1:6" x14ac:dyDescent="0.25">
      <c r="A9" s="216"/>
      <c r="B9" s="83"/>
      <c r="C9" s="217"/>
      <c r="D9" s="178"/>
      <c r="E9" s="79"/>
      <c r="F9" s="34" t="str">
        <f t="shared" ref="F9:F17" si="0">IF(E9="","",C9*E9)</f>
        <v/>
      </c>
    </row>
    <row r="10" spans="1:6" ht="25.5" x14ac:dyDescent="0.25">
      <c r="A10" s="36">
        <v>1</v>
      </c>
      <c r="B10" s="36" t="s">
        <v>181</v>
      </c>
      <c r="C10" s="36">
        <v>2</v>
      </c>
      <c r="D10" s="36"/>
      <c r="E10" s="36"/>
      <c r="F10" s="34">
        <f t="shared" ref="F10:F15" si="1">IF(E10="",IF(C10="","",C10*E10),C10*E10)</f>
        <v>0</v>
      </c>
    </row>
    <row r="11" spans="1:6" ht="25.5" x14ac:dyDescent="0.25">
      <c r="A11" s="36">
        <v>2</v>
      </c>
      <c r="B11" s="36" t="s">
        <v>182</v>
      </c>
      <c r="C11" s="36">
        <v>2</v>
      </c>
      <c r="D11" s="36"/>
      <c r="E11" s="36"/>
      <c r="F11" s="34">
        <f t="shared" si="1"/>
        <v>0</v>
      </c>
    </row>
    <row r="12" spans="1:6" x14ac:dyDescent="0.25">
      <c r="A12" s="36">
        <v>3</v>
      </c>
      <c r="B12" s="36" t="s">
        <v>281</v>
      </c>
      <c r="C12" s="36">
        <v>1</v>
      </c>
      <c r="D12" s="36"/>
      <c r="E12" s="36"/>
      <c r="F12" s="34">
        <f t="shared" si="1"/>
        <v>0</v>
      </c>
    </row>
    <row r="13" spans="1:6" x14ac:dyDescent="0.25">
      <c r="A13" s="36">
        <v>4</v>
      </c>
      <c r="B13" s="36" t="s">
        <v>282</v>
      </c>
      <c r="C13" s="36">
        <v>24</v>
      </c>
      <c r="D13" s="36"/>
      <c r="E13" s="36"/>
      <c r="F13" s="34">
        <f t="shared" si="1"/>
        <v>0</v>
      </c>
    </row>
    <row r="14" spans="1:6" x14ac:dyDescent="0.25">
      <c r="A14" s="36">
        <v>5</v>
      </c>
      <c r="B14" s="36" t="s">
        <v>283</v>
      </c>
      <c r="C14" s="36">
        <v>1</v>
      </c>
      <c r="D14" s="36"/>
      <c r="E14" s="36"/>
      <c r="F14" s="34">
        <f t="shared" si="1"/>
        <v>0</v>
      </c>
    </row>
    <row r="15" spans="1:6" x14ac:dyDescent="0.25">
      <c r="A15" s="36">
        <v>6</v>
      </c>
      <c r="B15" s="36" t="s">
        <v>284</v>
      </c>
      <c r="C15" s="36">
        <v>1</v>
      </c>
      <c r="D15" s="36"/>
      <c r="E15" s="36"/>
      <c r="F15" s="34">
        <f t="shared" si="1"/>
        <v>0</v>
      </c>
    </row>
    <row r="16" spans="1:6" ht="15" customHeight="1" x14ac:dyDescent="0.25">
      <c r="A16" s="36">
        <v>7</v>
      </c>
      <c r="B16" s="36" t="s">
        <v>285</v>
      </c>
      <c r="C16" s="36">
        <v>1</v>
      </c>
      <c r="D16" s="36" t="s">
        <v>11</v>
      </c>
      <c r="E16" s="36"/>
      <c r="F16" s="34">
        <f t="shared" ref="F16" si="2">IF(E16="",IF(C16="","",C16*E16),C16*E16)</f>
        <v>0</v>
      </c>
    </row>
    <row r="17" spans="1:6" x14ac:dyDescent="0.25">
      <c r="A17" s="102"/>
      <c r="B17" s="36"/>
      <c r="C17" s="103"/>
      <c r="D17" s="27"/>
      <c r="E17" s="28"/>
      <c r="F17" s="34" t="str">
        <f t="shared" si="0"/>
        <v/>
      </c>
    </row>
    <row r="18" spans="1:6" x14ac:dyDescent="0.25">
      <c r="A18" s="150"/>
      <c r="B18" s="151"/>
      <c r="C18" s="151"/>
      <c r="D18" s="151"/>
      <c r="E18" s="151"/>
      <c r="F18" s="152" t="s">
        <v>227</v>
      </c>
    </row>
    <row r="22" spans="1:6" s="40" customFormat="1" ht="11.25" x14ac:dyDescent="0.2">
      <c r="A22" s="42"/>
      <c r="B22" s="43"/>
      <c r="F22" s="41"/>
    </row>
  </sheetData>
  <mergeCells count="2">
    <mergeCell ref="B2:E2"/>
    <mergeCell ref="B8:E8"/>
  </mergeCells>
  <pageMargins left="0.7" right="0.7" top="0.75" bottom="0.75" header="0.3" footer="0.3"/>
  <pageSetup paperSize="9" scale="85" orientation="portrait" horizontalDpi="1200" verticalDpi="1200" r:id="rId1"/>
  <headerFooter>
    <oddHeader>&amp;L&amp;A</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view="pageBreakPreview" topLeftCell="A16" zoomScaleNormal="100" zoomScaleSheetLayoutView="100" workbookViewId="0">
      <selection activeCell="F13" sqref="F13"/>
    </sheetView>
  </sheetViews>
  <sheetFormatPr defaultRowHeight="15" x14ac:dyDescent="0.25"/>
  <cols>
    <col min="1" max="1" width="5.85546875" bestFit="1" customWidth="1"/>
    <col min="2" max="2" width="42.85546875" customWidth="1"/>
    <col min="3" max="3" width="5.42578125" bestFit="1" customWidth="1"/>
    <col min="4" max="4" width="5.85546875" customWidth="1"/>
    <col min="5" max="5" width="12.140625" bestFit="1" customWidth="1"/>
    <col min="6" max="6" width="15.28515625" customWidth="1"/>
  </cols>
  <sheetData>
    <row r="1" spans="1:6" x14ac:dyDescent="0.25">
      <c r="A1" s="5" t="s">
        <v>12</v>
      </c>
      <c r="B1" s="6" t="s">
        <v>13</v>
      </c>
      <c r="C1" s="7" t="s">
        <v>14</v>
      </c>
      <c r="D1" s="8" t="s">
        <v>15</v>
      </c>
      <c r="E1" s="6" t="s">
        <v>152</v>
      </c>
      <c r="F1" s="9" t="s">
        <v>16</v>
      </c>
    </row>
    <row r="2" spans="1:6" ht="15.75" thickBot="1" x14ac:dyDescent="0.3">
      <c r="A2" s="10">
        <v>10</v>
      </c>
      <c r="B2" s="251" t="s">
        <v>35</v>
      </c>
      <c r="C2" s="252"/>
      <c r="D2" s="252"/>
      <c r="E2" s="252"/>
      <c r="F2" s="11"/>
    </row>
    <row r="3" spans="1:6" ht="15.75" thickTop="1" x14ac:dyDescent="0.25">
      <c r="A3" s="57"/>
      <c r="B3" s="14"/>
      <c r="C3" s="31"/>
      <c r="D3" s="27"/>
      <c r="E3" s="17"/>
      <c r="F3" s="18"/>
    </row>
    <row r="4" spans="1:6" x14ac:dyDescent="0.25">
      <c r="A4" s="56" t="s">
        <v>22</v>
      </c>
      <c r="B4" s="14" t="s">
        <v>18</v>
      </c>
      <c r="C4" s="28"/>
      <c r="D4" s="27"/>
      <c r="E4" s="28"/>
      <c r="F4" s="29"/>
    </row>
    <row r="5" spans="1:6" ht="102" x14ac:dyDescent="0.25">
      <c r="A5" s="25">
        <v>1</v>
      </c>
      <c r="B5" s="36" t="s">
        <v>38</v>
      </c>
      <c r="C5" s="28"/>
      <c r="D5" s="27"/>
      <c r="E5" s="28"/>
      <c r="F5" s="29"/>
    </row>
    <row r="6" spans="1:6" ht="76.5" x14ac:dyDescent="0.25">
      <c r="A6" s="25">
        <v>2</v>
      </c>
      <c r="B6" s="36" t="s">
        <v>61</v>
      </c>
      <c r="C6" s="28"/>
      <c r="D6" s="27"/>
      <c r="E6" s="28"/>
      <c r="F6" s="29"/>
    </row>
    <row r="7" spans="1:6" ht="51" x14ac:dyDescent="0.25">
      <c r="A7" s="25">
        <v>3</v>
      </c>
      <c r="B7" s="36" t="s">
        <v>62</v>
      </c>
      <c r="C7" s="28"/>
      <c r="D7" s="27"/>
      <c r="E7" s="28"/>
      <c r="F7" s="29"/>
    </row>
    <row r="8" spans="1:6" ht="25.5" x14ac:dyDescent="0.25">
      <c r="A8" s="25">
        <v>4</v>
      </c>
      <c r="B8" s="36" t="s">
        <v>34</v>
      </c>
      <c r="C8" s="15"/>
      <c r="D8" s="16"/>
      <c r="E8" s="17"/>
      <c r="F8" s="18"/>
    </row>
    <row r="9" spans="1:6" x14ac:dyDescent="0.25">
      <c r="A9" s="19"/>
      <c r="B9" s="170"/>
      <c r="C9" s="171"/>
      <c r="D9" s="172"/>
      <c r="E9" s="173"/>
      <c r="F9" s="174"/>
    </row>
    <row r="10" spans="1:6" x14ac:dyDescent="0.25">
      <c r="A10" s="181">
        <v>10.1</v>
      </c>
      <c r="B10" s="263" t="s">
        <v>67</v>
      </c>
      <c r="C10" s="264"/>
      <c r="D10" s="264"/>
      <c r="E10" s="264"/>
      <c r="F10" s="32">
        <f>SUM(F12:F30)</f>
        <v>0</v>
      </c>
    </row>
    <row r="11" spans="1:6" x14ac:dyDescent="0.25">
      <c r="A11" s="211"/>
      <c r="B11" s="83" t="s">
        <v>36</v>
      </c>
      <c r="C11" s="182"/>
      <c r="D11" s="212"/>
      <c r="E11" s="183"/>
      <c r="F11" s="184"/>
    </row>
    <row r="12" spans="1:6" ht="76.5" x14ac:dyDescent="0.25">
      <c r="A12" s="25">
        <v>1</v>
      </c>
      <c r="B12" s="221" t="s">
        <v>231</v>
      </c>
      <c r="C12" s="45">
        <v>1</v>
      </c>
      <c r="D12" s="27" t="s">
        <v>26</v>
      </c>
      <c r="E12" s="55"/>
      <c r="F12" s="34">
        <f t="shared" ref="F12:F29" si="0">IF(E12="",IF(C12="","",C12*E12),C12*E12)</f>
        <v>0</v>
      </c>
    </row>
    <row r="13" spans="1:6" ht="38.25" x14ac:dyDescent="0.25">
      <c r="A13" s="25">
        <v>2</v>
      </c>
      <c r="B13" s="2" t="s">
        <v>173</v>
      </c>
      <c r="C13" s="45">
        <v>1</v>
      </c>
      <c r="D13" s="27" t="s">
        <v>26</v>
      </c>
      <c r="E13" s="55"/>
      <c r="F13" s="34">
        <f t="shared" si="0"/>
        <v>0</v>
      </c>
    </row>
    <row r="14" spans="1:6" ht="38.25" x14ac:dyDescent="0.25">
      <c r="A14" s="25">
        <v>3</v>
      </c>
      <c r="B14" s="2" t="s">
        <v>269</v>
      </c>
      <c r="C14" s="45">
        <v>1</v>
      </c>
      <c r="D14" s="27" t="s">
        <v>26</v>
      </c>
      <c r="E14" s="55"/>
      <c r="F14" s="34">
        <f t="shared" si="0"/>
        <v>0</v>
      </c>
    </row>
    <row r="15" spans="1:6" x14ac:dyDescent="0.25">
      <c r="A15" s="62">
        <v>4</v>
      </c>
      <c r="B15" s="14" t="s">
        <v>37</v>
      </c>
      <c r="C15" s="45"/>
      <c r="D15" s="16"/>
      <c r="E15" s="17"/>
      <c r="F15" s="34" t="str">
        <f t="shared" si="0"/>
        <v/>
      </c>
    </row>
    <row r="16" spans="1:6" ht="15" customHeight="1" x14ac:dyDescent="0.25">
      <c r="A16" s="25"/>
      <c r="B16" s="2" t="s">
        <v>183</v>
      </c>
      <c r="C16" s="45">
        <v>2</v>
      </c>
      <c r="D16" s="27" t="s">
        <v>11</v>
      </c>
      <c r="E16" s="55"/>
      <c r="F16" s="34">
        <f t="shared" si="0"/>
        <v>0</v>
      </c>
    </row>
    <row r="17" spans="1:6" ht="15" customHeight="1" x14ac:dyDescent="0.25">
      <c r="A17" s="25"/>
      <c r="B17" s="2" t="s">
        <v>172</v>
      </c>
      <c r="C17" s="45">
        <v>1</v>
      </c>
      <c r="D17" s="27" t="s">
        <v>11</v>
      </c>
      <c r="E17" s="55"/>
      <c r="F17" s="34">
        <f t="shared" si="0"/>
        <v>0</v>
      </c>
    </row>
    <row r="18" spans="1:6" ht="15" customHeight="1" x14ac:dyDescent="0.25">
      <c r="A18" s="25"/>
      <c r="B18" s="36" t="s">
        <v>286</v>
      </c>
      <c r="C18" s="45">
        <v>10</v>
      </c>
      <c r="D18" s="27" t="s">
        <v>11</v>
      </c>
      <c r="E18" s="55"/>
      <c r="F18" s="34">
        <f t="shared" si="0"/>
        <v>0</v>
      </c>
    </row>
    <row r="19" spans="1:6" ht="15" customHeight="1" x14ac:dyDescent="0.25">
      <c r="A19" s="25"/>
      <c r="B19" s="2" t="s">
        <v>267</v>
      </c>
      <c r="C19" s="45">
        <v>2</v>
      </c>
      <c r="D19" s="27" t="s">
        <v>11</v>
      </c>
      <c r="E19" s="55"/>
      <c r="F19" s="34">
        <f t="shared" si="0"/>
        <v>0</v>
      </c>
    </row>
    <row r="20" spans="1:6" ht="15" customHeight="1" x14ac:dyDescent="0.25">
      <c r="A20" s="25"/>
      <c r="B20" s="36" t="s">
        <v>184</v>
      </c>
      <c r="C20" s="45">
        <v>2</v>
      </c>
      <c r="D20" s="27" t="s">
        <v>11</v>
      </c>
      <c r="E20" s="55"/>
      <c r="F20" s="34">
        <f t="shared" si="0"/>
        <v>0</v>
      </c>
    </row>
    <row r="21" spans="1:6" x14ac:dyDescent="0.25">
      <c r="A21" s="25"/>
      <c r="B21" s="125" t="s">
        <v>185</v>
      </c>
      <c r="C21" s="45">
        <v>3</v>
      </c>
      <c r="D21" s="27" t="s">
        <v>11</v>
      </c>
      <c r="E21" s="55"/>
      <c r="F21" s="34">
        <f t="shared" si="0"/>
        <v>0</v>
      </c>
    </row>
    <row r="22" spans="1:6" ht="15" customHeight="1" x14ac:dyDescent="0.25">
      <c r="A22" s="25"/>
      <c r="B22" s="36" t="s">
        <v>186</v>
      </c>
      <c r="C22" s="45">
        <v>3</v>
      </c>
      <c r="D22" s="27" t="s">
        <v>11</v>
      </c>
      <c r="E22" s="55"/>
      <c r="F22" s="34">
        <f t="shared" si="0"/>
        <v>0</v>
      </c>
    </row>
    <row r="23" spans="1:6" ht="15" customHeight="1" x14ac:dyDescent="0.25">
      <c r="A23" s="25"/>
      <c r="B23" s="36" t="s">
        <v>244</v>
      </c>
      <c r="C23" s="45">
        <v>3</v>
      </c>
      <c r="D23" s="27" t="s">
        <v>11</v>
      </c>
      <c r="E23" s="55"/>
      <c r="F23" s="34">
        <f t="shared" si="0"/>
        <v>0</v>
      </c>
    </row>
    <row r="24" spans="1:6" ht="15" customHeight="1" x14ac:dyDescent="0.25">
      <c r="A24" s="25"/>
      <c r="B24" s="36" t="s">
        <v>187</v>
      </c>
      <c r="C24" s="45">
        <v>3</v>
      </c>
      <c r="D24" s="27" t="s">
        <v>11</v>
      </c>
      <c r="E24" s="55"/>
      <c r="F24" s="34">
        <f t="shared" si="0"/>
        <v>0</v>
      </c>
    </row>
    <row r="25" spans="1:6" ht="15" customHeight="1" x14ac:dyDescent="0.25">
      <c r="A25" s="25"/>
      <c r="B25" s="36" t="s">
        <v>171</v>
      </c>
      <c r="C25" s="45">
        <v>10</v>
      </c>
      <c r="D25" s="27" t="s">
        <v>11</v>
      </c>
      <c r="E25" s="55"/>
      <c r="F25" s="34">
        <f t="shared" si="0"/>
        <v>0</v>
      </c>
    </row>
    <row r="26" spans="1:6" ht="15" customHeight="1" x14ac:dyDescent="0.25">
      <c r="A26" s="25"/>
      <c r="B26" s="36" t="s">
        <v>268</v>
      </c>
      <c r="C26" s="45">
        <v>1</v>
      </c>
      <c r="D26" s="27" t="s">
        <v>11</v>
      </c>
      <c r="E26" s="55"/>
      <c r="F26" s="34">
        <f t="shared" si="0"/>
        <v>0</v>
      </c>
    </row>
    <row r="27" spans="1:6" ht="15" customHeight="1" x14ac:dyDescent="0.25">
      <c r="A27" s="25"/>
      <c r="B27" s="36" t="s">
        <v>287</v>
      </c>
      <c r="C27" s="45">
        <v>3</v>
      </c>
      <c r="D27" s="27" t="s">
        <v>11</v>
      </c>
      <c r="E27" s="55"/>
      <c r="F27" s="34">
        <f t="shared" si="0"/>
        <v>0</v>
      </c>
    </row>
    <row r="28" spans="1:6" ht="15" customHeight="1" x14ac:dyDescent="0.25">
      <c r="A28" s="25"/>
      <c r="B28" s="36" t="s">
        <v>188</v>
      </c>
      <c r="C28" s="45">
        <v>1</v>
      </c>
      <c r="D28" s="27" t="s">
        <v>11</v>
      </c>
      <c r="E28" s="55"/>
      <c r="F28" s="34">
        <f t="shared" si="0"/>
        <v>0</v>
      </c>
    </row>
    <row r="29" spans="1:6" ht="15" customHeight="1" x14ac:dyDescent="0.25">
      <c r="A29" s="25"/>
      <c r="B29" s="36" t="s">
        <v>189</v>
      </c>
      <c r="C29" s="45">
        <v>1</v>
      </c>
      <c r="D29" s="27" t="s">
        <v>11</v>
      </c>
      <c r="E29" s="55"/>
      <c r="F29" s="34">
        <f t="shared" si="0"/>
        <v>0</v>
      </c>
    </row>
    <row r="30" spans="1:6" ht="15" customHeight="1" x14ac:dyDescent="0.25">
      <c r="A30" s="25"/>
      <c r="B30" s="36"/>
      <c r="C30" s="45"/>
      <c r="D30" s="27"/>
      <c r="E30" s="55"/>
      <c r="F30" s="34" t="str">
        <f t="shared" ref="F30" si="1">IF(E30="","",C30*E30)</f>
        <v/>
      </c>
    </row>
    <row r="31" spans="1:6" x14ac:dyDescent="0.25">
      <c r="A31" s="150"/>
      <c r="B31" s="151"/>
      <c r="C31" s="151"/>
      <c r="D31" s="151"/>
      <c r="E31" s="151"/>
      <c r="F31" s="152" t="s">
        <v>228</v>
      </c>
    </row>
  </sheetData>
  <mergeCells count="2">
    <mergeCell ref="B2:E2"/>
    <mergeCell ref="B10:E10"/>
  </mergeCells>
  <pageMargins left="0.7" right="0.7" top="0.75" bottom="0.75" header="0.3" footer="0.3"/>
  <pageSetup paperSize="9" scale="85" orientation="portrait" r:id="rId1"/>
  <headerFooter>
    <oddHeader>&amp;L&amp;A</oddHeader>
    <oddFooter>&amp;R&amp;P of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view="pageBreakPreview" zoomScale="85" zoomScaleNormal="85" zoomScaleSheetLayoutView="85" workbookViewId="0">
      <selection activeCell="F12" sqref="F12"/>
    </sheetView>
  </sheetViews>
  <sheetFormatPr defaultRowHeight="15" x14ac:dyDescent="0.25"/>
  <cols>
    <col min="1" max="1" width="5.85546875" bestFit="1" customWidth="1"/>
    <col min="2" max="2" width="37" customWidth="1"/>
    <col min="3" max="3" width="5.42578125" bestFit="1" customWidth="1"/>
    <col min="4" max="4" width="6.5703125" bestFit="1" customWidth="1"/>
    <col min="5" max="5" width="15.28515625" customWidth="1"/>
    <col min="6" max="6" width="13.28515625" customWidth="1"/>
  </cols>
  <sheetData>
    <row r="1" spans="1:6" x14ac:dyDescent="0.25">
      <c r="A1" s="5" t="s">
        <v>12</v>
      </c>
      <c r="B1" s="6" t="s">
        <v>13</v>
      </c>
      <c r="C1" s="7" t="s">
        <v>14</v>
      </c>
      <c r="D1" s="8" t="s">
        <v>15</v>
      </c>
      <c r="E1" s="6" t="s">
        <v>152</v>
      </c>
      <c r="F1" s="9" t="s">
        <v>16</v>
      </c>
    </row>
    <row r="2" spans="1:6" ht="15.75" customHeight="1" thickBot="1" x14ac:dyDescent="0.3">
      <c r="A2" s="10">
        <v>11</v>
      </c>
      <c r="B2" s="251" t="s">
        <v>47</v>
      </c>
      <c r="C2" s="252"/>
      <c r="D2" s="252"/>
      <c r="E2" s="252"/>
      <c r="F2" s="58"/>
    </row>
    <row r="3" spans="1:6" ht="15.75" thickTop="1" x14ac:dyDescent="0.25">
      <c r="A3" s="13"/>
      <c r="B3" s="14" t="s">
        <v>18</v>
      </c>
      <c r="C3" s="15"/>
      <c r="D3" s="16"/>
      <c r="E3" s="17"/>
      <c r="F3" s="18"/>
    </row>
    <row r="4" spans="1:6" s="44" customFormat="1" ht="63.75" x14ac:dyDescent="0.2">
      <c r="A4" s="25" t="s">
        <v>33</v>
      </c>
      <c r="B4" s="36" t="s">
        <v>46</v>
      </c>
      <c r="C4" s="39"/>
      <c r="D4" s="27"/>
      <c r="E4" s="47"/>
      <c r="F4" s="46"/>
    </row>
    <row r="5" spans="1:6" s="44" customFormat="1" ht="68.25" customHeight="1" x14ac:dyDescent="0.2">
      <c r="A5" s="25" t="s">
        <v>31</v>
      </c>
      <c r="B5" s="36" t="s">
        <v>45</v>
      </c>
      <c r="C5" s="39"/>
      <c r="D5" s="27"/>
      <c r="E5" s="47"/>
      <c r="F5" s="46"/>
    </row>
    <row r="6" spans="1:6" s="44" customFormat="1" ht="38.25" customHeight="1" x14ac:dyDescent="0.2">
      <c r="A6" s="25" t="s">
        <v>44</v>
      </c>
      <c r="B6" s="36" t="s">
        <v>43</v>
      </c>
      <c r="C6" s="39"/>
      <c r="D6" s="27"/>
      <c r="E6" s="47"/>
      <c r="F6" s="46"/>
    </row>
    <row r="7" spans="1:6" s="44" customFormat="1" ht="76.5" customHeight="1" x14ac:dyDescent="0.2">
      <c r="A7" s="25" t="s">
        <v>44</v>
      </c>
      <c r="B7" s="36" t="s">
        <v>64</v>
      </c>
      <c r="C7" s="39"/>
      <c r="D7" s="27"/>
      <c r="E7" s="47"/>
      <c r="F7" s="46"/>
    </row>
    <row r="8" spans="1:6" s="44" customFormat="1" ht="51" x14ac:dyDescent="0.2">
      <c r="A8" s="25" t="s">
        <v>42</v>
      </c>
      <c r="B8" s="36" t="s">
        <v>41</v>
      </c>
      <c r="C8" s="39"/>
      <c r="D8" s="27"/>
      <c r="E8" s="47"/>
      <c r="F8" s="46"/>
    </row>
    <row r="9" spans="1:6" s="50" customFormat="1" ht="25.5" x14ac:dyDescent="0.2">
      <c r="A9" s="25" t="s">
        <v>30</v>
      </c>
      <c r="B9" s="36" t="s">
        <v>29</v>
      </c>
      <c r="C9" s="15"/>
      <c r="D9" s="16"/>
      <c r="E9" s="17"/>
      <c r="F9" s="18"/>
    </row>
    <row r="10" spans="1:6" s="50" customFormat="1" ht="12.75" x14ac:dyDescent="0.2">
      <c r="A10" s="154"/>
      <c r="B10" s="162"/>
      <c r="C10" s="166"/>
      <c r="D10" s="167"/>
      <c r="E10" s="168"/>
      <c r="F10" s="169"/>
    </row>
    <row r="11" spans="1:6" x14ac:dyDescent="0.25">
      <c r="A11" s="181">
        <v>11.1</v>
      </c>
      <c r="B11" s="263" t="s">
        <v>67</v>
      </c>
      <c r="C11" s="264"/>
      <c r="D11" s="264"/>
      <c r="E11" s="264"/>
      <c r="F11" s="32">
        <f>SUM(F14:F49)</f>
        <v>0</v>
      </c>
    </row>
    <row r="12" spans="1:6" x14ac:dyDescent="0.25">
      <c r="A12" s="175"/>
      <c r="B12" s="176"/>
      <c r="C12" s="177"/>
      <c r="D12" s="178"/>
      <c r="E12" s="179"/>
      <c r="F12" s="180"/>
    </row>
    <row r="13" spans="1:6" x14ac:dyDescent="0.25">
      <c r="A13" s="59">
        <v>1</v>
      </c>
      <c r="B13" s="14" t="s">
        <v>40</v>
      </c>
      <c r="C13" s="45"/>
      <c r="D13" s="27"/>
      <c r="E13" s="55"/>
      <c r="F13" s="34" t="str">
        <f t="shared" ref="F13:F48" si="0">IF(E13="",IF(C13="","",C13*E13),C13*E13)</f>
        <v/>
      </c>
    </row>
    <row r="14" spans="1:6" x14ac:dyDescent="0.25">
      <c r="A14" s="25">
        <v>1</v>
      </c>
      <c r="B14" s="36" t="s">
        <v>234</v>
      </c>
      <c r="C14" s="225">
        <v>1</v>
      </c>
      <c r="D14" s="226" t="s">
        <v>26</v>
      </c>
      <c r="E14" s="227"/>
      <c r="F14" s="34">
        <f t="shared" si="0"/>
        <v>0</v>
      </c>
    </row>
    <row r="15" spans="1:6" ht="76.5" x14ac:dyDescent="0.25">
      <c r="A15" s="25">
        <v>2</v>
      </c>
      <c r="B15" s="36" t="s">
        <v>48</v>
      </c>
      <c r="C15" s="225">
        <v>1</v>
      </c>
      <c r="D15" s="226" t="s">
        <v>26</v>
      </c>
      <c r="E15" s="227"/>
      <c r="F15" s="34">
        <f t="shared" si="0"/>
        <v>0</v>
      </c>
    </row>
    <row r="16" spans="1:6" x14ac:dyDescent="0.25">
      <c r="A16" s="25">
        <v>3</v>
      </c>
      <c r="B16" s="36" t="s">
        <v>233</v>
      </c>
      <c r="C16" s="45">
        <v>1</v>
      </c>
      <c r="D16" s="27" t="s">
        <v>26</v>
      </c>
      <c r="E16" s="55"/>
      <c r="F16" s="34">
        <f t="shared" si="0"/>
        <v>0</v>
      </c>
    </row>
    <row r="17" spans="1:6" x14ac:dyDescent="0.25">
      <c r="A17" s="35"/>
      <c r="B17" s="36"/>
      <c r="C17" s="45"/>
      <c r="D17" s="27"/>
      <c r="E17" s="55"/>
      <c r="F17" s="34" t="str">
        <f t="shared" si="0"/>
        <v/>
      </c>
    </row>
    <row r="18" spans="1:6" ht="63.75" customHeight="1" x14ac:dyDescent="0.25">
      <c r="A18" s="59">
        <v>2</v>
      </c>
      <c r="B18" s="14" t="s">
        <v>39</v>
      </c>
      <c r="C18" s="45"/>
      <c r="D18" s="27"/>
      <c r="E18" s="55"/>
      <c r="F18" s="34" t="str">
        <f t="shared" si="0"/>
        <v/>
      </c>
    </row>
    <row r="19" spans="1:6" ht="15" customHeight="1" x14ac:dyDescent="0.25">
      <c r="A19" s="25">
        <v>1</v>
      </c>
      <c r="B19" s="2" t="s">
        <v>197</v>
      </c>
      <c r="C19" s="45">
        <v>48</v>
      </c>
      <c r="D19" s="27" t="s">
        <v>11</v>
      </c>
      <c r="E19" s="55"/>
      <c r="F19" s="34">
        <f t="shared" si="0"/>
        <v>0</v>
      </c>
    </row>
    <row r="20" spans="1:6" ht="15" customHeight="1" x14ac:dyDescent="0.25">
      <c r="A20" s="25">
        <v>2</v>
      </c>
      <c r="B20" s="2" t="s">
        <v>198</v>
      </c>
      <c r="C20" s="45">
        <v>6</v>
      </c>
      <c r="D20" s="27" t="s">
        <v>11</v>
      </c>
      <c r="E20" s="55"/>
      <c r="F20" s="34">
        <f t="shared" si="0"/>
        <v>0</v>
      </c>
    </row>
    <row r="21" spans="1:6" ht="15" customHeight="1" x14ac:dyDescent="0.25">
      <c r="A21" s="25">
        <v>3</v>
      </c>
      <c r="B21" s="2" t="s">
        <v>199</v>
      </c>
      <c r="C21" s="45">
        <v>2</v>
      </c>
      <c r="D21" s="27" t="s">
        <v>11</v>
      </c>
      <c r="E21" s="55"/>
      <c r="F21" s="34">
        <f t="shared" si="0"/>
        <v>0</v>
      </c>
    </row>
    <row r="22" spans="1:6" ht="15" customHeight="1" x14ac:dyDescent="0.25">
      <c r="A22" s="25">
        <v>4</v>
      </c>
      <c r="B22" s="2" t="s">
        <v>288</v>
      </c>
      <c r="C22" s="45">
        <v>16</v>
      </c>
      <c r="D22" s="27" t="s">
        <v>11</v>
      </c>
      <c r="E22" s="55"/>
      <c r="F22" s="34">
        <f t="shared" si="0"/>
        <v>0</v>
      </c>
    </row>
    <row r="23" spans="1:6" ht="15" customHeight="1" x14ac:dyDescent="0.25">
      <c r="A23" s="25">
        <v>5</v>
      </c>
      <c r="B23" s="2" t="s">
        <v>289</v>
      </c>
      <c r="C23" s="45">
        <v>9</v>
      </c>
      <c r="D23" s="27" t="s">
        <v>11</v>
      </c>
      <c r="E23" s="55"/>
      <c r="F23" s="34">
        <f t="shared" si="0"/>
        <v>0</v>
      </c>
    </row>
    <row r="24" spans="1:6" ht="15" customHeight="1" x14ac:dyDescent="0.25">
      <c r="A24" s="25">
        <v>6</v>
      </c>
      <c r="B24" s="2" t="s">
        <v>200</v>
      </c>
      <c r="C24" s="45">
        <v>11</v>
      </c>
      <c r="D24" s="27" t="s">
        <v>11</v>
      </c>
      <c r="E24" s="55"/>
      <c r="F24" s="34">
        <f t="shared" si="0"/>
        <v>0</v>
      </c>
    </row>
    <row r="25" spans="1:6" ht="15" customHeight="1" x14ac:dyDescent="0.25">
      <c r="A25" s="25">
        <v>7</v>
      </c>
      <c r="B25" s="2" t="s">
        <v>201</v>
      </c>
      <c r="C25" s="45">
        <v>15</v>
      </c>
      <c r="D25" s="27" t="s">
        <v>11</v>
      </c>
      <c r="E25" s="55"/>
      <c r="F25" s="34">
        <f t="shared" si="0"/>
        <v>0</v>
      </c>
    </row>
    <row r="26" spans="1:6" ht="15" customHeight="1" x14ac:dyDescent="0.25">
      <c r="A26" s="25">
        <v>8</v>
      </c>
      <c r="B26" s="2" t="s">
        <v>202</v>
      </c>
      <c r="C26" s="45">
        <v>5</v>
      </c>
      <c r="D26" s="27" t="s">
        <v>11</v>
      </c>
      <c r="E26" s="55"/>
      <c r="F26" s="34">
        <f t="shared" si="0"/>
        <v>0</v>
      </c>
    </row>
    <row r="27" spans="1:6" ht="15" customHeight="1" x14ac:dyDescent="0.25">
      <c r="A27" s="25">
        <v>9</v>
      </c>
      <c r="B27" s="2" t="s">
        <v>203</v>
      </c>
      <c r="C27" s="45">
        <v>17</v>
      </c>
      <c r="D27" s="27" t="s">
        <v>11</v>
      </c>
      <c r="E27" s="55"/>
      <c r="F27" s="34">
        <f t="shared" si="0"/>
        <v>0</v>
      </c>
    </row>
    <row r="28" spans="1:6" ht="15" customHeight="1" x14ac:dyDescent="0.25">
      <c r="A28" s="25">
        <v>10</v>
      </c>
      <c r="B28" s="2" t="s">
        <v>204</v>
      </c>
      <c r="C28" s="45">
        <v>9</v>
      </c>
      <c r="D28" s="27" t="s">
        <v>11</v>
      </c>
      <c r="E28" s="55"/>
      <c r="F28" s="34">
        <f t="shared" si="0"/>
        <v>0</v>
      </c>
    </row>
    <row r="29" spans="1:6" ht="15" customHeight="1" x14ac:dyDescent="0.25">
      <c r="A29" s="25">
        <v>11</v>
      </c>
      <c r="B29" s="2" t="s">
        <v>205</v>
      </c>
      <c r="C29" s="45">
        <v>4</v>
      </c>
      <c r="D29" s="27" t="s">
        <v>11</v>
      </c>
      <c r="E29" s="55"/>
      <c r="F29" s="34">
        <f t="shared" si="0"/>
        <v>0</v>
      </c>
    </row>
    <row r="30" spans="1:6" ht="15" customHeight="1" x14ac:dyDescent="0.25">
      <c r="A30" s="25">
        <v>12</v>
      </c>
      <c r="B30" s="2" t="s">
        <v>206</v>
      </c>
      <c r="C30" s="45">
        <v>26</v>
      </c>
      <c r="D30" s="27" t="s">
        <v>11</v>
      </c>
      <c r="E30" s="55"/>
      <c r="F30" s="34">
        <f t="shared" si="0"/>
        <v>0</v>
      </c>
    </row>
    <row r="31" spans="1:6" ht="15" customHeight="1" x14ac:dyDescent="0.25">
      <c r="A31" s="25">
        <v>13</v>
      </c>
      <c r="B31" s="2" t="s">
        <v>190</v>
      </c>
      <c r="C31" s="45">
        <v>14</v>
      </c>
      <c r="D31" s="27" t="s">
        <v>11</v>
      </c>
      <c r="E31" s="55"/>
      <c r="F31" s="34">
        <f t="shared" si="0"/>
        <v>0</v>
      </c>
    </row>
    <row r="32" spans="1:6" ht="15" customHeight="1" x14ac:dyDescent="0.25">
      <c r="A32" s="25">
        <v>14</v>
      </c>
      <c r="B32" s="2" t="s">
        <v>191</v>
      </c>
      <c r="C32" s="45">
        <v>65</v>
      </c>
      <c r="D32" s="27" t="s">
        <v>11</v>
      </c>
      <c r="E32" s="55"/>
      <c r="F32" s="34">
        <f t="shared" si="0"/>
        <v>0</v>
      </c>
    </row>
    <row r="33" spans="1:6" ht="15" customHeight="1" x14ac:dyDescent="0.25">
      <c r="A33" s="25">
        <v>15</v>
      </c>
      <c r="B33" s="2" t="s">
        <v>232</v>
      </c>
      <c r="C33" s="45">
        <v>1</v>
      </c>
      <c r="D33" s="27" t="s">
        <v>11</v>
      </c>
      <c r="E33" s="55"/>
      <c r="F33" s="34">
        <f t="shared" si="0"/>
        <v>0</v>
      </c>
    </row>
    <row r="34" spans="1:6" ht="15" customHeight="1" x14ac:dyDescent="0.25">
      <c r="A34" s="25">
        <v>16</v>
      </c>
      <c r="B34" s="2" t="s">
        <v>192</v>
      </c>
      <c r="C34" s="45">
        <v>16</v>
      </c>
      <c r="D34" s="27" t="s">
        <v>11</v>
      </c>
      <c r="E34" s="55"/>
      <c r="F34" s="34">
        <f t="shared" si="0"/>
        <v>0</v>
      </c>
    </row>
    <row r="35" spans="1:6" ht="15" customHeight="1" x14ac:dyDescent="0.25">
      <c r="A35" s="25">
        <v>17</v>
      </c>
      <c r="B35" s="2" t="s">
        <v>193</v>
      </c>
      <c r="C35" s="45">
        <v>1</v>
      </c>
      <c r="D35" s="27" t="s">
        <v>11</v>
      </c>
      <c r="E35" s="55"/>
      <c r="F35" s="34">
        <f t="shared" si="0"/>
        <v>0</v>
      </c>
    </row>
    <row r="36" spans="1:6" ht="15" customHeight="1" x14ac:dyDescent="0.25">
      <c r="A36" s="25">
        <v>18</v>
      </c>
      <c r="B36" s="2" t="s">
        <v>290</v>
      </c>
      <c r="C36" s="45">
        <v>1</v>
      </c>
      <c r="D36" s="27" t="s">
        <v>11</v>
      </c>
      <c r="E36" s="55"/>
      <c r="F36" s="34">
        <f t="shared" si="0"/>
        <v>0</v>
      </c>
    </row>
    <row r="37" spans="1:6" ht="15" customHeight="1" x14ac:dyDescent="0.25">
      <c r="A37" s="25">
        <v>19</v>
      </c>
      <c r="B37" s="2" t="s">
        <v>194</v>
      </c>
      <c r="C37" s="45">
        <v>28</v>
      </c>
      <c r="D37" s="27" t="s">
        <v>11</v>
      </c>
      <c r="E37" s="55"/>
      <c r="F37" s="34">
        <f t="shared" si="0"/>
        <v>0</v>
      </c>
    </row>
    <row r="38" spans="1:6" ht="15" customHeight="1" x14ac:dyDescent="0.25">
      <c r="A38" s="25">
        <v>20</v>
      </c>
      <c r="B38" s="2" t="s">
        <v>195</v>
      </c>
      <c r="C38" s="45">
        <v>3</v>
      </c>
      <c r="D38" s="27" t="s">
        <v>11</v>
      </c>
      <c r="E38" s="55"/>
      <c r="F38" s="34">
        <f t="shared" si="0"/>
        <v>0</v>
      </c>
    </row>
    <row r="39" spans="1:6" ht="15" customHeight="1" x14ac:dyDescent="0.25">
      <c r="A39" s="25">
        <v>21</v>
      </c>
      <c r="B39" s="2" t="s">
        <v>291</v>
      </c>
      <c r="C39" s="45">
        <v>21</v>
      </c>
      <c r="D39" s="27" t="s">
        <v>11</v>
      </c>
      <c r="E39" s="55"/>
      <c r="F39" s="34">
        <f t="shared" si="0"/>
        <v>0</v>
      </c>
    </row>
    <row r="40" spans="1:6" ht="15" customHeight="1" x14ac:dyDescent="0.25">
      <c r="A40" s="25">
        <v>22</v>
      </c>
      <c r="B40" s="2" t="s">
        <v>196</v>
      </c>
      <c r="C40" s="45">
        <v>6</v>
      </c>
      <c r="D40" s="27" t="s">
        <v>11</v>
      </c>
      <c r="E40" s="55"/>
      <c r="F40" s="34">
        <f t="shared" si="0"/>
        <v>0</v>
      </c>
    </row>
    <row r="41" spans="1:6" ht="15" customHeight="1" x14ac:dyDescent="0.25">
      <c r="A41" s="25">
        <v>23</v>
      </c>
      <c r="B41" s="2" t="s">
        <v>292</v>
      </c>
      <c r="C41" s="45">
        <v>8</v>
      </c>
      <c r="D41" s="27" t="s">
        <v>11</v>
      </c>
      <c r="E41" s="55"/>
      <c r="F41" s="34">
        <f t="shared" si="0"/>
        <v>0</v>
      </c>
    </row>
    <row r="42" spans="1:6" ht="15" customHeight="1" x14ac:dyDescent="0.25">
      <c r="A42" s="25">
        <v>24</v>
      </c>
      <c r="B42" s="2" t="s">
        <v>293</v>
      </c>
      <c r="C42" s="45">
        <v>1</v>
      </c>
      <c r="D42" s="27" t="s">
        <v>11</v>
      </c>
      <c r="E42" s="55"/>
      <c r="F42" s="34">
        <f t="shared" si="0"/>
        <v>0</v>
      </c>
    </row>
    <row r="43" spans="1:6" ht="15" customHeight="1" x14ac:dyDescent="0.25">
      <c r="A43" s="25">
        <v>25</v>
      </c>
      <c r="B43" s="2" t="s">
        <v>294</v>
      </c>
      <c r="C43" s="45">
        <v>1</v>
      </c>
      <c r="D43" s="27" t="s">
        <v>11</v>
      </c>
      <c r="E43" s="55"/>
      <c r="F43" s="34">
        <f t="shared" si="0"/>
        <v>0</v>
      </c>
    </row>
    <row r="44" spans="1:6" ht="15" customHeight="1" x14ac:dyDescent="0.25">
      <c r="A44" s="25">
        <v>26</v>
      </c>
      <c r="B44" s="2" t="s">
        <v>295</v>
      </c>
      <c r="C44" s="45">
        <v>1</v>
      </c>
      <c r="D44" s="27" t="s">
        <v>11</v>
      </c>
      <c r="E44" s="55"/>
      <c r="F44" s="34">
        <f t="shared" si="0"/>
        <v>0</v>
      </c>
    </row>
    <row r="45" spans="1:6" ht="15" customHeight="1" x14ac:dyDescent="0.25">
      <c r="A45" s="25">
        <v>27</v>
      </c>
      <c r="B45" s="2" t="s">
        <v>296</v>
      </c>
      <c r="C45" s="45">
        <v>1</v>
      </c>
      <c r="D45" s="27" t="s">
        <v>11</v>
      </c>
      <c r="E45" s="55"/>
      <c r="F45" s="34">
        <f t="shared" si="0"/>
        <v>0</v>
      </c>
    </row>
    <row r="46" spans="1:6" ht="15" customHeight="1" x14ac:dyDescent="0.25">
      <c r="A46" s="25">
        <v>28</v>
      </c>
      <c r="B46" s="2" t="s">
        <v>297</v>
      </c>
      <c r="C46" s="45">
        <v>4</v>
      </c>
      <c r="D46" s="27" t="s">
        <v>11</v>
      </c>
      <c r="E46" s="55"/>
      <c r="F46" s="34">
        <f t="shared" si="0"/>
        <v>0</v>
      </c>
    </row>
    <row r="47" spans="1:6" ht="15" customHeight="1" x14ac:dyDescent="0.25">
      <c r="A47" s="25">
        <v>29</v>
      </c>
      <c r="B47" s="2" t="s">
        <v>298</v>
      </c>
      <c r="C47" s="45">
        <v>1</v>
      </c>
      <c r="D47" s="27" t="s">
        <v>11</v>
      </c>
      <c r="E47" s="55"/>
      <c r="F47" s="34">
        <f t="shared" si="0"/>
        <v>0</v>
      </c>
    </row>
    <row r="48" spans="1:6" ht="15" customHeight="1" x14ac:dyDescent="0.25">
      <c r="A48" s="25">
        <v>30</v>
      </c>
      <c r="B48" s="2" t="s">
        <v>299</v>
      </c>
      <c r="C48" s="45">
        <v>1</v>
      </c>
      <c r="D48" s="27" t="s">
        <v>11</v>
      </c>
      <c r="E48" s="55"/>
      <c r="F48" s="34">
        <f t="shared" si="0"/>
        <v>0</v>
      </c>
    </row>
    <row r="49" spans="1:6" x14ac:dyDescent="0.25">
      <c r="A49" s="30"/>
      <c r="B49" s="14"/>
      <c r="C49" s="31"/>
      <c r="D49" s="27"/>
      <c r="E49" s="17"/>
      <c r="F49" s="34" t="str">
        <f t="shared" ref="F49" si="1">IF(E49="","",C49*E49)</f>
        <v/>
      </c>
    </row>
    <row r="50" spans="1:6" x14ac:dyDescent="0.25">
      <c r="A50" s="150"/>
      <c r="B50" s="151"/>
      <c r="C50" s="151"/>
      <c r="D50" s="151"/>
      <c r="E50" s="151"/>
      <c r="F50" s="152" t="s">
        <v>229</v>
      </c>
    </row>
  </sheetData>
  <mergeCells count="2">
    <mergeCell ref="B2:E2"/>
    <mergeCell ref="B11:E11"/>
  </mergeCells>
  <pageMargins left="0.7" right="0.7" top="0.75" bottom="0.75" header="0.3" footer="0.3"/>
  <pageSetup paperSize="9" orientation="portrait" r:id="rId1"/>
  <headerFooter>
    <oddHeader>&amp;L&amp;A</oddHeader>
    <oddFooter>&amp;R&amp;P of &amp;N</oddFooter>
  </headerFooter>
  <rowBreaks count="1" manualBreakCount="1">
    <brk id="10" max="5"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3"/>
  <sheetViews>
    <sheetView view="pageBreakPreview" zoomScale="85" zoomScaleNormal="85" zoomScaleSheetLayoutView="85" workbookViewId="0">
      <selection activeCell="A6" sqref="A6"/>
    </sheetView>
  </sheetViews>
  <sheetFormatPr defaultRowHeight="15" x14ac:dyDescent="0.25"/>
  <cols>
    <col min="1" max="1" width="5.85546875" bestFit="1" customWidth="1"/>
    <col min="2" max="2" width="37" customWidth="1"/>
    <col min="3" max="3" width="5.5703125" customWidth="1"/>
    <col min="4" max="4" width="6.42578125" customWidth="1"/>
    <col min="5" max="5" width="15.28515625" customWidth="1"/>
    <col min="6" max="6" width="17.7109375" customWidth="1"/>
    <col min="14" max="16" width="13.28515625" bestFit="1" customWidth="1"/>
    <col min="17" max="17" width="15.28515625" bestFit="1" customWidth="1"/>
  </cols>
  <sheetData>
    <row r="1" spans="1:6" x14ac:dyDescent="0.25">
      <c r="A1" s="5" t="s">
        <v>12</v>
      </c>
      <c r="B1" s="6" t="s">
        <v>13</v>
      </c>
      <c r="C1" s="7" t="s">
        <v>14</v>
      </c>
      <c r="D1" s="8" t="s">
        <v>15</v>
      </c>
      <c r="E1" s="6" t="s">
        <v>152</v>
      </c>
      <c r="F1" s="9" t="s">
        <v>16</v>
      </c>
    </row>
    <row r="2" spans="1:6" ht="15.75" customHeight="1" thickBot="1" x14ac:dyDescent="0.3">
      <c r="A2" s="10">
        <v>12</v>
      </c>
      <c r="B2" s="251" t="s">
        <v>126</v>
      </c>
      <c r="C2" s="252"/>
      <c r="D2" s="252"/>
      <c r="E2" s="252"/>
      <c r="F2" s="58"/>
    </row>
    <row r="3" spans="1:6" s="50" customFormat="1" ht="13.5" thickTop="1" x14ac:dyDescent="0.2">
      <c r="A3" s="19"/>
      <c r="B3" s="170"/>
      <c r="C3" s="171"/>
      <c r="D3" s="172"/>
      <c r="E3" s="173"/>
      <c r="F3" s="174"/>
    </row>
    <row r="4" spans="1:6" x14ac:dyDescent="0.25">
      <c r="A4" s="181">
        <v>12.1</v>
      </c>
      <c r="B4" s="263" t="s">
        <v>153</v>
      </c>
      <c r="C4" s="264"/>
      <c r="D4" s="264"/>
      <c r="E4" s="264"/>
      <c r="F4" s="32"/>
    </row>
    <row r="5" spans="1:6" x14ac:dyDescent="0.25">
      <c r="A5" s="175"/>
      <c r="B5" s="176"/>
      <c r="C5" s="177"/>
      <c r="D5" s="178"/>
      <c r="E5" s="179"/>
      <c r="F5" s="180"/>
    </row>
    <row r="6" spans="1:6" s="44" customFormat="1" ht="100.5" customHeight="1" x14ac:dyDescent="0.2">
      <c r="A6" s="154" t="s">
        <v>33</v>
      </c>
      <c r="B6" s="162" t="s">
        <v>154</v>
      </c>
      <c r="C6" s="190"/>
      <c r="D6" s="157"/>
      <c r="E6" s="191"/>
      <c r="F6" s="192"/>
    </row>
    <row r="7" spans="1:6" x14ac:dyDescent="0.25">
      <c r="A7" s="239">
        <v>12.1</v>
      </c>
      <c r="B7" s="185" t="s">
        <v>207</v>
      </c>
      <c r="C7" s="186"/>
      <c r="D7" s="187"/>
      <c r="E7" s="188"/>
      <c r="F7" s="189">
        <f>SUM(F8:F12)</f>
        <v>0</v>
      </c>
    </row>
    <row r="8" spans="1:6" ht="33" customHeight="1" x14ac:dyDescent="0.25">
      <c r="A8" s="25">
        <v>1</v>
      </c>
      <c r="B8" s="36" t="s">
        <v>208</v>
      </c>
      <c r="C8" s="45">
        <v>6</v>
      </c>
      <c r="D8" s="27" t="s">
        <v>26</v>
      </c>
      <c r="E8" s="55"/>
      <c r="F8" s="34">
        <f t="shared" ref="F8" si="0">IF(E8="",IF(C8="","",C8*E8),C8*E8)</f>
        <v>0</v>
      </c>
    </row>
    <row r="9" spans="1:6" ht="30" customHeight="1" x14ac:dyDescent="0.25">
      <c r="A9" s="25">
        <v>2</v>
      </c>
      <c r="B9" s="36" t="s">
        <v>300</v>
      </c>
      <c r="C9" s="45">
        <v>3</v>
      </c>
      <c r="D9" s="27" t="s">
        <v>26</v>
      </c>
      <c r="E9" s="55"/>
      <c r="F9" s="34">
        <f t="shared" ref="F9:F10" si="1">IF(E9="",IF(C9="","",C9*E9),C9*E9)</f>
        <v>0</v>
      </c>
    </row>
    <row r="10" spans="1:6" ht="30" customHeight="1" x14ac:dyDescent="0.25">
      <c r="A10" s="25">
        <v>3</v>
      </c>
      <c r="B10" s="36" t="s">
        <v>301</v>
      </c>
      <c r="C10" s="45">
        <v>1</v>
      </c>
      <c r="D10" s="27" t="s">
        <v>26</v>
      </c>
      <c r="E10" s="55"/>
      <c r="F10" s="34">
        <f t="shared" si="1"/>
        <v>0</v>
      </c>
    </row>
    <row r="11" spans="1:6" ht="29.25" customHeight="1" x14ac:dyDescent="0.25">
      <c r="A11" s="25">
        <v>4</v>
      </c>
      <c r="B11" s="36" t="s">
        <v>302</v>
      </c>
      <c r="C11" s="45">
        <v>3</v>
      </c>
      <c r="D11" s="27" t="s">
        <v>26</v>
      </c>
      <c r="E11" s="55"/>
      <c r="F11" s="34">
        <f t="shared" ref="F11" si="2">IF(E11="",IF(C11="","",C11*E11),C11*E11)</f>
        <v>0</v>
      </c>
    </row>
    <row r="12" spans="1:6" x14ac:dyDescent="0.25">
      <c r="A12" s="25"/>
      <c r="B12" s="36"/>
      <c r="C12" s="45"/>
      <c r="D12" s="27"/>
      <c r="E12" s="55"/>
      <c r="F12" s="34" t="str">
        <f t="shared" ref="F12:F13" si="3">IF(E12="","",C12*E12)</f>
        <v/>
      </c>
    </row>
    <row r="13" spans="1:6" x14ac:dyDescent="0.25">
      <c r="A13" s="30"/>
      <c r="B13" s="14"/>
      <c r="C13" s="31"/>
      <c r="D13" s="27"/>
      <c r="E13" s="17"/>
      <c r="F13" s="34" t="str">
        <f t="shared" si="3"/>
        <v/>
      </c>
    </row>
    <row r="14" spans="1:6" x14ac:dyDescent="0.25">
      <c r="A14" s="150"/>
      <c r="B14" s="151"/>
      <c r="C14" s="151"/>
      <c r="D14" s="151"/>
      <c r="E14" s="151"/>
      <c r="F14" s="152" t="s">
        <v>230</v>
      </c>
    </row>
    <row r="18" spans="14:17" x14ac:dyDescent="0.25">
      <c r="P18" s="1"/>
    </row>
    <row r="24" spans="14:17" x14ac:dyDescent="0.25">
      <c r="Q24" s="3"/>
    </row>
    <row r="25" spans="14:17" x14ac:dyDescent="0.25">
      <c r="Q25" s="3"/>
    </row>
    <row r="26" spans="14:17" x14ac:dyDescent="0.25">
      <c r="P26" s="3"/>
    </row>
    <row r="27" spans="14:17" x14ac:dyDescent="0.25">
      <c r="N27" s="1"/>
      <c r="P27" s="3"/>
    </row>
    <row r="28" spans="14:17" x14ac:dyDescent="0.25">
      <c r="P28" s="3"/>
    </row>
    <row r="33" spans="15:15" x14ac:dyDescent="0.25">
      <c r="O33" s="1"/>
    </row>
  </sheetData>
  <mergeCells count="2">
    <mergeCell ref="B2:E2"/>
    <mergeCell ref="B4:E4"/>
  </mergeCells>
  <pageMargins left="0.7" right="0.7" top="0.75" bottom="0.75" header="0.3" footer="0.3"/>
  <pageSetup paperSize="9" scale="85" fitToHeight="0" orientation="portrait" r:id="rId1"/>
  <headerFooter>
    <oddHeader>&amp;L&amp;A</oddHeader>
    <oddFooter>&amp;R&amp;P of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8"/>
  <sheetViews>
    <sheetView view="pageBreakPreview" zoomScale="85" zoomScaleNormal="100" zoomScaleSheetLayoutView="85" workbookViewId="0"/>
  </sheetViews>
  <sheetFormatPr defaultRowHeight="15" x14ac:dyDescent="0.25"/>
  <cols>
    <col min="1" max="1" width="5.42578125" bestFit="1" customWidth="1"/>
    <col min="2" max="2" width="42.7109375" customWidth="1"/>
    <col min="3" max="3" width="9.140625" customWidth="1"/>
    <col min="4" max="4" width="6.28515625" customWidth="1"/>
    <col min="5" max="5" width="10.85546875" customWidth="1"/>
    <col min="6" max="6" width="17.42578125" customWidth="1"/>
  </cols>
  <sheetData>
    <row r="1" spans="1:6" x14ac:dyDescent="0.25">
      <c r="A1" s="5" t="s">
        <v>12</v>
      </c>
      <c r="B1" s="6" t="s">
        <v>13</v>
      </c>
      <c r="C1" s="7" t="s">
        <v>14</v>
      </c>
      <c r="D1" s="8" t="s">
        <v>15</v>
      </c>
      <c r="E1" s="6" t="s">
        <v>128</v>
      </c>
      <c r="F1" s="9" t="s">
        <v>16</v>
      </c>
    </row>
    <row r="2" spans="1:6" ht="15.75" thickBot="1" x14ac:dyDescent="0.3">
      <c r="A2" s="10">
        <v>13</v>
      </c>
      <c r="B2" s="253" t="s">
        <v>238</v>
      </c>
      <c r="C2" s="254"/>
      <c r="D2" s="254"/>
      <c r="E2" s="254"/>
      <c r="F2" s="11">
        <f>+SUM(F4:F56)</f>
        <v>0</v>
      </c>
    </row>
    <row r="3" spans="1:6" ht="15.75" thickTop="1" x14ac:dyDescent="0.25">
      <c r="A3" s="175"/>
      <c r="B3" s="176"/>
      <c r="C3" s="177"/>
      <c r="D3" s="178"/>
      <c r="E3" s="179"/>
      <c r="F3" s="180"/>
    </row>
    <row r="4" spans="1:6" x14ac:dyDescent="0.25">
      <c r="A4" s="59">
        <v>1</v>
      </c>
      <c r="B4" s="14" t="s">
        <v>238</v>
      </c>
      <c r="C4" s="15"/>
      <c r="D4" s="16"/>
      <c r="E4" s="17"/>
      <c r="F4" s="34" t="str">
        <f t="shared" ref="F4:F56" si="0">IF(E4="","",C4*E4)</f>
        <v/>
      </c>
    </row>
    <row r="5" spans="1:6" x14ac:dyDescent="0.25">
      <c r="A5" s="59"/>
      <c r="B5" s="14"/>
      <c r="C5" s="15"/>
      <c r="D5" s="16"/>
      <c r="E5" s="17"/>
      <c r="F5" s="34" t="str">
        <f t="shared" si="0"/>
        <v/>
      </c>
    </row>
    <row r="6" spans="1:6" x14ac:dyDescent="0.25">
      <c r="A6" s="59"/>
      <c r="B6" s="14"/>
      <c r="C6" s="15"/>
      <c r="D6" s="16"/>
      <c r="E6" s="17"/>
      <c r="F6" s="34" t="str">
        <f t="shared" si="0"/>
        <v/>
      </c>
    </row>
    <row r="7" spans="1:6" x14ac:dyDescent="0.25">
      <c r="A7" s="59"/>
      <c r="B7" s="14"/>
      <c r="C7" s="15"/>
      <c r="D7" s="16"/>
      <c r="E7" s="17"/>
      <c r="F7" s="34" t="str">
        <f t="shared" si="0"/>
        <v/>
      </c>
    </row>
    <row r="8" spans="1:6" x14ac:dyDescent="0.25">
      <c r="A8" s="59"/>
      <c r="B8" s="14"/>
      <c r="C8" s="15"/>
      <c r="D8" s="16"/>
      <c r="E8" s="17"/>
      <c r="F8" s="34" t="str">
        <f t="shared" si="0"/>
        <v/>
      </c>
    </row>
    <row r="9" spans="1:6" x14ac:dyDescent="0.25">
      <c r="A9" s="59"/>
      <c r="B9" s="14"/>
      <c r="C9" s="15"/>
      <c r="D9" s="16"/>
      <c r="E9" s="17"/>
      <c r="F9" s="34" t="str">
        <f t="shared" si="0"/>
        <v/>
      </c>
    </row>
    <row r="10" spans="1:6" x14ac:dyDescent="0.25">
      <c r="A10" s="59"/>
      <c r="B10" s="14"/>
      <c r="C10" s="15"/>
      <c r="D10" s="16"/>
      <c r="E10" s="17"/>
      <c r="F10" s="34" t="str">
        <f t="shared" si="0"/>
        <v/>
      </c>
    </row>
    <row r="11" spans="1:6" x14ac:dyDescent="0.25">
      <c r="A11" s="59"/>
      <c r="B11" s="14"/>
      <c r="C11" s="15"/>
      <c r="D11" s="16"/>
      <c r="E11" s="17"/>
      <c r="F11" s="34" t="str">
        <f t="shared" si="0"/>
        <v/>
      </c>
    </row>
    <row r="12" spans="1:6" x14ac:dyDescent="0.25">
      <c r="A12" s="59"/>
      <c r="B12" s="14"/>
      <c r="C12" s="15"/>
      <c r="D12" s="16"/>
      <c r="E12" s="17"/>
      <c r="F12" s="34" t="str">
        <f t="shared" si="0"/>
        <v/>
      </c>
    </row>
    <row r="13" spans="1:6" x14ac:dyDescent="0.25">
      <c r="A13" s="59"/>
      <c r="B13" s="14"/>
      <c r="C13" s="15"/>
      <c r="D13" s="16"/>
      <c r="E13" s="17"/>
      <c r="F13" s="34" t="str">
        <f t="shared" si="0"/>
        <v/>
      </c>
    </row>
    <row r="14" spans="1:6" x14ac:dyDescent="0.25">
      <c r="A14" s="59"/>
      <c r="B14" s="14"/>
      <c r="C14" s="15"/>
      <c r="D14" s="16"/>
      <c r="E14" s="17"/>
      <c r="F14" s="34" t="str">
        <f t="shared" si="0"/>
        <v/>
      </c>
    </row>
    <row r="15" spans="1:6" x14ac:dyDescent="0.25">
      <c r="A15" s="59"/>
      <c r="B15" s="14"/>
      <c r="C15" s="15"/>
      <c r="D15" s="16"/>
      <c r="E15" s="17"/>
      <c r="F15" s="34" t="str">
        <f t="shared" si="0"/>
        <v/>
      </c>
    </row>
    <row r="16" spans="1:6" x14ac:dyDescent="0.25">
      <c r="A16" s="59"/>
      <c r="B16" s="14"/>
      <c r="C16" s="15"/>
      <c r="D16" s="16"/>
      <c r="E16" s="17"/>
      <c r="F16" s="34" t="str">
        <f t="shared" si="0"/>
        <v/>
      </c>
    </row>
    <row r="17" spans="1:6" x14ac:dyDescent="0.25">
      <c r="A17" s="59"/>
      <c r="B17" s="14"/>
      <c r="C17" s="15"/>
      <c r="D17" s="16"/>
      <c r="E17" s="17"/>
      <c r="F17" s="34" t="str">
        <f t="shared" si="0"/>
        <v/>
      </c>
    </row>
    <row r="18" spans="1:6" x14ac:dyDescent="0.25">
      <c r="A18" s="59"/>
      <c r="B18" s="14"/>
      <c r="C18" s="15"/>
      <c r="D18" s="16"/>
      <c r="E18" s="17"/>
      <c r="F18" s="34" t="str">
        <f t="shared" si="0"/>
        <v/>
      </c>
    </row>
    <row r="19" spans="1:6" x14ac:dyDescent="0.25">
      <c r="A19" s="59"/>
      <c r="B19" s="14"/>
      <c r="C19" s="15"/>
      <c r="D19" s="16"/>
      <c r="E19" s="17"/>
      <c r="F19" s="34" t="str">
        <f t="shared" si="0"/>
        <v/>
      </c>
    </row>
    <row r="20" spans="1:6" x14ac:dyDescent="0.25">
      <c r="A20" s="59"/>
      <c r="B20" s="14"/>
      <c r="C20" s="15"/>
      <c r="D20" s="16"/>
      <c r="E20" s="17"/>
      <c r="F20" s="34" t="str">
        <f t="shared" si="0"/>
        <v/>
      </c>
    </row>
    <row r="21" spans="1:6" x14ac:dyDescent="0.25">
      <c r="A21" s="59"/>
      <c r="B21" s="14"/>
      <c r="C21" s="15"/>
      <c r="D21" s="16"/>
      <c r="E21" s="17"/>
      <c r="F21" s="34" t="str">
        <f t="shared" si="0"/>
        <v/>
      </c>
    </row>
    <row r="22" spans="1:6" x14ac:dyDescent="0.25">
      <c r="A22" s="59"/>
      <c r="B22" s="14"/>
      <c r="C22" s="15"/>
      <c r="D22" s="16"/>
      <c r="E22" s="17"/>
      <c r="F22" s="34" t="str">
        <f t="shared" si="0"/>
        <v/>
      </c>
    </row>
    <row r="23" spans="1:6" x14ac:dyDescent="0.25">
      <c r="A23" s="59"/>
      <c r="B23" s="14"/>
      <c r="C23" s="15"/>
      <c r="D23" s="16"/>
      <c r="E23" s="17"/>
      <c r="F23" s="34" t="str">
        <f t="shared" si="0"/>
        <v/>
      </c>
    </row>
    <row r="24" spans="1:6" x14ac:dyDescent="0.25">
      <c r="A24" s="59"/>
      <c r="B24" s="14"/>
      <c r="C24" s="15"/>
      <c r="D24" s="16"/>
      <c r="E24" s="17"/>
      <c r="F24" s="34" t="str">
        <f t="shared" si="0"/>
        <v/>
      </c>
    </row>
    <row r="25" spans="1:6" x14ac:dyDescent="0.25">
      <c r="A25" s="59"/>
      <c r="B25" s="14"/>
      <c r="C25" s="15"/>
      <c r="D25" s="16"/>
      <c r="E25" s="17"/>
      <c r="F25" s="34" t="str">
        <f t="shared" si="0"/>
        <v/>
      </c>
    </row>
    <row r="26" spans="1:6" x14ac:dyDescent="0.25">
      <c r="A26" s="59"/>
      <c r="B26" s="14"/>
      <c r="C26" s="15"/>
      <c r="D26" s="16"/>
      <c r="E26" s="17"/>
      <c r="F26" s="34" t="str">
        <f t="shared" si="0"/>
        <v/>
      </c>
    </row>
    <row r="27" spans="1:6" x14ac:dyDescent="0.25">
      <c r="A27" s="59"/>
      <c r="B27" s="14"/>
      <c r="C27" s="15"/>
      <c r="D27" s="16"/>
      <c r="E27" s="17"/>
      <c r="F27" s="34" t="str">
        <f t="shared" si="0"/>
        <v/>
      </c>
    </row>
    <row r="28" spans="1:6" x14ac:dyDescent="0.25">
      <c r="A28" s="59"/>
      <c r="B28" s="14"/>
      <c r="C28" s="15"/>
      <c r="D28" s="16"/>
      <c r="E28" s="17"/>
      <c r="F28" s="34" t="str">
        <f t="shared" si="0"/>
        <v/>
      </c>
    </row>
    <row r="29" spans="1:6" x14ac:dyDescent="0.25">
      <c r="A29" s="59"/>
      <c r="B29" s="14"/>
      <c r="C29" s="15"/>
      <c r="D29" s="16"/>
      <c r="E29" s="17"/>
      <c r="F29" s="34" t="str">
        <f t="shared" si="0"/>
        <v/>
      </c>
    </row>
    <row r="30" spans="1:6" x14ac:dyDescent="0.25">
      <c r="A30" s="59"/>
      <c r="B30" s="14"/>
      <c r="C30" s="15"/>
      <c r="D30" s="16"/>
      <c r="E30" s="17"/>
      <c r="F30" s="34" t="str">
        <f t="shared" si="0"/>
        <v/>
      </c>
    </row>
    <row r="31" spans="1:6" x14ac:dyDescent="0.25">
      <c r="A31" s="59"/>
      <c r="B31" s="14"/>
      <c r="C31" s="15"/>
      <c r="D31" s="16"/>
      <c r="E31" s="17"/>
      <c r="F31" s="34" t="str">
        <f t="shared" si="0"/>
        <v/>
      </c>
    </row>
    <row r="32" spans="1:6" x14ac:dyDescent="0.25">
      <c r="A32" s="59"/>
      <c r="B32" s="14"/>
      <c r="C32" s="15"/>
      <c r="D32" s="16"/>
      <c r="E32" s="17"/>
      <c r="F32" s="34" t="str">
        <f t="shared" si="0"/>
        <v/>
      </c>
    </row>
    <row r="33" spans="1:6" x14ac:dyDescent="0.25">
      <c r="A33" s="59"/>
      <c r="B33" s="14"/>
      <c r="C33" s="15"/>
      <c r="D33" s="16"/>
      <c r="E33" s="17"/>
      <c r="F33" s="34" t="str">
        <f t="shared" si="0"/>
        <v/>
      </c>
    </row>
    <row r="34" spans="1:6" x14ac:dyDescent="0.25">
      <c r="A34" s="59"/>
      <c r="B34" s="14"/>
      <c r="C34" s="15"/>
      <c r="D34" s="16"/>
      <c r="E34" s="17"/>
      <c r="F34" s="34" t="str">
        <f t="shared" si="0"/>
        <v/>
      </c>
    </row>
    <row r="35" spans="1:6" x14ac:dyDescent="0.25">
      <c r="A35" s="59"/>
      <c r="B35" s="14"/>
      <c r="C35" s="15"/>
      <c r="D35" s="16"/>
      <c r="E35" s="17"/>
      <c r="F35" s="34" t="str">
        <f t="shared" si="0"/>
        <v/>
      </c>
    </row>
    <row r="36" spans="1:6" x14ac:dyDescent="0.25">
      <c r="A36" s="59"/>
      <c r="B36" s="14"/>
      <c r="C36" s="15"/>
      <c r="D36" s="16"/>
      <c r="E36" s="17"/>
      <c r="F36" s="34" t="str">
        <f t="shared" si="0"/>
        <v/>
      </c>
    </row>
    <row r="37" spans="1:6" x14ac:dyDescent="0.25">
      <c r="A37" s="59"/>
      <c r="B37" s="14"/>
      <c r="C37" s="15"/>
      <c r="D37" s="16"/>
      <c r="E37" s="17"/>
      <c r="F37" s="34" t="str">
        <f t="shared" si="0"/>
        <v/>
      </c>
    </row>
    <row r="38" spans="1:6" x14ac:dyDescent="0.25">
      <c r="A38" s="59"/>
      <c r="B38" s="14"/>
      <c r="C38" s="15"/>
      <c r="D38" s="16"/>
      <c r="E38" s="17"/>
      <c r="F38" s="34" t="str">
        <f t="shared" si="0"/>
        <v/>
      </c>
    </row>
    <row r="39" spans="1:6" x14ac:dyDescent="0.25">
      <c r="A39" s="59"/>
      <c r="B39" s="14"/>
      <c r="C39" s="15"/>
      <c r="D39" s="16"/>
      <c r="E39" s="17"/>
      <c r="F39" s="34" t="str">
        <f t="shared" si="0"/>
        <v/>
      </c>
    </row>
    <row r="40" spans="1:6" x14ac:dyDescent="0.25">
      <c r="A40" s="59"/>
      <c r="B40" s="14"/>
      <c r="C40" s="15"/>
      <c r="D40" s="16"/>
      <c r="E40" s="17"/>
      <c r="F40" s="34" t="str">
        <f t="shared" si="0"/>
        <v/>
      </c>
    </row>
    <row r="41" spans="1:6" x14ac:dyDescent="0.25">
      <c r="A41" s="59"/>
      <c r="B41" s="14"/>
      <c r="C41" s="15"/>
      <c r="D41" s="16"/>
      <c r="E41" s="17"/>
      <c r="F41" s="34" t="str">
        <f t="shared" si="0"/>
        <v/>
      </c>
    </row>
    <row r="42" spans="1:6" x14ac:dyDescent="0.25">
      <c r="A42" s="59"/>
      <c r="B42" s="14"/>
      <c r="C42" s="15"/>
      <c r="D42" s="16"/>
      <c r="E42" s="17"/>
      <c r="F42" s="34" t="str">
        <f t="shared" si="0"/>
        <v/>
      </c>
    </row>
    <row r="43" spans="1:6" x14ac:dyDescent="0.25">
      <c r="A43" s="59"/>
      <c r="B43" s="14"/>
      <c r="C43" s="15"/>
      <c r="D43" s="16"/>
      <c r="E43" s="17"/>
      <c r="F43" s="34" t="str">
        <f t="shared" si="0"/>
        <v/>
      </c>
    </row>
    <row r="44" spans="1:6" x14ac:dyDescent="0.25">
      <c r="A44" s="59"/>
      <c r="B44" s="14"/>
      <c r="C44" s="15"/>
      <c r="D44" s="16"/>
      <c r="E44" s="17"/>
      <c r="F44" s="34" t="str">
        <f t="shared" si="0"/>
        <v/>
      </c>
    </row>
    <row r="45" spans="1:6" x14ac:dyDescent="0.25">
      <c r="A45" s="59"/>
      <c r="B45" s="14"/>
      <c r="C45" s="15"/>
      <c r="D45" s="16"/>
      <c r="E45" s="17"/>
      <c r="F45" s="34" t="str">
        <f t="shared" si="0"/>
        <v/>
      </c>
    </row>
    <row r="46" spans="1:6" x14ac:dyDescent="0.25">
      <c r="A46" s="59"/>
      <c r="B46" s="14"/>
      <c r="C46" s="15"/>
      <c r="D46" s="16"/>
      <c r="E46" s="17"/>
      <c r="F46" s="34" t="str">
        <f t="shared" si="0"/>
        <v/>
      </c>
    </row>
    <row r="47" spans="1:6" x14ac:dyDescent="0.25">
      <c r="A47" s="59"/>
      <c r="B47" s="14"/>
      <c r="C47" s="15"/>
      <c r="D47" s="16"/>
      <c r="E47" s="17"/>
      <c r="F47" s="34" t="str">
        <f t="shared" si="0"/>
        <v/>
      </c>
    </row>
    <row r="48" spans="1:6" x14ac:dyDescent="0.25">
      <c r="A48" s="59"/>
      <c r="B48" s="14"/>
      <c r="C48" s="15"/>
      <c r="D48" s="16"/>
      <c r="E48" s="17"/>
      <c r="F48" s="34" t="str">
        <f t="shared" si="0"/>
        <v/>
      </c>
    </row>
    <row r="49" spans="1:8" x14ac:dyDescent="0.25">
      <c r="A49" s="59"/>
      <c r="B49" s="14"/>
      <c r="C49" s="15"/>
      <c r="D49" s="16"/>
      <c r="E49" s="17"/>
      <c r="F49" s="34" t="str">
        <f t="shared" si="0"/>
        <v/>
      </c>
    </row>
    <row r="50" spans="1:8" x14ac:dyDescent="0.25">
      <c r="A50" s="25"/>
      <c r="B50" s="36"/>
      <c r="C50" s="26"/>
      <c r="D50" s="27"/>
      <c r="E50" s="28"/>
      <c r="F50" s="34" t="str">
        <f t="shared" si="0"/>
        <v/>
      </c>
    </row>
    <row r="51" spans="1:8" x14ac:dyDescent="0.25">
      <c r="A51" s="25"/>
      <c r="B51" s="36"/>
      <c r="C51" s="26"/>
      <c r="D51" s="27"/>
      <c r="E51" s="28"/>
      <c r="F51" s="34" t="str">
        <f t="shared" si="0"/>
        <v/>
      </c>
      <c r="G51" s="229"/>
      <c r="H51" s="121"/>
    </row>
    <row r="52" spans="1:8" x14ac:dyDescent="0.25">
      <c r="A52" s="35"/>
      <c r="B52" s="36"/>
      <c r="C52" s="37"/>
      <c r="D52" s="27"/>
      <c r="E52" s="38"/>
      <c r="F52" s="34" t="str">
        <f t="shared" si="0"/>
        <v/>
      </c>
    </row>
    <row r="53" spans="1:8" x14ac:dyDescent="0.25">
      <c r="A53" s="59"/>
      <c r="B53" s="14"/>
      <c r="C53" s="15"/>
      <c r="D53" s="16"/>
      <c r="E53" s="17"/>
      <c r="F53" s="34" t="str">
        <f t="shared" si="0"/>
        <v/>
      </c>
    </row>
    <row r="54" spans="1:8" x14ac:dyDescent="0.25">
      <c r="A54" s="25"/>
      <c r="B54" s="36"/>
      <c r="C54" s="26"/>
      <c r="D54" s="27"/>
      <c r="E54" s="28"/>
      <c r="F54" s="34" t="str">
        <f t="shared" si="0"/>
        <v/>
      </c>
    </row>
    <row r="55" spans="1:8" x14ac:dyDescent="0.25">
      <c r="A55" s="25"/>
      <c r="B55" s="36"/>
      <c r="C55" s="26"/>
      <c r="D55" s="27"/>
      <c r="E55" s="28"/>
      <c r="F55" s="34" t="str">
        <f t="shared" si="0"/>
        <v/>
      </c>
    </row>
    <row r="56" spans="1:8" x14ac:dyDescent="0.25">
      <c r="A56" s="25"/>
      <c r="B56" s="36"/>
      <c r="C56" s="26"/>
      <c r="D56" s="27"/>
      <c r="E56" s="28"/>
      <c r="F56" s="34" t="str">
        <f t="shared" si="0"/>
        <v/>
      </c>
    </row>
    <row r="57" spans="1:8" ht="12" customHeight="1" x14ac:dyDescent="0.25">
      <c r="A57" s="60"/>
      <c r="B57" s="2"/>
      <c r="C57" s="45"/>
      <c r="D57" s="27"/>
      <c r="E57" s="28"/>
      <c r="F57" s="34"/>
    </row>
    <row r="58" spans="1:8" x14ac:dyDescent="0.25">
      <c r="A58" s="150"/>
      <c r="B58" s="151"/>
      <c r="C58" s="151"/>
      <c r="D58" s="151"/>
      <c r="E58" s="151"/>
      <c r="F58" s="152" t="s">
        <v>237</v>
      </c>
    </row>
  </sheetData>
  <mergeCells count="1">
    <mergeCell ref="B2:E2"/>
  </mergeCells>
  <pageMargins left="0.7" right="0.7" top="0.75" bottom="0.75" header="0.3" footer="0.3"/>
  <pageSetup paperSize="9" scale="85" orientation="portrait" r:id="rId1"/>
  <headerFooter>
    <oddHeader>&amp;L&amp;A</oddHeader>
    <oddFooter>&amp;R&amp;P of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8"/>
  <sheetViews>
    <sheetView view="pageBreakPreview" zoomScale="85" zoomScaleNormal="100" zoomScaleSheetLayoutView="85" workbookViewId="0"/>
  </sheetViews>
  <sheetFormatPr defaultRowHeight="15" x14ac:dyDescent="0.25"/>
  <cols>
    <col min="1" max="1" width="5.42578125" bestFit="1" customWidth="1"/>
    <col min="2" max="2" width="42.7109375" customWidth="1"/>
    <col min="3" max="3" width="9.140625" customWidth="1"/>
    <col min="4" max="4" width="6.28515625" customWidth="1"/>
    <col min="5" max="5" width="10.85546875" customWidth="1"/>
    <col min="6" max="6" width="17.42578125" customWidth="1"/>
  </cols>
  <sheetData>
    <row r="1" spans="1:6" x14ac:dyDescent="0.25">
      <c r="A1" s="5" t="s">
        <v>12</v>
      </c>
      <c r="B1" s="6" t="s">
        <v>13</v>
      </c>
      <c r="C1" s="7" t="s">
        <v>14</v>
      </c>
      <c r="D1" s="8" t="s">
        <v>15</v>
      </c>
      <c r="E1" s="6" t="s">
        <v>128</v>
      </c>
      <c r="F1" s="9" t="s">
        <v>16</v>
      </c>
    </row>
    <row r="2" spans="1:6" ht="15.75" thickBot="1" x14ac:dyDescent="0.3">
      <c r="A2" s="10">
        <v>14</v>
      </c>
      <c r="B2" s="253" t="s">
        <v>239</v>
      </c>
      <c r="C2" s="254"/>
      <c r="D2" s="254"/>
      <c r="E2" s="254"/>
      <c r="F2" s="11">
        <f>+SUM(F4:F56)</f>
        <v>0</v>
      </c>
    </row>
    <row r="3" spans="1:6" ht="15.75" thickTop="1" x14ac:dyDescent="0.25">
      <c r="A3" s="175"/>
      <c r="B3" s="176"/>
      <c r="C3" s="177"/>
      <c r="D3" s="178"/>
      <c r="E3" s="179"/>
      <c r="F3" s="180"/>
    </row>
    <row r="4" spans="1:6" x14ac:dyDescent="0.25">
      <c r="A4" s="59">
        <v>1</v>
      </c>
      <c r="B4" s="14" t="s">
        <v>239</v>
      </c>
      <c r="C4" s="15"/>
      <c r="D4" s="16"/>
      <c r="E4" s="17"/>
      <c r="F4" s="34" t="str">
        <f t="shared" ref="F4:F56" si="0">IF(E4="","",C4*E4)</f>
        <v/>
      </c>
    </row>
    <row r="5" spans="1:6" x14ac:dyDescent="0.25">
      <c r="A5" s="59"/>
      <c r="B5" s="14"/>
      <c r="C5" s="15"/>
      <c r="D5" s="16"/>
      <c r="E5" s="17"/>
      <c r="F5" s="34" t="str">
        <f t="shared" si="0"/>
        <v/>
      </c>
    </row>
    <row r="6" spans="1:6" x14ac:dyDescent="0.25">
      <c r="A6" s="59"/>
      <c r="B6" s="14"/>
      <c r="C6" s="15"/>
      <c r="D6" s="16"/>
      <c r="E6" s="17"/>
      <c r="F6" s="34" t="str">
        <f t="shared" si="0"/>
        <v/>
      </c>
    </row>
    <row r="7" spans="1:6" x14ac:dyDescent="0.25">
      <c r="A7" s="59"/>
      <c r="B7" s="14"/>
      <c r="C7" s="15"/>
      <c r="D7" s="16"/>
      <c r="E7" s="17"/>
      <c r="F7" s="34" t="str">
        <f t="shared" si="0"/>
        <v/>
      </c>
    </row>
    <row r="8" spans="1:6" x14ac:dyDescent="0.25">
      <c r="A8" s="59"/>
      <c r="B8" s="14"/>
      <c r="C8" s="15"/>
      <c r="D8" s="16"/>
      <c r="E8" s="17"/>
      <c r="F8" s="34" t="str">
        <f t="shared" si="0"/>
        <v/>
      </c>
    </row>
    <row r="9" spans="1:6" x14ac:dyDescent="0.25">
      <c r="A9" s="59"/>
      <c r="B9" s="14"/>
      <c r="C9" s="15"/>
      <c r="D9" s="16"/>
      <c r="E9" s="17"/>
      <c r="F9" s="34" t="str">
        <f t="shared" si="0"/>
        <v/>
      </c>
    </row>
    <row r="10" spans="1:6" x14ac:dyDescent="0.25">
      <c r="A10" s="59"/>
      <c r="B10" s="14"/>
      <c r="C10" s="15"/>
      <c r="D10" s="16"/>
      <c r="E10" s="17"/>
      <c r="F10" s="34" t="str">
        <f t="shared" si="0"/>
        <v/>
      </c>
    </row>
    <row r="11" spans="1:6" x14ac:dyDescent="0.25">
      <c r="A11" s="59"/>
      <c r="B11" s="14"/>
      <c r="C11" s="15"/>
      <c r="D11" s="16"/>
      <c r="E11" s="17"/>
      <c r="F11" s="34" t="str">
        <f t="shared" si="0"/>
        <v/>
      </c>
    </row>
    <row r="12" spans="1:6" x14ac:dyDescent="0.25">
      <c r="A12" s="59"/>
      <c r="B12" s="14"/>
      <c r="C12" s="15"/>
      <c r="D12" s="16"/>
      <c r="E12" s="17"/>
      <c r="F12" s="34" t="str">
        <f t="shared" si="0"/>
        <v/>
      </c>
    </row>
    <row r="13" spans="1:6" x14ac:dyDescent="0.25">
      <c r="A13" s="59"/>
      <c r="B13" s="14"/>
      <c r="C13" s="15"/>
      <c r="D13" s="16"/>
      <c r="E13" s="17"/>
      <c r="F13" s="34" t="str">
        <f t="shared" si="0"/>
        <v/>
      </c>
    </row>
    <row r="14" spans="1:6" x14ac:dyDescent="0.25">
      <c r="A14" s="59"/>
      <c r="B14" s="14"/>
      <c r="C14" s="15"/>
      <c r="D14" s="16"/>
      <c r="E14" s="17"/>
      <c r="F14" s="34" t="str">
        <f t="shared" si="0"/>
        <v/>
      </c>
    </row>
    <row r="15" spans="1:6" x14ac:dyDescent="0.25">
      <c r="A15" s="59"/>
      <c r="B15" s="14"/>
      <c r="C15" s="15"/>
      <c r="D15" s="16"/>
      <c r="E15" s="17"/>
      <c r="F15" s="34" t="str">
        <f t="shared" si="0"/>
        <v/>
      </c>
    </row>
    <row r="16" spans="1:6" x14ac:dyDescent="0.25">
      <c r="A16" s="59"/>
      <c r="B16" s="14"/>
      <c r="C16" s="15"/>
      <c r="D16" s="16"/>
      <c r="E16" s="17"/>
      <c r="F16" s="34" t="str">
        <f t="shared" si="0"/>
        <v/>
      </c>
    </row>
    <row r="17" spans="1:6" x14ac:dyDescent="0.25">
      <c r="A17" s="59"/>
      <c r="B17" s="14"/>
      <c r="C17" s="15"/>
      <c r="D17" s="16"/>
      <c r="E17" s="17"/>
      <c r="F17" s="34" t="str">
        <f t="shared" si="0"/>
        <v/>
      </c>
    </row>
    <row r="18" spans="1:6" x14ac:dyDescent="0.25">
      <c r="A18" s="59"/>
      <c r="B18" s="14"/>
      <c r="C18" s="15"/>
      <c r="D18" s="16"/>
      <c r="E18" s="17"/>
      <c r="F18" s="34" t="str">
        <f t="shared" si="0"/>
        <v/>
      </c>
    </row>
    <row r="19" spans="1:6" x14ac:dyDescent="0.25">
      <c r="A19" s="59"/>
      <c r="B19" s="14"/>
      <c r="C19" s="15"/>
      <c r="D19" s="16"/>
      <c r="E19" s="17"/>
      <c r="F19" s="34" t="str">
        <f t="shared" si="0"/>
        <v/>
      </c>
    </row>
    <row r="20" spans="1:6" x14ac:dyDescent="0.25">
      <c r="A20" s="59"/>
      <c r="B20" s="14"/>
      <c r="C20" s="15"/>
      <c r="D20" s="16"/>
      <c r="E20" s="17"/>
      <c r="F20" s="34" t="str">
        <f t="shared" si="0"/>
        <v/>
      </c>
    </row>
    <row r="21" spans="1:6" x14ac:dyDescent="0.25">
      <c r="A21" s="59"/>
      <c r="B21" s="14"/>
      <c r="C21" s="15"/>
      <c r="D21" s="16"/>
      <c r="E21" s="17"/>
      <c r="F21" s="34" t="str">
        <f t="shared" si="0"/>
        <v/>
      </c>
    </row>
    <row r="22" spans="1:6" x14ac:dyDescent="0.25">
      <c r="A22" s="59"/>
      <c r="B22" s="14"/>
      <c r="C22" s="15"/>
      <c r="D22" s="16"/>
      <c r="E22" s="17"/>
      <c r="F22" s="34" t="str">
        <f t="shared" si="0"/>
        <v/>
      </c>
    </row>
    <row r="23" spans="1:6" x14ac:dyDescent="0.25">
      <c r="A23" s="59"/>
      <c r="B23" s="14"/>
      <c r="C23" s="15"/>
      <c r="D23" s="16"/>
      <c r="E23" s="17"/>
      <c r="F23" s="34" t="str">
        <f t="shared" si="0"/>
        <v/>
      </c>
    </row>
    <row r="24" spans="1:6" x14ac:dyDescent="0.25">
      <c r="A24" s="59"/>
      <c r="B24" s="14"/>
      <c r="C24" s="15"/>
      <c r="D24" s="16"/>
      <c r="E24" s="17"/>
      <c r="F24" s="34" t="str">
        <f t="shared" si="0"/>
        <v/>
      </c>
    </row>
    <row r="25" spans="1:6" x14ac:dyDescent="0.25">
      <c r="A25" s="59"/>
      <c r="B25" s="14"/>
      <c r="C25" s="15"/>
      <c r="D25" s="16"/>
      <c r="E25" s="17"/>
      <c r="F25" s="34" t="str">
        <f t="shared" si="0"/>
        <v/>
      </c>
    </row>
    <row r="26" spans="1:6" x14ac:dyDescent="0.25">
      <c r="A26" s="59"/>
      <c r="B26" s="14"/>
      <c r="C26" s="15"/>
      <c r="D26" s="16"/>
      <c r="E26" s="17"/>
      <c r="F26" s="34" t="str">
        <f t="shared" si="0"/>
        <v/>
      </c>
    </row>
    <row r="27" spans="1:6" x14ac:dyDescent="0.25">
      <c r="A27" s="59"/>
      <c r="B27" s="14"/>
      <c r="C27" s="15"/>
      <c r="D27" s="16"/>
      <c r="E27" s="17"/>
      <c r="F27" s="34" t="str">
        <f t="shared" si="0"/>
        <v/>
      </c>
    </row>
    <row r="28" spans="1:6" x14ac:dyDescent="0.25">
      <c r="A28" s="59"/>
      <c r="B28" s="14"/>
      <c r="C28" s="15"/>
      <c r="D28" s="16"/>
      <c r="E28" s="17"/>
      <c r="F28" s="34" t="str">
        <f t="shared" si="0"/>
        <v/>
      </c>
    </row>
    <row r="29" spans="1:6" x14ac:dyDescent="0.25">
      <c r="A29" s="59"/>
      <c r="B29" s="14"/>
      <c r="C29" s="15"/>
      <c r="D29" s="16"/>
      <c r="E29" s="17"/>
      <c r="F29" s="34" t="str">
        <f t="shared" si="0"/>
        <v/>
      </c>
    </row>
    <row r="30" spans="1:6" x14ac:dyDescent="0.25">
      <c r="A30" s="59"/>
      <c r="B30" s="14"/>
      <c r="C30" s="15"/>
      <c r="D30" s="16"/>
      <c r="E30" s="17"/>
      <c r="F30" s="34" t="str">
        <f t="shared" si="0"/>
        <v/>
      </c>
    </row>
    <row r="31" spans="1:6" x14ac:dyDescent="0.25">
      <c r="A31" s="59"/>
      <c r="B31" s="14"/>
      <c r="C31" s="15"/>
      <c r="D31" s="16"/>
      <c r="E31" s="17"/>
      <c r="F31" s="34" t="str">
        <f t="shared" si="0"/>
        <v/>
      </c>
    </row>
    <row r="32" spans="1:6" x14ac:dyDescent="0.25">
      <c r="A32" s="59"/>
      <c r="B32" s="14"/>
      <c r="C32" s="15"/>
      <c r="D32" s="16"/>
      <c r="E32" s="17"/>
      <c r="F32" s="34" t="str">
        <f t="shared" si="0"/>
        <v/>
      </c>
    </row>
    <row r="33" spans="1:6" x14ac:dyDescent="0.25">
      <c r="A33" s="59"/>
      <c r="B33" s="14"/>
      <c r="C33" s="15"/>
      <c r="D33" s="16"/>
      <c r="E33" s="17"/>
      <c r="F33" s="34" t="str">
        <f t="shared" si="0"/>
        <v/>
      </c>
    </row>
    <row r="34" spans="1:6" x14ac:dyDescent="0.25">
      <c r="A34" s="59"/>
      <c r="B34" s="14"/>
      <c r="C34" s="15"/>
      <c r="D34" s="16"/>
      <c r="E34" s="17"/>
      <c r="F34" s="34" t="str">
        <f t="shared" si="0"/>
        <v/>
      </c>
    </row>
    <row r="35" spans="1:6" x14ac:dyDescent="0.25">
      <c r="A35" s="59"/>
      <c r="B35" s="14"/>
      <c r="C35" s="15"/>
      <c r="D35" s="16"/>
      <c r="E35" s="17"/>
      <c r="F35" s="34" t="str">
        <f t="shared" si="0"/>
        <v/>
      </c>
    </row>
    <row r="36" spans="1:6" x14ac:dyDescent="0.25">
      <c r="A36" s="59"/>
      <c r="B36" s="14"/>
      <c r="C36" s="15"/>
      <c r="D36" s="16"/>
      <c r="E36" s="17"/>
      <c r="F36" s="34" t="str">
        <f t="shared" si="0"/>
        <v/>
      </c>
    </row>
    <row r="37" spans="1:6" x14ac:dyDescent="0.25">
      <c r="A37" s="59"/>
      <c r="B37" s="14"/>
      <c r="C37" s="15"/>
      <c r="D37" s="16"/>
      <c r="E37" s="17"/>
      <c r="F37" s="34" t="str">
        <f t="shared" si="0"/>
        <v/>
      </c>
    </row>
    <row r="38" spans="1:6" x14ac:dyDescent="0.25">
      <c r="A38" s="59"/>
      <c r="B38" s="14"/>
      <c r="C38" s="15"/>
      <c r="D38" s="16"/>
      <c r="E38" s="17"/>
      <c r="F38" s="34" t="str">
        <f t="shared" si="0"/>
        <v/>
      </c>
    </row>
    <row r="39" spans="1:6" x14ac:dyDescent="0.25">
      <c r="A39" s="59"/>
      <c r="B39" s="14"/>
      <c r="C39" s="15"/>
      <c r="D39" s="16"/>
      <c r="E39" s="17"/>
      <c r="F39" s="34" t="str">
        <f t="shared" si="0"/>
        <v/>
      </c>
    </row>
    <row r="40" spans="1:6" x14ac:dyDescent="0.25">
      <c r="A40" s="59"/>
      <c r="B40" s="14"/>
      <c r="C40" s="15"/>
      <c r="D40" s="16"/>
      <c r="E40" s="17"/>
      <c r="F40" s="34" t="str">
        <f t="shared" si="0"/>
        <v/>
      </c>
    </row>
    <row r="41" spans="1:6" x14ac:dyDescent="0.25">
      <c r="A41" s="59"/>
      <c r="B41" s="14"/>
      <c r="C41" s="15"/>
      <c r="D41" s="16"/>
      <c r="E41" s="17"/>
      <c r="F41" s="34" t="str">
        <f t="shared" si="0"/>
        <v/>
      </c>
    </row>
    <row r="42" spans="1:6" x14ac:dyDescent="0.25">
      <c r="A42" s="59"/>
      <c r="B42" s="14"/>
      <c r="C42" s="15"/>
      <c r="D42" s="16"/>
      <c r="E42" s="17"/>
      <c r="F42" s="34" t="str">
        <f t="shared" si="0"/>
        <v/>
      </c>
    </row>
    <row r="43" spans="1:6" x14ac:dyDescent="0.25">
      <c r="A43" s="59"/>
      <c r="B43" s="14"/>
      <c r="C43" s="15"/>
      <c r="D43" s="16"/>
      <c r="E43" s="17"/>
      <c r="F43" s="34" t="str">
        <f t="shared" si="0"/>
        <v/>
      </c>
    </row>
    <row r="44" spans="1:6" x14ac:dyDescent="0.25">
      <c r="A44" s="59"/>
      <c r="B44" s="14"/>
      <c r="C44" s="15"/>
      <c r="D44" s="16"/>
      <c r="E44" s="17"/>
      <c r="F44" s="34" t="str">
        <f t="shared" si="0"/>
        <v/>
      </c>
    </row>
    <row r="45" spans="1:6" x14ac:dyDescent="0.25">
      <c r="A45" s="59"/>
      <c r="B45" s="14"/>
      <c r="C45" s="15"/>
      <c r="D45" s="16"/>
      <c r="E45" s="17"/>
      <c r="F45" s="34" t="str">
        <f t="shared" si="0"/>
        <v/>
      </c>
    </row>
    <row r="46" spans="1:6" x14ac:dyDescent="0.25">
      <c r="A46" s="59"/>
      <c r="B46" s="14"/>
      <c r="C46" s="15"/>
      <c r="D46" s="16"/>
      <c r="E46" s="17"/>
      <c r="F46" s="34" t="str">
        <f t="shared" si="0"/>
        <v/>
      </c>
    </row>
    <row r="47" spans="1:6" x14ac:dyDescent="0.25">
      <c r="A47" s="59"/>
      <c r="B47" s="14"/>
      <c r="C47" s="15"/>
      <c r="D47" s="16"/>
      <c r="E47" s="17"/>
      <c r="F47" s="34" t="str">
        <f t="shared" si="0"/>
        <v/>
      </c>
    </row>
    <row r="48" spans="1:6" x14ac:dyDescent="0.25">
      <c r="A48" s="59"/>
      <c r="B48" s="14"/>
      <c r="C48" s="15"/>
      <c r="D48" s="16"/>
      <c r="E48" s="17"/>
      <c r="F48" s="34" t="str">
        <f t="shared" si="0"/>
        <v/>
      </c>
    </row>
    <row r="49" spans="1:8" x14ac:dyDescent="0.25">
      <c r="A49" s="59"/>
      <c r="B49" s="14"/>
      <c r="C49" s="15"/>
      <c r="D49" s="16"/>
      <c r="E49" s="17"/>
      <c r="F49" s="34" t="str">
        <f t="shared" si="0"/>
        <v/>
      </c>
    </row>
    <row r="50" spans="1:8" x14ac:dyDescent="0.25">
      <c r="A50" s="25"/>
      <c r="B50" s="36"/>
      <c r="C50" s="26"/>
      <c r="D50" s="27"/>
      <c r="E50" s="28"/>
      <c r="F50" s="34" t="str">
        <f t="shared" si="0"/>
        <v/>
      </c>
    </row>
    <row r="51" spans="1:8" x14ac:dyDescent="0.25">
      <c r="A51" s="25"/>
      <c r="B51" s="36"/>
      <c r="C51" s="26"/>
      <c r="D51" s="27"/>
      <c r="E51" s="28"/>
      <c r="F51" s="34" t="str">
        <f t="shared" si="0"/>
        <v/>
      </c>
      <c r="G51" s="229"/>
      <c r="H51" s="121"/>
    </row>
    <row r="52" spans="1:8" x14ac:dyDescent="0.25">
      <c r="A52" s="35"/>
      <c r="B52" s="36"/>
      <c r="C52" s="37"/>
      <c r="D52" s="27"/>
      <c r="E52" s="38"/>
      <c r="F52" s="34" t="str">
        <f t="shared" si="0"/>
        <v/>
      </c>
    </row>
    <row r="53" spans="1:8" x14ac:dyDescent="0.25">
      <c r="A53" s="59"/>
      <c r="B53" s="14"/>
      <c r="C53" s="15"/>
      <c r="D53" s="16"/>
      <c r="E53" s="17"/>
      <c r="F53" s="34" t="str">
        <f t="shared" si="0"/>
        <v/>
      </c>
    </row>
    <row r="54" spans="1:8" x14ac:dyDescent="0.25">
      <c r="A54" s="25"/>
      <c r="B54" s="36"/>
      <c r="C54" s="26"/>
      <c r="D54" s="27"/>
      <c r="E54" s="28"/>
      <c r="F54" s="34" t="str">
        <f t="shared" si="0"/>
        <v/>
      </c>
    </row>
    <row r="55" spans="1:8" x14ac:dyDescent="0.25">
      <c r="A55" s="25"/>
      <c r="B55" s="36"/>
      <c r="C55" s="26"/>
      <c r="D55" s="27"/>
      <c r="E55" s="28"/>
      <c r="F55" s="34" t="str">
        <f t="shared" si="0"/>
        <v/>
      </c>
    </row>
    <row r="56" spans="1:8" x14ac:dyDescent="0.25">
      <c r="A56" s="25"/>
      <c r="B56" s="36"/>
      <c r="C56" s="26"/>
      <c r="D56" s="27"/>
      <c r="E56" s="28"/>
      <c r="F56" s="34" t="str">
        <f t="shared" si="0"/>
        <v/>
      </c>
    </row>
    <row r="57" spans="1:8" ht="12" customHeight="1" x14ac:dyDescent="0.25">
      <c r="A57" s="60"/>
      <c r="B57" s="2"/>
      <c r="C57" s="45"/>
      <c r="D57" s="27"/>
      <c r="E57" s="28"/>
      <c r="F57" s="34"/>
    </row>
    <row r="58" spans="1:8" x14ac:dyDescent="0.25">
      <c r="A58" s="150"/>
      <c r="B58" s="151"/>
      <c r="C58" s="151"/>
      <c r="D58" s="151"/>
      <c r="E58" s="151"/>
      <c r="F58" s="152" t="s">
        <v>240</v>
      </c>
    </row>
  </sheetData>
  <mergeCells count="1">
    <mergeCell ref="B2:E2"/>
  </mergeCells>
  <pageMargins left="0.7" right="0.7" top="0.75" bottom="0.75" header="0.3" footer="0.3"/>
  <pageSetup paperSize="9" scale="85" orientation="portrait" r:id="rId1"/>
  <headerFooter>
    <oddHeader>&amp;L&amp;A</oddHeader>
    <oddFooter>&amp;R&amp;P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3"/>
  <sheetViews>
    <sheetView view="pageBreakPreview" zoomScale="70" zoomScaleNormal="100" zoomScaleSheetLayoutView="70" zoomScalePageLayoutView="85" workbookViewId="0">
      <selection activeCell="G26" sqref="G26"/>
    </sheetView>
  </sheetViews>
  <sheetFormatPr defaultRowHeight="15" x14ac:dyDescent="0.25"/>
  <cols>
    <col min="1" max="1" width="3.7109375" customWidth="1"/>
    <col min="2" max="2" width="31.140625" customWidth="1"/>
    <col min="3" max="3" width="19.28515625" customWidth="1"/>
    <col min="4" max="4" width="17.140625" customWidth="1"/>
    <col min="5" max="5" width="18.140625" customWidth="1"/>
    <col min="6" max="7" width="16.42578125" customWidth="1"/>
    <col min="8" max="8" width="17" customWidth="1"/>
    <col min="9" max="9" width="16.28515625" customWidth="1"/>
    <col min="10" max="10" width="19" customWidth="1"/>
    <col min="11" max="12" width="17.140625" customWidth="1"/>
    <col min="13" max="13" width="15.85546875" customWidth="1"/>
    <col min="14" max="14" width="16.28515625" customWidth="1"/>
    <col min="15" max="19" width="13.140625" customWidth="1"/>
  </cols>
  <sheetData>
    <row r="1" spans="1:16" ht="27.75" customHeight="1" x14ac:dyDescent="0.4">
      <c r="A1" s="248"/>
      <c r="B1" s="248"/>
      <c r="C1" s="248"/>
      <c r="D1" s="248"/>
      <c r="E1" s="248"/>
      <c r="F1" s="248"/>
      <c r="G1" s="248"/>
      <c r="H1" s="248"/>
      <c r="I1" s="248"/>
      <c r="J1" s="248"/>
      <c r="K1" s="248"/>
      <c r="L1" s="248"/>
      <c r="M1" s="248"/>
      <c r="N1" s="61"/>
      <c r="O1" s="61"/>
      <c r="P1" s="61"/>
    </row>
    <row r="2" spans="1:16" x14ac:dyDescent="0.25">
      <c r="A2" s="249"/>
      <c r="B2" s="249"/>
      <c r="C2" s="249"/>
      <c r="D2" s="249"/>
      <c r="E2" s="249"/>
      <c r="F2" s="249"/>
      <c r="G2" s="249"/>
      <c r="H2" s="249"/>
      <c r="I2" s="249"/>
      <c r="J2" s="249"/>
      <c r="K2" s="249"/>
      <c r="L2" s="249"/>
      <c r="M2" s="249"/>
      <c r="N2" s="61"/>
      <c r="O2" s="61"/>
      <c r="P2" s="61"/>
    </row>
    <row r="3" spans="1:16" x14ac:dyDescent="0.25">
      <c r="A3" s="249"/>
      <c r="B3" s="249"/>
      <c r="C3" s="249"/>
      <c r="D3" s="249"/>
      <c r="E3" s="249"/>
      <c r="F3" s="249"/>
      <c r="G3" s="249"/>
      <c r="H3" s="249"/>
      <c r="I3" s="249"/>
      <c r="J3" s="249"/>
      <c r="K3" s="249"/>
      <c r="L3" s="249"/>
      <c r="M3" s="249"/>
      <c r="N3" s="61"/>
      <c r="O3" s="61"/>
      <c r="P3" s="61"/>
    </row>
    <row r="4" spans="1:16" x14ac:dyDescent="0.25">
      <c r="A4" s="250"/>
      <c r="B4" s="250"/>
      <c r="C4" s="250"/>
      <c r="D4" s="250"/>
      <c r="E4" s="250"/>
      <c r="F4" s="250"/>
      <c r="G4" s="250"/>
      <c r="H4" s="250"/>
      <c r="I4" s="250"/>
      <c r="J4" s="250"/>
      <c r="K4" s="250"/>
      <c r="L4" s="250"/>
      <c r="M4" s="250"/>
      <c r="N4" s="61"/>
      <c r="O4" s="61"/>
      <c r="P4" s="61"/>
    </row>
    <row r="5" spans="1:16" x14ac:dyDescent="0.25">
      <c r="A5" s="94"/>
      <c r="B5" s="94"/>
      <c r="C5" s="94"/>
      <c r="D5" s="95"/>
      <c r="E5" s="95"/>
      <c r="F5" s="95"/>
      <c r="G5" s="95"/>
      <c r="H5" s="95"/>
      <c r="I5" s="95"/>
      <c r="J5" s="95"/>
      <c r="K5" s="95"/>
      <c r="L5" s="95"/>
      <c r="M5" s="95"/>
      <c r="N5" s="95"/>
      <c r="O5" s="61"/>
      <c r="P5" s="61"/>
    </row>
    <row r="6" spans="1:16" ht="31.5" x14ac:dyDescent="0.5">
      <c r="A6" s="98" t="s">
        <v>165</v>
      </c>
      <c r="B6" s="98"/>
      <c r="C6" s="98"/>
      <c r="D6" s="98"/>
      <c r="E6" s="98"/>
      <c r="F6" s="98"/>
      <c r="G6" s="98"/>
      <c r="H6" s="98"/>
      <c r="I6" s="98"/>
      <c r="J6" s="98"/>
      <c r="K6" s="98"/>
      <c r="L6" s="98"/>
      <c r="M6" s="98"/>
      <c r="N6" s="98"/>
      <c r="O6" s="61"/>
      <c r="P6" s="61"/>
    </row>
    <row r="7" spans="1:16" ht="23.25" x14ac:dyDescent="0.35">
      <c r="A7" s="97" t="str">
        <f>+'GRAND SUMMARY'!A3</f>
        <v>BOQ FOR COMPLETE WORKS OF KUDAHUVADHOO COUNCIL OFFICE</v>
      </c>
      <c r="B7" s="97"/>
      <c r="C7" s="97"/>
      <c r="D7" s="97"/>
      <c r="E7" s="97"/>
      <c r="F7" s="97"/>
      <c r="G7" s="97"/>
      <c r="H7" s="97"/>
      <c r="I7" s="97"/>
      <c r="J7" s="97"/>
      <c r="K7" s="97"/>
      <c r="L7" s="97"/>
      <c r="M7" s="97"/>
      <c r="N7" s="97"/>
      <c r="O7" s="61"/>
      <c r="P7" s="61"/>
    </row>
    <row r="8" spans="1:16" x14ac:dyDescent="0.25">
      <c r="A8" s="96" t="str">
        <f>+'GRAND SUMMARY'!A4</f>
        <v>Local Government Authority</v>
      </c>
      <c r="B8" s="96"/>
      <c r="C8" s="96"/>
      <c r="D8" s="96"/>
      <c r="E8" s="96"/>
      <c r="F8" s="96"/>
      <c r="G8" s="96"/>
      <c r="H8" s="96"/>
      <c r="I8" s="96"/>
      <c r="J8" s="96"/>
      <c r="K8" s="96"/>
      <c r="L8" s="96"/>
      <c r="M8" s="96"/>
      <c r="N8" s="96"/>
      <c r="O8" s="61"/>
      <c r="P8" s="61"/>
    </row>
    <row r="9" spans="1:16" x14ac:dyDescent="0.25">
      <c r="A9" t="str">
        <f>+'GRAND SUMMARY'!A5</f>
        <v>7th September 2019</v>
      </c>
      <c r="I9" s="3"/>
    </row>
    <row r="10" spans="1:16" s="4" customFormat="1" x14ac:dyDescent="0.25">
      <c r="C10" s="4" t="s">
        <v>107</v>
      </c>
      <c r="D10" s="4" t="s">
        <v>108</v>
      </c>
      <c r="E10" s="4" t="s">
        <v>109</v>
      </c>
      <c r="F10" s="4" t="s">
        <v>110</v>
      </c>
      <c r="G10" s="4" t="s">
        <v>111</v>
      </c>
      <c r="H10" s="4" t="s">
        <v>112</v>
      </c>
      <c r="I10" s="4" t="s">
        <v>113</v>
      </c>
      <c r="J10" s="4" t="s">
        <v>114</v>
      </c>
      <c r="K10" s="4" t="s">
        <v>115</v>
      </c>
      <c r="L10" s="4" t="s">
        <v>116</v>
      </c>
      <c r="M10" s="4" t="s">
        <v>127</v>
      </c>
      <c r="N10" s="4" t="s">
        <v>156</v>
      </c>
    </row>
    <row r="11" spans="1:16" s="90" customFormat="1" ht="58.5" customHeight="1" x14ac:dyDescent="0.25">
      <c r="A11" s="197"/>
      <c r="B11" s="91"/>
      <c r="C11" s="92" t="s">
        <v>6</v>
      </c>
      <c r="D11" s="92" t="s">
        <v>89</v>
      </c>
      <c r="E11" s="92" t="s">
        <v>50</v>
      </c>
      <c r="F11" s="92" t="s">
        <v>65</v>
      </c>
      <c r="G11" s="92" t="s">
        <v>51</v>
      </c>
      <c r="H11" s="92" t="s">
        <v>52</v>
      </c>
      <c r="I11" s="92" t="s">
        <v>119</v>
      </c>
      <c r="J11" s="92" t="s">
        <v>49</v>
      </c>
      <c r="K11" s="92" t="s">
        <v>155</v>
      </c>
      <c r="L11" s="92" t="s">
        <v>35</v>
      </c>
      <c r="M11" s="92" t="s">
        <v>47</v>
      </c>
      <c r="N11" s="228" t="s">
        <v>125</v>
      </c>
    </row>
    <row r="12" spans="1:16" x14ac:dyDescent="0.25">
      <c r="A12" s="144"/>
      <c r="B12" s="93" t="s">
        <v>69</v>
      </c>
      <c r="C12" s="198">
        <f>'BILL 1 PRELIMINARIES'!F2</f>
        <v>0</v>
      </c>
      <c r="D12" s="199">
        <f>'BILL 2 WORKS BELOW GROUND'!F5</f>
        <v>0</v>
      </c>
      <c r="E12" s="199">
        <f>'BILL 3 CONCRETE WORKS'!F12</f>
        <v>0</v>
      </c>
      <c r="F12" s="199"/>
      <c r="G12" s="199"/>
      <c r="H12" s="199"/>
      <c r="I12" s="199"/>
      <c r="J12" s="199"/>
      <c r="K12" s="199"/>
      <c r="L12" s="199"/>
      <c r="M12" s="199"/>
      <c r="N12" s="200"/>
    </row>
    <row r="13" spans="1:16" x14ac:dyDescent="0.25">
      <c r="A13" s="144"/>
      <c r="B13" s="93" t="s">
        <v>117</v>
      </c>
      <c r="C13" s="199"/>
      <c r="D13" s="199"/>
      <c r="E13" s="199">
        <f>'BILL 3 CONCRETE WORKS'!F14</f>
        <v>0</v>
      </c>
      <c r="F13" s="199"/>
      <c r="G13" s="199"/>
      <c r="H13" s="199"/>
      <c r="I13" s="199"/>
      <c r="J13" s="199"/>
      <c r="K13" s="199"/>
      <c r="L13" s="199"/>
      <c r="M13" s="199"/>
      <c r="N13" s="200"/>
    </row>
    <row r="14" spans="1:16" x14ac:dyDescent="0.25">
      <c r="A14" s="144"/>
      <c r="B14" s="93" t="s">
        <v>67</v>
      </c>
      <c r="C14" s="199"/>
      <c r="D14" s="199"/>
      <c r="E14" s="199">
        <f>'BILL 3 CONCRETE WORKS'!F57</f>
        <v>0</v>
      </c>
      <c r="F14" s="199">
        <f>'BILL4 METAL AND CARPENTRY WORKS'!F12</f>
        <v>0</v>
      </c>
      <c r="G14" s="199">
        <f>'BILL 5 MASONRY AND PLASTERING'!F9</f>
        <v>0</v>
      </c>
      <c r="H14" s="199">
        <f>'Bill 6 DOORS AND WINDOWS'!F8</f>
        <v>0</v>
      </c>
      <c r="I14" s="199">
        <f>'Bill 7 PAINTING WORKS'!F8</f>
        <v>0</v>
      </c>
      <c r="J14" s="199">
        <f>'Bill 8 FLOOR FINISHES'!F8</f>
        <v>0</v>
      </c>
      <c r="K14" s="199">
        <f>'BILL 9 FDP'!F8</f>
        <v>0</v>
      </c>
      <c r="L14" s="199">
        <f>'BILL 10 HYDRAULICS AND DRAINAGE'!F10</f>
        <v>0</v>
      </c>
      <c r="M14" s="199">
        <f>'BILL 11 ELECTRICAL INSTALLATION'!F11</f>
        <v>0</v>
      </c>
      <c r="N14" s="200">
        <f>'BILL 12 MECHANICAL SYSTEMS'!F7</f>
        <v>0</v>
      </c>
    </row>
    <row r="15" spans="1:16" x14ac:dyDescent="0.25">
      <c r="A15" s="144"/>
      <c r="B15" s="93" t="s">
        <v>68</v>
      </c>
      <c r="C15" s="199"/>
      <c r="D15" s="199"/>
      <c r="E15" s="199">
        <f>'BILL 3 CONCRETE WORKS'!F87</f>
        <v>0</v>
      </c>
      <c r="F15" s="199">
        <f>'BILL4 METAL AND CARPENTRY WORKS'!F18</f>
        <v>0</v>
      </c>
      <c r="G15" s="199"/>
      <c r="H15" s="199"/>
      <c r="I15" s="199"/>
      <c r="J15" s="199"/>
      <c r="K15" s="199"/>
      <c r="L15" s="199"/>
      <c r="M15" s="199"/>
      <c r="N15" s="200"/>
    </row>
    <row r="16" spans="1:16" x14ac:dyDescent="0.25">
      <c r="A16" s="148"/>
      <c r="B16" s="195"/>
      <c r="C16" s="196"/>
      <c r="D16" s="196"/>
      <c r="E16" s="196"/>
      <c r="F16" s="196"/>
      <c r="G16" s="196"/>
      <c r="H16" s="196"/>
      <c r="I16" s="196"/>
      <c r="J16" s="196"/>
      <c r="K16" s="196"/>
      <c r="L16" s="196"/>
      <c r="M16" s="196"/>
      <c r="N16" s="164"/>
    </row>
    <row r="17" spans="1:14" ht="15.75" x14ac:dyDescent="0.25">
      <c r="A17" s="148"/>
      <c r="B17" s="193" t="s">
        <v>118</v>
      </c>
      <c r="C17" s="194">
        <f t="shared" ref="C17:N17" si="0">SUM(C12:C15)</f>
        <v>0</v>
      </c>
      <c r="D17" s="194">
        <f t="shared" si="0"/>
        <v>0</v>
      </c>
      <c r="E17" s="194">
        <f t="shared" si="0"/>
        <v>0</v>
      </c>
      <c r="F17" s="194">
        <f t="shared" si="0"/>
        <v>0</v>
      </c>
      <c r="G17" s="194">
        <f t="shared" si="0"/>
        <v>0</v>
      </c>
      <c r="H17" s="194">
        <f t="shared" si="0"/>
        <v>0</v>
      </c>
      <c r="I17" s="194">
        <f t="shared" si="0"/>
        <v>0</v>
      </c>
      <c r="J17" s="194">
        <f t="shared" si="0"/>
        <v>0</v>
      </c>
      <c r="K17" s="194">
        <f t="shared" si="0"/>
        <v>0</v>
      </c>
      <c r="L17" s="194">
        <f t="shared" si="0"/>
        <v>0</v>
      </c>
      <c r="M17" s="194">
        <f t="shared" si="0"/>
        <v>0</v>
      </c>
      <c r="N17" s="201">
        <f t="shared" si="0"/>
        <v>0</v>
      </c>
    </row>
    <row r="19" spans="1:14" x14ac:dyDescent="0.25">
      <c r="D19" s="3"/>
    </row>
    <row r="23" spans="1:14" x14ac:dyDescent="0.25">
      <c r="D23" s="3"/>
    </row>
  </sheetData>
  <mergeCells count="4">
    <mergeCell ref="A1:M1"/>
    <mergeCell ref="A2:M2"/>
    <mergeCell ref="A3:M3"/>
    <mergeCell ref="A4:M4"/>
  </mergeCells>
  <printOptions horizontalCentered="1"/>
  <pageMargins left="0.1" right="0.1" top="0.75" bottom="0.75" header="0.3" footer="0.3"/>
  <pageSetup paperSize="9" scale="52" fitToHeight="0" orientation="landscape" horizontalDpi="4294967295" verticalDpi="4294967295" r:id="rId1"/>
  <headerFooter>
    <oddHeader xml:space="preserve">&amp;R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9"/>
  <sheetViews>
    <sheetView view="pageBreakPreview" zoomScale="80" zoomScaleNormal="85" zoomScaleSheetLayoutView="80" workbookViewId="0">
      <selection activeCell="F21" sqref="F21"/>
    </sheetView>
  </sheetViews>
  <sheetFormatPr defaultRowHeight="15" x14ac:dyDescent="0.25"/>
  <cols>
    <col min="1" max="1" width="5.28515625" customWidth="1"/>
    <col min="2" max="2" width="52" customWidth="1"/>
    <col min="3" max="4" width="5.85546875" customWidth="1"/>
    <col min="5" max="5" width="16.140625" customWidth="1"/>
    <col min="6" max="6" width="17.5703125" customWidth="1"/>
    <col min="10" max="10" width="11.5703125" bestFit="1" customWidth="1"/>
  </cols>
  <sheetData>
    <row r="1" spans="1:6" x14ac:dyDescent="0.25">
      <c r="A1" s="84" t="s">
        <v>12</v>
      </c>
      <c r="B1" s="6" t="s">
        <v>13</v>
      </c>
      <c r="C1" s="7" t="s">
        <v>14</v>
      </c>
      <c r="D1" s="8" t="s">
        <v>15</v>
      </c>
      <c r="E1" s="6" t="s">
        <v>128</v>
      </c>
      <c r="F1" s="9" t="s">
        <v>16</v>
      </c>
    </row>
    <row r="2" spans="1:6" ht="15.75" thickBot="1" x14ac:dyDescent="0.3">
      <c r="A2" s="10">
        <v>1</v>
      </c>
      <c r="B2" s="251" t="s">
        <v>6</v>
      </c>
      <c r="C2" s="252"/>
      <c r="D2" s="252"/>
      <c r="E2" s="252"/>
      <c r="F2" s="11">
        <f>+SUM(F20:F27)</f>
        <v>0</v>
      </c>
    </row>
    <row r="3" spans="1:6" ht="15.75" thickTop="1" x14ac:dyDescent="0.25">
      <c r="A3" s="82"/>
      <c r="B3" s="83"/>
      <c r="C3" s="81"/>
      <c r="D3" s="80"/>
      <c r="E3" s="79"/>
      <c r="F3" s="78"/>
    </row>
    <row r="4" spans="1:6" x14ac:dyDescent="0.25">
      <c r="A4" s="82">
        <v>1</v>
      </c>
      <c r="B4" s="83" t="s">
        <v>215</v>
      </c>
      <c r="C4" s="81"/>
      <c r="D4" s="80"/>
      <c r="E4" s="79"/>
      <c r="F4" s="78"/>
    </row>
    <row r="5" spans="1:6" x14ac:dyDescent="0.25">
      <c r="A5" s="82"/>
      <c r="B5" s="77" t="s">
        <v>84</v>
      </c>
      <c r="C5" s="81"/>
      <c r="D5" s="80"/>
      <c r="E5" s="79"/>
      <c r="F5" s="78"/>
    </row>
    <row r="6" spans="1:6" x14ac:dyDescent="0.25">
      <c r="A6" s="82"/>
      <c r="B6" s="77" t="s">
        <v>83</v>
      </c>
      <c r="C6" s="81"/>
      <c r="D6" s="80"/>
      <c r="E6" s="79"/>
      <c r="F6" s="78"/>
    </row>
    <row r="7" spans="1:6" x14ac:dyDescent="0.25">
      <c r="A7" s="82"/>
      <c r="B7" s="77" t="s">
        <v>82</v>
      </c>
      <c r="C7" s="81"/>
      <c r="D7" s="80"/>
      <c r="E7" s="79"/>
      <c r="F7" s="78"/>
    </row>
    <row r="8" spans="1:6" x14ac:dyDescent="0.25">
      <c r="A8" s="82"/>
      <c r="B8" s="77" t="s">
        <v>81</v>
      </c>
      <c r="C8" s="81"/>
      <c r="D8" s="80"/>
      <c r="E8" s="79"/>
      <c r="F8" s="78"/>
    </row>
    <row r="9" spans="1:6" x14ac:dyDescent="0.25">
      <c r="A9" s="82"/>
      <c r="B9" s="77" t="s">
        <v>80</v>
      </c>
      <c r="C9" s="81"/>
      <c r="D9" s="80"/>
      <c r="E9" s="79"/>
      <c r="F9" s="78"/>
    </row>
    <row r="10" spans="1:6" x14ac:dyDescent="0.25">
      <c r="A10" s="82"/>
      <c r="B10" s="77" t="s">
        <v>79</v>
      </c>
      <c r="C10" s="81"/>
      <c r="D10" s="80"/>
      <c r="E10" s="79"/>
      <c r="F10" s="78"/>
    </row>
    <row r="11" spans="1:6" x14ac:dyDescent="0.25">
      <c r="A11" s="82"/>
      <c r="B11" s="77" t="s">
        <v>78</v>
      </c>
      <c r="C11" s="81"/>
      <c r="D11" s="80"/>
      <c r="E11" s="79"/>
      <c r="F11" s="78"/>
    </row>
    <row r="12" spans="1:6" x14ac:dyDescent="0.25">
      <c r="A12" s="82"/>
      <c r="B12" s="77" t="s">
        <v>77</v>
      </c>
      <c r="C12" s="81"/>
      <c r="D12" s="80"/>
      <c r="E12" s="79"/>
      <c r="F12" s="78"/>
    </row>
    <row r="13" spans="1:6" x14ac:dyDescent="0.25">
      <c r="A13" s="82"/>
      <c r="B13" s="77" t="s">
        <v>76</v>
      </c>
      <c r="C13" s="81"/>
      <c r="D13" s="80"/>
      <c r="E13" s="79"/>
      <c r="F13" s="78"/>
    </row>
    <row r="14" spans="1:6" x14ac:dyDescent="0.25">
      <c r="A14" s="82"/>
      <c r="B14" s="77" t="s">
        <v>75</v>
      </c>
      <c r="C14" s="81"/>
      <c r="D14" s="80"/>
      <c r="E14" s="79"/>
      <c r="F14" s="78"/>
    </row>
    <row r="15" spans="1:6" x14ac:dyDescent="0.25">
      <c r="A15" s="142"/>
      <c r="B15" s="77" t="s">
        <v>74</v>
      </c>
      <c r="C15" s="77"/>
      <c r="D15" s="77"/>
      <c r="E15" s="77"/>
      <c r="F15" s="143"/>
    </row>
    <row r="16" spans="1:6" x14ac:dyDescent="0.25">
      <c r="A16" s="142"/>
      <c r="B16" s="77" t="s">
        <v>73</v>
      </c>
      <c r="C16" s="77"/>
      <c r="D16" s="77"/>
      <c r="E16" s="77"/>
      <c r="F16" s="143"/>
    </row>
    <row r="17" spans="1:10" x14ac:dyDescent="0.25">
      <c r="A17" s="142"/>
      <c r="B17" s="77"/>
      <c r="C17" s="77"/>
      <c r="D17" s="77"/>
      <c r="E17" s="77"/>
      <c r="F17" s="143"/>
    </row>
    <row r="18" spans="1:10" x14ac:dyDescent="0.25">
      <c r="A18" s="142"/>
      <c r="B18" s="77"/>
      <c r="C18" s="77"/>
      <c r="D18" s="77"/>
      <c r="E18" s="77"/>
      <c r="F18" s="143"/>
    </row>
    <row r="19" spans="1:10" x14ac:dyDescent="0.25">
      <c r="A19" s="74">
        <v>1.1000000000000001</v>
      </c>
      <c r="B19" s="76" t="s">
        <v>7</v>
      </c>
      <c r="C19" s="75"/>
      <c r="D19" s="73"/>
      <c r="E19" s="72"/>
      <c r="F19" s="71"/>
    </row>
    <row r="20" spans="1:10" ht="58.5" customHeight="1" x14ac:dyDescent="0.25">
      <c r="A20" s="70">
        <v>1</v>
      </c>
      <c r="B20" s="66" t="s">
        <v>72</v>
      </c>
      <c r="C20" s="45">
        <v>1</v>
      </c>
      <c r="D20" s="65" t="s">
        <v>26</v>
      </c>
      <c r="E20" s="64"/>
      <c r="F20" s="34">
        <f t="shared" ref="F20:F28" si="0">IF(E20="",IF(C20="","",C20*E20),C20*E20)</f>
        <v>0</v>
      </c>
    </row>
    <row r="21" spans="1:10" ht="30.6" customHeight="1" x14ac:dyDescent="0.25">
      <c r="A21" s="70"/>
      <c r="B21" s="2" t="s">
        <v>214</v>
      </c>
      <c r="C21" s="45">
        <v>1</v>
      </c>
      <c r="D21" s="65" t="s">
        <v>26</v>
      </c>
      <c r="E21" s="64"/>
      <c r="F21" s="34">
        <f t="shared" si="0"/>
        <v>0</v>
      </c>
    </row>
    <row r="22" spans="1:10" x14ac:dyDescent="0.25">
      <c r="A22" s="67"/>
      <c r="B22" s="66"/>
      <c r="C22" s="75"/>
      <c r="D22" s="65"/>
      <c r="E22" s="64"/>
      <c r="F22" s="34" t="str">
        <f t="shared" si="0"/>
        <v/>
      </c>
      <c r="J22" s="3"/>
    </row>
    <row r="23" spans="1:10" x14ac:dyDescent="0.25">
      <c r="A23" s="74">
        <v>1.2</v>
      </c>
      <c r="B23" s="14" t="s">
        <v>8</v>
      </c>
      <c r="C23" s="75"/>
      <c r="D23" s="73"/>
      <c r="E23" s="72"/>
      <c r="F23" s="34" t="str">
        <f t="shared" si="0"/>
        <v/>
      </c>
    </row>
    <row r="24" spans="1:10" x14ac:dyDescent="0.25">
      <c r="A24" s="70">
        <v>1</v>
      </c>
      <c r="B24" s="69" t="s">
        <v>71</v>
      </c>
      <c r="C24" s="45">
        <v>1</v>
      </c>
      <c r="D24" s="68" t="s">
        <v>5</v>
      </c>
      <c r="E24" s="64"/>
      <c r="F24" s="34">
        <f t="shared" si="0"/>
        <v>0</v>
      </c>
    </row>
    <row r="25" spans="1:10" x14ac:dyDescent="0.25">
      <c r="A25" s="67"/>
      <c r="B25" s="66"/>
      <c r="C25" s="45"/>
      <c r="D25" s="65"/>
      <c r="E25" s="64"/>
      <c r="F25" s="34" t="str">
        <f t="shared" si="0"/>
        <v/>
      </c>
    </row>
    <row r="26" spans="1:10" x14ac:dyDescent="0.25">
      <c r="A26" s="74">
        <v>1.3</v>
      </c>
      <c r="B26" s="14" t="s">
        <v>9</v>
      </c>
      <c r="C26" s="45"/>
      <c r="D26" s="73"/>
      <c r="E26" s="72"/>
      <c r="F26" s="34" t="str">
        <f t="shared" si="0"/>
        <v/>
      </c>
    </row>
    <row r="27" spans="1:10" ht="30" customHeight="1" x14ac:dyDescent="0.25">
      <c r="A27" s="70">
        <v>1</v>
      </c>
      <c r="B27" s="69" t="s">
        <v>70</v>
      </c>
      <c r="C27" s="45">
        <v>1</v>
      </c>
      <c r="D27" s="68" t="s">
        <v>26</v>
      </c>
      <c r="E27" s="64"/>
      <c r="F27" s="34">
        <f t="shared" si="0"/>
        <v>0</v>
      </c>
    </row>
    <row r="28" spans="1:10" x14ac:dyDescent="0.25">
      <c r="A28" s="70"/>
      <c r="B28" s="69"/>
      <c r="C28" s="45"/>
      <c r="D28" s="68"/>
      <c r="E28" s="64"/>
      <c r="F28" s="34" t="str">
        <f t="shared" si="0"/>
        <v/>
      </c>
      <c r="G28" s="12"/>
      <c r="H28" s="1"/>
    </row>
    <row r="29" spans="1:10" x14ac:dyDescent="0.25">
      <c r="A29" s="145"/>
      <c r="B29" s="146"/>
      <c r="C29" s="146"/>
      <c r="D29" s="146"/>
      <c r="E29" s="146"/>
      <c r="F29" s="147" t="s">
        <v>219</v>
      </c>
    </row>
  </sheetData>
  <mergeCells count="1">
    <mergeCell ref="B2:E2"/>
  </mergeCells>
  <pageMargins left="0.7" right="0.7" top="0.75" bottom="0.75" header="0.3" footer="0.3"/>
  <pageSetup paperSize="9" scale="85" fitToHeight="0" orientation="portrait" r:id="rId1"/>
  <headerFooter>
    <oddHeader>&amp;L&amp;A</oddHeader>
    <oddFooter>&amp;R&amp;P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view="pageBreakPreview" zoomScale="80" zoomScaleNormal="70" zoomScaleSheetLayoutView="80" workbookViewId="0">
      <selection activeCell="M17" sqref="M17"/>
    </sheetView>
  </sheetViews>
  <sheetFormatPr defaultRowHeight="15" x14ac:dyDescent="0.25"/>
  <cols>
    <col min="1" max="1" width="5" customWidth="1"/>
    <col min="2" max="2" width="47.5703125" customWidth="1"/>
    <col min="3" max="3" width="9.7109375" bestFit="1" customWidth="1"/>
    <col min="4" max="4" width="5.28515625" customWidth="1"/>
    <col min="5" max="5" width="16" customWidth="1"/>
    <col min="6" max="6" width="19" style="1" bestFit="1" customWidth="1"/>
  </cols>
  <sheetData>
    <row r="1" spans="1:11" x14ac:dyDescent="0.25">
      <c r="A1" s="5" t="s">
        <v>12</v>
      </c>
      <c r="B1" s="6" t="s">
        <v>13</v>
      </c>
      <c r="C1" s="7" t="s">
        <v>14</v>
      </c>
      <c r="D1" s="8" t="s">
        <v>15</v>
      </c>
      <c r="E1" s="6" t="s">
        <v>128</v>
      </c>
      <c r="F1" s="9" t="s">
        <v>16</v>
      </c>
    </row>
    <row r="2" spans="1:11" ht="15.75" thickBot="1" x14ac:dyDescent="0.3">
      <c r="A2" s="10">
        <v>2</v>
      </c>
      <c r="B2" s="253" t="s">
        <v>166</v>
      </c>
      <c r="C2" s="254"/>
      <c r="D2" s="254"/>
      <c r="E2" s="254"/>
      <c r="F2" s="11"/>
    </row>
    <row r="3" spans="1:11" ht="15.75" thickTop="1" x14ac:dyDescent="0.25">
      <c r="A3" s="126">
        <v>2.1</v>
      </c>
      <c r="B3" s="14" t="s">
        <v>18</v>
      </c>
      <c r="C3" s="31"/>
      <c r="D3" s="27"/>
      <c r="E3" s="17"/>
      <c r="F3" s="18"/>
    </row>
    <row r="4" spans="1:11" ht="62.25" customHeight="1" x14ac:dyDescent="0.25">
      <c r="A4" s="127"/>
      <c r="B4" s="86" t="s">
        <v>167</v>
      </c>
      <c r="C4" s="31"/>
      <c r="D4" s="27"/>
      <c r="E4" s="28"/>
      <c r="F4" s="29"/>
    </row>
    <row r="5" spans="1:11" ht="15.75" thickBot="1" x14ac:dyDescent="0.3">
      <c r="A5" s="203"/>
      <c r="B5" s="255" t="s">
        <v>89</v>
      </c>
      <c r="C5" s="256"/>
      <c r="D5" s="256"/>
      <c r="E5" s="257"/>
      <c r="F5" s="149">
        <f>SUM(F8:F23)</f>
        <v>0</v>
      </c>
    </row>
    <row r="6" spans="1:11" ht="15.75" thickTop="1" x14ac:dyDescent="0.25">
      <c r="A6" s="202"/>
      <c r="B6" s="14"/>
      <c r="C6" s="31"/>
      <c r="D6" s="27"/>
      <c r="E6" s="17"/>
      <c r="F6" s="34" t="str">
        <f t="shared" ref="F6:F24" si="0">IF(E6="",IF(C6="","",C6*E6),C6*E6)</f>
        <v/>
      </c>
    </row>
    <row r="7" spans="1:11" x14ac:dyDescent="0.25">
      <c r="A7" s="128">
        <v>2.2000000000000002</v>
      </c>
      <c r="B7" s="14" t="s">
        <v>260</v>
      </c>
      <c r="C7" s="31"/>
      <c r="D7" s="27"/>
      <c r="E7" s="28"/>
      <c r="F7" s="34" t="str">
        <f t="shared" si="0"/>
        <v/>
      </c>
    </row>
    <row r="8" spans="1:11" ht="15.75" x14ac:dyDescent="0.25">
      <c r="A8" s="128"/>
      <c r="B8" s="86" t="s">
        <v>261</v>
      </c>
      <c r="C8" s="99">
        <v>5.657</v>
      </c>
      <c r="D8" s="27" t="s">
        <v>88</v>
      </c>
      <c r="E8" s="28"/>
      <c r="F8" s="34">
        <f t="shared" si="0"/>
        <v>0</v>
      </c>
    </row>
    <row r="9" spans="1:11" ht="15.75" x14ac:dyDescent="0.25">
      <c r="A9" s="128"/>
      <c r="B9" s="86" t="s">
        <v>262</v>
      </c>
      <c r="C9" s="99">
        <v>14.616</v>
      </c>
      <c r="D9" s="27" t="s">
        <v>88</v>
      </c>
      <c r="E9" s="28"/>
      <c r="F9" s="34">
        <f t="shared" si="0"/>
        <v>0</v>
      </c>
    </row>
    <row r="10" spans="1:11" ht="15.75" x14ac:dyDescent="0.25">
      <c r="A10" s="128"/>
      <c r="B10" s="2" t="s">
        <v>87</v>
      </c>
      <c r="C10" s="99">
        <v>12.61656</v>
      </c>
      <c r="D10" s="27" t="s">
        <v>88</v>
      </c>
      <c r="E10" s="28"/>
      <c r="F10" s="34">
        <f t="shared" si="0"/>
        <v>0</v>
      </c>
      <c r="I10" s="122"/>
      <c r="J10" s="122"/>
      <c r="K10" s="122"/>
    </row>
    <row r="11" spans="1:11" x14ac:dyDescent="0.25">
      <c r="A11" s="128"/>
      <c r="B11" s="2"/>
      <c r="C11" s="99"/>
      <c r="D11" s="27"/>
      <c r="E11" s="28"/>
      <c r="F11" s="34" t="str">
        <f t="shared" si="0"/>
        <v/>
      </c>
      <c r="I11" s="122"/>
      <c r="J11" s="122"/>
      <c r="K11" s="122"/>
    </row>
    <row r="12" spans="1:11" x14ac:dyDescent="0.25">
      <c r="A12" s="128">
        <v>2.2999999999999998</v>
      </c>
      <c r="B12" s="87" t="s">
        <v>209</v>
      </c>
      <c r="C12" s="99"/>
      <c r="D12" s="27"/>
      <c r="E12" s="28"/>
      <c r="F12" s="34" t="str">
        <f t="shared" si="0"/>
        <v/>
      </c>
      <c r="I12" s="122"/>
      <c r="J12" s="122"/>
      <c r="K12" s="122"/>
    </row>
    <row r="13" spans="1:11" ht="25.5" x14ac:dyDescent="0.25">
      <c r="A13" s="128"/>
      <c r="B13" s="2" t="s">
        <v>210</v>
      </c>
      <c r="C13" s="99">
        <v>1</v>
      </c>
      <c r="D13" s="27" t="s">
        <v>26</v>
      </c>
      <c r="E13" s="28"/>
      <c r="F13" s="34">
        <f t="shared" si="0"/>
        <v>0</v>
      </c>
      <c r="I13" s="122"/>
      <c r="J13" s="122"/>
      <c r="K13" s="122"/>
    </row>
    <row r="14" spans="1:11" ht="33.75" customHeight="1" x14ac:dyDescent="0.25">
      <c r="A14" s="128"/>
      <c r="B14" s="2" t="s">
        <v>211</v>
      </c>
      <c r="C14" s="99">
        <v>1</v>
      </c>
      <c r="D14" s="27" t="s">
        <v>26</v>
      </c>
      <c r="E14" s="28"/>
      <c r="F14" s="34">
        <f t="shared" si="0"/>
        <v>0</v>
      </c>
      <c r="I14" s="122"/>
      <c r="J14" s="122"/>
      <c r="K14" s="122"/>
    </row>
    <row r="15" spans="1:11" ht="36.75" customHeight="1" x14ac:dyDescent="0.25">
      <c r="A15" s="128"/>
      <c r="B15" s="2" t="s">
        <v>212</v>
      </c>
      <c r="C15" s="99">
        <v>1</v>
      </c>
      <c r="D15" s="27" t="s">
        <v>26</v>
      </c>
      <c r="E15" s="28"/>
      <c r="F15" s="34">
        <f t="shared" si="0"/>
        <v>0</v>
      </c>
      <c r="I15" s="122"/>
      <c r="J15" s="122"/>
      <c r="K15" s="122"/>
    </row>
    <row r="16" spans="1:11" ht="36.75" customHeight="1" x14ac:dyDescent="0.25">
      <c r="A16" s="128"/>
      <c r="B16" s="2" t="s">
        <v>270</v>
      </c>
      <c r="C16" s="99">
        <v>1</v>
      </c>
      <c r="D16" s="27" t="s">
        <v>26</v>
      </c>
      <c r="E16" s="28"/>
      <c r="F16" s="34">
        <f t="shared" si="0"/>
        <v>0</v>
      </c>
      <c r="I16" s="122"/>
      <c r="J16" s="122"/>
      <c r="K16" s="122"/>
    </row>
    <row r="17" spans="1:8" x14ac:dyDescent="0.25">
      <c r="A17" s="128"/>
      <c r="B17" s="14"/>
      <c r="C17" s="27"/>
      <c r="D17" s="27"/>
      <c r="E17" s="28"/>
      <c r="F17" s="34" t="str">
        <f t="shared" si="0"/>
        <v/>
      </c>
    </row>
    <row r="18" spans="1:8" x14ac:dyDescent="0.25">
      <c r="A18" s="128">
        <v>2.4</v>
      </c>
      <c r="B18" s="14" t="s">
        <v>10</v>
      </c>
      <c r="C18" s="31"/>
      <c r="D18" s="27"/>
      <c r="E18" s="28"/>
      <c r="F18" s="34" t="str">
        <f t="shared" si="0"/>
        <v/>
      </c>
    </row>
    <row r="19" spans="1:8" ht="25.5" x14ac:dyDescent="0.25">
      <c r="A19" s="128"/>
      <c r="B19" s="36" t="s">
        <v>70</v>
      </c>
      <c r="C19" s="31">
        <v>1</v>
      </c>
      <c r="D19" s="27" t="s">
        <v>26</v>
      </c>
      <c r="E19" s="28"/>
      <c r="F19" s="34">
        <f t="shared" si="0"/>
        <v>0</v>
      </c>
      <c r="H19" s="121"/>
    </row>
    <row r="20" spans="1:8" x14ac:dyDescent="0.25">
      <c r="A20" s="128"/>
      <c r="B20" s="36"/>
      <c r="C20" s="33"/>
      <c r="D20" s="27"/>
      <c r="E20" s="28"/>
      <c r="F20" s="34" t="str">
        <f t="shared" si="0"/>
        <v/>
      </c>
    </row>
    <row r="21" spans="1:8" x14ac:dyDescent="0.25">
      <c r="A21" s="128"/>
      <c r="B21" s="36"/>
      <c r="C21" s="33"/>
      <c r="D21" s="27"/>
      <c r="E21" s="28"/>
      <c r="F21" s="34" t="str">
        <f t="shared" si="0"/>
        <v/>
      </c>
    </row>
    <row r="22" spans="1:8" x14ac:dyDescent="0.25">
      <c r="A22" s="128">
        <v>2.5</v>
      </c>
      <c r="B22" s="14" t="s">
        <v>86</v>
      </c>
      <c r="C22" s="33"/>
      <c r="D22" s="27"/>
      <c r="E22" s="28"/>
      <c r="F22" s="34" t="str">
        <f t="shared" si="0"/>
        <v/>
      </c>
    </row>
    <row r="23" spans="1:8" ht="17.25" customHeight="1" x14ac:dyDescent="0.25">
      <c r="A23" s="59"/>
      <c r="B23" s="36" t="s">
        <v>85</v>
      </c>
      <c r="C23" s="99">
        <v>8.1104000000000003</v>
      </c>
      <c r="D23" s="27" t="s">
        <v>169</v>
      </c>
      <c r="E23" s="28"/>
      <c r="F23" s="34">
        <f t="shared" si="0"/>
        <v>0</v>
      </c>
    </row>
    <row r="24" spans="1:8" x14ac:dyDescent="0.25">
      <c r="A24" s="59"/>
      <c r="B24" s="36"/>
      <c r="C24" s="33"/>
      <c r="D24" s="27"/>
      <c r="E24" s="28"/>
      <c r="F24" s="34" t="str">
        <f t="shared" si="0"/>
        <v/>
      </c>
    </row>
    <row r="25" spans="1:8" x14ac:dyDescent="0.25">
      <c r="A25" s="150"/>
      <c r="B25" s="151"/>
      <c r="C25" s="151"/>
      <c r="D25" s="151"/>
      <c r="E25" s="151"/>
      <c r="F25" s="152" t="s">
        <v>220</v>
      </c>
    </row>
  </sheetData>
  <mergeCells count="2">
    <mergeCell ref="B2:E2"/>
    <mergeCell ref="B5:E5"/>
  </mergeCells>
  <pageMargins left="0.7" right="0.7" top="0.75" bottom="0.75" header="0.3" footer="0.3"/>
  <pageSetup paperSize="9" scale="85" fitToHeight="0" orientation="portrait" r:id="rId1"/>
  <headerFooter>
    <oddHeader>&amp;L&amp;A</oddHeader>
    <oddFooter>&amp;R&amp;P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113"/>
  <sheetViews>
    <sheetView view="pageBreakPreview" topLeftCell="A10" zoomScale="85" zoomScaleNormal="70" zoomScaleSheetLayoutView="85" workbookViewId="0">
      <selection activeCell="F20" sqref="F20"/>
    </sheetView>
  </sheetViews>
  <sheetFormatPr defaultRowHeight="15" x14ac:dyDescent="0.25"/>
  <cols>
    <col min="1" max="1" width="5" customWidth="1"/>
    <col min="2" max="2" width="47.5703125" customWidth="1"/>
    <col min="3" max="3" width="9.85546875" bestFit="1" customWidth="1"/>
    <col min="4" max="4" width="6.5703125" customWidth="1"/>
    <col min="5" max="5" width="15.140625" customWidth="1"/>
    <col min="6" max="6" width="19" style="1" bestFit="1" customWidth="1"/>
    <col min="9" max="9" width="10.7109375" bestFit="1" customWidth="1"/>
    <col min="10" max="10" width="11.140625" bestFit="1" customWidth="1"/>
  </cols>
  <sheetData>
    <row r="1" spans="1:6" x14ac:dyDescent="0.25">
      <c r="A1" s="5" t="s">
        <v>12</v>
      </c>
      <c r="B1" s="6" t="s">
        <v>13</v>
      </c>
      <c r="C1" s="7" t="s">
        <v>14</v>
      </c>
      <c r="D1" s="8" t="s">
        <v>15</v>
      </c>
      <c r="E1" s="6" t="s">
        <v>152</v>
      </c>
      <c r="F1" s="9" t="s">
        <v>16</v>
      </c>
    </row>
    <row r="2" spans="1:6" ht="15.75" thickBot="1" x14ac:dyDescent="0.3">
      <c r="A2" s="10">
        <v>3</v>
      </c>
      <c r="B2" s="253" t="s">
        <v>102</v>
      </c>
      <c r="C2" s="254"/>
      <c r="D2" s="254"/>
      <c r="E2" s="254"/>
      <c r="F2" s="11"/>
    </row>
    <row r="3" spans="1:6" ht="15.75" thickTop="1" x14ac:dyDescent="0.25">
      <c r="A3" s="13">
        <v>3.1</v>
      </c>
      <c r="B3" s="14" t="s">
        <v>18</v>
      </c>
      <c r="C3" s="31"/>
      <c r="D3" s="27"/>
      <c r="E3" s="17"/>
      <c r="F3" s="18"/>
    </row>
    <row r="4" spans="1:6" ht="69" customHeight="1" x14ac:dyDescent="0.25">
      <c r="A4" s="88" t="s">
        <v>33</v>
      </c>
      <c r="B4" s="2" t="s">
        <v>101</v>
      </c>
      <c r="C4" s="31"/>
      <c r="D4" s="27"/>
      <c r="E4" s="28"/>
      <c r="F4" s="29"/>
    </row>
    <row r="5" spans="1:6" ht="59.25" customHeight="1" x14ac:dyDescent="0.25">
      <c r="A5" s="88" t="s">
        <v>31</v>
      </c>
      <c r="B5" s="2" t="s">
        <v>100</v>
      </c>
      <c r="C5" s="31"/>
      <c r="D5" s="27"/>
      <c r="E5" s="28"/>
      <c r="F5" s="29"/>
    </row>
    <row r="6" spans="1:6" ht="70.5" customHeight="1" x14ac:dyDescent="0.25">
      <c r="A6" s="25" t="s">
        <v>44</v>
      </c>
      <c r="B6" s="2" t="s">
        <v>99</v>
      </c>
      <c r="C6" s="31"/>
      <c r="D6" s="27"/>
      <c r="E6" s="28"/>
      <c r="F6" s="29"/>
    </row>
    <row r="7" spans="1:6" ht="69.75" customHeight="1" x14ac:dyDescent="0.25">
      <c r="A7" s="25" t="s">
        <v>42</v>
      </c>
      <c r="B7" s="2" t="s">
        <v>98</v>
      </c>
      <c r="C7" s="31"/>
      <c r="D7" s="27"/>
      <c r="E7" s="28"/>
      <c r="F7" s="29"/>
    </row>
    <row r="8" spans="1:6" ht="29.25" customHeight="1" x14ac:dyDescent="0.25">
      <c r="A8" s="25" t="s">
        <v>30</v>
      </c>
      <c r="B8" s="2" t="s">
        <v>97</v>
      </c>
      <c r="C8" s="31"/>
      <c r="D8" s="27"/>
      <c r="E8" s="28"/>
      <c r="F8" s="29"/>
    </row>
    <row r="9" spans="1:6" ht="48" customHeight="1" x14ac:dyDescent="0.25">
      <c r="A9" s="25" t="s">
        <v>96</v>
      </c>
      <c r="B9" s="2" t="s">
        <v>95</v>
      </c>
      <c r="C9" s="31"/>
      <c r="D9" s="27"/>
      <c r="E9" s="28"/>
      <c r="F9" s="29"/>
    </row>
    <row r="10" spans="1:6" ht="39" customHeight="1" x14ac:dyDescent="0.25">
      <c r="A10" s="25" t="s">
        <v>218</v>
      </c>
      <c r="B10" s="2" t="s">
        <v>93</v>
      </c>
      <c r="C10" s="31"/>
      <c r="D10" s="27"/>
      <c r="E10" s="28"/>
      <c r="F10" s="29"/>
    </row>
    <row r="11" spans="1:6" ht="69" customHeight="1" x14ac:dyDescent="0.25">
      <c r="A11" s="25" t="s">
        <v>94</v>
      </c>
      <c r="B11" s="87" t="s">
        <v>92</v>
      </c>
      <c r="C11" s="31"/>
      <c r="D11" s="27"/>
      <c r="E11" s="28"/>
      <c r="F11" s="29"/>
    </row>
    <row r="12" spans="1:6" x14ac:dyDescent="0.25">
      <c r="A12" s="25" t="s">
        <v>91</v>
      </c>
      <c r="B12" s="2" t="s">
        <v>90</v>
      </c>
      <c r="C12" s="31">
        <v>1</v>
      </c>
      <c r="D12" s="27" t="s">
        <v>26</v>
      </c>
      <c r="E12" s="28"/>
      <c r="F12" s="34">
        <f t="shared" ref="F12" si="0">IF(E12="",IF(C12="","",C12*E12),C12*E12)</f>
        <v>0</v>
      </c>
    </row>
    <row r="13" spans="1:6" x14ac:dyDescent="0.25">
      <c r="A13" s="154"/>
      <c r="B13" s="155"/>
      <c r="C13" s="156"/>
      <c r="D13" s="157"/>
      <c r="E13" s="158"/>
      <c r="F13" s="159"/>
    </row>
    <row r="14" spans="1:6" ht="15.75" thickBot="1" x14ac:dyDescent="0.3">
      <c r="A14" s="204">
        <v>3.2</v>
      </c>
      <c r="B14" s="258" t="s">
        <v>89</v>
      </c>
      <c r="C14" s="259"/>
      <c r="D14" s="259"/>
      <c r="E14" s="259"/>
      <c r="F14" s="160">
        <f>SUM(F20:F56)</f>
        <v>0</v>
      </c>
    </row>
    <row r="15" spans="1:6" ht="15.75" thickTop="1" x14ac:dyDescent="0.25">
      <c r="A15" s="30"/>
      <c r="B15" s="14"/>
      <c r="C15" s="31"/>
      <c r="D15" s="27"/>
      <c r="E15" s="17"/>
      <c r="F15" s="78"/>
    </row>
    <row r="16" spans="1:6" x14ac:dyDescent="0.25">
      <c r="A16" s="30"/>
      <c r="B16" s="14" t="s">
        <v>306</v>
      </c>
      <c r="C16" s="31"/>
      <c r="D16" s="27"/>
      <c r="E16" s="17"/>
      <c r="F16" s="34" t="str">
        <f t="shared" ref="F16:F18" si="1">IF(E16="",IF(C16="","",C16*E16),C16*E16)</f>
        <v/>
      </c>
    </row>
    <row r="17" spans="1:16" ht="25.5" x14ac:dyDescent="0.25">
      <c r="A17" s="30"/>
      <c r="B17" s="2" t="s">
        <v>307</v>
      </c>
      <c r="C17" s="244">
        <v>1</v>
      </c>
      <c r="D17" s="226" t="s">
        <v>26</v>
      </c>
      <c r="E17" s="17"/>
      <c r="F17" s="34">
        <f t="shared" si="1"/>
        <v>0</v>
      </c>
    </row>
    <row r="18" spans="1:16" x14ac:dyDescent="0.25">
      <c r="A18" s="30"/>
      <c r="B18" s="14"/>
      <c r="C18" s="31"/>
      <c r="D18" s="27"/>
      <c r="E18" s="17"/>
      <c r="F18" s="34" t="str">
        <f t="shared" si="1"/>
        <v/>
      </c>
    </row>
    <row r="19" spans="1:16" x14ac:dyDescent="0.25">
      <c r="A19" s="85"/>
      <c r="B19" s="14" t="s">
        <v>106</v>
      </c>
      <c r="C19" s="27"/>
      <c r="D19" s="27"/>
      <c r="E19" s="28"/>
      <c r="F19" s="34" t="str">
        <f t="shared" ref="F19:F46" si="2">IF(E19="",IF(C19="","",C19*E19),C19*E19)</f>
        <v/>
      </c>
      <c r="I19" s="3"/>
    </row>
    <row r="20" spans="1:16" ht="15" customHeight="1" x14ac:dyDescent="0.25">
      <c r="A20" s="59"/>
      <c r="B20" s="2" t="s">
        <v>106</v>
      </c>
      <c r="C20" s="31">
        <v>3.1627200000000002</v>
      </c>
      <c r="D20" s="27" t="s">
        <v>88</v>
      </c>
      <c r="E20" s="28"/>
      <c r="F20" s="34">
        <f t="shared" si="2"/>
        <v>0</v>
      </c>
      <c r="J20" s="3"/>
    </row>
    <row r="21" spans="1:16" x14ac:dyDescent="0.25">
      <c r="A21" s="59"/>
      <c r="B21" s="89"/>
      <c r="C21" s="31"/>
      <c r="D21" s="27"/>
      <c r="E21" s="28"/>
      <c r="F21" s="34" t="str">
        <f t="shared" si="2"/>
        <v/>
      </c>
    </row>
    <row r="22" spans="1:16" x14ac:dyDescent="0.25">
      <c r="A22" s="85"/>
      <c r="B22" s="14" t="s">
        <v>263</v>
      </c>
      <c r="C22" s="27"/>
      <c r="D22" s="27"/>
      <c r="E22" s="28"/>
      <c r="F22" s="34" t="str">
        <f t="shared" si="2"/>
        <v/>
      </c>
    </row>
    <row r="23" spans="1:16" ht="15.75" x14ac:dyDescent="0.25">
      <c r="A23" s="59"/>
      <c r="B23" s="2" t="s">
        <v>129</v>
      </c>
      <c r="C23" s="31">
        <v>0.998</v>
      </c>
      <c r="D23" s="27" t="s">
        <v>88</v>
      </c>
      <c r="E23" s="28"/>
      <c r="F23" s="34">
        <f t="shared" si="2"/>
        <v>0</v>
      </c>
    </row>
    <row r="24" spans="1:16" x14ac:dyDescent="0.25">
      <c r="A24" s="85"/>
      <c r="B24" s="36" t="s">
        <v>0</v>
      </c>
      <c r="C24" s="31"/>
      <c r="D24" s="27"/>
      <c r="E24" s="28"/>
      <c r="F24" s="34" t="str">
        <f t="shared" si="2"/>
        <v/>
      </c>
      <c r="K24">
        <f>550/100</f>
        <v>5.5</v>
      </c>
      <c r="L24">
        <f>K24*0.6</f>
        <v>3.3</v>
      </c>
      <c r="N24">
        <f>L24+L25</f>
        <v>6.6</v>
      </c>
      <c r="O24">
        <f>N24*22</f>
        <v>145.19999999999999</v>
      </c>
      <c r="P24">
        <f>(O24*100)/162</f>
        <v>89.629629629629619</v>
      </c>
    </row>
    <row r="25" spans="1:16" x14ac:dyDescent="0.25">
      <c r="A25" s="59"/>
      <c r="B25" s="89" t="s">
        <v>134</v>
      </c>
      <c r="C25" s="31">
        <v>89.629630000000006</v>
      </c>
      <c r="D25" s="27" t="s">
        <v>174</v>
      </c>
      <c r="E25" s="28"/>
      <c r="F25" s="34">
        <f t="shared" si="2"/>
        <v>0</v>
      </c>
      <c r="K25">
        <f>550/100</f>
        <v>5.5</v>
      </c>
      <c r="L25">
        <f>K25*0.6</f>
        <v>3.3</v>
      </c>
    </row>
    <row r="26" spans="1:16" ht="15.75" x14ac:dyDescent="0.25">
      <c r="A26" s="85"/>
      <c r="B26" s="36" t="s">
        <v>105</v>
      </c>
      <c r="C26" s="31">
        <v>13.914999999999999</v>
      </c>
      <c r="D26" s="27" t="s">
        <v>24</v>
      </c>
      <c r="E26" s="28"/>
      <c r="F26" s="34">
        <f t="shared" si="2"/>
        <v>0</v>
      </c>
    </row>
    <row r="27" spans="1:16" x14ac:dyDescent="0.25">
      <c r="A27" s="59"/>
      <c r="B27" s="87" t="s">
        <v>1</v>
      </c>
      <c r="C27" s="27"/>
      <c r="D27" s="27"/>
      <c r="E27" s="28"/>
      <c r="F27" s="34" t="str">
        <f t="shared" si="2"/>
        <v/>
      </c>
      <c r="K27">
        <f>0.55*0.55+0.15*0.55*4</f>
        <v>0.63250000000000006</v>
      </c>
    </row>
    <row r="28" spans="1:16" ht="43.5" customHeight="1" x14ac:dyDescent="0.25">
      <c r="A28" s="59"/>
      <c r="B28" s="2" t="s">
        <v>104</v>
      </c>
      <c r="C28" s="31">
        <v>7.26</v>
      </c>
      <c r="D28" s="27" t="s">
        <v>24</v>
      </c>
      <c r="E28" s="28"/>
      <c r="F28" s="34">
        <f t="shared" si="2"/>
        <v>0</v>
      </c>
      <c r="K28">
        <f>+K27*22</f>
        <v>13.915000000000001</v>
      </c>
    </row>
    <row r="29" spans="1:16" x14ac:dyDescent="0.25">
      <c r="A29" s="59"/>
      <c r="B29" s="36"/>
      <c r="C29" s="33"/>
      <c r="D29" s="27"/>
      <c r="E29" s="28"/>
      <c r="F29" s="34" t="str">
        <f t="shared" si="2"/>
        <v/>
      </c>
    </row>
    <row r="30" spans="1:16" s="122" customFormat="1" x14ac:dyDescent="0.25">
      <c r="A30" s="85"/>
      <c r="B30" s="236" t="s">
        <v>175</v>
      </c>
      <c r="C30" s="237"/>
      <c r="D30" s="237"/>
      <c r="E30" s="240"/>
      <c r="F30" s="241" t="str">
        <f t="shared" si="2"/>
        <v/>
      </c>
      <c r="K30" s="122">
        <f>650/100</f>
        <v>6.5</v>
      </c>
      <c r="L30" s="122">
        <f>K30*0.7</f>
        <v>4.55</v>
      </c>
      <c r="N30" s="122">
        <f>L30+L31</f>
        <v>9.1</v>
      </c>
      <c r="O30" s="122">
        <f>N30*2</f>
        <v>18.2</v>
      </c>
      <c r="P30" s="122">
        <f>(O30*100)/162</f>
        <v>11.234567901234568</v>
      </c>
    </row>
    <row r="31" spans="1:16" s="122" customFormat="1" ht="15.75" x14ac:dyDescent="0.25">
      <c r="A31" s="59"/>
      <c r="B31" s="221" t="s">
        <v>129</v>
      </c>
      <c r="C31" s="99">
        <v>0.13</v>
      </c>
      <c r="D31" s="237" t="s">
        <v>88</v>
      </c>
      <c r="E31" s="240"/>
      <c r="F31" s="241">
        <f t="shared" si="2"/>
        <v>0</v>
      </c>
      <c r="K31" s="122">
        <f>650/100</f>
        <v>6.5</v>
      </c>
      <c r="L31" s="122">
        <f>K31*0.7</f>
        <v>4.55</v>
      </c>
    </row>
    <row r="32" spans="1:16" s="122" customFormat="1" x14ac:dyDescent="0.25">
      <c r="A32" s="85"/>
      <c r="B32" s="125" t="s">
        <v>0</v>
      </c>
      <c r="C32" s="99"/>
      <c r="D32" s="237"/>
      <c r="E32" s="240"/>
      <c r="F32" s="241" t="str">
        <f t="shared" si="2"/>
        <v/>
      </c>
    </row>
    <row r="33" spans="1:13" s="122" customFormat="1" x14ac:dyDescent="0.25">
      <c r="A33" s="59"/>
      <c r="B33" s="242" t="s">
        <v>134</v>
      </c>
      <c r="C33" s="99">
        <v>11.23</v>
      </c>
      <c r="D33" s="237" t="s">
        <v>174</v>
      </c>
      <c r="E33" s="240"/>
      <c r="F33" s="241">
        <f t="shared" si="2"/>
        <v>0</v>
      </c>
      <c r="K33" s="122">
        <f>0.65*0.65*0.15</f>
        <v>6.3375000000000001E-2</v>
      </c>
    </row>
    <row r="34" spans="1:13" s="122" customFormat="1" ht="15.75" x14ac:dyDescent="0.25">
      <c r="A34" s="85"/>
      <c r="B34" s="125" t="s">
        <v>105</v>
      </c>
      <c r="C34" s="99">
        <v>8.4499999999999993</v>
      </c>
      <c r="D34" s="237" t="s">
        <v>24</v>
      </c>
      <c r="E34" s="240"/>
      <c r="F34" s="241">
        <f t="shared" si="2"/>
        <v>0</v>
      </c>
      <c r="K34" s="122">
        <f>+K33*2</f>
        <v>0.12675</v>
      </c>
    </row>
    <row r="35" spans="1:13" s="122" customFormat="1" x14ac:dyDescent="0.25">
      <c r="A35" s="59"/>
      <c r="B35" s="243" t="s">
        <v>1</v>
      </c>
      <c r="C35" s="237"/>
      <c r="D35" s="237"/>
      <c r="E35" s="240"/>
      <c r="F35" s="241" t="str">
        <f t="shared" si="2"/>
        <v/>
      </c>
    </row>
    <row r="36" spans="1:13" s="122" customFormat="1" ht="43.5" customHeight="1" x14ac:dyDescent="0.25">
      <c r="A36" s="59"/>
      <c r="B36" s="221" t="s">
        <v>104</v>
      </c>
      <c r="C36" s="99">
        <v>1.63</v>
      </c>
      <c r="D36" s="237" t="s">
        <v>24</v>
      </c>
      <c r="E36" s="240"/>
      <c r="F36" s="241">
        <f t="shared" si="2"/>
        <v>0</v>
      </c>
      <c r="K36" s="122">
        <f>0.65*0.65+0.65*4*0.15</f>
        <v>0.8125</v>
      </c>
    </row>
    <row r="37" spans="1:13" x14ac:dyDescent="0.25">
      <c r="A37" s="59"/>
      <c r="B37" s="36"/>
      <c r="C37" s="33"/>
      <c r="D37" s="27"/>
      <c r="E37" s="28"/>
      <c r="F37" s="34" t="str">
        <f t="shared" si="2"/>
        <v/>
      </c>
      <c r="K37">
        <f>+K36*2</f>
        <v>1.625</v>
      </c>
    </row>
    <row r="38" spans="1:13" x14ac:dyDescent="0.25">
      <c r="A38" s="59"/>
      <c r="B38" s="36"/>
      <c r="C38" s="33"/>
      <c r="D38" s="27"/>
      <c r="E38" s="28"/>
      <c r="F38" s="34" t="str">
        <f t="shared" si="2"/>
        <v/>
      </c>
    </row>
    <row r="39" spans="1:13" x14ac:dyDescent="0.25">
      <c r="A39" s="85"/>
      <c r="B39" s="14" t="s">
        <v>271</v>
      </c>
      <c r="C39" s="27"/>
      <c r="D39" s="27"/>
      <c r="E39" s="28"/>
      <c r="F39" s="34" t="str">
        <f t="shared" si="2"/>
        <v/>
      </c>
    </row>
    <row r="40" spans="1:13" ht="15.75" x14ac:dyDescent="0.25">
      <c r="A40" s="59"/>
      <c r="B40" s="2" t="s">
        <v>130</v>
      </c>
      <c r="C40" s="31">
        <v>13.404999999999999</v>
      </c>
      <c r="D40" s="27" t="s">
        <v>88</v>
      </c>
      <c r="E40" s="28"/>
      <c r="F40" s="34">
        <f t="shared" si="2"/>
        <v>0</v>
      </c>
    </row>
    <row r="41" spans="1:13" x14ac:dyDescent="0.25">
      <c r="A41" s="85"/>
      <c r="B41" s="36" t="s">
        <v>0</v>
      </c>
      <c r="C41" s="31"/>
      <c r="D41" s="27"/>
      <c r="E41" s="28"/>
      <c r="F41" s="34" t="str">
        <f t="shared" si="2"/>
        <v/>
      </c>
    </row>
    <row r="42" spans="1:13" x14ac:dyDescent="0.25">
      <c r="A42" s="59"/>
      <c r="B42" s="89" t="s">
        <v>132</v>
      </c>
      <c r="C42" s="31">
        <v>272.3485</v>
      </c>
      <c r="D42" s="27" t="s">
        <v>174</v>
      </c>
      <c r="E42" s="28"/>
      <c r="F42" s="34">
        <f t="shared" si="2"/>
        <v>0</v>
      </c>
      <c r="K42">
        <f>79487/150</f>
        <v>529.9133333333333</v>
      </c>
      <c r="L42">
        <f>K42*1.1</f>
        <v>582.90466666666669</v>
      </c>
      <c r="M42">
        <f>(L42*(6*6))/162</f>
        <v>129.53437037037037</v>
      </c>
    </row>
    <row r="43" spans="1:13" x14ac:dyDescent="0.25">
      <c r="A43" s="59"/>
      <c r="B43" s="89" t="s">
        <v>3</v>
      </c>
      <c r="C43" s="31">
        <v>892.46299999999997</v>
      </c>
      <c r="D43" s="27" t="s">
        <v>174</v>
      </c>
      <c r="E43" s="28"/>
      <c r="F43" s="34">
        <f t="shared" si="2"/>
        <v>0</v>
      </c>
    </row>
    <row r="44" spans="1:13" x14ac:dyDescent="0.25">
      <c r="A44" s="59"/>
      <c r="B44" s="89" t="s">
        <v>103</v>
      </c>
      <c r="C44" s="31">
        <v>1</v>
      </c>
      <c r="D44" s="27" t="s">
        <v>131</v>
      </c>
      <c r="E44" s="28"/>
      <c r="F44" s="34">
        <f t="shared" si="2"/>
        <v>0</v>
      </c>
    </row>
    <row r="45" spans="1:13" x14ac:dyDescent="0.25">
      <c r="A45" s="59"/>
      <c r="B45" s="87" t="s">
        <v>1</v>
      </c>
      <c r="C45" s="27"/>
      <c r="D45" s="27"/>
      <c r="E45" s="28"/>
      <c r="F45" s="34" t="str">
        <f t="shared" si="2"/>
        <v/>
      </c>
    </row>
    <row r="46" spans="1:13" ht="43.5" customHeight="1" x14ac:dyDescent="0.25">
      <c r="A46" s="59"/>
      <c r="B46" s="2" t="s">
        <v>104</v>
      </c>
      <c r="C46" s="31">
        <v>107.2372</v>
      </c>
      <c r="D46" s="27" t="s">
        <v>24</v>
      </c>
      <c r="E46" s="28"/>
      <c r="F46" s="34">
        <f t="shared" si="2"/>
        <v>0</v>
      </c>
    </row>
    <row r="47" spans="1:13" x14ac:dyDescent="0.25">
      <c r="A47" s="59"/>
      <c r="B47" s="36"/>
      <c r="C47" s="33"/>
      <c r="D47" s="27"/>
      <c r="E47" s="28"/>
      <c r="F47" s="34" t="str">
        <f t="shared" ref="F47:F55" si="3">IF(E47="",IF(C47="","",C47*E47),C47*E47)</f>
        <v/>
      </c>
    </row>
    <row r="48" spans="1:13" x14ac:dyDescent="0.25">
      <c r="A48" s="85"/>
      <c r="B48" s="14" t="s">
        <v>272</v>
      </c>
      <c r="C48" s="27"/>
      <c r="D48" s="27"/>
      <c r="E48" s="28"/>
      <c r="F48" s="34" t="str">
        <f t="shared" si="3"/>
        <v/>
      </c>
    </row>
    <row r="49" spans="1:15" ht="15.75" x14ac:dyDescent="0.25">
      <c r="A49" s="59"/>
      <c r="B49" s="2" t="s">
        <v>130</v>
      </c>
      <c r="C49" s="31">
        <v>0.67068000000000005</v>
      </c>
      <c r="D49" s="27" t="s">
        <v>88</v>
      </c>
      <c r="E49" s="28"/>
      <c r="F49" s="34">
        <f t="shared" si="3"/>
        <v>0</v>
      </c>
    </row>
    <row r="50" spans="1:15" x14ac:dyDescent="0.25">
      <c r="A50" s="85"/>
      <c r="B50" s="36" t="s">
        <v>0</v>
      </c>
      <c r="C50" s="31"/>
      <c r="D50" s="27"/>
      <c r="E50" s="28"/>
      <c r="F50" s="34" t="str">
        <f t="shared" si="3"/>
        <v/>
      </c>
    </row>
    <row r="51" spans="1:15" x14ac:dyDescent="0.25">
      <c r="A51" s="59"/>
      <c r="B51" s="89" t="s">
        <v>132</v>
      </c>
      <c r="C51" s="31">
        <v>17.664000000000001</v>
      </c>
      <c r="D51" s="27" t="s">
        <v>174</v>
      </c>
      <c r="E51" s="28"/>
      <c r="F51" s="34">
        <f t="shared" si="3"/>
        <v>0</v>
      </c>
      <c r="K51">
        <f>79487/150</f>
        <v>529.9133333333333</v>
      </c>
      <c r="L51">
        <f>K51*1.1</f>
        <v>582.90466666666669</v>
      </c>
      <c r="M51">
        <f>(L51*(6*6))/162</f>
        <v>129.53437037037037</v>
      </c>
    </row>
    <row r="52" spans="1:15" x14ac:dyDescent="0.25">
      <c r="A52" s="59"/>
      <c r="B52" s="89" t="s">
        <v>3</v>
      </c>
      <c r="C52" s="31">
        <v>47.103999999999999</v>
      </c>
      <c r="D52" s="27" t="s">
        <v>174</v>
      </c>
      <c r="E52" s="28"/>
      <c r="F52" s="34">
        <f t="shared" si="3"/>
        <v>0</v>
      </c>
    </row>
    <row r="53" spans="1:15" x14ac:dyDescent="0.25">
      <c r="A53" s="59"/>
      <c r="B53" s="89" t="s">
        <v>103</v>
      </c>
      <c r="C53" s="31">
        <v>1</v>
      </c>
      <c r="D53" s="27" t="s">
        <v>131</v>
      </c>
      <c r="E53" s="28"/>
      <c r="F53" s="34">
        <f t="shared" si="3"/>
        <v>0</v>
      </c>
    </row>
    <row r="54" spans="1:15" x14ac:dyDescent="0.25">
      <c r="A54" s="59"/>
      <c r="B54" s="87" t="s">
        <v>1</v>
      </c>
      <c r="C54" s="27"/>
      <c r="D54" s="27"/>
      <c r="E54" s="28"/>
      <c r="F54" s="34" t="str">
        <f t="shared" si="3"/>
        <v/>
      </c>
    </row>
    <row r="55" spans="1:15" ht="43.5" customHeight="1" x14ac:dyDescent="0.25">
      <c r="A55" s="59"/>
      <c r="B55" s="2" t="s">
        <v>104</v>
      </c>
      <c r="C55" s="31">
        <v>5.9615999999999998</v>
      </c>
      <c r="D55" s="27" t="s">
        <v>24</v>
      </c>
      <c r="E55" s="28"/>
      <c r="F55" s="34">
        <f t="shared" si="3"/>
        <v>0</v>
      </c>
    </row>
    <row r="56" spans="1:15" x14ac:dyDescent="0.25">
      <c r="A56" s="161"/>
      <c r="B56" s="162"/>
      <c r="C56" s="163"/>
      <c r="D56" s="157"/>
      <c r="E56" s="158"/>
      <c r="F56" s="159"/>
    </row>
    <row r="57" spans="1:15" ht="15.75" thickBot="1" x14ac:dyDescent="0.3">
      <c r="A57" s="204">
        <v>3.3</v>
      </c>
      <c r="B57" s="258" t="s">
        <v>133</v>
      </c>
      <c r="C57" s="259"/>
      <c r="D57" s="259"/>
      <c r="E57" s="259"/>
      <c r="F57" s="160">
        <f>SUM(F58:F86)</f>
        <v>0</v>
      </c>
    </row>
    <row r="58" spans="1:15" ht="15.75" thickTop="1" x14ac:dyDescent="0.25">
      <c r="A58" s="59"/>
      <c r="B58" s="2"/>
      <c r="C58" s="31"/>
      <c r="D58" s="27"/>
      <c r="E58" s="28"/>
      <c r="F58" s="34"/>
    </row>
    <row r="59" spans="1:15" x14ac:dyDescent="0.25">
      <c r="A59" s="85"/>
      <c r="B59" s="14" t="s">
        <v>216</v>
      </c>
      <c r="C59" s="27"/>
      <c r="D59" s="27"/>
      <c r="E59" s="17"/>
      <c r="F59" s="34" t="str">
        <f t="shared" ref="F59:F86" si="4">IF(E59="",IF(C59="","",C59*E59),C59*E59)</f>
        <v/>
      </c>
      <c r="J59">
        <f>11080/200</f>
        <v>55.4</v>
      </c>
      <c r="K59">
        <f>J59*21.43</f>
        <v>1187.222</v>
      </c>
      <c r="L59">
        <f>J60*((11.08/5.2)*(40*0.01))</f>
        <v>91.324769230769235</v>
      </c>
      <c r="M59">
        <f>K59+K60+L59+L60</f>
        <v>2557.0935384615382</v>
      </c>
      <c r="N59">
        <f>M59*1</f>
        <v>2557.0935384615382</v>
      </c>
      <c r="O59">
        <f>(N59*(10*10))/162</f>
        <v>1578.452801519468</v>
      </c>
    </row>
    <row r="60" spans="1:15" ht="15.75" x14ac:dyDescent="0.25">
      <c r="A60" s="59"/>
      <c r="B60" s="2" t="s">
        <v>129</v>
      </c>
      <c r="C60" s="31">
        <v>33.484000000000002</v>
      </c>
      <c r="D60" s="27" t="s">
        <v>88</v>
      </c>
      <c r="E60" s="17"/>
      <c r="F60" s="34">
        <f t="shared" si="4"/>
        <v>0</v>
      </c>
      <c r="J60">
        <f>21430/200</f>
        <v>107.15</v>
      </c>
      <c r="K60">
        <f>J60*11.08</f>
        <v>1187.222</v>
      </c>
      <c r="L60">
        <f>J59*((21.43/5.2)*(40*0.01))</f>
        <v>91.324769230769235</v>
      </c>
    </row>
    <row r="61" spans="1:15" x14ac:dyDescent="0.25">
      <c r="A61" s="85"/>
      <c r="B61" s="36" t="s">
        <v>0</v>
      </c>
      <c r="C61" s="31"/>
      <c r="D61" s="27"/>
      <c r="E61" s="17"/>
      <c r="F61" s="34" t="str">
        <f t="shared" si="4"/>
        <v/>
      </c>
    </row>
    <row r="62" spans="1:15" x14ac:dyDescent="0.25">
      <c r="A62" s="59"/>
      <c r="B62" s="89" t="s">
        <v>264</v>
      </c>
      <c r="C62" s="31">
        <v>1578.453</v>
      </c>
      <c r="D62" s="27" t="s">
        <v>174</v>
      </c>
      <c r="E62" s="17"/>
      <c r="F62" s="34">
        <f t="shared" si="4"/>
        <v>0</v>
      </c>
    </row>
    <row r="63" spans="1:15" ht="15.75" x14ac:dyDescent="0.25">
      <c r="A63" s="59"/>
      <c r="B63" s="89" t="s">
        <v>170</v>
      </c>
      <c r="C63" s="31">
        <v>334.839</v>
      </c>
      <c r="D63" s="27" t="s">
        <v>24</v>
      </c>
      <c r="E63" s="17"/>
      <c r="F63" s="34">
        <f t="shared" si="4"/>
        <v>0</v>
      </c>
    </row>
    <row r="64" spans="1:15" x14ac:dyDescent="0.25">
      <c r="A64" s="59"/>
      <c r="B64" s="89"/>
      <c r="C64" s="31"/>
      <c r="D64" s="27"/>
      <c r="E64" s="17"/>
      <c r="F64" s="34" t="str">
        <f t="shared" si="4"/>
        <v/>
      </c>
    </row>
    <row r="65" spans="1:25" x14ac:dyDescent="0.25">
      <c r="A65" s="85"/>
      <c r="B65" s="236" t="str">
        <f>CONCATENATE("Column ",H67)</f>
        <v>Column C1</v>
      </c>
      <c r="C65" s="31"/>
      <c r="D65" s="27"/>
      <c r="E65" s="17"/>
      <c r="F65" s="34" t="str">
        <f t="shared" si="4"/>
        <v/>
      </c>
      <c r="H65" s="12"/>
      <c r="I65" t="s">
        <v>129</v>
      </c>
      <c r="P65" t="s">
        <v>245</v>
      </c>
    </row>
    <row r="66" spans="1:25" ht="15.75" x14ac:dyDescent="0.25">
      <c r="A66" s="59"/>
      <c r="B66" s="2" t="s">
        <v>130</v>
      </c>
      <c r="C66" s="31">
        <f>+N67</f>
        <v>5.2712000000000012</v>
      </c>
      <c r="D66" s="27" t="s">
        <v>88</v>
      </c>
      <c r="E66" s="28"/>
      <c r="F66" s="34">
        <f t="shared" si="4"/>
        <v>0</v>
      </c>
      <c r="H66" s="12"/>
      <c r="I66" s="12" t="s">
        <v>11</v>
      </c>
      <c r="J66" s="12" t="s">
        <v>246</v>
      </c>
      <c r="K66" s="12" t="s">
        <v>247</v>
      </c>
      <c r="L66" s="12" t="s">
        <v>31</v>
      </c>
      <c r="M66" s="12" t="s">
        <v>22</v>
      </c>
      <c r="N66" s="12" t="s">
        <v>248</v>
      </c>
      <c r="O66" t="s">
        <v>249</v>
      </c>
      <c r="P66" t="s">
        <v>250</v>
      </c>
      <c r="Q66" s="232" t="s">
        <v>11</v>
      </c>
      <c r="R66" s="233" t="s">
        <v>251</v>
      </c>
      <c r="S66" s="233" t="s">
        <v>252</v>
      </c>
      <c r="T66" s="233" t="s">
        <v>253</v>
      </c>
      <c r="U66" s="233" t="s">
        <v>254</v>
      </c>
      <c r="V66" s="233" t="s">
        <v>255</v>
      </c>
      <c r="W66" s="233" t="s">
        <v>256</v>
      </c>
      <c r="X66" s="233" t="s">
        <v>257</v>
      </c>
      <c r="Y66" s="233" t="s">
        <v>252</v>
      </c>
    </row>
    <row r="67" spans="1:25" x14ac:dyDescent="0.25">
      <c r="A67" s="85"/>
      <c r="B67" s="36" t="s">
        <v>0</v>
      </c>
      <c r="C67" s="31"/>
      <c r="D67" s="27"/>
      <c r="E67" s="28"/>
      <c r="F67" s="34" t="str">
        <f t="shared" si="4"/>
        <v/>
      </c>
      <c r="H67" s="12" t="s">
        <v>258</v>
      </c>
      <c r="I67" s="232">
        <v>22</v>
      </c>
      <c r="J67" s="232">
        <v>5.99</v>
      </c>
      <c r="K67" s="232">
        <v>0.2</v>
      </c>
      <c r="L67" s="232">
        <v>0.2</v>
      </c>
      <c r="M67">
        <f>L67*K67</f>
        <v>4.0000000000000008E-2</v>
      </c>
      <c r="N67">
        <f>M67*J67*I67</f>
        <v>5.2712000000000012</v>
      </c>
      <c r="O67">
        <f>(((J67*K67)+(J67*L67))*2)*I67</f>
        <v>105.42400000000002</v>
      </c>
      <c r="P67" s="232">
        <v>12</v>
      </c>
      <c r="Q67" s="232">
        <v>4</v>
      </c>
      <c r="R67">
        <f>(J67+0.2)*Q67*I67</f>
        <v>544.72</v>
      </c>
      <c r="S67">
        <f>(R67*(P67*P67))/162</f>
        <v>484.19555555555559</v>
      </c>
      <c r="U67" s="232">
        <v>1</v>
      </c>
      <c r="V67" s="232">
        <v>0.15</v>
      </c>
      <c r="W67">
        <f>(J67*I67*U67)/V67</f>
        <v>878.53333333333342</v>
      </c>
      <c r="X67">
        <f>(((K67-0.045)+(L67-0.045))*2)*W67</f>
        <v>544.69066666666686</v>
      </c>
      <c r="Y67">
        <f>((6*6)*X67)/162</f>
        <v>121.04237037037042</v>
      </c>
    </row>
    <row r="68" spans="1:25" x14ac:dyDescent="0.25">
      <c r="A68" s="59"/>
      <c r="B68" s="89" t="s">
        <v>132</v>
      </c>
      <c r="C68" s="31">
        <f>+Y67</f>
        <v>121.04237037037042</v>
      </c>
      <c r="D68" s="27" t="s">
        <v>259</v>
      </c>
      <c r="E68" s="28"/>
      <c r="F68" s="34">
        <f t="shared" si="4"/>
        <v>0</v>
      </c>
      <c r="H68" s="12" t="s">
        <v>258</v>
      </c>
      <c r="I68" s="232"/>
      <c r="J68" s="232">
        <v>5.99</v>
      </c>
      <c r="K68" s="232">
        <v>0.2</v>
      </c>
      <c r="L68" s="232">
        <v>0.2</v>
      </c>
      <c r="M68">
        <f t="shared" ref="M68" si="5">L68*K68</f>
        <v>4.0000000000000008E-2</v>
      </c>
      <c r="N68">
        <f>M68*J68*I68</f>
        <v>0</v>
      </c>
      <c r="O68">
        <f>(((J68*K68)+(J68*L68))*2)*I68</f>
        <v>0</v>
      </c>
      <c r="P68" s="232">
        <v>12</v>
      </c>
      <c r="Q68" s="232">
        <v>4</v>
      </c>
      <c r="R68">
        <f>(J68+0.2)*Q68*I68</f>
        <v>0</v>
      </c>
      <c r="S68">
        <f>(R68*(P68*P68))/162</f>
        <v>0</v>
      </c>
      <c r="U68" s="232">
        <v>1</v>
      </c>
      <c r="V68" s="232">
        <v>0.15</v>
      </c>
      <c r="W68">
        <f>(J68*I68*U68)/V68</f>
        <v>0</v>
      </c>
      <c r="X68">
        <f>(((K68-0.045)+(L68-0.045))*2)*W68</f>
        <v>0</v>
      </c>
      <c r="Y68">
        <f>((6*6)*X68)/162</f>
        <v>0</v>
      </c>
    </row>
    <row r="69" spans="1:25" x14ac:dyDescent="0.25">
      <c r="A69" s="59"/>
      <c r="B69" s="89" t="str">
        <f>CONCATENATE("Steel deformed bars, ",P67," mm dia")</f>
        <v>Steel deformed bars, 12 mm dia</v>
      </c>
      <c r="C69" s="31">
        <f>+S67</f>
        <v>484.19555555555559</v>
      </c>
      <c r="D69" s="27" t="s">
        <v>259</v>
      </c>
      <c r="E69" s="28"/>
      <c r="F69" s="34">
        <f t="shared" si="4"/>
        <v>0</v>
      </c>
    </row>
    <row r="70" spans="1:25" x14ac:dyDescent="0.25">
      <c r="A70" s="59"/>
      <c r="B70" s="89" t="str">
        <f>IF(I68="","",CONCATENATE("Steel deformed bars, ",P68," mm dia"))</f>
        <v/>
      </c>
      <c r="C70" s="31" t="str">
        <f>IF(I68="","",S68)</f>
        <v/>
      </c>
      <c r="D70" s="27" t="str">
        <f>IF(I68="","","kg")</f>
        <v/>
      </c>
      <c r="E70" s="28"/>
      <c r="F70" s="34" t="str">
        <f t="shared" si="4"/>
        <v/>
      </c>
    </row>
    <row r="71" spans="1:25" x14ac:dyDescent="0.25">
      <c r="A71" s="59"/>
      <c r="B71" s="89" t="s">
        <v>103</v>
      </c>
      <c r="C71" s="31">
        <v>1</v>
      </c>
      <c r="D71" s="27" t="s">
        <v>131</v>
      </c>
      <c r="E71" s="28"/>
      <c r="F71" s="34">
        <f t="shared" si="4"/>
        <v>0</v>
      </c>
    </row>
    <row r="72" spans="1:25" x14ac:dyDescent="0.25">
      <c r="A72" s="59"/>
      <c r="B72" s="89"/>
      <c r="C72" s="31"/>
      <c r="D72" s="27"/>
      <c r="E72" s="28"/>
      <c r="F72" s="34" t="str">
        <f t="shared" si="4"/>
        <v/>
      </c>
    </row>
    <row r="73" spans="1:25" x14ac:dyDescent="0.25">
      <c r="A73" s="59"/>
      <c r="B73" s="87" t="s">
        <v>1</v>
      </c>
      <c r="C73" s="31"/>
      <c r="D73" s="27"/>
      <c r="E73" s="28"/>
      <c r="F73" s="34" t="str">
        <f t="shared" si="4"/>
        <v/>
      </c>
    </row>
    <row r="74" spans="1:25" ht="38.25" x14ac:dyDescent="0.25">
      <c r="A74" s="59"/>
      <c r="B74" s="2" t="s">
        <v>104</v>
      </c>
      <c r="C74" s="234">
        <f>+O67</f>
        <v>105.42400000000002</v>
      </c>
      <c r="D74" s="235" t="s">
        <v>24</v>
      </c>
      <c r="E74" s="28"/>
      <c r="F74" s="34">
        <f t="shared" si="4"/>
        <v>0</v>
      </c>
    </row>
    <row r="75" spans="1:25" x14ac:dyDescent="0.25">
      <c r="A75" s="59"/>
      <c r="B75" s="2"/>
      <c r="C75" s="234"/>
      <c r="D75" s="235"/>
      <c r="E75" s="28"/>
      <c r="F75" s="34" t="str">
        <f t="shared" si="4"/>
        <v/>
      </c>
    </row>
    <row r="76" spans="1:25" x14ac:dyDescent="0.25">
      <c r="A76" s="85"/>
      <c r="B76" s="236" t="str">
        <f>CONCATENATE("Column ",H78)</f>
        <v>Column C2</v>
      </c>
      <c r="C76" s="31"/>
      <c r="D76" s="27"/>
      <c r="E76" s="17"/>
      <c r="F76" s="34" t="str">
        <f t="shared" si="4"/>
        <v/>
      </c>
      <c r="H76" s="12"/>
      <c r="I76" t="s">
        <v>129</v>
      </c>
      <c r="P76" t="s">
        <v>245</v>
      </c>
    </row>
    <row r="77" spans="1:25" ht="15.75" x14ac:dyDescent="0.25">
      <c r="A77" s="59"/>
      <c r="B77" s="2" t="s">
        <v>130</v>
      </c>
      <c r="C77" s="31">
        <f>+N78</f>
        <v>0.47920000000000001</v>
      </c>
      <c r="D77" s="27" t="s">
        <v>88</v>
      </c>
      <c r="E77" s="28"/>
      <c r="F77" s="34">
        <f t="shared" si="4"/>
        <v>0</v>
      </c>
      <c r="H77" s="12"/>
      <c r="I77" s="12" t="s">
        <v>11</v>
      </c>
      <c r="J77" s="12" t="s">
        <v>246</v>
      </c>
      <c r="K77" s="12" t="s">
        <v>273</v>
      </c>
      <c r="L77" s="12"/>
      <c r="M77" s="12" t="s">
        <v>22</v>
      </c>
      <c r="N77" s="12" t="s">
        <v>248</v>
      </c>
      <c r="O77" t="s">
        <v>249</v>
      </c>
      <c r="P77" t="s">
        <v>250</v>
      </c>
      <c r="Q77" s="232" t="s">
        <v>11</v>
      </c>
      <c r="R77" s="233" t="s">
        <v>251</v>
      </c>
      <c r="S77" s="233" t="s">
        <v>252</v>
      </c>
      <c r="T77" s="233" t="s">
        <v>253</v>
      </c>
      <c r="U77" s="233" t="s">
        <v>254</v>
      </c>
      <c r="V77" s="233" t="s">
        <v>255</v>
      </c>
      <c r="W77" s="233" t="s">
        <v>256</v>
      </c>
      <c r="X77" s="233" t="s">
        <v>257</v>
      </c>
      <c r="Y77" s="233" t="s">
        <v>252</v>
      </c>
    </row>
    <row r="78" spans="1:25" x14ac:dyDescent="0.25">
      <c r="A78" s="85"/>
      <c r="B78" s="36" t="s">
        <v>0</v>
      </c>
      <c r="C78" s="31"/>
      <c r="D78" s="27"/>
      <c r="E78" s="28"/>
      <c r="F78" s="34" t="str">
        <f t="shared" si="4"/>
        <v/>
      </c>
      <c r="H78" s="12" t="s">
        <v>265</v>
      </c>
      <c r="I78" s="232">
        <v>2</v>
      </c>
      <c r="J78" s="232">
        <v>5.99</v>
      </c>
      <c r="K78" s="232">
        <v>0.71299999999999997</v>
      </c>
      <c r="L78" s="232"/>
      <c r="M78" s="232">
        <v>0.04</v>
      </c>
      <c r="N78">
        <f>M78*J78*I78</f>
        <v>0.47920000000000001</v>
      </c>
      <c r="O78">
        <f>(((J78*K78)+(J78*L78))*2)*I78</f>
        <v>17.083480000000002</v>
      </c>
      <c r="P78" s="232">
        <v>12</v>
      </c>
      <c r="Q78" s="232">
        <v>6</v>
      </c>
      <c r="R78">
        <f>(J78+0.2)*Q78*I78</f>
        <v>74.28</v>
      </c>
      <c r="S78">
        <f>(R78*(P78*P78))/162</f>
        <v>66.026666666666671</v>
      </c>
      <c r="U78" s="232">
        <v>1</v>
      </c>
      <c r="V78" s="232">
        <v>0.15</v>
      </c>
      <c r="W78">
        <f>(J78*I78*U78)/V78</f>
        <v>79.866666666666674</v>
      </c>
      <c r="X78" s="232">
        <v>0.70499999999999996</v>
      </c>
      <c r="Y78">
        <f>((6*6)*X78)/162</f>
        <v>0.15666666666666665</v>
      </c>
    </row>
    <row r="79" spans="1:25" x14ac:dyDescent="0.25">
      <c r="A79" s="59"/>
      <c r="B79" s="89" t="s">
        <v>132</v>
      </c>
      <c r="C79" s="31">
        <f>+Y78</f>
        <v>0.15666666666666665</v>
      </c>
      <c r="D79" s="27" t="s">
        <v>259</v>
      </c>
      <c r="E79" s="28"/>
      <c r="F79" s="34">
        <f t="shared" si="4"/>
        <v>0</v>
      </c>
      <c r="H79" s="12" t="s">
        <v>265</v>
      </c>
      <c r="I79" s="232"/>
      <c r="J79" s="232">
        <v>5.99</v>
      </c>
      <c r="K79" s="232">
        <v>0.71299999999999997</v>
      </c>
      <c r="L79" s="232"/>
      <c r="M79" s="232">
        <v>0.04</v>
      </c>
      <c r="N79">
        <f>M79*J79*I79</f>
        <v>0</v>
      </c>
      <c r="O79">
        <f>(((J79*K79)+(J79*L79))*2)*I79</f>
        <v>0</v>
      </c>
      <c r="P79" s="232">
        <v>12</v>
      </c>
      <c r="Q79" s="232">
        <v>6</v>
      </c>
      <c r="R79">
        <f>(J79+0.2)*Q79*I79</f>
        <v>0</v>
      </c>
      <c r="S79">
        <f>(R79*(P79*P79))/162</f>
        <v>0</v>
      </c>
      <c r="U79" s="232">
        <v>1</v>
      </c>
      <c r="V79" s="232">
        <v>0.15</v>
      </c>
      <c r="W79">
        <f>(J79*I79*U79)/V79</f>
        <v>0</v>
      </c>
      <c r="X79" s="232">
        <v>1.7050000000000001</v>
      </c>
      <c r="Y79">
        <f>((6*6)*X79)/162</f>
        <v>0.37888888888888889</v>
      </c>
    </row>
    <row r="80" spans="1:25" x14ac:dyDescent="0.25">
      <c r="A80" s="59"/>
      <c r="B80" s="89" t="str">
        <f>CONCATENATE("Steel deformed bars, ",P78," mm dia")</f>
        <v>Steel deformed bars, 12 mm dia</v>
      </c>
      <c r="C80" s="31">
        <f>+S78</f>
        <v>66.026666666666671</v>
      </c>
      <c r="D80" s="27" t="s">
        <v>259</v>
      </c>
      <c r="E80" s="28"/>
      <c r="F80" s="34">
        <f t="shared" si="4"/>
        <v>0</v>
      </c>
    </row>
    <row r="81" spans="1:15" x14ac:dyDescent="0.25">
      <c r="A81" s="59"/>
      <c r="B81" s="89" t="str">
        <f>IF(I79="","",CONCATENATE("Steel deformed bars, ",P79," mm dia"))</f>
        <v/>
      </c>
      <c r="C81" s="31" t="str">
        <f>IF(I79="","",S79)</f>
        <v/>
      </c>
      <c r="D81" s="27" t="str">
        <f>IF(I79="","","kg")</f>
        <v/>
      </c>
      <c r="E81" s="28"/>
      <c r="F81" s="34" t="str">
        <f t="shared" si="4"/>
        <v/>
      </c>
    </row>
    <row r="82" spans="1:15" x14ac:dyDescent="0.25">
      <c r="A82" s="59"/>
      <c r="B82" s="89" t="s">
        <v>103</v>
      </c>
      <c r="C82" s="31">
        <v>1</v>
      </c>
      <c r="D82" s="27" t="s">
        <v>131</v>
      </c>
      <c r="E82" s="28"/>
      <c r="F82" s="34">
        <f t="shared" si="4"/>
        <v>0</v>
      </c>
    </row>
    <row r="83" spans="1:15" x14ac:dyDescent="0.25">
      <c r="A83" s="59"/>
      <c r="B83" s="89"/>
      <c r="C83" s="31"/>
      <c r="D83" s="27"/>
      <c r="E83" s="28"/>
      <c r="F83" s="34" t="str">
        <f t="shared" si="4"/>
        <v/>
      </c>
    </row>
    <row r="84" spans="1:15" x14ac:dyDescent="0.25">
      <c r="A84" s="59"/>
      <c r="B84" s="87" t="s">
        <v>1</v>
      </c>
      <c r="C84" s="31"/>
      <c r="D84" s="27"/>
      <c r="E84" s="28"/>
      <c r="F84" s="34" t="str">
        <f t="shared" si="4"/>
        <v/>
      </c>
    </row>
    <row r="85" spans="1:15" ht="38.25" x14ac:dyDescent="0.25">
      <c r="A85" s="59"/>
      <c r="B85" s="2" t="s">
        <v>104</v>
      </c>
      <c r="C85" s="234">
        <f>+O78</f>
        <v>17.083480000000002</v>
      </c>
      <c r="D85" s="235" t="s">
        <v>24</v>
      </c>
      <c r="E85" s="28"/>
      <c r="F85" s="34">
        <f t="shared" si="4"/>
        <v>0</v>
      </c>
    </row>
    <row r="86" spans="1:15" x14ac:dyDescent="0.25">
      <c r="A86" s="59"/>
      <c r="B86" s="2"/>
      <c r="C86" s="31"/>
      <c r="D86" s="27"/>
      <c r="E86" s="17"/>
      <c r="F86" s="34" t="str">
        <f t="shared" si="4"/>
        <v/>
      </c>
    </row>
    <row r="87" spans="1:15" ht="15.75" thickBot="1" x14ac:dyDescent="0.3">
      <c r="A87" s="204">
        <v>3.5</v>
      </c>
      <c r="B87" s="258" t="s">
        <v>68</v>
      </c>
      <c r="C87" s="259"/>
      <c r="D87" s="259"/>
      <c r="E87" s="259"/>
      <c r="F87" s="160">
        <f>SUM(F94:F111)</f>
        <v>0</v>
      </c>
    </row>
    <row r="88" spans="1:15" ht="15.75" thickTop="1" x14ac:dyDescent="0.25">
      <c r="A88" s="59"/>
      <c r="B88" s="2"/>
      <c r="C88" s="31"/>
      <c r="D88" s="27"/>
      <c r="E88" s="28"/>
      <c r="F88" s="34" t="str">
        <f t="shared" ref="F88:F93" si="6">IF(E88="",IF(C88="","",C88*E88),C88*E88)</f>
        <v/>
      </c>
    </row>
    <row r="89" spans="1:15" x14ac:dyDescent="0.25">
      <c r="A89" s="85"/>
      <c r="B89" s="14" t="s">
        <v>274</v>
      </c>
      <c r="C89" s="27"/>
      <c r="D89" s="27"/>
      <c r="E89" s="17"/>
      <c r="F89" s="34" t="str">
        <f t="shared" si="6"/>
        <v/>
      </c>
      <c r="J89">
        <f>13289/125</f>
        <v>106.312</v>
      </c>
      <c r="K89">
        <f>J89*7</f>
        <v>744.18399999999997</v>
      </c>
      <c r="L89">
        <f>J90*((13.829/5.2)*(40*0.01))</f>
        <v>59.571076923076923</v>
      </c>
      <c r="M89">
        <f>K89+K90+L89+L90</f>
        <v>1635.4239999999998</v>
      </c>
      <c r="N89">
        <f>M89*1</f>
        <v>1635.4239999999998</v>
      </c>
      <c r="O89">
        <f>(N89*(10*10))/162</f>
        <v>1009.5209876543207</v>
      </c>
    </row>
    <row r="90" spans="1:15" ht="15.75" x14ac:dyDescent="0.25">
      <c r="A90" s="59"/>
      <c r="B90" s="2" t="s">
        <v>129</v>
      </c>
      <c r="C90" s="31">
        <v>16.30547</v>
      </c>
      <c r="D90" s="27" t="s">
        <v>88</v>
      </c>
      <c r="E90" s="17"/>
      <c r="F90" s="34">
        <f t="shared" si="6"/>
        <v>0</v>
      </c>
      <c r="J90">
        <f>7000/125</f>
        <v>56</v>
      </c>
      <c r="K90">
        <f>J90*13.829</f>
        <v>774.42399999999998</v>
      </c>
      <c r="L90">
        <f>J89*((7/5.2)*(40*0.01))</f>
        <v>57.244923076923072</v>
      </c>
    </row>
    <row r="91" spans="1:15" x14ac:dyDescent="0.25">
      <c r="A91" s="85"/>
      <c r="B91" s="36" t="s">
        <v>0</v>
      </c>
      <c r="C91" s="31"/>
      <c r="D91" s="27"/>
      <c r="E91" s="17"/>
      <c r="F91" s="34" t="str">
        <f t="shared" si="6"/>
        <v/>
      </c>
    </row>
    <row r="92" spans="1:15" x14ac:dyDescent="0.25">
      <c r="A92" s="59"/>
      <c r="B92" s="89" t="s">
        <v>266</v>
      </c>
      <c r="C92" s="31">
        <v>1413.3143</v>
      </c>
      <c r="D92" s="27" t="s">
        <v>174</v>
      </c>
      <c r="E92" s="17"/>
      <c r="F92" s="34">
        <f t="shared" si="6"/>
        <v>0</v>
      </c>
    </row>
    <row r="93" spans="1:15" x14ac:dyDescent="0.25">
      <c r="A93" s="59"/>
      <c r="B93" s="89"/>
      <c r="C93" s="31"/>
      <c r="D93" s="27"/>
      <c r="E93" s="17"/>
      <c r="F93" s="34" t="str">
        <f t="shared" si="6"/>
        <v/>
      </c>
    </row>
    <row r="94" spans="1:15" x14ac:dyDescent="0.25">
      <c r="A94" s="85"/>
      <c r="B94" s="14" t="s">
        <v>176</v>
      </c>
      <c r="C94" s="27"/>
      <c r="D94" s="27"/>
      <c r="E94" s="28"/>
      <c r="F94" s="34" t="str">
        <f t="shared" ref="F94:F111" si="7">IF(E94="",IF(C94="","",C94*E94),C94*E94)</f>
        <v/>
      </c>
    </row>
    <row r="95" spans="1:15" ht="15.75" x14ac:dyDescent="0.25">
      <c r="A95" s="59"/>
      <c r="B95" s="2" t="s">
        <v>130</v>
      </c>
      <c r="C95" s="31">
        <v>2.996</v>
      </c>
      <c r="D95" s="27" t="s">
        <v>88</v>
      </c>
      <c r="E95" s="28"/>
      <c r="F95" s="34">
        <f t="shared" si="7"/>
        <v>0</v>
      </c>
    </row>
    <row r="96" spans="1:15" x14ac:dyDescent="0.25">
      <c r="A96" s="85"/>
      <c r="B96" s="36" t="s">
        <v>0</v>
      </c>
      <c r="C96" s="31"/>
      <c r="D96" s="27"/>
      <c r="E96" s="28"/>
      <c r="F96" s="34" t="str">
        <f t="shared" si="7"/>
        <v/>
      </c>
    </row>
    <row r="97" spans="1:6" x14ac:dyDescent="0.25">
      <c r="A97" s="59"/>
      <c r="B97" s="89" t="s">
        <v>2</v>
      </c>
      <c r="C97" s="31">
        <v>69.748999999999995</v>
      </c>
      <c r="D97" s="27" t="s">
        <v>174</v>
      </c>
      <c r="E97" s="28"/>
      <c r="F97" s="34">
        <f t="shared" si="7"/>
        <v>0</v>
      </c>
    </row>
    <row r="98" spans="1:6" x14ac:dyDescent="0.25">
      <c r="A98" s="59"/>
      <c r="B98" s="89" t="s">
        <v>3</v>
      </c>
      <c r="C98" s="31">
        <v>83.113</v>
      </c>
      <c r="D98" s="27" t="s">
        <v>174</v>
      </c>
      <c r="E98" s="28"/>
      <c r="F98" s="34">
        <f t="shared" si="7"/>
        <v>0</v>
      </c>
    </row>
    <row r="99" spans="1:6" x14ac:dyDescent="0.25">
      <c r="A99" s="59"/>
      <c r="B99" s="89" t="s">
        <v>4</v>
      </c>
      <c r="C99" s="31">
        <v>303.83600000000001</v>
      </c>
      <c r="D99" s="27" t="s">
        <v>174</v>
      </c>
      <c r="E99" s="28"/>
      <c r="F99" s="34">
        <f t="shared" si="7"/>
        <v>0</v>
      </c>
    </row>
    <row r="100" spans="1:6" x14ac:dyDescent="0.25">
      <c r="A100" s="59"/>
      <c r="B100" s="89" t="s">
        <v>103</v>
      </c>
      <c r="C100" s="31">
        <v>1</v>
      </c>
      <c r="D100" s="27" t="s">
        <v>131</v>
      </c>
      <c r="E100" s="28"/>
      <c r="F100" s="34">
        <f t="shared" si="7"/>
        <v>0</v>
      </c>
    </row>
    <row r="101" spans="1:6" x14ac:dyDescent="0.25">
      <c r="A101" s="59"/>
      <c r="B101" s="87" t="s">
        <v>1</v>
      </c>
      <c r="C101" s="31"/>
      <c r="D101" s="27"/>
      <c r="E101" s="28"/>
      <c r="F101" s="34" t="str">
        <f t="shared" si="7"/>
        <v/>
      </c>
    </row>
    <row r="102" spans="1:6" ht="43.5" customHeight="1" x14ac:dyDescent="0.25">
      <c r="A102" s="59"/>
      <c r="B102" s="2" t="s">
        <v>104</v>
      </c>
      <c r="C102" s="31">
        <v>38.520000000000003</v>
      </c>
      <c r="D102" s="27" t="s">
        <v>24</v>
      </c>
      <c r="E102" s="28"/>
      <c r="F102" s="34">
        <f t="shared" si="7"/>
        <v>0</v>
      </c>
    </row>
    <row r="103" spans="1:6" x14ac:dyDescent="0.25">
      <c r="A103" s="59"/>
      <c r="B103" s="2"/>
      <c r="C103" s="31"/>
      <c r="D103" s="27"/>
      <c r="E103" s="28"/>
      <c r="F103" s="34" t="str">
        <f t="shared" si="7"/>
        <v/>
      </c>
    </row>
    <row r="104" spans="1:6" x14ac:dyDescent="0.25">
      <c r="A104" s="85"/>
      <c r="B104" s="14" t="s">
        <v>177</v>
      </c>
      <c r="C104" s="27"/>
      <c r="D104" s="27"/>
      <c r="E104" s="28"/>
      <c r="F104" s="34" t="str">
        <f t="shared" si="7"/>
        <v/>
      </c>
    </row>
    <row r="105" spans="1:6" ht="15.75" x14ac:dyDescent="0.25">
      <c r="A105" s="59"/>
      <c r="B105" s="2" t="s">
        <v>130</v>
      </c>
      <c r="C105" s="31">
        <v>7.1050000000000004</v>
      </c>
      <c r="D105" s="27" t="s">
        <v>88</v>
      </c>
      <c r="E105" s="28"/>
      <c r="F105" s="34">
        <f t="shared" si="7"/>
        <v>0</v>
      </c>
    </row>
    <row r="106" spans="1:6" x14ac:dyDescent="0.25">
      <c r="A106" s="85"/>
      <c r="B106" s="36" t="s">
        <v>0</v>
      </c>
      <c r="C106" s="31"/>
      <c r="D106" s="27"/>
      <c r="E106" s="28"/>
      <c r="F106" s="34" t="str">
        <f t="shared" si="7"/>
        <v/>
      </c>
    </row>
    <row r="107" spans="1:6" x14ac:dyDescent="0.25">
      <c r="A107" s="59"/>
      <c r="B107" s="89" t="s">
        <v>2</v>
      </c>
      <c r="C107" s="31">
        <v>165.3895</v>
      </c>
      <c r="D107" s="27" t="s">
        <v>174</v>
      </c>
      <c r="E107" s="28"/>
      <c r="F107" s="34">
        <f t="shared" si="7"/>
        <v>0</v>
      </c>
    </row>
    <row r="108" spans="1:6" x14ac:dyDescent="0.25">
      <c r="A108" s="59"/>
      <c r="B108" s="89" t="s">
        <v>4</v>
      </c>
      <c r="C108" s="31">
        <v>720.46600000000001</v>
      </c>
      <c r="D108" s="27" t="s">
        <v>174</v>
      </c>
      <c r="E108" s="28"/>
      <c r="F108" s="34">
        <f t="shared" si="7"/>
        <v>0</v>
      </c>
    </row>
    <row r="109" spans="1:6" x14ac:dyDescent="0.25">
      <c r="A109" s="59"/>
      <c r="B109" s="89" t="s">
        <v>103</v>
      </c>
      <c r="C109" s="31">
        <v>1</v>
      </c>
      <c r="D109" s="27" t="s">
        <v>131</v>
      </c>
      <c r="E109" s="28"/>
      <c r="F109" s="34">
        <f t="shared" si="7"/>
        <v>0</v>
      </c>
    </row>
    <row r="110" spans="1:6" x14ac:dyDescent="0.25">
      <c r="A110" s="59"/>
      <c r="B110" s="87" t="s">
        <v>1</v>
      </c>
      <c r="C110" s="31"/>
      <c r="D110" s="27"/>
      <c r="E110" s="28"/>
      <c r="F110" s="34" t="str">
        <f t="shared" si="7"/>
        <v/>
      </c>
    </row>
    <row r="111" spans="1:6" ht="43.5" customHeight="1" x14ac:dyDescent="0.25">
      <c r="A111" s="59"/>
      <c r="B111" s="2" t="s">
        <v>104</v>
      </c>
      <c r="C111" s="31">
        <v>91.340999999999994</v>
      </c>
      <c r="D111" s="27" t="s">
        <v>24</v>
      </c>
      <c r="E111" s="28"/>
      <c r="F111" s="34">
        <f t="shared" si="7"/>
        <v>0</v>
      </c>
    </row>
    <row r="112" spans="1:6" x14ac:dyDescent="0.25">
      <c r="A112" s="59"/>
      <c r="B112" s="2"/>
      <c r="C112" s="31"/>
      <c r="D112" s="27"/>
      <c r="E112" s="28"/>
      <c r="F112" s="153"/>
    </row>
    <row r="113" spans="1:6" x14ac:dyDescent="0.25">
      <c r="A113" s="150"/>
      <c r="B113" s="151"/>
      <c r="C113" s="151"/>
      <c r="D113" s="151"/>
      <c r="E113" s="151"/>
      <c r="F113" s="152" t="s">
        <v>221</v>
      </c>
    </row>
  </sheetData>
  <mergeCells count="4">
    <mergeCell ref="B2:E2"/>
    <mergeCell ref="B14:E14"/>
    <mergeCell ref="B57:E57"/>
    <mergeCell ref="B87:E87"/>
  </mergeCells>
  <pageMargins left="0.7" right="0.7" top="0.75" bottom="0.75" header="0.3" footer="0.3"/>
  <pageSetup paperSize="9" scale="84" fitToHeight="0" orientation="portrait" r:id="rId1"/>
  <headerFooter>
    <oddHeader>&amp;L&amp;A</oddHeader>
    <oddFooter>&amp;R&amp;P of &amp;N</oddFooter>
  </headerFooter>
  <rowBreaks count="3" manualBreakCount="3">
    <brk id="13" max="16383" man="1"/>
    <brk id="56" max="16383" man="1"/>
    <brk id="86"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view="pageBreakPreview" zoomScaleNormal="100" zoomScaleSheetLayoutView="100" workbookViewId="0">
      <selection activeCell="F12" sqref="F12"/>
    </sheetView>
  </sheetViews>
  <sheetFormatPr defaultRowHeight="15" x14ac:dyDescent="0.25"/>
  <cols>
    <col min="1" max="1" width="5.5703125" customWidth="1"/>
    <col min="2" max="2" width="48.85546875" customWidth="1"/>
    <col min="3" max="3" width="7.5703125" bestFit="1" customWidth="1"/>
    <col min="4" max="4" width="5.85546875" customWidth="1"/>
    <col min="5" max="5" width="14.42578125" customWidth="1"/>
    <col min="6" max="6" width="18.5703125" customWidth="1"/>
  </cols>
  <sheetData>
    <row r="1" spans="1:12" x14ac:dyDescent="0.25">
      <c r="A1" s="5" t="s">
        <v>12</v>
      </c>
      <c r="B1" s="6" t="s">
        <v>13</v>
      </c>
      <c r="C1" s="7" t="s">
        <v>14</v>
      </c>
      <c r="D1" s="8" t="s">
        <v>15</v>
      </c>
      <c r="E1" s="6" t="s">
        <v>128</v>
      </c>
      <c r="F1" s="9" t="s">
        <v>16</v>
      </c>
    </row>
    <row r="2" spans="1:12" ht="15.75" thickBot="1" x14ac:dyDescent="0.3">
      <c r="A2" s="10">
        <v>4</v>
      </c>
      <c r="B2" s="251" t="s">
        <v>65</v>
      </c>
      <c r="C2" s="252"/>
      <c r="D2" s="252"/>
      <c r="E2" s="262"/>
      <c r="F2" s="11"/>
    </row>
    <row r="3" spans="1:12" ht="15.75" thickTop="1" x14ac:dyDescent="0.25">
      <c r="A3" s="51"/>
      <c r="B3" s="14"/>
      <c r="C3" s="31"/>
      <c r="D3" s="27"/>
      <c r="E3" s="17"/>
      <c r="F3" s="18"/>
    </row>
    <row r="4" spans="1:12" x14ac:dyDescent="0.25">
      <c r="A4" s="48"/>
      <c r="B4" s="14" t="s">
        <v>18</v>
      </c>
      <c r="C4" s="39"/>
      <c r="D4" s="27"/>
      <c r="E4" s="47"/>
      <c r="F4" s="46"/>
    </row>
    <row r="5" spans="1:12" ht="72.75" customHeight="1" x14ac:dyDescent="0.25">
      <c r="A5" s="25" t="s">
        <v>33</v>
      </c>
      <c r="B5" s="36" t="s">
        <v>53</v>
      </c>
      <c r="C5" s="39"/>
      <c r="D5" s="27"/>
      <c r="E5" s="47"/>
      <c r="F5" s="46"/>
    </row>
    <row r="6" spans="1:12" ht="76.5" x14ac:dyDescent="0.25">
      <c r="A6" s="25" t="s">
        <v>31</v>
      </c>
      <c r="B6" s="36" t="s">
        <v>66</v>
      </c>
      <c r="C6" s="39"/>
      <c r="D6" s="27"/>
      <c r="E6" s="47"/>
      <c r="F6" s="46"/>
    </row>
    <row r="7" spans="1:12" ht="29.25" customHeight="1" x14ac:dyDescent="0.25">
      <c r="A7" s="25" t="s">
        <v>44</v>
      </c>
      <c r="B7" s="36" t="s">
        <v>54</v>
      </c>
      <c r="C7" s="39"/>
      <c r="D7" s="27"/>
      <c r="E7" s="47"/>
      <c r="F7" s="46"/>
    </row>
    <row r="8" spans="1:12" ht="33.75" customHeight="1" x14ac:dyDescent="0.25">
      <c r="A8" s="25" t="s">
        <v>42</v>
      </c>
      <c r="B8" s="36" t="s">
        <v>55</v>
      </c>
      <c r="C8" s="15"/>
      <c r="D8" s="16"/>
      <c r="E8" s="17"/>
      <c r="F8" s="18"/>
    </row>
    <row r="9" spans="1:12" ht="27" customHeight="1" x14ac:dyDescent="0.25">
      <c r="A9" s="25" t="s">
        <v>30</v>
      </c>
      <c r="B9" s="36" t="s">
        <v>56</v>
      </c>
      <c r="C9" s="15"/>
      <c r="D9" s="16"/>
      <c r="E9" s="17"/>
      <c r="F9" s="18"/>
    </row>
    <row r="10" spans="1:12" ht="27.75" customHeight="1" x14ac:dyDescent="0.25">
      <c r="A10" s="25" t="s">
        <v>96</v>
      </c>
      <c r="B10" s="36" t="s">
        <v>57</v>
      </c>
      <c r="C10" s="15"/>
      <c r="D10" s="16"/>
      <c r="E10" s="17"/>
      <c r="F10" s="18"/>
      <c r="L10">
        <f>1.89+0.9721+0.61</f>
        <v>3.4720999999999997</v>
      </c>
    </row>
    <row r="11" spans="1:12" x14ac:dyDescent="0.25">
      <c r="A11" s="19"/>
      <c r="B11" s="170"/>
      <c r="C11" s="171"/>
      <c r="D11" s="172"/>
      <c r="E11" s="173"/>
      <c r="F11" s="174"/>
    </row>
    <row r="12" spans="1:12" x14ac:dyDescent="0.25">
      <c r="A12" s="181">
        <v>4.0999999999999996</v>
      </c>
      <c r="B12" s="260" t="s">
        <v>67</v>
      </c>
      <c r="C12" s="261"/>
      <c r="D12" s="261"/>
      <c r="E12" s="261"/>
      <c r="F12" s="32">
        <f>+SUM(F13:F17)</f>
        <v>0</v>
      </c>
    </row>
    <row r="13" spans="1:12" x14ac:dyDescent="0.25">
      <c r="A13" s="205"/>
      <c r="B13" s="206" t="s">
        <v>275</v>
      </c>
      <c r="C13" s="207">
        <v>1</v>
      </c>
      <c r="D13" s="178" t="s">
        <v>26</v>
      </c>
      <c r="E13" s="179"/>
      <c r="F13" s="34">
        <f t="shared" ref="F13:F16" si="0">IF(E13="",IF(C13="","",C13*E13),C13*E13)</f>
        <v>0</v>
      </c>
    </row>
    <row r="14" spans="1:12" x14ac:dyDescent="0.25">
      <c r="A14" s="205"/>
      <c r="B14" s="206" t="s">
        <v>276</v>
      </c>
      <c r="C14" s="207">
        <v>2</v>
      </c>
      <c r="D14" s="178" t="s">
        <v>26</v>
      </c>
      <c r="E14" s="179"/>
      <c r="F14" s="34">
        <f t="shared" ref="F14" si="1">IF(E14="",IF(C14="","",C14*E14),C14*E14)</f>
        <v>0</v>
      </c>
    </row>
    <row r="15" spans="1:12" s="123" customFormat="1" x14ac:dyDescent="0.25">
      <c r="A15" s="60"/>
      <c r="B15" s="2" t="s">
        <v>213</v>
      </c>
      <c r="C15" s="26">
        <v>391.63200000000001</v>
      </c>
      <c r="D15" s="27" t="s">
        <v>120</v>
      </c>
      <c r="E15" s="28"/>
      <c r="F15" s="34">
        <f t="shared" si="0"/>
        <v>0</v>
      </c>
    </row>
    <row r="16" spans="1:12" s="123" customFormat="1" x14ac:dyDescent="0.25">
      <c r="A16" s="60"/>
      <c r="B16" s="2" t="s">
        <v>277</v>
      </c>
      <c r="C16" s="26">
        <v>365.81335000000001</v>
      </c>
      <c r="D16" s="27" t="s">
        <v>304</v>
      </c>
      <c r="E16" s="28"/>
      <c r="F16" s="34">
        <f t="shared" si="0"/>
        <v>0</v>
      </c>
    </row>
    <row r="17" spans="1:6" s="123" customFormat="1" x14ac:dyDescent="0.25">
      <c r="A17" s="222"/>
      <c r="B17" s="223"/>
      <c r="C17" s="208"/>
      <c r="D17" s="209"/>
      <c r="E17" s="210"/>
      <c r="F17" s="224"/>
    </row>
    <row r="18" spans="1:6" x14ac:dyDescent="0.25">
      <c r="A18" s="181">
        <v>4.3</v>
      </c>
      <c r="B18" s="260" t="s">
        <v>68</v>
      </c>
      <c r="C18" s="261"/>
      <c r="D18" s="261"/>
      <c r="E18" s="261"/>
      <c r="F18" s="32">
        <f>F19</f>
        <v>0</v>
      </c>
    </row>
    <row r="19" spans="1:6" ht="17.25" customHeight="1" x14ac:dyDescent="0.25">
      <c r="A19" s="205"/>
      <c r="B19" s="206" t="s">
        <v>178</v>
      </c>
      <c r="C19" s="207">
        <v>391.63200000000001</v>
      </c>
      <c r="D19" s="178" t="s">
        <v>120</v>
      </c>
      <c r="E19" s="179"/>
      <c r="F19" s="34">
        <f t="shared" ref="F19" si="2">IF(E19="",IF(C19="","",C19*E19),C19*E19)</f>
        <v>0</v>
      </c>
    </row>
    <row r="20" spans="1:6" x14ac:dyDescent="0.25">
      <c r="A20" s="150"/>
      <c r="B20" s="151"/>
      <c r="C20" s="151"/>
      <c r="D20" s="151"/>
      <c r="E20" s="151"/>
      <c r="F20" s="152" t="s">
        <v>222</v>
      </c>
    </row>
  </sheetData>
  <mergeCells count="3">
    <mergeCell ref="B18:E18"/>
    <mergeCell ref="B2:E2"/>
    <mergeCell ref="B12:E12"/>
  </mergeCells>
  <pageMargins left="0.7" right="0.7" top="0.75" bottom="0.75" header="0.3" footer="0.3"/>
  <pageSetup paperSize="9" scale="85" orientation="portrait" r:id="rId1"/>
  <headerFooter>
    <oddHeader>&amp;L&amp;A</oddHeader>
    <oddFooter>&amp;R&amp;P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view="pageBreakPreview" zoomScale="85" zoomScaleNormal="100" zoomScaleSheetLayoutView="85" workbookViewId="0">
      <selection activeCell="C14" sqref="C14"/>
    </sheetView>
  </sheetViews>
  <sheetFormatPr defaultRowHeight="15" x14ac:dyDescent="0.25"/>
  <cols>
    <col min="1" max="1" width="5.42578125" bestFit="1" customWidth="1"/>
    <col min="2" max="2" width="42.7109375" customWidth="1"/>
    <col min="3" max="3" width="9.140625" customWidth="1"/>
    <col min="4" max="4" width="6.28515625" customWidth="1"/>
    <col min="5" max="5" width="10.85546875" customWidth="1"/>
    <col min="6" max="6" width="17.42578125" customWidth="1"/>
  </cols>
  <sheetData>
    <row r="1" spans="1:8" x14ac:dyDescent="0.25">
      <c r="A1" s="5" t="s">
        <v>12</v>
      </c>
      <c r="B1" s="6" t="s">
        <v>13</v>
      </c>
      <c r="C1" s="7" t="s">
        <v>14</v>
      </c>
      <c r="D1" s="8" t="s">
        <v>15</v>
      </c>
      <c r="E1" s="6" t="s">
        <v>128</v>
      </c>
      <c r="F1" s="9" t="s">
        <v>16</v>
      </c>
    </row>
    <row r="2" spans="1:8" ht="15.75" thickBot="1" x14ac:dyDescent="0.3">
      <c r="A2" s="10">
        <v>5</v>
      </c>
      <c r="B2" s="253" t="s">
        <v>17</v>
      </c>
      <c r="C2" s="254"/>
      <c r="D2" s="254"/>
      <c r="E2" s="254"/>
      <c r="F2" s="11"/>
    </row>
    <row r="3" spans="1:8" ht="15.75" thickTop="1" x14ac:dyDescent="0.25">
      <c r="A3" s="13"/>
      <c r="B3" s="14" t="s">
        <v>18</v>
      </c>
      <c r="C3" s="15"/>
      <c r="D3" s="16"/>
      <c r="E3" s="17"/>
      <c r="F3" s="18"/>
    </row>
    <row r="4" spans="1:8" ht="204" x14ac:dyDescent="0.25">
      <c r="A4" s="19" t="s">
        <v>33</v>
      </c>
      <c r="B4" s="20" t="s">
        <v>58</v>
      </c>
      <c r="C4" s="21"/>
      <c r="D4" s="22"/>
      <c r="E4" s="23"/>
      <c r="F4" s="24"/>
    </row>
    <row r="5" spans="1:8" ht="45.95" customHeight="1" x14ac:dyDescent="0.25">
      <c r="A5" s="25" t="s">
        <v>31</v>
      </c>
      <c r="B5" s="2" t="s">
        <v>19</v>
      </c>
      <c r="C5" s="26"/>
      <c r="D5" s="27"/>
      <c r="E5" s="28"/>
      <c r="F5" s="29"/>
    </row>
    <row r="6" spans="1:8" ht="44.45" customHeight="1" x14ac:dyDescent="0.25">
      <c r="A6" s="25" t="s">
        <v>44</v>
      </c>
      <c r="B6" s="2" t="s">
        <v>20</v>
      </c>
      <c r="C6" s="26"/>
      <c r="D6" s="27"/>
      <c r="E6" s="28"/>
      <c r="F6" s="29"/>
    </row>
    <row r="7" spans="1:8" ht="32.1" customHeight="1" x14ac:dyDescent="0.25">
      <c r="A7" s="25" t="s">
        <v>42</v>
      </c>
      <c r="B7" s="2" t="s">
        <v>21</v>
      </c>
      <c r="C7" s="26"/>
      <c r="D7" s="27"/>
      <c r="E7" s="28"/>
      <c r="F7" s="29"/>
    </row>
    <row r="8" spans="1:8" x14ac:dyDescent="0.25">
      <c r="A8" s="213"/>
      <c r="B8" s="214"/>
      <c r="C8" s="215"/>
      <c r="D8" s="22"/>
      <c r="E8" s="173"/>
      <c r="F8" s="174"/>
    </row>
    <row r="9" spans="1:8" x14ac:dyDescent="0.25">
      <c r="A9" s="181">
        <v>5.0999999999999996</v>
      </c>
      <c r="B9" s="263" t="s">
        <v>67</v>
      </c>
      <c r="C9" s="264"/>
      <c r="D9" s="264"/>
      <c r="E9" s="264"/>
      <c r="F9" s="32">
        <f>SUM(F12:F18)</f>
        <v>0</v>
      </c>
    </row>
    <row r="10" spans="1:8" x14ac:dyDescent="0.25">
      <c r="A10" s="175"/>
      <c r="B10" s="176"/>
      <c r="C10" s="177"/>
      <c r="D10" s="178"/>
      <c r="E10" s="179"/>
      <c r="F10" s="180"/>
    </row>
    <row r="11" spans="1:8" x14ac:dyDescent="0.25">
      <c r="A11" s="59">
        <v>1</v>
      </c>
      <c r="B11" s="14" t="s">
        <v>23</v>
      </c>
      <c r="C11" s="15"/>
      <c r="D11" s="16"/>
      <c r="E11" s="17"/>
      <c r="F11" s="34" t="str">
        <f t="shared" ref="F11" si="0">IF(E11="","",C11*E11)</f>
        <v/>
      </c>
    </row>
    <row r="12" spans="1:8" x14ac:dyDescent="0.25">
      <c r="A12" s="25">
        <v>1</v>
      </c>
      <c r="B12" s="36" t="s">
        <v>236</v>
      </c>
      <c r="C12" s="26">
        <v>241.101</v>
      </c>
      <c r="D12" s="27" t="s">
        <v>120</v>
      </c>
      <c r="E12" s="28"/>
      <c r="F12" s="34">
        <f t="shared" ref="F12:F21" si="1">IF(E12="",IF(C12="","",C12*E12),C12*E12)</f>
        <v>0</v>
      </c>
    </row>
    <row r="13" spans="1:8" x14ac:dyDescent="0.25">
      <c r="A13" s="25">
        <v>2</v>
      </c>
      <c r="B13" s="36" t="s">
        <v>235</v>
      </c>
      <c r="C13" s="26">
        <v>128.08799999999999</v>
      </c>
      <c r="D13" s="27" t="s">
        <v>120</v>
      </c>
      <c r="E13" s="28"/>
      <c r="F13" s="34">
        <f t="shared" si="1"/>
        <v>0</v>
      </c>
      <c r="G13" s="26"/>
      <c r="H13" s="121"/>
    </row>
    <row r="14" spans="1:8" x14ac:dyDescent="0.25">
      <c r="A14" s="35"/>
      <c r="B14" s="36"/>
      <c r="C14" s="37"/>
      <c r="D14" s="27"/>
      <c r="E14" s="38"/>
      <c r="F14" s="34" t="str">
        <f t="shared" si="1"/>
        <v/>
      </c>
    </row>
    <row r="15" spans="1:8" x14ac:dyDescent="0.25">
      <c r="A15" s="59">
        <v>2</v>
      </c>
      <c r="B15" s="14" t="s">
        <v>25</v>
      </c>
      <c r="C15" s="15"/>
      <c r="D15" s="16"/>
      <c r="E15" s="17"/>
      <c r="F15" s="34" t="str">
        <f t="shared" si="1"/>
        <v/>
      </c>
    </row>
    <row r="16" spans="1:8" x14ac:dyDescent="0.25">
      <c r="A16" s="25">
        <v>1</v>
      </c>
      <c r="B16" s="36" t="s">
        <v>27</v>
      </c>
      <c r="C16" s="26">
        <f>C12</f>
        <v>241.101</v>
      </c>
      <c r="D16" s="27" t="s">
        <v>120</v>
      </c>
      <c r="E16" s="28"/>
      <c r="F16" s="34">
        <f t="shared" si="1"/>
        <v>0</v>
      </c>
    </row>
    <row r="17" spans="1:6" x14ac:dyDescent="0.25">
      <c r="A17" s="25">
        <v>2</v>
      </c>
      <c r="B17" s="36" t="s">
        <v>28</v>
      </c>
      <c r="C17" s="26">
        <f>(C13*2)+C12+('BILL4 METAL AND CARPENTRY WORKS'!C16*2)</f>
        <v>1228.9037000000001</v>
      </c>
      <c r="D17" s="27" t="s">
        <v>120</v>
      </c>
      <c r="E17" s="28"/>
      <c r="F17" s="34">
        <f t="shared" si="1"/>
        <v>0</v>
      </c>
    </row>
    <row r="18" spans="1:6" x14ac:dyDescent="0.25">
      <c r="A18" s="25">
        <v>3</v>
      </c>
      <c r="B18" s="36" t="s">
        <v>59</v>
      </c>
      <c r="C18" s="26">
        <v>334.84</v>
      </c>
      <c r="D18" s="27" t="s">
        <v>120</v>
      </c>
      <c r="E18" s="28"/>
      <c r="F18" s="34">
        <f t="shared" si="1"/>
        <v>0</v>
      </c>
    </row>
    <row r="19" spans="1:6" x14ac:dyDescent="0.25">
      <c r="A19" s="25"/>
      <c r="B19" s="36"/>
      <c r="C19" s="26"/>
      <c r="D19" s="27"/>
      <c r="E19" s="28"/>
      <c r="F19" s="34" t="str">
        <f t="shared" si="1"/>
        <v/>
      </c>
    </row>
    <row r="20" spans="1:6" x14ac:dyDescent="0.25">
      <c r="A20" s="59">
        <v>3</v>
      </c>
      <c r="B20" s="14" t="s">
        <v>306</v>
      </c>
      <c r="C20" s="26"/>
      <c r="D20" s="27"/>
      <c r="E20" s="28"/>
      <c r="F20" s="34" t="str">
        <f t="shared" si="1"/>
        <v/>
      </c>
    </row>
    <row r="21" spans="1:6" x14ac:dyDescent="0.25">
      <c r="A21" s="25">
        <v>1</v>
      </c>
      <c r="B21" s="36" t="s">
        <v>308</v>
      </c>
      <c r="C21" s="26">
        <v>1</v>
      </c>
      <c r="D21" s="27" t="s">
        <v>131</v>
      </c>
      <c r="E21" s="28"/>
      <c r="F21" s="34">
        <f t="shared" si="1"/>
        <v>0</v>
      </c>
    </row>
    <row r="22" spans="1:6" ht="12" customHeight="1" x14ac:dyDescent="0.25">
      <c r="A22" s="60"/>
      <c r="B22" s="2"/>
      <c r="C22" s="45"/>
      <c r="D22" s="27"/>
      <c r="E22" s="28"/>
      <c r="F22" s="34"/>
    </row>
    <row r="23" spans="1:6" x14ac:dyDescent="0.25">
      <c r="A23" s="150"/>
      <c r="B23" s="151"/>
      <c r="C23" s="151"/>
      <c r="D23" s="151"/>
      <c r="E23" s="151"/>
      <c r="F23" s="152" t="s">
        <v>223</v>
      </c>
    </row>
  </sheetData>
  <mergeCells count="2">
    <mergeCell ref="B2:E2"/>
    <mergeCell ref="B9:E9"/>
  </mergeCells>
  <pageMargins left="0.7" right="0.7" top="0.75" bottom="0.75" header="0.3" footer="0.3"/>
  <pageSetup paperSize="9" scale="85" orientation="portrait" r:id="rId1"/>
  <headerFooter>
    <oddHeader>&amp;L&amp;A</oddHeader>
    <oddFooter>&amp;R&amp;P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view="pageBreakPreview" zoomScale="90" zoomScaleNormal="85" zoomScaleSheetLayoutView="90" workbookViewId="0">
      <selection activeCell="F8" sqref="F8"/>
    </sheetView>
  </sheetViews>
  <sheetFormatPr defaultRowHeight="15" outlineLevelRow="1" x14ac:dyDescent="0.25"/>
  <cols>
    <col min="1" max="1" width="4.5703125" bestFit="1" customWidth="1"/>
    <col min="2" max="2" width="42.85546875" customWidth="1"/>
    <col min="3" max="3" width="5.85546875" customWidth="1"/>
    <col min="4" max="4" width="6.85546875" customWidth="1"/>
    <col min="5" max="5" width="12.85546875" bestFit="1" customWidth="1"/>
    <col min="6" max="6" width="16.42578125" customWidth="1"/>
  </cols>
  <sheetData>
    <row r="1" spans="1:8" x14ac:dyDescent="0.25">
      <c r="A1" s="5" t="s">
        <v>12</v>
      </c>
      <c r="B1" s="6" t="s">
        <v>13</v>
      </c>
      <c r="C1" s="7" t="s">
        <v>14</v>
      </c>
      <c r="D1" s="8" t="s">
        <v>15</v>
      </c>
      <c r="E1" s="6" t="s">
        <v>128</v>
      </c>
      <c r="F1" s="9" t="s">
        <v>16</v>
      </c>
    </row>
    <row r="2" spans="1:8" s="52" customFormat="1" thickBot="1" x14ac:dyDescent="0.25">
      <c r="A2" s="10">
        <v>6</v>
      </c>
      <c r="B2" s="251" t="s">
        <v>60</v>
      </c>
      <c r="C2" s="252"/>
      <c r="D2" s="252"/>
      <c r="E2" s="252"/>
      <c r="F2" s="11"/>
    </row>
    <row r="3" spans="1:8" s="44" customFormat="1" ht="13.5" outlineLevel="1" thickTop="1" x14ac:dyDescent="0.2">
      <c r="A3" s="48"/>
      <c r="B3" s="14" t="s">
        <v>18</v>
      </c>
      <c r="C3" s="39"/>
      <c r="D3" s="27"/>
      <c r="E3" s="47"/>
      <c r="F3" s="46"/>
    </row>
    <row r="4" spans="1:8" s="44" customFormat="1" ht="51" outlineLevel="1" x14ac:dyDescent="0.2">
      <c r="A4" s="25" t="s">
        <v>33</v>
      </c>
      <c r="B4" s="36" t="s">
        <v>32</v>
      </c>
      <c r="C4" s="39"/>
      <c r="D4" s="27"/>
      <c r="E4" s="47"/>
      <c r="F4" s="46"/>
    </row>
    <row r="5" spans="1:8" s="44" customFormat="1" ht="63.75" outlineLevel="1" x14ac:dyDescent="0.2">
      <c r="A5" s="25" t="s">
        <v>31</v>
      </c>
      <c r="B5" s="36" t="s">
        <v>63</v>
      </c>
      <c r="C5" s="39"/>
      <c r="D5" s="27"/>
      <c r="E5" s="47"/>
      <c r="F5" s="46"/>
    </row>
    <row r="6" spans="1:8" s="50" customFormat="1" ht="25.5" outlineLevel="1" x14ac:dyDescent="0.2">
      <c r="A6" s="25" t="s">
        <v>44</v>
      </c>
      <c r="B6" s="36" t="s">
        <v>29</v>
      </c>
      <c r="C6" s="15"/>
      <c r="D6" s="16"/>
      <c r="E6" s="17"/>
      <c r="F6" s="18"/>
    </row>
    <row r="7" spans="1:8" s="50" customFormat="1" ht="12.75" outlineLevel="1" x14ac:dyDescent="0.2">
      <c r="A7" s="19"/>
      <c r="B7" s="170"/>
      <c r="C7" s="171"/>
      <c r="D7" s="172"/>
      <c r="E7" s="173"/>
      <c r="F7" s="174"/>
    </row>
    <row r="8" spans="1:8" s="49" customFormat="1" ht="12.75" x14ac:dyDescent="0.2">
      <c r="A8" s="181">
        <v>6.1</v>
      </c>
      <c r="B8" s="263" t="s">
        <v>67</v>
      </c>
      <c r="C8" s="264"/>
      <c r="D8" s="264"/>
      <c r="E8" s="264"/>
      <c r="F8" s="32">
        <f>SUM(F9:F16)</f>
        <v>0</v>
      </c>
    </row>
    <row r="9" spans="1:8" x14ac:dyDescent="0.25">
      <c r="A9" s="218"/>
      <c r="B9" s="178" t="s">
        <v>121</v>
      </c>
      <c r="C9" s="219">
        <v>23</v>
      </c>
      <c r="D9" s="178" t="s">
        <v>11</v>
      </c>
      <c r="E9" s="179"/>
      <c r="F9" s="34">
        <f t="shared" ref="F9:F16" si="0">IF(E9="",IF(C9="","",C9*E9),C9*E9)</f>
        <v>0</v>
      </c>
    </row>
    <row r="10" spans="1:8" x14ac:dyDescent="0.25">
      <c r="A10" s="165"/>
      <c r="B10" s="178" t="s">
        <v>123</v>
      </c>
      <c r="C10" s="37">
        <v>1</v>
      </c>
      <c r="D10" s="178" t="s">
        <v>11</v>
      </c>
      <c r="E10" s="28"/>
      <c r="F10" s="34">
        <f t="shared" si="0"/>
        <v>0</v>
      </c>
    </row>
    <row r="11" spans="1:8" x14ac:dyDescent="0.25">
      <c r="A11" s="165"/>
      <c r="B11" s="178" t="s">
        <v>122</v>
      </c>
      <c r="C11" s="37">
        <v>1</v>
      </c>
      <c r="D11" s="178" t="s">
        <v>11</v>
      </c>
      <c r="E11" s="28"/>
      <c r="F11" s="34">
        <f t="shared" si="0"/>
        <v>0</v>
      </c>
    </row>
    <row r="12" spans="1:8" x14ac:dyDescent="0.25">
      <c r="A12" s="165"/>
      <c r="B12" s="178" t="s">
        <v>278</v>
      </c>
      <c r="C12" s="37">
        <v>6</v>
      </c>
      <c r="D12" s="178" t="s">
        <v>11</v>
      </c>
      <c r="E12" s="28"/>
      <c r="F12" s="34">
        <f t="shared" si="0"/>
        <v>0</v>
      </c>
    </row>
    <row r="13" spans="1:8" x14ac:dyDescent="0.25">
      <c r="A13" s="165"/>
      <c r="B13" s="27" t="s">
        <v>124</v>
      </c>
      <c r="C13" s="37">
        <v>16</v>
      </c>
      <c r="D13" s="178" t="s">
        <v>11</v>
      </c>
      <c r="E13" s="28"/>
      <c r="F13" s="34">
        <f t="shared" si="0"/>
        <v>0</v>
      </c>
    </row>
    <row r="14" spans="1:8" x14ac:dyDescent="0.25">
      <c r="A14" s="165"/>
      <c r="B14" s="27" t="s">
        <v>279</v>
      </c>
      <c r="C14" s="37">
        <v>4</v>
      </c>
      <c r="D14" s="178" t="s">
        <v>11</v>
      </c>
      <c r="E14" s="28"/>
      <c r="F14" s="34">
        <f t="shared" si="0"/>
        <v>0</v>
      </c>
    </row>
    <row r="15" spans="1:8" x14ac:dyDescent="0.25">
      <c r="A15" s="165"/>
      <c r="B15" s="27" t="s">
        <v>280</v>
      </c>
      <c r="C15" s="37">
        <v>3</v>
      </c>
      <c r="D15" s="178" t="s">
        <v>11</v>
      </c>
      <c r="E15" s="28"/>
      <c r="F15" s="34">
        <f t="shared" si="0"/>
        <v>0</v>
      </c>
    </row>
    <row r="16" spans="1:8" s="53" customFormat="1" x14ac:dyDescent="0.25">
      <c r="A16" s="165"/>
      <c r="B16" s="237"/>
      <c r="C16" s="238"/>
      <c r="D16" s="237"/>
      <c r="E16" s="28"/>
      <c r="F16" s="34" t="str">
        <f t="shared" si="0"/>
        <v/>
      </c>
      <c r="G16" s="54"/>
      <c r="H16" s="54"/>
    </row>
    <row r="17" spans="1:7" x14ac:dyDescent="0.25">
      <c r="A17" s="150"/>
      <c r="B17" s="151"/>
      <c r="C17" s="151"/>
      <c r="D17" s="151"/>
      <c r="E17" s="151"/>
      <c r="F17" s="152" t="s">
        <v>224</v>
      </c>
    </row>
    <row r="21" spans="1:7" s="40" customFormat="1" ht="11.25" x14ac:dyDescent="0.2">
      <c r="A21" s="42"/>
      <c r="B21" s="43"/>
      <c r="G21" s="41"/>
    </row>
  </sheetData>
  <mergeCells count="2">
    <mergeCell ref="B2:E2"/>
    <mergeCell ref="B8:E8"/>
  </mergeCells>
  <pageMargins left="0.7" right="0.7" top="0.75" bottom="0.75" header="0.3" footer="0.3"/>
  <pageSetup paperSize="9" scale="85" orientation="portrait" r:id="rId1"/>
  <headerFooter>
    <oddHeader>&amp;L&amp;A</oddHeader>
    <oddFooter>&amp;R&amp;P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view="pageBreakPreview" zoomScaleNormal="85" zoomScaleSheetLayoutView="100" workbookViewId="0">
      <selection activeCell="I12" sqref="I12"/>
    </sheetView>
  </sheetViews>
  <sheetFormatPr defaultRowHeight="15" outlineLevelRow="1" x14ac:dyDescent="0.25"/>
  <cols>
    <col min="1" max="1" width="4.5703125" bestFit="1" customWidth="1"/>
    <col min="2" max="2" width="42.85546875" customWidth="1"/>
    <col min="3" max="3" width="11" bestFit="1" customWidth="1"/>
    <col min="4" max="4" width="5.7109375" customWidth="1"/>
    <col min="5" max="5" width="13.140625" customWidth="1"/>
    <col min="6" max="6" width="13.42578125" customWidth="1"/>
  </cols>
  <sheetData>
    <row r="1" spans="1:6" x14ac:dyDescent="0.25">
      <c r="A1" s="5" t="s">
        <v>12</v>
      </c>
      <c r="B1" s="6" t="s">
        <v>13</v>
      </c>
      <c r="C1" s="7" t="s">
        <v>14</v>
      </c>
      <c r="D1" s="8" t="s">
        <v>15</v>
      </c>
      <c r="E1" s="6" t="s">
        <v>152</v>
      </c>
      <c r="F1" s="9" t="s">
        <v>16</v>
      </c>
    </row>
    <row r="2" spans="1:6" s="52" customFormat="1" thickBot="1" x14ac:dyDescent="0.25">
      <c r="A2" s="10">
        <v>7</v>
      </c>
      <c r="B2" s="253" t="s">
        <v>140</v>
      </c>
      <c r="C2" s="254"/>
      <c r="D2" s="254"/>
      <c r="E2" s="254"/>
      <c r="F2" s="11"/>
    </row>
    <row r="3" spans="1:6" s="44" customFormat="1" ht="13.5" outlineLevel="1" thickTop="1" x14ac:dyDescent="0.2">
      <c r="A3" s="48"/>
      <c r="B3" s="14" t="s">
        <v>18</v>
      </c>
      <c r="C3" s="105"/>
      <c r="D3" s="27"/>
      <c r="E3" s="28"/>
      <c r="F3" s="29"/>
    </row>
    <row r="4" spans="1:6" s="44" customFormat="1" ht="76.5" outlineLevel="1" x14ac:dyDescent="0.2">
      <c r="A4" s="25" t="s">
        <v>33</v>
      </c>
      <c r="B4" s="36" t="s">
        <v>141</v>
      </c>
      <c r="C4" s="105"/>
      <c r="D4" s="27"/>
      <c r="E4" s="28"/>
      <c r="F4" s="29"/>
    </row>
    <row r="5" spans="1:6" s="44" customFormat="1" ht="25.5" outlineLevel="1" x14ac:dyDescent="0.2">
      <c r="A5" s="25" t="s">
        <v>31</v>
      </c>
      <c r="B5" s="36" t="s">
        <v>142</v>
      </c>
      <c r="C5" s="105"/>
      <c r="D5" s="27"/>
      <c r="E5" s="28"/>
      <c r="F5" s="29"/>
    </row>
    <row r="6" spans="1:6" s="50" customFormat="1" ht="25.5" outlineLevel="1" x14ac:dyDescent="0.2">
      <c r="A6" s="25" t="s">
        <v>44</v>
      </c>
      <c r="B6" s="36" t="s">
        <v>143</v>
      </c>
      <c r="C6" s="105"/>
      <c r="D6" s="27"/>
      <c r="E6" s="28"/>
      <c r="F6" s="29"/>
    </row>
    <row r="7" spans="1:6" s="50" customFormat="1" ht="12.75" outlineLevel="1" x14ac:dyDescent="0.2">
      <c r="A7" s="213"/>
      <c r="B7" s="214"/>
      <c r="C7" s="215"/>
      <c r="D7" s="22"/>
      <c r="E7" s="173"/>
      <c r="F7" s="174"/>
    </row>
    <row r="8" spans="1:6" s="49" customFormat="1" ht="12.75" x14ac:dyDescent="0.2">
      <c r="A8" s="181">
        <v>7.1</v>
      </c>
      <c r="B8" s="260" t="s">
        <v>67</v>
      </c>
      <c r="C8" s="261"/>
      <c r="D8" s="261"/>
      <c r="E8" s="261"/>
      <c r="F8" s="32">
        <f>+SUM(F10:F13)</f>
        <v>0</v>
      </c>
    </row>
    <row r="9" spans="1:6" x14ac:dyDescent="0.25">
      <c r="A9" s="216"/>
      <c r="B9" s="83"/>
      <c r="C9" s="217"/>
      <c r="D9" s="178"/>
      <c r="E9" s="79"/>
      <c r="F9" s="34" t="str">
        <f t="shared" ref="F9" si="0">IF(E9="","",C9*E9)</f>
        <v/>
      </c>
    </row>
    <row r="10" spans="1:6" s="49" customFormat="1" ht="12.75" x14ac:dyDescent="0.2">
      <c r="A10" s="102">
        <v>1</v>
      </c>
      <c r="B10" s="36" t="s">
        <v>144</v>
      </c>
      <c r="C10" s="103">
        <f>'BILL 5 MASONRY AND PLASTERING'!C16</f>
        <v>241.101</v>
      </c>
      <c r="D10" s="27" t="s">
        <v>120</v>
      </c>
      <c r="E10" s="28"/>
      <c r="F10" s="34">
        <f t="shared" ref="F10:F13" si="1">IF(E10="",IF(C10="","",C10*E10),C10*E10)</f>
        <v>0</v>
      </c>
    </row>
    <row r="11" spans="1:6" x14ac:dyDescent="0.25">
      <c r="A11" s="102">
        <v>2</v>
      </c>
      <c r="B11" s="36" t="s">
        <v>145</v>
      </c>
      <c r="C11" s="103">
        <f>'BILL 5 MASONRY AND PLASTERING'!C17</f>
        <v>1228.9037000000001</v>
      </c>
      <c r="D11" s="27" t="s">
        <v>120</v>
      </c>
      <c r="E11" s="28"/>
      <c r="F11" s="34">
        <f t="shared" si="1"/>
        <v>0</v>
      </c>
    </row>
    <row r="12" spans="1:6" x14ac:dyDescent="0.25">
      <c r="A12" s="102">
        <v>3</v>
      </c>
      <c r="B12" s="36" t="s">
        <v>146</v>
      </c>
      <c r="C12" s="103">
        <f>'BILL 5 MASONRY AND PLASTERING'!C18</f>
        <v>334.84</v>
      </c>
      <c r="D12" s="27" t="s">
        <v>120</v>
      </c>
      <c r="E12" s="28"/>
      <c r="F12" s="34">
        <f t="shared" si="1"/>
        <v>0</v>
      </c>
    </row>
    <row r="13" spans="1:6" x14ac:dyDescent="0.25">
      <c r="A13" s="102">
        <v>4</v>
      </c>
      <c r="B13" s="36" t="s">
        <v>309</v>
      </c>
      <c r="C13" s="245">
        <v>1</v>
      </c>
      <c r="D13" s="27" t="s">
        <v>131</v>
      </c>
      <c r="E13" s="55"/>
      <c r="F13" s="34">
        <f t="shared" si="1"/>
        <v>0</v>
      </c>
    </row>
    <row r="14" spans="1:6" x14ac:dyDescent="0.25">
      <c r="A14" s="102"/>
      <c r="B14" s="36"/>
      <c r="C14" s="245"/>
      <c r="D14" s="27"/>
      <c r="E14" s="55"/>
      <c r="F14" s="34"/>
    </row>
    <row r="15" spans="1:6" x14ac:dyDescent="0.25">
      <c r="A15" s="150"/>
      <c r="B15" s="151"/>
      <c r="C15" s="151"/>
      <c r="D15" s="151"/>
      <c r="E15" s="151"/>
      <c r="F15" s="152" t="s">
        <v>225</v>
      </c>
    </row>
    <row r="19" spans="1:6" s="40" customFormat="1" ht="11.25" x14ac:dyDescent="0.2">
      <c r="A19" s="42"/>
      <c r="B19" s="43"/>
      <c r="F19" s="41"/>
    </row>
  </sheetData>
  <mergeCells count="2">
    <mergeCell ref="B2:E2"/>
    <mergeCell ref="B8:E8"/>
  </mergeCells>
  <pageMargins left="0.7" right="0.7" top="0.75" bottom="0.75" header="0.3" footer="0.3"/>
  <pageSetup paperSize="9" scale="85" orientation="portrait" r:id="rId1"/>
  <headerFooter>
    <oddHeader>&amp;L&amp;A</oddHeader>
    <oddFooter>&amp;R&amp;P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22</vt:i4>
      </vt:variant>
    </vt:vector>
  </HeadingPairs>
  <TitlesOfParts>
    <vt:vector size="38" baseType="lpstr">
      <vt:lpstr>GRAND SUMMARY</vt:lpstr>
      <vt:lpstr>GENERAL SUMMARY </vt:lpstr>
      <vt:lpstr>BILL 1 PRELIMINARIES</vt:lpstr>
      <vt:lpstr>BILL 2 WORKS BELOW GROUND</vt:lpstr>
      <vt:lpstr>BILL 3 CONCRETE WORKS</vt:lpstr>
      <vt:lpstr>BILL4 METAL AND CARPENTRY WORKS</vt:lpstr>
      <vt:lpstr>BILL 5 MASONRY AND PLASTERING</vt:lpstr>
      <vt:lpstr>Bill 6 DOORS AND WINDOWS</vt:lpstr>
      <vt:lpstr>Bill 7 PAINTING WORKS</vt:lpstr>
      <vt:lpstr>Bill 8 FLOOR FINISHES</vt:lpstr>
      <vt:lpstr>BILL 9 FDP</vt:lpstr>
      <vt:lpstr>BILL 10 HYDRAULICS AND DRAINAGE</vt:lpstr>
      <vt:lpstr>BILL 11 ELECTRICAL INSTALLATION</vt:lpstr>
      <vt:lpstr>BILL 12 MECHANICAL SYSTEMS</vt:lpstr>
      <vt:lpstr>BILL 13 Additions</vt:lpstr>
      <vt:lpstr>BILL 14 Omissions</vt:lpstr>
      <vt:lpstr>'BILL 1 PRELIMINARIES'!Print_Area</vt:lpstr>
      <vt:lpstr>'BILL 10 HYDRAULICS AND DRAINAGE'!Print_Area</vt:lpstr>
      <vt:lpstr>'BILL 11 ELECTRICAL INSTALLATION'!Print_Area</vt:lpstr>
      <vt:lpstr>'BILL 12 MECHANICAL SYSTEMS'!Print_Area</vt:lpstr>
      <vt:lpstr>'BILL 13 Additions'!Print_Area</vt:lpstr>
      <vt:lpstr>'BILL 14 Omissions'!Print_Area</vt:lpstr>
      <vt:lpstr>'BILL 2 WORKS BELOW GROUND'!Print_Area</vt:lpstr>
      <vt:lpstr>'BILL 3 CONCRETE WORKS'!Print_Area</vt:lpstr>
      <vt:lpstr>'BILL 5 MASONRY AND PLASTERING'!Print_Area</vt:lpstr>
      <vt:lpstr>'Bill 6 DOORS AND WINDOWS'!Print_Area</vt:lpstr>
      <vt:lpstr>'Bill 7 PAINTING WORKS'!Print_Area</vt:lpstr>
      <vt:lpstr>'Bill 8 FLOOR FINISHES'!Print_Area</vt:lpstr>
      <vt:lpstr>'BILL 9 FDP'!Print_Area</vt:lpstr>
      <vt:lpstr>'BILL4 METAL AND CARPENTRY WORKS'!Print_Area</vt:lpstr>
      <vt:lpstr>'BILL 10 HYDRAULICS AND DRAINAGE'!Print_Titles</vt:lpstr>
      <vt:lpstr>'BILL 11 ELECTRICAL INSTALLATION'!Print_Titles</vt:lpstr>
      <vt:lpstr>'BILL 12 MECHANICAL SYSTEMS'!Print_Titles</vt:lpstr>
      <vt:lpstr>'BILL 2 WORKS BELOW GROUND'!Print_Titles</vt:lpstr>
      <vt:lpstr>'BILL 3 CONCRETE WORKS'!Print_Titles</vt:lpstr>
      <vt:lpstr>'BILL4 METAL AND CARPENTRY WORKS'!Print_Titles</vt:lpstr>
      <vt:lpstr>'GENERAL SUMMARY '!Print_Titles</vt:lpstr>
      <vt:lpstr>'GRAND SUMMARY'!Print_Titles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Shifaza Aminath</dc:creator>
  <cp:lastModifiedBy>Dhonbe</cp:lastModifiedBy>
  <cp:lastPrinted>2019-09-07T09:39:31Z</cp:lastPrinted>
  <dcterms:created xsi:type="dcterms:W3CDTF">2013-12-06T11:25:47Z</dcterms:created>
  <dcterms:modified xsi:type="dcterms:W3CDTF">2019-11-03T15:04:36Z</dcterms:modified>
</cp:coreProperties>
</file>