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ash Flow Forecasting\Robert's Workings\"/>
    </mc:Choice>
  </mc:AlternateContent>
  <bookViews>
    <workbookView xWindow="3225" yWindow="465" windowWidth="20730" windowHeight="11760" tabRatio="500"/>
  </bookViews>
  <sheets>
    <sheet name="FINANCING &amp; MATURITIES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3" l="1"/>
  <c r="D58" i="3"/>
  <c r="D57" i="3"/>
  <c r="P42" i="3" l="1"/>
  <c r="O42" i="3"/>
  <c r="N42" i="3"/>
  <c r="M42" i="3"/>
  <c r="L42" i="3"/>
  <c r="J42" i="3"/>
  <c r="I42" i="3"/>
  <c r="H42" i="3"/>
  <c r="F42" i="3"/>
  <c r="E42" i="3"/>
  <c r="E45" i="3" s="1"/>
  <c r="P38" i="3"/>
  <c r="O38" i="3"/>
  <c r="N38" i="3"/>
  <c r="M38" i="3"/>
  <c r="L38" i="3"/>
  <c r="K38" i="3"/>
  <c r="J38" i="3"/>
  <c r="I38" i="3"/>
  <c r="H38" i="3"/>
  <c r="G38" i="3"/>
  <c r="F38" i="3"/>
  <c r="E38" i="3"/>
  <c r="P35" i="3"/>
  <c r="O35" i="3"/>
  <c r="O45" i="3" s="1"/>
  <c r="N35" i="3"/>
  <c r="M35" i="3"/>
  <c r="L35" i="3"/>
  <c r="K35" i="3"/>
  <c r="J35" i="3"/>
  <c r="I35" i="3"/>
  <c r="H35" i="3"/>
  <c r="G35" i="3"/>
  <c r="F35" i="3"/>
  <c r="E35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P29" i="3"/>
  <c r="O29" i="3"/>
  <c r="N29" i="3"/>
  <c r="M29" i="3"/>
  <c r="L29" i="3"/>
  <c r="K29" i="3"/>
  <c r="J29" i="3"/>
  <c r="I29" i="3"/>
  <c r="H29" i="3"/>
  <c r="G29" i="3"/>
  <c r="F29" i="3"/>
  <c r="E29" i="3"/>
  <c r="D40" i="3"/>
  <c r="D53" i="3" s="1"/>
  <c r="D33" i="3"/>
  <c r="D30" i="3"/>
  <c r="D29" i="3" s="1"/>
  <c r="D19" i="3"/>
  <c r="D50" i="3" s="1"/>
  <c r="D17" i="3"/>
  <c r="D16" i="3"/>
  <c r="D15" i="3"/>
  <c r="H45" i="3" l="1"/>
  <c r="P45" i="3"/>
  <c r="I45" i="3"/>
  <c r="M45" i="3"/>
  <c r="L45" i="3"/>
  <c r="J45" i="3"/>
  <c r="N45" i="3"/>
  <c r="F45" i="3"/>
  <c r="D39" i="3"/>
  <c r="D38" i="3" s="1"/>
  <c r="D36" i="3"/>
  <c r="D35" i="3" s="1"/>
  <c r="K44" i="3"/>
  <c r="K42" i="3" s="1"/>
  <c r="K45" i="3" s="1"/>
  <c r="D44" i="3" l="1"/>
  <c r="D3" i="3"/>
  <c r="G43" i="3" l="1"/>
  <c r="G42" i="3" s="1"/>
  <c r="G45" i="3" s="1"/>
  <c r="D43" i="3" l="1"/>
  <c r="D42" i="3" s="1"/>
  <c r="P18" i="3"/>
  <c r="P20" i="3" s="1"/>
  <c r="O18" i="3"/>
  <c r="O20" i="3" s="1"/>
  <c r="N18" i="3"/>
  <c r="N20" i="3" s="1"/>
  <c r="M18" i="3"/>
  <c r="M20" i="3" s="1"/>
  <c r="L18" i="3"/>
  <c r="L20" i="3" s="1"/>
  <c r="K18" i="3"/>
  <c r="K20" i="3" s="1"/>
  <c r="J18" i="3"/>
  <c r="J20" i="3" s="1"/>
  <c r="I18" i="3"/>
  <c r="I20" i="3" s="1"/>
  <c r="H18" i="3"/>
  <c r="H20" i="3" s="1"/>
  <c r="G18" i="3"/>
  <c r="G20" i="3" s="1"/>
  <c r="F18" i="3"/>
  <c r="F20" i="3" s="1"/>
  <c r="E18" i="3"/>
  <c r="E20" i="3" l="1"/>
  <c r="D20" i="3" s="1"/>
  <c r="D18" i="3"/>
  <c r="D49" i="3" s="1"/>
  <c r="D51" i="3" s="1"/>
  <c r="D55" i="3" s="1"/>
  <c r="D56" i="3" s="1"/>
  <c r="D45" i="3" l="1"/>
</calcChain>
</file>

<file path=xl/sharedStrings.xml><?xml version="1.0" encoding="utf-8"?>
<sst xmlns="http://schemas.openxmlformats.org/spreadsheetml/2006/main" count="68" uniqueCount="48">
  <si>
    <t>Instrument</t>
  </si>
  <si>
    <t>Size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</si>
  <si>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</si>
  <si>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</si>
  <si>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</si>
  <si>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</si>
  <si>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</si>
  <si>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</si>
  <si>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</si>
  <si>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</si>
  <si>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</si>
  <si>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</si>
  <si>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</si>
  <si>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</si>
  <si>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5-Year</t>
  </si>
  <si>
    <t>Total</t>
  </si>
  <si>
    <t>1-month</t>
  </si>
  <si>
    <t>3-month</t>
  </si>
  <si>
    <t>6-month</t>
  </si>
  <si>
    <t>12-month</t>
  </si>
  <si>
    <t>Organization of Maturities</t>
  </si>
  <si>
    <t>Refinancing</t>
  </si>
  <si>
    <t>Gross Financing</t>
  </si>
  <si>
    <t>Financing Need</t>
  </si>
  <si>
    <t>Financing Need 2018</t>
  </si>
  <si>
    <t>Total Budget Requirement</t>
  </si>
  <si>
    <t>Budget Deficit</t>
  </si>
  <si>
    <t>Roll Over Risk (5%)</t>
  </si>
  <si>
    <t xml:space="preserve">   </t>
  </si>
  <si>
    <t>USD Sukuk 100m</t>
  </si>
  <si>
    <t>USD Sukuk 200m</t>
  </si>
  <si>
    <t>T-Bill Rollover</t>
  </si>
  <si>
    <t>T-Bill New Issuance</t>
  </si>
  <si>
    <t>Pension Fund</t>
  </si>
  <si>
    <t>Redeem MOFT T-bills</t>
  </si>
  <si>
    <t>Budget Finance Requirement*</t>
  </si>
  <si>
    <t>(Amounts in MVR Millions)</t>
  </si>
  <si>
    <t>Assumptions</t>
  </si>
  <si>
    <r>
      <rPr>
        <b/>
        <sz val="12"/>
        <color theme="1"/>
        <rFont val="Calibri"/>
        <family val="2"/>
        <scheme val="minor"/>
      </rPr>
      <t>Domestic Requirement</t>
    </r>
    <r>
      <rPr>
        <sz val="12"/>
        <color theme="1"/>
        <rFont val="Calibri"/>
        <family val="2"/>
        <scheme val="minor"/>
      </rPr>
      <t xml:space="preserve"> (Total Budget Requirement - 300m USD Sukuk)</t>
    </r>
  </si>
  <si>
    <t>1 Month (5%)</t>
  </si>
  <si>
    <t>Arrears 2017</t>
  </si>
  <si>
    <t>3 Month (20%)</t>
  </si>
  <si>
    <t>6 Month (50%)</t>
  </si>
  <si>
    <t>12 Month (25%)</t>
  </si>
  <si>
    <t>Total New Domestic Requirement</t>
  </si>
  <si>
    <t>Pension Fund (12 Month)</t>
  </si>
  <si>
    <t>New T-Bill Requirement</t>
  </si>
  <si>
    <r>
      <t>*</t>
    </r>
    <r>
      <rPr>
        <b/>
        <sz val="12"/>
        <color theme="1"/>
        <rFont val="Calibri"/>
        <family val="2"/>
        <scheme val="minor"/>
      </rPr>
      <t xml:space="preserve">Budget Finance Requirement - </t>
    </r>
    <r>
      <rPr>
        <sz val="12"/>
        <color theme="1"/>
        <rFont val="Calibri"/>
        <family val="2"/>
        <scheme val="minor"/>
      </rPr>
      <t>Finance requirement in budget 2018 (2,485.6 Million) plus estimated revenue shortfall of 700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</si>
</sst>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1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auto="1"/>
      </left>
      <right/>
      <top style="thin">
        <color theme="8" tint="0.39997558519241921"/>
      </top>
      <bottom/>
      <diagonal/>
    </border>
    <border>
      <left style="thin">
        <color auto="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auto="1"/>
      </left>
      <right style="thin">
        <color auto="1"/>
      </right>
      <top style="thin">
        <color theme="8" tint="0.39997558519241921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11" fontId="0" fillId="0" borderId="0" xfId="0" applyNumberFormat="1" applyAlignment="1">
      <alignment vertical="center"/>
    </xf>
    <xf numFmtId="165" fontId="0" fillId="0" borderId="0" xfId="11" applyNumberFormat="1" applyFont="1" applyAlignment="1">
      <alignment vertical="center"/>
    </xf>
    <xf numFmtId="164" fontId="0" fillId="0" borderId="0" xfId="11" applyNumberFormat="1" applyFont="1" applyAlignment="1">
      <alignment vertical="center"/>
    </xf>
    <xf numFmtId="165" fontId="1" fillId="0" borderId="2" xfId="11" applyNumberFormat="1" applyFont="1" applyBorder="1" applyAlignment="1">
      <alignment horizontal="center" vertical="center"/>
    </xf>
    <xf numFmtId="43" fontId="0" fillId="0" borderId="0" xfId="0" applyNumberFormat="1"/>
    <xf numFmtId="9" fontId="0" fillId="0" borderId="0" xfId="0" applyNumberForma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indent="2"/>
    </xf>
    <xf numFmtId="0" fontId="1" fillId="3" borderId="1" xfId="0" applyFont="1" applyFill="1" applyBorder="1" applyAlignment="1">
      <alignment vertical="center"/>
    </xf>
    <xf numFmtId="0" fontId="5" fillId="2" borderId="5" xfId="0" applyFont="1" applyFill="1" applyBorder="1"/>
    <xf numFmtId="0" fontId="5" fillId="2" borderId="6" xfId="0" applyFont="1" applyFill="1" applyBorder="1"/>
    <xf numFmtId="165" fontId="1" fillId="3" borderId="8" xfId="11" applyNumberFormat="1" applyFont="1" applyFill="1" applyBorder="1" applyAlignment="1">
      <alignment horizontal="center" vertical="center"/>
    </xf>
    <xf numFmtId="165" fontId="2" fillId="3" borderId="8" xfId="11" applyNumberFormat="1" applyFont="1" applyFill="1" applyBorder="1" applyAlignment="1">
      <alignment horizontal="center" vertical="center"/>
    </xf>
    <xf numFmtId="43" fontId="2" fillId="3" borderId="8" xfId="11" applyNumberFormat="1" applyFont="1" applyFill="1" applyBorder="1" applyAlignment="1">
      <alignment horizontal="center" vertical="center"/>
    </xf>
    <xf numFmtId="165" fontId="2" fillId="3" borderId="10" xfId="11" applyNumberFormat="1" applyFont="1" applyFill="1" applyBorder="1" applyAlignment="1">
      <alignment horizontal="center" vertical="center"/>
    </xf>
    <xf numFmtId="165" fontId="1" fillId="0" borderId="8" xfId="11" applyNumberFormat="1" applyFont="1" applyBorder="1" applyAlignment="1">
      <alignment horizontal="center" vertical="center"/>
    </xf>
    <xf numFmtId="165" fontId="2" fillId="0" borderId="8" xfId="11" applyNumberFormat="1" applyFont="1" applyBorder="1" applyAlignment="1">
      <alignment horizontal="center" vertical="center"/>
    </xf>
    <xf numFmtId="165" fontId="2" fillId="0" borderId="8" xfId="11" applyNumberFormat="1" applyFont="1" applyBorder="1" applyAlignment="1">
      <alignment vertical="center"/>
    </xf>
    <xf numFmtId="165" fontId="2" fillId="0" borderId="9" xfId="11" applyNumberFormat="1" applyFont="1" applyBorder="1" applyAlignment="1">
      <alignment vertical="center"/>
    </xf>
    <xf numFmtId="165" fontId="2" fillId="3" borderId="8" xfId="11" applyNumberFormat="1" applyFont="1" applyFill="1" applyBorder="1" applyAlignment="1">
      <alignment vertical="center"/>
    </xf>
    <xf numFmtId="165" fontId="2" fillId="3" borderId="9" xfId="11" applyNumberFormat="1" applyFont="1" applyFill="1" applyBorder="1" applyAlignment="1">
      <alignment vertical="center"/>
    </xf>
    <xf numFmtId="165" fontId="1" fillId="0" borderId="8" xfId="11" applyNumberFormat="1" applyFont="1" applyBorder="1" applyAlignment="1">
      <alignment vertical="center"/>
    </xf>
    <xf numFmtId="165" fontId="1" fillId="0" borderId="9" xfId="11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5" fontId="1" fillId="0" borderId="4" xfId="11" applyNumberFormat="1" applyFont="1" applyBorder="1" applyAlignment="1">
      <alignment horizontal="center" vertical="center"/>
    </xf>
    <xf numFmtId="165" fontId="0" fillId="0" borderId="0" xfId="11" applyNumberFormat="1" applyFont="1"/>
    <xf numFmtId="165" fontId="0" fillId="0" borderId="0" xfId="0" applyNumberFormat="1"/>
    <xf numFmtId="164" fontId="0" fillId="0" borderId="0" xfId="0" applyNumberFormat="1"/>
    <xf numFmtId="165" fontId="1" fillId="3" borderId="8" xfId="11" applyNumberFormat="1" applyFont="1" applyFill="1" applyBorder="1" applyAlignment="1">
      <alignment vertical="center"/>
    </xf>
    <xf numFmtId="165" fontId="1" fillId="3" borderId="4" xfId="11" applyNumberFormat="1" applyFont="1" applyFill="1" applyBorder="1" applyAlignment="1">
      <alignment vertical="center"/>
    </xf>
    <xf numFmtId="165" fontId="1" fillId="3" borderId="3" xfId="11" applyNumberFormat="1" applyFont="1" applyFill="1" applyBorder="1" applyAlignment="1">
      <alignment vertical="center"/>
    </xf>
    <xf numFmtId="165" fontId="1" fillId="3" borderId="9" xfId="1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4" fillId="0" borderId="0" xfId="0" applyNumberFormat="1" applyFont="1"/>
    <xf numFmtId="165" fontId="4" fillId="0" borderId="0" xfId="11" applyNumberFormat="1" applyFont="1"/>
    <xf numFmtId="0" fontId="11" fillId="0" borderId="0" xfId="0" applyFont="1"/>
  </cellXfs>
  <cellStyles count="12">
    <cellStyle name="Comma" xfId="1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2" defaultTableStyle="TableStyleMedium9" defaultPivotStyle="PivotStyleMedium7">
    <tableStyle name="PivotTable Style 1" table="0" count="0"/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9"/>
  <sheetViews>
    <sheetView tabSelected="1" topLeftCell="C11" zoomScale="90" zoomScaleNormal="90" workbookViewId="0">
      <pane ySplit="4" topLeftCell="A15" activePane="bottomLeft" state="frozen"/>
      <selection activeCell="A11" sqref="A11"/>
      <selection pane="bottomLeft" activeCell="C11" sqref="C11"/>
    </sheetView>
  </sheetViews>
  <sheetFormatPr defaultColWidth="11" defaultRowHeight="15.75" x14ac:dyDescent="0.25"/>
  <cols>
    <col min="3" max="3" width="32.625" customWidth="1"/>
    <col min="4" max="4" width="11.125" customWidth="1"/>
    <col min="5" max="10" width="11.375" bestFit="1" customWidth="1"/>
    <col min="11" max="11" width="12.125" bestFit="1" customWidth="1"/>
    <col min="12" max="16" width="11.375" bestFit="1" customWidth="1"/>
    <col min="18" max="18" width="16.25" bestFit="1" customWidth="1"/>
  </cols>
  <sheetData>
    <row r="2" spans="3:17" x14ac:dyDescent="0.25">
      <c r="D2" s="33"/>
      <c r="E2" s="33"/>
      <c r="F2" s="33"/>
      <c r="G2" s="33"/>
      <c r="H2" s="33"/>
    </row>
    <row r="3" spans="3:17" x14ac:dyDescent="0.25">
      <c r="C3" t="s">
        <v>26</v>
      </c>
      <c r="D3" s="33">
        <f>2493895785/1000000</f>
        <v>2493.8957850000002</v>
      </c>
      <c r="E3" s="33"/>
      <c r="F3" s="33"/>
      <c r="G3" s="33"/>
      <c r="H3" s="33"/>
    </row>
    <row r="4" spans="3:17" x14ac:dyDescent="0.25">
      <c r="D4" s="33"/>
      <c r="E4" s="33"/>
      <c r="F4" s="33"/>
      <c r="G4" s="33"/>
      <c r="H4" s="33"/>
    </row>
    <row r="5" spans="3:17" x14ac:dyDescent="0.25">
      <c r="D5" s="33"/>
      <c r="E5" s="33"/>
      <c r="F5" s="33"/>
      <c r="G5" s="33"/>
      <c r="H5" s="33"/>
    </row>
    <row r="6" spans="3:17" x14ac:dyDescent="0.25">
      <c r="D6" s="33"/>
      <c r="E6" s="33"/>
      <c r="F6" s="33"/>
      <c r="G6" s="33"/>
      <c r="H6" s="33"/>
    </row>
    <row r="7" spans="3:17" x14ac:dyDescent="0.25">
      <c r="D7" s="33"/>
      <c r="E7" s="33"/>
      <c r="F7" s="33"/>
      <c r="G7" s="33"/>
      <c r="H7" s="33"/>
    </row>
    <row r="8" spans="3:17" x14ac:dyDescent="0.25">
      <c r="D8" s="33"/>
      <c r="E8" s="33"/>
      <c r="F8" s="33"/>
      <c r="G8" s="33"/>
      <c r="H8" s="33"/>
    </row>
    <row r="9" spans="3:17" x14ac:dyDescent="0.25">
      <c r="D9" s="33"/>
      <c r="E9" s="33"/>
      <c r="F9" s="33"/>
      <c r="G9" s="33"/>
      <c r="H9" s="33"/>
    </row>
    <row r="10" spans="3:17" x14ac:dyDescent="0.25">
      <c r="D10" s="33"/>
      <c r="E10" s="33"/>
      <c r="F10" s="33"/>
      <c r="G10" s="33"/>
      <c r="H10" s="33"/>
    </row>
    <row r="11" spans="3:17" ht="28.5" x14ac:dyDescent="0.45">
      <c r="C11" s="41" t="s">
        <v>24</v>
      </c>
    </row>
    <row r="12" spans="3:17" ht="15.75" customHeight="1" x14ac:dyDescent="0.25">
      <c r="C12" s="42" t="s">
        <v>36</v>
      </c>
    </row>
    <row r="13" spans="3:17" ht="12" customHeight="1" x14ac:dyDescent="0.25">
      <c r="D13" s="3"/>
    </row>
    <row r="14" spans="3:17" ht="21" x14ac:dyDescent="0.35">
      <c r="C14" s="17" t="s">
        <v>23</v>
      </c>
      <c r="D14" s="18" t="s">
        <v>15</v>
      </c>
      <c r="E14" s="11" t="s">
        <v>2</v>
      </c>
      <c r="F14" s="11" t="s">
        <v>3</v>
      </c>
      <c r="G14" s="11" t="s">
        <v>4</v>
      </c>
      <c r="H14" s="11" t="s">
        <v>5</v>
      </c>
      <c r="I14" s="11" t="s">
        <v>6</v>
      </c>
      <c r="J14" s="11" t="s">
        <v>7</v>
      </c>
      <c r="K14" s="11" t="s">
        <v>8</v>
      </c>
      <c r="L14" s="11" t="s">
        <v>9</v>
      </c>
      <c r="M14" s="11" t="s">
        <v>10</v>
      </c>
      <c r="N14" s="11" t="s">
        <v>11</v>
      </c>
      <c r="O14" s="11" t="s">
        <v>12</v>
      </c>
      <c r="P14" s="12" t="s">
        <v>13</v>
      </c>
    </row>
    <row r="15" spans="3:17" s="1" customFormat="1" ht="30" customHeight="1" x14ac:dyDescent="0.25">
      <c r="C15" s="13" t="s">
        <v>35</v>
      </c>
      <c r="D15" s="19">
        <f t="shared" ref="D15:D19" si="0">SUM(E15:P15)</f>
        <v>3185.6043437511044</v>
      </c>
      <c r="E15" s="20">
        <v>285.34335780658529</v>
      </c>
      <c r="F15" s="20">
        <v>504.71208630528452</v>
      </c>
      <c r="G15" s="20">
        <v>364.33194317372988</v>
      </c>
      <c r="H15" s="20">
        <v>650.47053940606384</v>
      </c>
      <c r="I15" s="20">
        <v>630.91194130786971</v>
      </c>
      <c r="J15" s="21">
        <v>380.42133485571048</v>
      </c>
      <c r="K15" s="20">
        <v>-1572.0868287578855</v>
      </c>
      <c r="L15" s="20">
        <v>549.70554961143307</v>
      </c>
      <c r="M15" s="20">
        <v>217.31378345530462</v>
      </c>
      <c r="N15" s="20">
        <v>671.95739476121616</v>
      </c>
      <c r="O15" s="20">
        <v>585.1841324946032</v>
      </c>
      <c r="P15" s="22">
        <v>-82.660890668811319</v>
      </c>
    </row>
    <row r="16" spans="3:17" s="1" customFormat="1" ht="30" customHeight="1" x14ac:dyDescent="0.25">
      <c r="C16" s="14" t="s">
        <v>40</v>
      </c>
      <c r="D16" s="23">
        <f t="shared" si="0"/>
        <v>1013.8</v>
      </c>
      <c r="E16" s="24"/>
      <c r="F16" s="25">
        <v>200</v>
      </c>
      <c r="G16" s="25"/>
      <c r="H16" s="25"/>
      <c r="I16" s="25"/>
      <c r="J16" s="25"/>
      <c r="K16" s="25">
        <v>500</v>
      </c>
      <c r="L16" s="25"/>
      <c r="M16" s="25">
        <v>313.8</v>
      </c>
      <c r="N16" s="25"/>
      <c r="O16" s="25"/>
      <c r="P16" s="26"/>
      <c r="Q16" s="5"/>
    </row>
    <row r="17" spans="2:18" s="1" customFormat="1" ht="30" customHeight="1" x14ac:dyDescent="0.25">
      <c r="B17" s="1" t="s">
        <v>28</v>
      </c>
      <c r="C17" s="13" t="s">
        <v>34</v>
      </c>
      <c r="D17" s="19">
        <f t="shared" si="0"/>
        <v>1070</v>
      </c>
      <c r="E17" s="20">
        <v>300</v>
      </c>
      <c r="F17" s="27">
        <v>0</v>
      </c>
      <c r="G17" s="27">
        <v>0</v>
      </c>
      <c r="H17" s="27">
        <v>300</v>
      </c>
      <c r="I17" s="27">
        <v>0</v>
      </c>
      <c r="J17" s="27">
        <v>100</v>
      </c>
      <c r="K17" s="27">
        <v>370</v>
      </c>
      <c r="L17" s="27">
        <v>0</v>
      </c>
      <c r="M17" s="27">
        <v>0</v>
      </c>
      <c r="N17" s="27">
        <v>0</v>
      </c>
      <c r="O17" s="27">
        <v>0</v>
      </c>
      <c r="P17" s="28">
        <v>0</v>
      </c>
      <c r="Q17" s="4"/>
    </row>
    <row r="18" spans="2:18" s="1" customFormat="1" ht="30" customHeight="1" x14ac:dyDescent="0.25">
      <c r="C18" s="14" t="s">
        <v>25</v>
      </c>
      <c r="D18" s="23">
        <f t="shared" si="0"/>
        <v>5269.4043437511036</v>
      </c>
      <c r="E18" s="23">
        <f t="shared" ref="E18:P18" si="1">SUBTOTAL(109,E15:E17)</f>
        <v>585.34335780658535</v>
      </c>
      <c r="F18" s="29">
        <f t="shared" si="1"/>
        <v>704.71208630528452</v>
      </c>
      <c r="G18" s="29">
        <f t="shared" si="1"/>
        <v>364.33194317372988</v>
      </c>
      <c r="H18" s="29">
        <f t="shared" si="1"/>
        <v>950.47053940606384</v>
      </c>
      <c r="I18" s="29">
        <f t="shared" si="1"/>
        <v>630.91194130786971</v>
      </c>
      <c r="J18" s="29">
        <f t="shared" si="1"/>
        <v>480.42133485571048</v>
      </c>
      <c r="K18" s="29">
        <f t="shared" si="1"/>
        <v>-702.08682875788554</v>
      </c>
      <c r="L18" s="29">
        <f t="shared" si="1"/>
        <v>549.70554961143307</v>
      </c>
      <c r="M18" s="29">
        <f t="shared" si="1"/>
        <v>531.11378345530466</v>
      </c>
      <c r="N18" s="29">
        <f t="shared" si="1"/>
        <v>671.95739476121616</v>
      </c>
      <c r="O18" s="29">
        <f t="shared" si="1"/>
        <v>585.1841324946032</v>
      </c>
      <c r="P18" s="30">
        <f t="shared" si="1"/>
        <v>-82.660890668811319</v>
      </c>
      <c r="Q18" s="4"/>
    </row>
    <row r="19" spans="2:18" s="1" customFormat="1" ht="30" customHeight="1" x14ac:dyDescent="0.25">
      <c r="C19" s="13" t="s">
        <v>21</v>
      </c>
      <c r="D19" s="19">
        <f t="shared" si="0"/>
        <v>41292.407999999996</v>
      </c>
      <c r="E19" s="20">
        <v>3482.9140000000002</v>
      </c>
      <c r="F19" s="20">
        <v>3209.9159999999997</v>
      </c>
      <c r="G19" s="20">
        <v>2837.5219999999999</v>
      </c>
      <c r="H19" s="20">
        <v>3594.8160000000003</v>
      </c>
      <c r="I19" s="20">
        <v>3630.4159999999997</v>
      </c>
      <c r="J19" s="20">
        <v>2946.8020000000001</v>
      </c>
      <c r="K19" s="20">
        <v>3372.69</v>
      </c>
      <c r="L19" s="20">
        <v>3988.5739999999996</v>
      </c>
      <c r="M19" s="20">
        <v>2536.38</v>
      </c>
      <c r="N19" s="20">
        <v>3848.7740000000003</v>
      </c>
      <c r="O19" s="20">
        <v>3812.6039999999998</v>
      </c>
      <c r="P19" s="22">
        <v>4031</v>
      </c>
      <c r="Q19" s="4"/>
    </row>
    <row r="20" spans="2:18" s="1" customFormat="1" ht="30" customHeight="1" x14ac:dyDescent="0.25">
      <c r="C20" s="31" t="s">
        <v>22</v>
      </c>
      <c r="D20" s="32">
        <f>SUM(E20:P20)</f>
        <v>46561.812343751102</v>
      </c>
      <c r="E20" s="32">
        <f>E18+E19</f>
        <v>4068.2573578065858</v>
      </c>
      <c r="F20" s="32">
        <f t="shared" ref="F20:P20" si="2">F18+F19</f>
        <v>3914.6280863052843</v>
      </c>
      <c r="G20" s="32">
        <f t="shared" si="2"/>
        <v>3201.8539431737299</v>
      </c>
      <c r="H20" s="32">
        <f t="shared" si="2"/>
        <v>4545.2865394060645</v>
      </c>
      <c r="I20" s="32">
        <f t="shared" si="2"/>
        <v>4261.327941307869</v>
      </c>
      <c r="J20" s="32">
        <f t="shared" si="2"/>
        <v>3427.2233348557106</v>
      </c>
      <c r="K20" s="32">
        <f t="shared" si="2"/>
        <v>2670.6031712421145</v>
      </c>
      <c r="L20" s="32">
        <f t="shared" si="2"/>
        <v>4538.2795496114322</v>
      </c>
      <c r="M20" s="32">
        <f t="shared" si="2"/>
        <v>3067.4937834553048</v>
      </c>
      <c r="N20" s="32">
        <f t="shared" si="2"/>
        <v>4520.7313947612165</v>
      </c>
      <c r="O20" s="32">
        <f t="shared" si="2"/>
        <v>4397.7881324946029</v>
      </c>
      <c r="P20" s="7">
        <f t="shared" si="2"/>
        <v>3948.3391093311889</v>
      </c>
    </row>
    <row r="22" spans="2:18" x14ac:dyDescent="0.25">
      <c r="C22" t="s">
        <v>47</v>
      </c>
    </row>
    <row r="24" spans="2:18" x14ac:dyDescent="0.25">
      <c r="D24" s="8"/>
      <c r="E24" s="9"/>
    </row>
    <row r="25" spans="2:18" ht="28.5" x14ac:dyDescent="0.45">
      <c r="C25" s="41" t="s">
        <v>20</v>
      </c>
      <c r="D25" s="2"/>
      <c r="E25" s="9"/>
    </row>
    <row r="26" spans="2:18" ht="15.75" customHeight="1" x14ac:dyDescent="0.25">
      <c r="C26" s="42" t="s">
        <v>36</v>
      </c>
    </row>
    <row r="27" spans="2:18" x14ac:dyDescent="0.2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8" ht="21" x14ac:dyDescent="0.35">
      <c r="C28" s="10" t="s">
        <v>0</v>
      </c>
      <c r="D28" s="11" t="s">
        <v>1</v>
      </c>
      <c r="E28" s="11" t="s">
        <v>2</v>
      </c>
      <c r="F28" s="11" t="s">
        <v>3</v>
      </c>
      <c r="G28" s="11" t="s">
        <v>4</v>
      </c>
      <c r="H28" s="11" t="s">
        <v>5</v>
      </c>
      <c r="I28" s="11" t="s">
        <v>6</v>
      </c>
      <c r="J28" s="11" t="s">
        <v>7</v>
      </c>
      <c r="K28" s="11" t="s">
        <v>8</v>
      </c>
      <c r="L28" s="11" t="s">
        <v>9</v>
      </c>
      <c r="M28" s="11" t="s">
        <v>10</v>
      </c>
      <c r="N28" s="11" t="s">
        <v>11</v>
      </c>
      <c r="O28" s="11" t="s">
        <v>12</v>
      </c>
      <c r="P28" s="12" t="s">
        <v>13</v>
      </c>
    </row>
    <row r="29" spans="2:18" s="1" customFormat="1" ht="30" customHeight="1" x14ac:dyDescent="0.25">
      <c r="C29" s="13" t="s">
        <v>16</v>
      </c>
      <c r="D29" s="36">
        <f>SUM(D30:D31)</f>
        <v>23394.685137187553</v>
      </c>
      <c r="E29" s="36">
        <f t="shared" ref="E29:P29" si="3">SUM(E30:E31)</f>
        <v>1856.7882999999999</v>
      </c>
      <c r="F29" s="36">
        <f t="shared" si="3"/>
        <v>1837.1912999999997</v>
      </c>
      <c r="G29" s="36">
        <f t="shared" si="3"/>
        <v>1787.1912999999997</v>
      </c>
      <c r="H29" s="36">
        <f t="shared" si="3"/>
        <v>2470.5175371875553</v>
      </c>
      <c r="I29" s="36">
        <f t="shared" si="3"/>
        <v>1787.1912999999997</v>
      </c>
      <c r="J29" s="36">
        <f t="shared" si="3"/>
        <v>1787.1912999999997</v>
      </c>
      <c r="K29" s="36">
        <f t="shared" si="3"/>
        <v>2382.6075999999998</v>
      </c>
      <c r="L29" s="36">
        <f t="shared" si="3"/>
        <v>1787.1912999999997</v>
      </c>
      <c r="M29" s="36">
        <f t="shared" si="3"/>
        <v>1787.1912999999997</v>
      </c>
      <c r="N29" s="36">
        <f t="shared" si="3"/>
        <v>1957.2412999999999</v>
      </c>
      <c r="O29" s="36">
        <f t="shared" si="3"/>
        <v>1787.1912999999997</v>
      </c>
      <c r="P29" s="39">
        <f t="shared" si="3"/>
        <v>2167.1913</v>
      </c>
      <c r="R29" s="6"/>
    </row>
    <row r="30" spans="2:18" s="1" customFormat="1" ht="30" customHeight="1" x14ac:dyDescent="0.25">
      <c r="C30" s="15" t="s">
        <v>31</v>
      </c>
      <c r="D30" s="25">
        <f>SUM(E30:P30)</f>
        <v>23303.083899999998</v>
      </c>
      <c r="E30" s="25">
        <v>1856.7882999999999</v>
      </c>
      <c r="F30" s="25">
        <v>1787.1912999999997</v>
      </c>
      <c r="G30" s="25">
        <v>1787.1912999999997</v>
      </c>
      <c r="H30" s="25">
        <v>2428.9162999999999</v>
      </c>
      <c r="I30" s="25">
        <v>1787.1912999999997</v>
      </c>
      <c r="J30" s="25">
        <v>1787.1912999999997</v>
      </c>
      <c r="K30" s="25">
        <v>2382.6075999999998</v>
      </c>
      <c r="L30" s="25">
        <v>1787.1912999999997</v>
      </c>
      <c r="M30" s="25">
        <v>1787.1912999999997</v>
      </c>
      <c r="N30" s="25">
        <v>1957.2412999999999</v>
      </c>
      <c r="O30" s="25">
        <v>1787.1912999999997</v>
      </c>
      <c r="P30" s="26">
        <v>2167.1913</v>
      </c>
    </row>
    <row r="31" spans="2:18" s="1" customFormat="1" ht="30" customHeight="1" x14ac:dyDescent="0.25">
      <c r="C31" s="15" t="s">
        <v>32</v>
      </c>
      <c r="D31" s="25">
        <v>91.601237187555228</v>
      </c>
      <c r="E31" s="25"/>
      <c r="F31" s="25">
        <v>50</v>
      </c>
      <c r="G31" s="25"/>
      <c r="H31" s="25">
        <v>41.601237187555228</v>
      </c>
      <c r="I31" s="25"/>
      <c r="J31" s="25"/>
      <c r="K31" s="25"/>
      <c r="L31" s="25"/>
      <c r="M31" s="25"/>
      <c r="N31" s="25"/>
      <c r="O31" s="25"/>
      <c r="P31" s="26"/>
      <c r="R31" s="40"/>
    </row>
    <row r="32" spans="2:18" s="1" customFormat="1" ht="30" customHeight="1" x14ac:dyDescent="0.25">
      <c r="C32" s="13" t="s">
        <v>17</v>
      </c>
      <c r="D32" s="36">
        <f>SUM(D33:D34)</f>
        <v>3439.2597487502217</v>
      </c>
      <c r="E32" s="36">
        <f t="shared" ref="E32" si="4">SUM(E33:E34)</f>
        <v>243.48499999999999</v>
      </c>
      <c r="F32" s="36">
        <f t="shared" ref="F32" si="5">SUM(F33:F34)</f>
        <v>362.4652371875552</v>
      </c>
      <c r="G32" s="36">
        <f t="shared" ref="G32" si="6">SUM(G33:G34)</f>
        <v>303.73969999999997</v>
      </c>
      <c r="H32" s="36">
        <f t="shared" ref="H32" si="7">SUM(H33:H34)</f>
        <v>176.98500000000001</v>
      </c>
      <c r="I32" s="36">
        <f t="shared" ref="I32" si="8">SUM(I33:I34)</f>
        <v>362.4652371875552</v>
      </c>
      <c r="J32" s="36">
        <f t="shared" ref="J32" si="9">SUM(J33:J34)</f>
        <v>303.73969999999997</v>
      </c>
      <c r="K32" s="36">
        <f t="shared" ref="K32" si="10">SUM(K33:K34)</f>
        <v>176.98500000000001</v>
      </c>
      <c r="L32" s="36">
        <f t="shared" ref="L32" si="11">SUM(L33:L34)</f>
        <v>362.4652371875552</v>
      </c>
      <c r="M32" s="36">
        <f t="shared" ref="M32" si="12">SUM(M33:M34)</f>
        <v>303.73969999999997</v>
      </c>
      <c r="N32" s="36">
        <f t="shared" ref="N32" si="13">SUM(N33:N34)</f>
        <v>176.98500000000001</v>
      </c>
      <c r="O32" s="36">
        <f t="shared" ref="O32" si="14">SUM(O33:O34)</f>
        <v>362.4652371875552</v>
      </c>
      <c r="P32" s="39">
        <f t="shared" ref="P32" si="15">SUM(P33:P34)</f>
        <v>303.73969999999997</v>
      </c>
      <c r="R32" s="6"/>
    </row>
    <row r="33" spans="3:18" s="1" customFormat="1" ht="30" customHeight="1" x14ac:dyDescent="0.25">
      <c r="C33" s="15" t="s">
        <v>31</v>
      </c>
      <c r="D33" s="25">
        <f>SUM(E33:P33)</f>
        <v>3072.8548000000005</v>
      </c>
      <c r="E33" s="25">
        <v>243.48499999999999</v>
      </c>
      <c r="F33" s="25">
        <v>270.86399999999998</v>
      </c>
      <c r="G33" s="25">
        <v>303.73969999999997</v>
      </c>
      <c r="H33" s="25">
        <v>176.98500000000001</v>
      </c>
      <c r="I33" s="25">
        <v>270.86399999999998</v>
      </c>
      <c r="J33" s="25">
        <v>303.73969999999997</v>
      </c>
      <c r="K33" s="25">
        <v>176.98500000000001</v>
      </c>
      <c r="L33" s="25">
        <v>270.86399999999998</v>
      </c>
      <c r="M33" s="25">
        <v>303.73969999999997</v>
      </c>
      <c r="N33" s="25">
        <v>176.98500000000001</v>
      </c>
      <c r="O33" s="25">
        <v>270.86399999999998</v>
      </c>
      <c r="P33" s="26">
        <v>303.73969999999997</v>
      </c>
    </row>
    <row r="34" spans="3:18" s="1" customFormat="1" ht="30" customHeight="1" x14ac:dyDescent="0.25">
      <c r="C34" s="15" t="s">
        <v>32</v>
      </c>
      <c r="D34" s="25">
        <v>366.40494875022091</v>
      </c>
      <c r="E34" s="25"/>
      <c r="F34" s="25">
        <v>91.601237187555228</v>
      </c>
      <c r="G34" s="25"/>
      <c r="H34" s="25"/>
      <c r="I34" s="25">
        <v>91.601237187555228</v>
      </c>
      <c r="J34" s="25"/>
      <c r="K34" s="25"/>
      <c r="L34" s="25">
        <v>91.601237187555228</v>
      </c>
      <c r="M34" s="25"/>
      <c r="N34" s="25"/>
      <c r="O34" s="25">
        <v>91.601237187555228</v>
      </c>
      <c r="P34" s="26"/>
      <c r="R34" s="40"/>
    </row>
    <row r="35" spans="3:18" s="1" customFormat="1" ht="30" customHeight="1" x14ac:dyDescent="0.25">
      <c r="C35" s="13" t="s">
        <v>18</v>
      </c>
      <c r="D35" s="36">
        <f>SUM(D36:D37)</f>
        <v>6192.3883718755505</v>
      </c>
      <c r="E35" s="36">
        <f t="shared" ref="E35" si="16">SUM(E36:E37)</f>
        <v>289.75</v>
      </c>
      <c r="F35" s="36">
        <f t="shared" ref="F35" si="17">SUM(F36:F37)</f>
        <v>333.50309296888804</v>
      </c>
      <c r="G35" s="36">
        <f t="shared" ref="G35" si="18">SUM(G36:G37)</f>
        <v>133</v>
      </c>
      <c r="H35" s="36">
        <f t="shared" ref="H35" si="19">SUM(H36:H37)</f>
        <v>580.90209296888804</v>
      </c>
      <c r="I35" s="36">
        <f t="shared" ref="I35" si="20">SUM(I36:I37)</f>
        <v>1111.9749999999999</v>
      </c>
      <c r="J35" s="36">
        <f t="shared" ref="J35" si="21">SUM(J36:J37)</f>
        <v>590.69099999999992</v>
      </c>
      <c r="K35" s="36">
        <f t="shared" ref="K35" si="22">SUM(K36:K37)</f>
        <v>373.19800000000004</v>
      </c>
      <c r="L35" s="36">
        <f t="shared" ref="L35" si="23">SUM(L36:L37)</f>
        <v>333.50309296888804</v>
      </c>
      <c r="M35" s="36">
        <f t="shared" ref="M35" si="24">SUM(M36:M37)</f>
        <v>133</v>
      </c>
      <c r="N35" s="36">
        <f t="shared" ref="N35" si="25">SUM(N36:N37)</f>
        <v>580.90209296888804</v>
      </c>
      <c r="O35" s="36">
        <f t="shared" ref="O35" si="26">SUM(O36:O37)</f>
        <v>1111.9749999999999</v>
      </c>
      <c r="P35" s="39">
        <f t="shared" ref="P35" si="27">SUM(P36:P37)</f>
        <v>619.98899999999992</v>
      </c>
    </row>
    <row r="36" spans="3:18" s="1" customFormat="1" ht="30" customHeight="1" x14ac:dyDescent="0.25">
      <c r="C36" s="15" t="s">
        <v>31</v>
      </c>
      <c r="D36" s="25">
        <f>SUM(E36:P36)</f>
        <v>5276.3759999999984</v>
      </c>
      <c r="E36" s="25">
        <v>289.75</v>
      </c>
      <c r="F36" s="25">
        <v>104.5</v>
      </c>
      <c r="G36" s="25">
        <v>133</v>
      </c>
      <c r="H36" s="25">
        <v>351.899</v>
      </c>
      <c r="I36" s="25">
        <v>1111.9749999999999</v>
      </c>
      <c r="J36" s="25">
        <v>590.69099999999992</v>
      </c>
      <c r="K36" s="25">
        <v>373.19800000000004</v>
      </c>
      <c r="L36" s="25">
        <v>104.5</v>
      </c>
      <c r="M36" s="25">
        <v>133</v>
      </c>
      <c r="N36" s="25">
        <v>351.899</v>
      </c>
      <c r="O36" s="25">
        <v>1111.9749999999999</v>
      </c>
      <c r="P36" s="26">
        <v>619.98899999999992</v>
      </c>
    </row>
    <row r="37" spans="3:18" s="1" customFormat="1" ht="30" customHeight="1" x14ac:dyDescent="0.25">
      <c r="C37" s="15" t="s">
        <v>32</v>
      </c>
      <c r="D37" s="25">
        <v>916.01237187555216</v>
      </c>
      <c r="E37" s="25"/>
      <c r="F37" s="25">
        <v>229.00309296888804</v>
      </c>
      <c r="G37" s="25"/>
      <c r="H37" s="25">
        <v>229.00309296888804</v>
      </c>
      <c r="I37" s="25"/>
      <c r="J37" s="25"/>
      <c r="K37" s="25"/>
      <c r="L37" s="25">
        <v>229.00309296888804</v>
      </c>
      <c r="M37" s="25"/>
      <c r="N37" s="25">
        <v>229.00309296888804</v>
      </c>
      <c r="O37" s="25"/>
      <c r="P37" s="26"/>
      <c r="Q37" s="40"/>
    </row>
    <row r="38" spans="3:18" s="1" customFormat="1" ht="30" customHeight="1" x14ac:dyDescent="0.25">
      <c r="C38" s="13" t="s">
        <v>19</v>
      </c>
      <c r="D38" s="36">
        <f>SUM(D39:D41)</f>
        <v>8909.4790859377772</v>
      </c>
      <c r="E38" s="36">
        <f t="shared" ref="E38:P38" si="28">SUM(E39:E41)</f>
        <v>991.745</v>
      </c>
      <c r="F38" s="36">
        <f t="shared" si="28"/>
        <v>959.86489999999992</v>
      </c>
      <c r="G38" s="36">
        <f t="shared" si="28"/>
        <v>544.71489999999994</v>
      </c>
      <c r="H38" s="36">
        <f t="shared" si="28"/>
        <v>530.27489999999989</v>
      </c>
      <c r="I38" s="36">
        <f t="shared" si="28"/>
        <v>504.53362864592543</v>
      </c>
      <c r="J38" s="36">
        <f t="shared" si="28"/>
        <v>190.8399</v>
      </c>
      <c r="K38" s="36">
        <f t="shared" si="28"/>
        <v>344.26490000000001</v>
      </c>
      <c r="L38" s="36">
        <f t="shared" si="28"/>
        <v>1852.258728645925</v>
      </c>
      <c r="M38" s="36">
        <f t="shared" si="28"/>
        <v>258.63</v>
      </c>
      <c r="N38" s="36">
        <f t="shared" si="28"/>
        <v>1395.8787286459251</v>
      </c>
      <c r="O38" s="36">
        <f t="shared" si="28"/>
        <v>524.94349999999997</v>
      </c>
      <c r="P38" s="39">
        <f t="shared" si="28"/>
        <v>811.53</v>
      </c>
    </row>
    <row r="39" spans="3:18" s="1" customFormat="1" ht="30" customHeight="1" x14ac:dyDescent="0.25">
      <c r="C39" s="15" t="s">
        <v>31</v>
      </c>
      <c r="D39" s="25">
        <f>SUM(E39:P39)</f>
        <v>7575.4728999999998</v>
      </c>
      <c r="E39" s="25">
        <v>918.745</v>
      </c>
      <c r="F39" s="25">
        <v>886.86489999999992</v>
      </c>
      <c r="G39" s="25">
        <v>471.7149</v>
      </c>
      <c r="H39" s="25">
        <v>457.27489999999995</v>
      </c>
      <c r="I39" s="25">
        <v>278.86490000000003</v>
      </c>
      <c r="J39" s="25">
        <v>117.8399</v>
      </c>
      <c r="K39" s="25">
        <v>271.26490000000001</v>
      </c>
      <c r="L39" s="25">
        <v>1626.5899999999997</v>
      </c>
      <c r="M39" s="25">
        <v>185.63</v>
      </c>
      <c r="N39" s="25">
        <v>1170.2099999999998</v>
      </c>
      <c r="O39" s="25">
        <v>451.94349999999997</v>
      </c>
      <c r="P39" s="26">
        <v>738.53</v>
      </c>
    </row>
    <row r="40" spans="3:18" s="1" customFormat="1" ht="30" customHeight="1" x14ac:dyDescent="0.25">
      <c r="C40" s="15" t="s">
        <v>33</v>
      </c>
      <c r="D40" s="25">
        <f>SUM(E40:P40)</f>
        <v>876</v>
      </c>
      <c r="E40" s="25">
        <v>73</v>
      </c>
      <c r="F40" s="25">
        <v>73</v>
      </c>
      <c r="G40" s="25">
        <v>73</v>
      </c>
      <c r="H40" s="25">
        <v>73</v>
      </c>
      <c r="I40" s="25">
        <v>73</v>
      </c>
      <c r="J40" s="25">
        <v>73</v>
      </c>
      <c r="K40" s="25">
        <v>73</v>
      </c>
      <c r="L40" s="25">
        <v>73</v>
      </c>
      <c r="M40" s="25">
        <v>73</v>
      </c>
      <c r="N40" s="25">
        <v>73</v>
      </c>
      <c r="O40" s="25">
        <v>73</v>
      </c>
      <c r="P40" s="26">
        <v>73</v>
      </c>
    </row>
    <row r="41" spans="3:18" s="1" customFormat="1" ht="30" customHeight="1" x14ac:dyDescent="0.25">
      <c r="C41" s="15" t="s">
        <v>32</v>
      </c>
      <c r="D41" s="25">
        <v>458.00618593777608</v>
      </c>
      <c r="E41" s="25"/>
      <c r="F41" s="25"/>
      <c r="G41" s="25"/>
      <c r="H41" s="25"/>
      <c r="I41" s="25">
        <v>152.66872864592537</v>
      </c>
      <c r="J41" s="25"/>
      <c r="K41" s="25"/>
      <c r="L41" s="25">
        <v>152.66872864592537</v>
      </c>
      <c r="M41" s="25"/>
      <c r="N41" s="25">
        <v>152.66872864592537</v>
      </c>
      <c r="O41" s="25"/>
      <c r="P41" s="26"/>
      <c r="R41" s="40"/>
    </row>
    <row r="42" spans="3:18" s="1" customFormat="1" ht="30" customHeight="1" x14ac:dyDescent="0.25">
      <c r="C42" s="13" t="s">
        <v>14</v>
      </c>
      <c r="D42" s="36">
        <f>SUM(D43:D44)</f>
        <v>4626</v>
      </c>
      <c r="E42" s="36">
        <f t="shared" ref="E42:P42" si="29">SUM(E43:E44)</f>
        <v>0</v>
      </c>
      <c r="F42" s="36">
        <f t="shared" si="29"/>
        <v>0</v>
      </c>
      <c r="G42" s="36">
        <f t="shared" si="29"/>
        <v>1542</v>
      </c>
      <c r="H42" s="36">
        <f t="shared" si="29"/>
        <v>0</v>
      </c>
      <c r="I42" s="36">
        <f t="shared" si="29"/>
        <v>0</v>
      </c>
      <c r="J42" s="36">
        <f t="shared" si="29"/>
        <v>0</v>
      </c>
      <c r="K42" s="36">
        <f t="shared" si="29"/>
        <v>3084</v>
      </c>
      <c r="L42" s="36">
        <f t="shared" si="29"/>
        <v>0</v>
      </c>
      <c r="M42" s="36">
        <f t="shared" si="29"/>
        <v>0</v>
      </c>
      <c r="N42" s="36">
        <f t="shared" si="29"/>
        <v>0</v>
      </c>
      <c r="O42" s="36">
        <f t="shared" si="29"/>
        <v>0</v>
      </c>
      <c r="P42" s="39">
        <f t="shared" si="29"/>
        <v>0</v>
      </c>
    </row>
    <row r="43" spans="3:18" s="1" customFormat="1" ht="30" customHeight="1" x14ac:dyDescent="0.25">
      <c r="C43" s="15" t="s">
        <v>29</v>
      </c>
      <c r="D43" s="25">
        <f t="shared" ref="D43:D44" si="30">SUM(E43:P43)</f>
        <v>1542</v>
      </c>
      <c r="E43" s="25"/>
      <c r="F43" s="25"/>
      <c r="G43" s="25">
        <f t="shared" ref="G43" si="31">(100000000*15.42)/1000000</f>
        <v>1542</v>
      </c>
      <c r="H43" s="25"/>
      <c r="I43" s="25"/>
      <c r="J43" s="25"/>
      <c r="K43" s="25"/>
      <c r="L43" s="25"/>
      <c r="M43" s="25"/>
      <c r="N43" s="25"/>
      <c r="O43" s="25"/>
      <c r="P43" s="26"/>
    </row>
    <row r="44" spans="3:18" s="1" customFormat="1" ht="30" customHeight="1" x14ac:dyDescent="0.25">
      <c r="C44" s="15" t="s">
        <v>30</v>
      </c>
      <c r="D44" s="25">
        <f t="shared" si="30"/>
        <v>3084</v>
      </c>
      <c r="E44" s="25"/>
      <c r="F44" s="25"/>
      <c r="G44" s="25"/>
      <c r="H44" s="25"/>
      <c r="I44" s="25"/>
      <c r="J44" s="25"/>
      <c r="K44" s="25">
        <f>(200000000*15.42)/1000000</f>
        <v>3084</v>
      </c>
      <c r="L44" s="25"/>
      <c r="M44" s="25"/>
      <c r="N44" s="25"/>
      <c r="O44" s="25"/>
      <c r="P44" s="26"/>
    </row>
    <row r="45" spans="3:18" s="1" customFormat="1" ht="30" customHeight="1" x14ac:dyDescent="0.25">
      <c r="C45" s="16" t="s">
        <v>15</v>
      </c>
      <c r="D45" s="37">
        <f>SUM(E45:P45)</f>
        <v>46561.812343751095</v>
      </c>
      <c r="E45" s="37">
        <f>E42+E38+E35+E32+E29</f>
        <v>3381.7682999999997</v>
      </c>
      <c r="F45" s="37">
        <f t="shared" ref="F45:P45" si="32">F42+F38+F35+F32+F29</f>
        <v>3493.0245301564428</v>
      </c>
      <c r="G45" s="37">
        <f t="shared" si="32"/>
        <v>4310.6458999999995</v>
      </c>
      <c r="H45" s="37">
        <f t="shared" si="32"/>
        <v>3758.6795301564434</v>
      </c>
      <c r="I45" s="37">
        <f t="shared" si="32"/>
        <v>3766.1651658334804</v>
      </c>
      <c r="J45" s="37">
        <f t="shared" si="32"/>
        <v>2872.4618999999993</v>
      </c>
      <c r="K45" s="37">
        <f t="shared" si="32"/>
        <v>6361.0555000000004</v>
      </c>
      <c r="L45" s="37">
        <f t="shared" si="32"/>
        <v>4335.4183588023679</v>
      </c>
      <c r="M45" s="37">
        <f t="shared" si="32"/>
        <v>2482.5609999999997</v>
      </c>
      <c r="N45" s="37">
        <f t="shared" si="32"/>
        <v>4111.0071216148135</v>
      </c>
      <c r="O45" s="37">
        <f t="shared" si="32"/>
        <v>3786.5750371875547</v>
      </c>
      <c r="P45" s="38">
        <f t="shared" si="32"/>
        <v>3902.45</v>
      </c>
    </row>
    <row r="47" spans="3:18" x14ac:dyDescent="0.25">
      <c r="D47" s="33"/>
      <c r="E47" s="33"/>
    </row>
    <row r="48" spans="3:18" ht="21" x14ac:dyDescent="0.35">
      <c r="C48" s="50" t="s">
        <v>37</v>
      </c>
      <c r="D48" s="33"/>
      <c r="E48" s="33"/>
    </row>
    <row r="49" spans="3:16" ht="47.25" x14ac:dyDescent="0.25">
      <c r="C49" s="44" t="s">
        <v>38</v>
      </c>
      <c r="D49" s="5">
        <f>D18-D43-D44</f>
        <v>643.40434375110362</v>
      </c>
      <c r="E49" s="33"/>
    </row>
    <row r="50" spans="3:16" x14ac:dyDescent="0.25">
      <c r="C50" s="43" t="s">
        <v>27</v>
      </c>
      <c r="D50" s="33">
        <f>D19*0.05</f>
        <v>2064.6203999999998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3:16" x14ac:dyDescent="0.25">
      <c r="C51" s="3" t="s">
        <v>44</v>
      </c>
      <c r="D51" s="49">
        <f>SUM(D49:D50)</f>
        <v>2708.0247437511034</v>
      </c>
    </row>
    <row r="52" spans="3:16" x14ac:dyDescent="0.25">
      <c r="C52" s="3"/>
      <c r="D52" s="33"/>
    </row>
    <row r="53" spans="3:16" x14ac:dyDescent="0.25">
      <c r="C53" s="46" t="s">
        <v>45</v>
      </c>
      <c r="D53" s="47">
        <f>D40</f>
        <v>876</v>
      </c>
    </row>
    <row r="54" spans="3:16" x14ac:dyDescent="0.25">
      <c r="D54" s="34"/>
    </row>
    <row r="55" spans="3:16" x14ac:dyDescent="0.25">
      <c r="C55" s="3" t="s">
        <v>46</v>
      </c>
      <c r="D55" s="48">
        <f>D51-D53</f>
        <v>1832.0247437511034</v>
      </c>
    </row>
    <row r="56" spans="3:16" x14ac:dyDescent="0.25">
      <c r="C56" s="45" t="s">
        <v>39</v>
      </c>
      <c r="D56" s="34">
        <f>D55*0.05</f>
        <v>91.601237187555171</v>
      </c>
    </row>
    <row r="57" spans="3:16" x14ac:dyDescent="0.25">
      <c r="C57" s="45" t="s">
        <v>41</v>
      </c>
      <c r="D57" s="34">
        <f>D55*0.2</f>
        <v>366.40494875022068</v>
      </c>
    </row>
    <row r="58" spans="3:16" x14ac:dyDescent="0.25">
      <c r="C58" s="45" t="s">
        <v>42</v>
      </c>
      <c r="D58" s="8">
        <f>D55*0.5</f>
        <v>916.01237187555171</v>
      </c>
    </row>
    <row r="59" spans="3:16" x14ac:dyDescent="0.25">
      <c r="C59" s="45" t="s">
        <v>43</v>
      </c>
      <c r="D59" s="34">
        <f>D55*0.25</f>
        <v>458.00618593777585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FINANCING &amp; MATURITIES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Zunain Shareef</cp:lastModifiedBy>
  <dcterms:created xsi:type="dcterms:W3CDTF">2017-12-29T08:17:05Z</dcterms:created>
  <dcterms:modified xsi:type="dcterms:W3CDTF">2018-02-05T11:32:11Z</dcterms:modified>
</cp:coreProperties>
</file>