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15330" windowHeight="7680" tabRatio="886" activeTab="2"/>
  </bookViews>
  <sheets>
    <sheet name="Summary_BOQ_WSP " sheetId="25" r:id="rId1"/>
    <sheet name="1.1-Valve Specials" sheetId="9" state="hidden" r:id="rId2"/>
    <sheet name="BOQ.-WSP " sheetId="3" r:id="rId3"/>
    <sheet name="Electrical BOQ-Package 1"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 hidden="1">'BOQ.-WSP '!$A$1:$G$27</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'!$A$1:$G$392</definedName>
    <definedName name="_xlnm.Print_Area" localSheetId="3">'Electrical BOQ-Package 1'!$A$2:$F$23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45621"/>
</workbook>
</file>

<file path=xl/calcChain.xml><?xml version="1.0" encoding="utf-8"?>
<calcChain xmlns="http://schemas.openxmlformats.org/spreadsheetml/2006/main">
  <c r="B21" i="25" l="1"/>
  <c r="B11" i="25"/>
  <c r="A12" i="25"/>
  <c r="B12" i="25"/>
  <c r="C12" i="25"/>
  <c r="D400" i="3"/>
  <c r="D402" i="3" s="1"/>
  <c r="D404" i="3" s="1"/>
  <c r="G364" i="3"/>
  <c r="D362" i="3"/>
  <c r="D356" i="3"/>
  <c r="D354" i="3"/>
  <c r="D349" i="3"/>
  <c r="D347" i="3"/>
  <c r="D344" i="3"/>
  <c r="D342" i="3"/>
  <c r="D338" i="3"/>
  <c r="D334" i="3"/>
  <c r="D332" i="3"/>
  <c r="D335" i="3" s="1"/>
  <c r="D293" i="3"/>
  <c r="D396" i="3" l="1"/>
  <c r="D167" i="3"/>
  <c r="D114" i="3" l="1"/>
  <c r="D110" i="3"/>
  <c r="D130" i="3" s="1"/>
  <c r="D166" i="3" l="1"/>
  <c r="D165" i="3"/>
  <c r="D161" i="3"/>
  <c r="D34" i="3" l="1"/>
  <c r="D107" i="3" l="1"/>
  <c r="D127" i="3" s="1"/>
  <c r="D109" i="3"/>
  <c r="D129" i="3" s="1"/>
  <c r="D108" i="3"/>
  <c r="D128" i="3" s="1"/>
  <c r="D106" i="3"/>
  <c r="D126" i="3" s="1"/>
  <c r="D102" i="3"/>
  <c r="D81" i="3"/>
  <c r="D58" i="3"/>
  <c r="D72" i="3" s="1"/>
  <c r="D59" i="3"/>
  <c r="D73" i="3" s="1"/>
  <c r="D60" i="3"/>
  <c r="D74" i="3" s="1"/>
  <c r="D61" i="3"/>
  <c r="D75" i="3" s="1"/>
  <c r="D62" i="3"/>
  <c r="D76" i="3" s="1"/>
  <c r="D63" i="3"/>
  <c r="D77" i="3" s="1"/>
  <c r="D64" i="3"/>
  <c r="D78" i="3" s="1"/>
  <c r="D65" i="3"/>
  <c r="D79" i="3" s="1"/>
  <c r="D66" i="3"/>
  <c r="D80" i="3" s="1"/>
  <c r="D68" i="3"/>
  <c r="D82" i="3" s="1"/>
  <c r="B50" i="3"/>
  <c r="B51" i="3"/>
  <c r="B52" i="3"/>
  <c r="B53" i="3"/>
  <c r="D30" i="3"/>
  <c r="D33" i="3"/>
  <c r="D31" i="3"/>
  <c r="D28" i="3"/>
  <c r="D22" i="3" s="1"/>
  <c r="D29" i="3"/>
  <c r="D88" i="3" l="1"/>
  <c r="D89" i="3"/>
  <c r="D90" i="3"/>
  <c r="D91" i="3"/>
  <c r="D92" i="3"/>
  <c r="D93" i="3"/>
  <c r="D94" i="3"/>
  <c r="D95" i="3"/>
  <c r="D96" i="3"/>
  <c r="D97" i="3"/>
  <c r="D98" i="3"/>
  <c r="D87" i="3"/>
  <c r="D57" i="3"/>
  <c r="D71" i="3" s="1"/>
  <c r="B57" i="3"/>
  <c r="B71" i="3" s="1"/>
  <c r="B87" i="3" s="1"/>
  <c r="B106" i="3" s="1"/>
  <c r="B126" i="3" s="1"/>
  <c r="B117" i="3" l="1"/>
  <c r="B54" i="3"/>
  <c r="B64" i="3"/>
  <c r="B280" i="3" l="1"/>
  <c r="B287" i="3" l="1"/>
  <c r="B273" i="3"/>
  <c r="D169" i="3" l="1"/>
  <c r="D121" i="3" l="1"/>
  <c r="D122" i="3"/>
  <c r="D118" i="3"/>
  <c r="D119" i="3"/>
  <c r="D123" i="3"/>
  <c r="D120" i="3"/>
  <c r="B67" i="3" l="1"/>
  <c r="B45" i="3"/>
  <c r="B46" i="3"/>
  <c r="B47" i="3"/>
  <c r="B48" i="3"/>
  <c r="B49" i="3"/>
  <c r="B78" i="3"/>
  <c r="B94" i="3" s="1"/>
  <c r="B65" i="3"/>
  <c r="B79" i="3" s="1"/>
  <c r="B95" i="3" s="1"/>
  <c r="B66" i="3"/>
  <c r="B80" i="3" s="1"/>
  <c r="B96" i="3" s="1"/>
  <c r="B63" i="3" l="1"/>
  <c r="B77" i="3" s="1"/>
  <c r="B93" i="3" s="1"/>
  <c r="B112" i="3" s="1"/>
  <c r="B123" i="3" s="1"/>
  <c r="B61" i="3"/>
  <c r="B75" i="3" s="1"/>
  <c r="B91" i="3" s="1"/>
  <c r="B110" i="3" s="1"/>
  <c r="B59" i="3"/>
  <c r="B73" i="3" s="1"/>
  <c r="B89" i="3" s="1"/>
  <c r="B108" i="3" s="1"/>
  <c r="B128" i="3" s="1"/>
  <c r="B62" i="3"/>
  <c r="B76" i="3" s="1"/>
  <c r="B92" i="3" s="1"/>
  <c r="B111" i="3" s="1"/>
  <c r="B122" i="3" s="1"/>
  <c r="B60" i="3"/>
  <c r="B74" i="3" s="1"/>
  <c r="B90" i="3" s="1"/>
  <c r="B109" i="3" s="1"/>
  <c r="B129" i="3" s="1"/>
  <c r="B81" i="3"/>
  <c r="B97" i="3" s="1"/>
  <c r="A1" i="25"/>
  <c r="B121" i="3" l="1"/>
  <c r="B130" i="3"/>
  <c r="B120" i="3"/>
  <c r="B119" i="3"/>
  <c r="D117" i="3"/>
  <c r="B44" i="3" l="1"/>
  <c r="B58" i="3" l="1"/>
  <c r="B72" i="3" s="1"/>
  <c r="B88" i="3" s="1"/>
  <c r="B107" i="3" s="1"/>
  <c r="B127" i="3" s="1"/>
  <c r="C15" i="25"/>
  <c r="B118" i="3" l="1"/>
  <c r="G292" i="3"/>
  <c r="G291" i="3"/>
  <c r="G134" i="3" l="1"/>
  <c r="G133" i="3"/>
  <c r="B15" i="25" l="1"/>
  <c r="D226" i="3"/>
  <c r="D192" i="3"/>
  <c r="D324" i="3" l="1"/>
  <c r="D280" i="3"/>
  <c r="A15" i="25" l="1"/>
  <c r="B18" i="25"/>
  <c r="A18" i="25"/>
  <c r="B17" i="25"/>
  <c r="A17" i="25"/>
  <c r="B16" i="25"/>
  <c r="A16" i="25"/>
  <c r="D225" i="3" l="1"/>
  <c r="D229" i="3" s="1"/>
  <c r="B68" i="3" l="1"/>
  <c r="B82" i="3" s="1"/>
  <c r="B98" i="3" s="1"/>
  <c r="D283" i="3"/>
  <c r="D287" i="3"/>
  <c r="D279" i="3"/>
  <c r="D286" i="3" s="1"/>
  <c r="B279" i="3"/>
  <c r="B286" i="3" s="1"/>
  <c r="D191" i="3"/>
  <c r="D194" i="3" s="1"/>
  <c r="D132" i="3"/>
  <c r="D327" i="3"/>
  <c r="B283" i="3"/>
  <c r="B290" i="3" s="1"/>
  <c r="D202" i="3"/>
  <c r="D180" i="3"/>
  <c r="D281" i="3"/>
  <c r="D288" i="3" s="1"/>
  <c r="D282" i="3"/>
  <c r="D289" i="3" s="1"/>
  <c r="D290" i="3"/>
  <c r="B282" i="3"/>
  <c r="B289" i="3" s="1"/>
  <c r="B281" i="3"/>
  <c r="B288" i="3" s="1"/>
  <c r="D238" i="3"/>
  <c r="D244" i="3" s="1"/>
  <c r="D237" i="3"/>
  <c r="D203" i="3"/>
  <c r="D210" i="3" s="1"/>
  <c r="B203" i="3"/>
  <c r="B202" i="3"/>
  <c r="D148" i="3"/>
  <c r="D154" i="3" s="1"/>
  <c r="D147" i="3"/>
  <c r="D153" i="3" s="1"/>
  <c r="C20" i="25"/>
  <c r="B20" i="25"/>
  <c r="A20" i="25"/>
  <c r="C19" i="25"/>
  <c r="B19" i="25"/>
  <c r="A19" i="25"/>
  <c r="B6" i="25"/>
  <c r="C6" i="25"/>
  <c r="C7" i="25"/>
  <c r="C8" i="25"/>
  <c r="C9" i="25"/>
  <c r="C10" i="25"/>
  <c r="C13" i="25"/>
  <c r="C14" i="25"/>
  <c r="B14" i="25"/>
  <c r="A14" i="25"/>
  <c r="B13" i="25"/>
  <c r="A13" i="25"/>
  <c r="B10" i="25"/>
  <c r="A10" i="25"/>
  <c r="B9" i="25"/>
  <c r="A9" i="25"/>
  <c r="B8" i="25"/>
  <c r="A8" i="25"/>
  <c r="B7" i="25"/>
  <c r="A7" i="25"/>
  <c r="A6" i="25"/>
  <c r="G25" i="9"/>
  <c r="F25" i="9"/>
  <c r="E25" i="9"/>
  <c r="D25" i="9"/>
  <c r="C25" i="9"/>
  <c r="Q21" i="9"/>
  <c r="P21" i="9"/>
  <c r="O21" i="9"/>
  <c r="N21" i="9"/>
  <c r="M21" i="9"/>
  <c r="L21" i="9"/>
  <c r="K21" i="9"/>
  <c r="J21" i="9"/>
  <c r="I21" i="9"/>
  <c r="H21" i="9"/>
  <c r="Q20" i="9"/>
  <c r="P20" i="9"/>
  <c r="O20" i="9"/>
  <c r="N20" i="9"/>
  <c r="M20" i="9"/>
  <c r="L20" i="9"/>
  <c r="K20" i="9"/>
  <c r="J20" i="9"/>
  <c r="I20" i="9"/>
  <c r="H20" i="9"/>
  <c r="G21" i="9"/>
  <c r="F21" i="9"/>
  <c r="E21" i="9"/>
  <c r="D21" i="9"/>
  <c r="C21" i="9"/>
  <c r="G20" i="9"/>
  <c r="F20" i="9"/>
  <c r="G32" i="9" s="1"/>
  <c r="E20" i="9"/>
  <c r="D20" i="9"/>
  <c r="C20" i="9"/>
  <c r="G9" i="9"/>
  <c r="G11" i="9" s="1"/>
  <c r="G41" i="9" s="1"/>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D9" i="9"/>
  <c r="C11" i="9"/>
  <c r="G37" i="9" s="1"/>
  <c r="C10" i="9"/>
  <c r="F27" i="9"/>
  <c r="E27" i="9"/>
  <c r="D27" i="9"/>
  <c r="C27" i="9"/>
  <c r="F26" i="9"/>
  <c r="E26" i="9"/>
  <c r="D26" i="9"/>
  <c r="C26" i="9"/>
  <c r="H26" i="9"/>
  <c r="Q11" i="9"/>
  <c r="P11" i="9"/>
  <c r="O11" i="9"/>
  <c r="N11" i="9"/>
  <c r="M11" i="9"/>
  <c r="L11" i="9"/>
  <c r="K11" i="9"/>
  <c r="J11" i="9"/>
  <c r="I11" i="9"/>
  <c r="H11" i="9"/>
  <c r="G42" i="9" s="1"/>
  <c r="Q10" i="9"/>
  <c r="P10" i="9"/>
  <c r="O10" i="9"/>
  <c r="N10" i="9"/>
  <c r="G33" i="9" s="1"/>
  <c r="M10" i="9"/>
  <c r="L10" i="9"/>
  <c r="K10" i="9"/>
  <c r="J10" i="9"/>
  <c r="I10" i="9"/>
  <c r="H10" i="9"/>
  <c r="R22" i="9"/>
  <c r="G26" i="9"/>
  <c r="H27" i="9"/>
  <c r="G27" i="9"/>
  <c r="R7" i="9"/>
  <c r="F11" i="9"/>
  <c r="G40" i="9" s="1"/>
  <c r="F10" i="9"/>
  <c r="D10" i="9"/>
  <c r="D11" i="9"/>
  <c r="G38" i="9"/>
  <c r="Q15" i="9"/>
  <c r="Q16" i="9"/>
  <c r="G51" i="9" s="1"/>
  <c r="P15" i="9"/>
  <c r="P16" i="9"/>
  <c r="G50" i="9"/>
  <c r="J16" i="9"/>
  <c r="G44" i="9" s="1"/>
  <c r="J15" i="9"/>
  <c r="I15" i="9"/>
  <c r="I16" i="9"/>
  <c r="G43" i="9" s="1"/>
  <c r="E11" i="9"/>
  <c r="E10" i="9"/>
  <c r="M15" i="9"/>
  <c r="M16" i="9"/>
  <c r="G47" i="9" s="1"/>
  <c r="L15" i="9"/>
  <c r="L16" i="9"/>
  <c r="G46" i="9"/>
  <c r="K16" i="9"/>
  <c r="G45" i="9" s="1"/>
  <c r="K15" i="9"/>
  <c r="O16" i="9"/>
  <c r="G49" i="9" s="1"/>
  <c r="O15" i="9"/>
  <c r="H15" i="9"/>
  <c r="R12" i="9"/>
  <c r="H16" i="9"/>
  <c r="N16" i="9"/>
  <c r="G48" i="9"/>
  <c r="N15" i="9"/>
  <c r="G39" i="9"/>
  <c r="D25" i="22"/>
  <c r="D16" i="22"/>
  <c r="D12" i="22"/>
  <c r="D8" i="22"/>
  <c r="D14" i="22"/>
  <c r="G10" i="9" l="1"/>
  <c r="C22" i="25"/>
</calcChain>
</file>

<file path=xl/sharedStrings.xml><?xml version="1.0" encoding="utf-8"?>
<sst xmlns="http://schemas.openxmlformats.org/spreadsheetml/2006/main" count="1114" uniqueCount="557">
  <si>
    <t>S. No.</t>
  </si>
  <si>
    <t>Nos.</t>
  </si>
  <si>
    <t>Unit</t>
  </si>
  <si>
    <t>Quantity</t>
  </si>
  <si>
    <t>cum</t>
  </si>
  <si>
    <t>3</t>
  </si>
  <si>
    <t>3.1</t>
  </si>
  <si>
    <t>3.2</t>
  </si>
  <si>
    <t>4</t>
  </si>
  <si>
    <t>sqm</t>
  </si>
  <si>
    <t>m</t>
  </si>
  <si>
    <t>6</t>
  </si>
  <si>
    <t>6.1</t>
  </si>
  <si>
    <t>200 mm</t>
  </si>
  <si>
    <t>500 mm</t>
  </si>
  <si>
    <t>7</t>
  </si>
  <si>
    <t>7.1</t>
  </si>
  <si>
    <t>No.</t>
  </si>
  <si>
    <t>7.2</t>
  </si>
  <si>
    <t>8</t>
  </si>
  <si>
    <t>8.1</t>
  </si>
  <si>
    <t>8.2</t>
  </si>
  <si>
    <t>Qtl</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</si>
  <si>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</si>
  <si>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</si>
  <si>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</si>
  <si>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</si>
  <si>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</si>
  <si>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</si>
  <si>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</si>
  <si>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</si>
  <si>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</si>
  <si>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</si>
  <si>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</si>
  <si>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</si>
  <si>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</si>
  <si>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</si>
  <si>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</si>
  <si>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</si>
  <si>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</si>
  <si>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</si>
  <si>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</si>
  <si>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</si>
  <si>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</si>
  <si>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</si>
  <si>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</si>
  <si>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</si>
  <si>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</si>
  <si>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</si>
  <si>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</si>
  <si>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</si>
  <si>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</si>
  <si>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</si>
  <si>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</si>
  <si>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</si>
  <si>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</si>
  <si>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</si>
  <si>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</si>
  <si>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</si>
  <si>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</si>
  <si>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</si>
  <si>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</si>
  <si>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</si>
  <si>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</si>
  <si>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</si>
  <si>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</si>
  <si>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</si>
  <si>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</si>
  <si>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</si>
  <si>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</si>
  <si>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</si>
  <si>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</si>
  <si>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</si>
  <si>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</si>
  <si>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</si>
  <si>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</si>
  <si>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</si>
  <si>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</si>
  <si>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</si>
  <si>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</si>
  <si>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</si>
  <si>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</si>
  <si>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</si>
  <si>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</si>
  <si>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</si>
  <si>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</si>
  <si>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</si>
  <si>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</si>
  <si>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</si>
  <si>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</si>
  <si>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</si>
  <si>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</si>
  <si>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</si>
  <si>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</si>
  <si>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</si>
  <si>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</si>
  <si>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</si>
  <si>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</si>
  <si>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</si>
  <si>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</si>
  <si>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</si>
  <si>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</si>
  <si>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</si>
  <si>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</si>
  <si>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</si>
  <si>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</si>
  <si>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</si>
  <si>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</si>
  <si>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</si>
  <si>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</si>
  <si>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</si>
  <si>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</si>
  <si>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</si>
  <si>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</si>
  <si>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</si>
  <si>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</si>
  <si>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</si>
  <si>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</si>
  <si>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</si>
  <si>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</si>
  <si>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</si>
  <si>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</si>
  <si>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</si>
  <si>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</si>
  <si>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</si>
  <si>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</si>
  <si>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</si>
  <si>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</si>
  <si>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</si>
  <si>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</si>
  <si>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</si>
  <si>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</si>
  <si>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</si>
  <si>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</si>
  <si>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</si>
  <si>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</si>
  <si>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</si>
  <si>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</si>
  <si>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</si>
  <si>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</si>
  <si>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</si>
  <si>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</si>
  <si>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</si>
  <si>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</si>
  <si>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</si>
  <si>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</si>
  <si>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</si>
  <si>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</si>
  <si>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</si>
  <si>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</si>
  <si>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</si>
  <si>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</si>
  <si>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</si>
  <si>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</si>
  <si>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</si>
  <si>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</si>
  <si>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</si>
  <si>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</si>
  <si>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</si>
  <si>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</si>
  <si>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</si>
  <si>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</si>
  <si>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</si>
  <si>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</si>
  <si>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</si>
  <si>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</si>
  <si>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</si>
  <si>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</si>
  <si>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</si>
  <si>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</si>
  <si>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</si>
  <si>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</si>
  <si>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</si>
  <si>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</si>
  <si>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</si>
  <si>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</si>
  <si>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</si>
  <si>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2.1.1</t>
  </si>
  <si>
    <t>CENTRIFUGAL SPLIT CASTING PUMP SETS WITH MOTOR</t>
  </si>
  <si>
    <t>1.1.2</t>
  </si>
  <si>
    <t>5.1.1</t>
  </si>
  <si>
    <t>M</t>
  </si>
  <si>
    <t>350 mm</t>
  </si>
  <si>
    <t>MECHANICAL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</si>
  <si>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</si>
  <si>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</si>
  <si>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</si>
  <si>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</si>
  <si>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</si>
  <si>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</si>
  <si>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</si>
  <si>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</si>
  <si>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</si>
  <si>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</si>
  <si>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</si>
  <si>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</si>
  <si>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</si>
  <si>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</si>
  <si>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 xml:space="preserve">THERMO-MECHANICALLY TREATED BARS (FE-500) </t>
  </si>
  <si>
    <t>4.3.1</t>
  </si>
  <si>
    <t>4.3.2</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</si>
  <si>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</si>
  <si>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</si>
  <si>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</si>
  <si>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</si>
  <si>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</si>
  <si>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</si>
  <si>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</si>
  <si>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</si>
  <si>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</si>
  <si>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</si>
  <si>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</si>
  <si>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</si>
  <si>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</si>
  <si>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</si>
  <si>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</si>
  <si>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</si>
  <si>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</si>
  <si>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</si>
  <si>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</si>
  <si>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</si>
  <si>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</si>
  <si>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</si>
  <si>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</si>
  <si>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</si>
  <si>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</si>
  <si>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</si>
  <si>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</si>
  <si>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</si>
  <si>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</si>
  <si>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</si>
  <si>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</si>
  <si>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</si>
  <si>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</si>
  <si>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</si>
  <si>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</si>
  <si>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</si>
  <si>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</si>
  <si>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</si>
  <si>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GENERAL AND PRELIMINARIES</t>
  </si>
  <si>
    <t>Item</t>
  </si>
  <si>
    <t>5.1.2</t>
  </si>
  <si>
    <t>5.1.3</t>
  </si>
  <si>
    <t>5.1.4</t>
  </si>
  <si>
    <t>5.1.5</t>
  </si>
  <si>
    <t>5.1.6</t>
  </si>
  <si>
    <t>4.1.1</t>
  </si>
  <si>
    <t>2.2</t>
  </si>
  <si>
    <t>2.3</t>
  </si>
  <si>
    <t>2.4</t>
  </si>
  <si>
    <t>2.0</t>
  </si>
  <si>
    <t>3.4</t>
  </si>
  <si>
    <t>4.0</t>
  </si>
  <si>
    <t>4.3</t>
  </si>
  <si>
    <t>4.4</t>
  </si>
  <si>
    <t>5.0</t>
  </si>
  <si>
    <t>TOTAL MVR</t>
  </si>
  <si>
    <t>1.1.3</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</si>
  <si>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</si>
  <si>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</si>
  <si>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</si>
  <si>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</si>
  <si>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</si>
  <si>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</si>
  <si>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</si>
  <si>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</si>
  <si>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</si>
  <si>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</si>
  <si>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</si>
  <si>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</si>
  <si>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</si>
  <si>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</si>
  <si>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</si>
  <si>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</si>
  <si>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</si>
  <si>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</si>
  <si>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Set of cleaning rods.</t>
  </si>
  <si>
    <t>TESTING AND COMMISSIONING</t>
  </si>
  <si>
    <t>XV</t>
  </si>
  <si>
    <t>XVI</t>
  </si>
  <si>
    <t>Testing and Commissioning of the overall water supply system</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</si>
  <si>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</si>
  <si>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</si>
  <si>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</si>
  <si>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</si>
  <si>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 Transportation to site, lifting, installation, Testing, Commissioning of Ultrafiltration unit as per all relevant Codes, international practices and As per the Specification etc. complete and  as per direction of Engineer In Charge.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</si>
  <si>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</si>
  <si>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</si>
  <si>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</si>
  <si>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</si>
  <si>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</si>
  <si>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</si>
  <si>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</si>
  <si>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</si>
  <si>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</si>
  <si>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</si>
  <si>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</si>
  <si>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</si>
  <si>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</si>
  <si>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</si>
  <si>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</si>
  <si>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</si>
  <si>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</si>
  <si>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63 mm -</t>
    </r>
    <r>
      <rPr>
        <b/>
        <sz val="10"/>
        <color rgb="FFFF0000"/>
        <rFont val="Arial"/>
        <family val="2"/>
      </rPr>
      <t xml:space="preserve"> No of Tap Bay points</t>
    </r>
  </si>
  <si>
    <t>63 mm  - Oulet</t>
  </si>
  <si>
    <t>50 mm  (Washout Pipe)</t>
  </si>
  <si>
    <t>75 mm (Overflow Pipe)</t>
  </si>
  <si>
    <t>50 mm Washout</t>
  </si>
  <si>
    <t>5.1.7</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</si>
  <si>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</si>
  <si>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</si>
  <si>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</si>
  <si>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</si>
  <si>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</si>
  <si>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</si>
  <si>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</si>
  <si>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</si>
  <si>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</si>
  <si>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</si>
  <si>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</si>
  <si>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</si>
  <si>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</si>
  <si>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</si>
  <si>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</si>
  <si>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</si>
  <si>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</si>
  <si>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</si>
  <si>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</si>
  <si>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</si>
  <si>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</si>
  <si>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</si>
  <si>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</si>
  <si>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</si>
  <si>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</si>
  <si>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</si>
  <si>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</si>
  <si>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</si>
  <si>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</si>
  <si>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</si>
  <si>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</si>
  <si>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</si>
  <si>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Constructing brick wall 0.3m height below the boundary wall all along the boundary including exacavtion &amp; back filling, plastering, painting, all complete.</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</si>
  <si>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</si>
  <si>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</si>
  <si>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</si>
  <si>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</si>
  <si>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</si>
  <si>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</si>
  <si>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</si>
  <si>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</si>
  <si>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</si>
  <si>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</si>
  <si>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</si>
  <si>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</si>
  <si>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</si>
  <si>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</si>
  <si>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</si>
  <si>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</si>
  <si>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</si>
  <si>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</si>
  <si>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</si>
  <si>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</si>
  <si>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</si>
  <si>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</si>
  <si>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</si>
  <si>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</si>
  <si>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</si>
  <si>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</si>
  <si>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</si>
  <si>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</si>
  <si>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</si>
  <si>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</si>
  <si>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</si>
  <si>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</si>
  <si>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</si>
  <si>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</si>
  <si>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</si>
  <si>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</si>
  <si>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</si>
  <si>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</si>
  <si>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</si>
  <si>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</si>
  <si>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</si>
  <si>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</si>
  <si>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</si>
  <si>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</si>
  <si>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</si>
  <si>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</si>
  <si>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</si>
  <si>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</si>
  <si>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</si>
  <si>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</si>
  <si>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</si>
  <si>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</si>
  <si>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</si>
  <si>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</si>
  <si>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</si>
  <si>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</si>
  <si>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</si>
  <si>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</si>
  <si>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</si>
  <si>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</si>
  <si>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</si>
  <si>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</si>
  <si>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Supply and Providing the Weather protection Pump Cover of material Aluminium, Size as required for the site conditions</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</si>
  <si>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</si>
  <si>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</si>
  <si>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</si>
  <si>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</si>
  <si>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</si>
  <si>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Foundation of Tank, PCC</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</si>
  <si>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</si>
  <si>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</si>
  <si>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Smoke Detector</t>
  </si>
  <si>
    <t>1.1.5</t>
  </si>
  <si>
    <t>1.1.6</t>
  </si>
  <si>
    <t>1.1.7</t>
  </si>
  <si>
    <t>1.1.8</t>
  </si>
  <si>
    <t>2.3.1</t>
  </si>
  <si>
    <t>2.3.2</t>
  </si>
  <si>
    <t>3.1.1.2</t>
  </si>
  <si>
    <t>2.4.1</t>
  </si>
  <si>
    <t>2.4.2</t>
  </si>
  <si>
    <t>3.1.1.1</t>
  </si>
  <si>
    <t>IX</t>
  </si>
  <si>
    <t>75 mm</t>
  </si>
  <si>
    <t>90 mm</t>
  </si>
  <si>
    <t>110 mm</t>
  </si>
  <si>
    <t>125 mm</t>
  </si>
  <si>
    <t>140 mm</t>
  </si>
  <si>
    <t>160 mm</t>
  </si>
  <si>
    <t>180 mm</t>
  </si>
  <si>
    <t>250 mm</t>
  </si>
  <si>
    <t>2.1.6</t>
  </si>
  <si>
    <t>2.1.7</t>
  </si>
  <si>
    <t>2.1.8</t>
  </si>
  <si>
    <t>2.3.3</t>
  </si>
  <si>
    <t>2.3.4</t>
  </si>
  <si>
    <t>2.3.5</t>
  </si>
  <si>
    <t>2.3.6</t>
  </si>
  <si>
    <t>2.3.7</t>
  </si>
  <si>
    <t>2.3.8</t>
  </si>
  <si>
    <t>3.1.1.3</t>
  </si>
  <si>
    <t>3.1.1.4</t>
  </si>
  <si>
    <t>3.1.1.5</t>
  </si>
  <si>
    <t>3.1.1.6</t>
  </si>
  <si>
    <t>3.1.1.7</t>
  </si>
  <si>
    <t>3.1.1.8</t>
  </si>
  <si>
    <t>Providing and fixing valve for First Flush Diversion at each roof top on each down pipe as per specification and drawing.</t>
  </si>
  <si>
    <t>5.3.1</t>
  </si>
  <si>
    <t>5.3.2</t>
  </si>
  <si>
    <t>5.3.3</t>
  </si>
  <si>
    <t>5.3.4</t>
  </si>
  <si>
    <t>5.3.5</t>
  </si>
  <si>
    <t>5.3.6</t>
  </si>
  <si>
    <t>5.3.7</t>
  </si>
  <si>
    <t xml:space="preserve"> Flow Meter </t>
  </si>
  <si>
    <t xml:space="preserve">Flow Meter </t>
  </si>
  <si>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</si>
  <si>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</si>
  <si>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</si>
  <si>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Soil excavation/foundation/cable trench for cable laying, street light poles, panels or any other civil works related to electrical works shall be considered.</t>
  </si>
  <si>
    <t>225 mm</t>
  </si>
  <si>
    <t>280 mm</t>
  </si>
  <si>
    <t>1.1.9</t>
  </si>
  <si>
    <t>1.1.10</t>
  </si>
  <si>
    <t>1.1.11</t>
  </si>
  <si>
    <t>2.1.9</t>
  </si>
  <si>
    <t>2.1.10</t>
  </si>
  <si>
    <t>2.1.11</t>
  </si>
  <si>
    <t>2.3.9</t>
  </si>
  <si>
    <t>2.3.10</t>
  </si>
  <si>
    <t>2.3.11</t>
  </si>
  <si>
    <t>`</t>
  </si>
  <si>
    <t>3.1.1.9</t>
  </si>
  <si>
    <t>3.1.1.10</t>
  </si>
  <si>
    <t>3.1.1.11</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</si>
  <si>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</si>
  <si>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CEMENT CONRETE</t>
  </si>
  <si>
    <t>1.1.12</t>
  </si>
  <si>
    <t>2.1.12</t>
  </si>
  <si>
    <t xml:space="preserve">Water Supply Facilities In Th.Kandoodhoo , Maldives
</t>
  </si>
  <si>
    <r>
      <t xml:space="preserve">WATER SUPPLY CONVEYANCE SYSTEM; 
</t>
    </r>
    <r>
      <rPr>
        <b/>
        <sz val="10"/>
        <color rgb="FF002060"/>
        <rFont val="Arial Black"/>
        <family val="2"/>
      </rPr>
      <t>LENGTH: 1217.00 M</t>
    </r>
  </si>
  <si>
    <t>180 mm dia</t>
  </si>
  <si>
    <t>180 mm - Inlet</t>
  </si>
  <si>
    <t>For RWT to Ultra Filter: 5 cum/day, 10m Head; (1W +1 S) =2 Nos.</t>
  </si>
  <si>
    <t>Ultra Filter to Treated water Tank: 5 cum/day, 10m Head; (1W +1 S) =2 Nos.</t>
  </si>
  <si>
    <t>Water Supply Pumps- 40 cum/day, 10m Head; (1W +1 S) =2 Nos.</t>
  </si>
  <si>
    <t>Rain water Lifting Pumps -  108 cum/hr, 15 m Head; (1W +1 S) = 2  Nos.</t>
  </si>
  <si>
    <t>180 mm - Delivery of Lifting Pumps</t>
  </si>
  <si>
    <t xml:space="preserve">180 mm - Individual Delivery </t>
  </si>
  <si>
    <r>
      <t xml:space="preserve">RCC RAIN WATER LIFT STATION -  CIVIL WORKS
</t>
    </r>
    <r>
      <rPr>
        <b/>
        <sz val="10"/>
        <color rgb="FF002060"/>
        <rFont val="Arial Black"/>
        <family val="2"/>
      </rPr>
      <t>CAPACITY - 7 CUM; SIZE: 3 m Dia x 2.7 m Depth</t>
    </r>
  </si>
  <si>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</si>
  <si>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5.2.1</t>
  </si>
  <si>
    <t>Pump Foundation - below the pumps for installation and placing of cement concrete grade C35/30</t>
  </si>
  <si>
    <t>FENCING ARRANGEMENT</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</si>
  <si>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</si>
  <si>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</si>
  <si>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</si>
  <si>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</si>
  <si>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</si>
  <si>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</si>
  <si>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</si>
  <si>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</si>
  <si>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</si>
  <si>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</si>
  <si>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</si>
  <si>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</si>
  <si>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</si>
  <si>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</si>
  <si>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</si>
  <si>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PROVISIONAL SUM FOR WATER TAPPING</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</si>
  <si>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</si>
  <si>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</si>
  <si>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Supply and fixing of Water supply taps as per the direction of engineer in charge at the tap bay points</t>
  </si>
  <si>
    <t xml:space="preserve">No </t>
  </si>
  <si>
    <t>WATER SUPPLY NETWORK; 
600.00 M</t>
  </si>
  <si>
    <t>5.4.1</t>
  </si>
  <si>
    <t>5.4.2</t>
  </si>
  <si>
    <t>5.4.3</t>
  </si>
  <si>
    <t>5.4.4</t>
  </si>
  <si>
    <t>5.4.5</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</si>
  <si>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</si>
  <si>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</si>
  <si>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</si>
  <si>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</si>
  <si>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</si>
  <si>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</si>
  <si>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</si>
  <si>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</si>
  <si>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</si>
  <si>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</si>
  <si>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</si>
  <si>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</si>
  <si>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</si>
  <si>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</si>
  <si>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</si>
  <si>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</si>
  <si>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</si>
  <si>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</si>
  <si>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</si>
  <si>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</si>
  <si>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</si>
  <si>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</si>
  <si>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</si>
  <si>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</si>
  <si>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</si>
  <si>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</si>
  <si>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</si>
  <si>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</si>
  <si>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</si>
  <si>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</si>
  <si>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Supply, Installation, Testing and Commissioning of 400V LV Panel with Starters as per SLD, specifications and relavent BS/IEC/IEEE or International Standards</t>
  </si>
  <si>
    <t xml:space="preserve">1.1KV, 4C x 35SQMM Al Arm XLPE (from nearest distribution box to Main Switch board - approx. 100 mtr for each location) </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</si>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</sst>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164" formatCode="&quot;$&quot;#,##0_);\(&quot;$&quot;#,##0\)"/>
    <numFmt numFmtId="165" formatCode="_(* #,##0.00_);_(* \(#,##0.00\);_(* &quot;-&quot;??_);_(@_)"/>
    <numFmt numFmtId="166" formatCode="_ * #,##0_ ;_ * \-#,##0_ ;_ * &quot;-&quot;_ ;_ @_ "/>
    <numFmt numFmtId="167" formatCode="_ * #,##0.00_ ;_ * \-#,##0.00_ ;_ * &quot;-&quot;??_ ;_ @_ "/>
    <numFmt numFmtId="168" formatCode="&quot;$&quot;#,##0.00;[Red]\-&quot;$&quot;#,##0.00"/>
    <numFmt numFmtId="169" formatCode="mm/dd/yyyy"/>
    <numFmt numFmtId="170" formatCode="_-* #,##0.00\ &quot;€&quot;_-;\-* #,##0.00\ &quot;€&quot;_-;_-* &quot;-&quot;??\ &quot;€&quot;_-;_-@_-"/>
    <numFmt numFmtId="171" formatCode="_-* #,##0\ _F_-;\-* #,##0\ _F_-;_-* &quot;-&quot;\ _F_-;_-@_-"/>
    <numFmt numFmtId="172" formatCode="_-* #,##0.00\ _F_-;\-* #,##0.00\ _F_-;_-* &quot;-&quot;??\ _F_-;_-@_-"/>
    <numFmt numFmtId="173" formatCode="#,##0.00000000;[Red]\-#,##0.00000000"/>
    <numFmt numFmtId="174" formatCode="_ &quot;Fr.&quot;\ * #,##0_ ;_ &quot;Fr.&quot;\ * \-#,##0_ ;_ &quot;Fr.&quot;\ * &quot;-&quot;_ ;_ @_ "/>
    <numFmt numFmtId="175" formatCode="_ &quot;Fr.&quot;\ * #,##0.00_ ;_ &quot;Fr.&quot;\ * \-#,##0.00_ ;_ &quot;Fr.&quot;\ * &quot;-&quot;??_ ;_ @_ "/>
    <numFmt numFmtId="176" formatCode="_-&quot;$&quot;* #,##0_-;\-&quot;$&quot;* #,##0_-;_-&quot;$&quot;* &quot;-&quot;_-;_-@_-"/>
    <numFmt numFmtId="177" formatCode="_-&quot;$&quot;* #,##0.00_-;\-&quot;$&quot;* #,##0.00_-;_-&quot;$&quot;* &quot;-&quot;??_-;_-@_-"/>
    <numFmt numFmtId="178" formatCode="&quot;\&quot;#,##0.00;[Red]&quot;\&quot;\-#,##0.00"/>
    <numFmt numFmtId="179" formatCode="&quot;\&quot;#,##0;[Red]&quot;\&quot;\-#,##0"/>
    <numFmt numFmtId="180" formatCode="_(* #,##0_);_(* \(#,##0\);_(* &quot;-&quot;??_);_(@_)"/>
    <numFmt numFmtId="181" formatCode="0.0"/>
    <numFmt numFmtId="182" formatCode="_(* #,##0.0_);_(* \(#,##0.0\);_(* &quot;-&quot;??_);_(@_)"/>
  </numFmts>
  <fonts count="72">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s>
  <fills count="14">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s>
  <borders count="29">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auto="1"/>
      </left>
      <right style="thin">
        <color auto="1"/>
      </right>
      <top style="hair">
        <color auto="1"/>
      </top>
      <bottom/>
      <diagonal/>
    </border>
    <border>
      <left style="thin">
        <color indexed="64"/>
      </left>
      <right style="thin">
        <color indexed="64"/>
      </right>
      <top style="thin">
        <color indexed="64"/>
      </top>
      <bottom/>
      <diagonal/>
    </border>
    <border>
      <left style="thin">
        <color auto="1"/>
      </left>
      <right style="thin">
        <color auto="1"/>
      </right>
      <top/>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8" fontId="10" fillId="0" borderId="0" applyFont="0" applyFill="0" applyBorder="0" applyAlignment="0" applyProtection="0"/>
    <xf numFmtId="169" fontId="10" fillId="0" borderId="2" applyBorder="0">
      <alignment horizontal="center"/>
    </xf>
    <xf numFmtId="166" fontId="10" fillId="0" borderId="0" applyFont="0" applyFill="0" applyBorder="0" applyAlignment="0" applyProtection="0"/>
    <xf numFmtId="167" fontId="10" fillId="0" borderId="0" applyFont="0" applyFill="0" applyBorder="0" applyAlignment="0" applyProtection="0"/>
    <xf numFmtId="170"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71" fontId="10" fillId="0" borderId="0" applyFont="0" applyFill="0" applyBorder="0" applyAlignment="0" applyProtection="0"/>
    <xf numFmtId="172" fontId="10" fillId="0" borderId="0" applyFont="0" applyFill="0" applyBorder="0" applyAlignment="0" applyProtection="0"/>
    <xf numFmtId="0" fontId="21" fillId="0" borderId="0"/>
    <xf numFmtId="173"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4" fontId="10" fillId="0" borderId="0" applyFont="0" applyFill="0" applyBorder="0" applyAlignment="0" applyProtection="0"/>
    <xf numFmtId="175"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6" fontId="10" fillId="0" borderId="0" applyFont="0" applyFill="0" applyBorder="0" applyAlignment="0" applyProtection="0"/>
    <xf numFmtId="177" fontId="10" fillId="0" borderId="0" applyFont="0" applyFill="0" applyBorder="0" applyAlignment="0" applyProtection="0"/>
    <xf numFmtId="178" fontId="25" fillId="0" borderId="0" applyFont="0" applyFill="0" applyBorder="0" applyAlignment="0" applyProtection="0"/>
    <xf numFmtId="179" fontId="25" fillId="0" borderId="0" applyFont="0" applyFill="0" applyBorder="0" applyAlignment="0" applyProtection="0"/>
    <xf numFmtId="0" fontId="26" fillId="0" borderId="0"/>
    <xf numFmtId="168"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8" fontId="7" fillId="0" borderId="0" applyFont="0" applyFill="0" applyBorder="0" applyAlignment="0" applyProtection="0"/>
    <xf numFmtId="49" fontId="27" fillId="0" borderId="4">
      <alignment horizontal="center" vertical="center" wrapText="1"/>
    </xf>
    <xf numFmtId="176"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42">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80"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80" fontId="32" fillId="0" borderId="10" xfId="35" applyNumberFormat="1" applyFont="1" applyBorder="1" applyAlignment="1">
      <alignment horizontal="center" vertical="top" wrapText="1"/>
    </xf>
    <xf numFmtId="180"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80"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80"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165" fontId="10" fillId="0" borderId="17" xfId="35" applyNumberFormat="1" applyFont="1" applyFill="1" applyBorder="1" applyAlignment="1">
      <alignment horizontal="center"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35" applyNumberFormat="1" applyFont="1" applyFill="1" applyBorder="1" applyAlignment="1" applyProtection="1">
      <alignment horizontal="center" vertical="top" wrapText="1"/>
      <protection locked="0"/>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0" applyNumberFormat="1" applyFont="1" applyFill="1" applyBorder="1" applyAlignment="1" applyProtection="1">
      <alignment horizontal="center" vertical="top" wrapText="1"/>
      <protection locked="0"/>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10" fillId="0" borderId="17" xfId="78" applyNumberFormat="1"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1" fillId="0" borderId="23" xfId="0" applyFont="1" applyBorder="1" applyAlignment="1">
      <alignment horizontal="center" vertical="center"/>
    </xf>
    <xf numFmtId="0" fontId="61" fillId="0" borderId="23" xfId="0" applyFont="1" applyBorder="1" applyAlignment="1">
      <alignment vertical="center"/>
    </xf>
    <xf numFmtId="0" fontId="61" fillId="0" borderId="24" xfId="0" applyFont="1" applyBorder="1" applyAlignment="1">
      <alignment horizontal="center" vertical="center"/>
    </xf>
    <xf numFmtId="0" fontId="61" fillId="0" borderId="24" xfId="0" applyFont="1" applyBorder="1" applyAlignment="1">
      <alignment vertical="center" wrapText="1"/>
    </xf>
    <xf numFmtId="0" fontId="61" fillId="0" borderId="24" xfId="0" applyFont="1" applyFill="1" applyBorder="1" applyAlignment="1">
      <alignment horizontal="center" vertical="center"/>
    </xf>
    <xf numFmtId="0" fontId="61" fillId="0" borderId="24" xfId="0" applyFont="1" applyFill="1" applyBorder="1" applyAlignment="1">
      <alignment vertical="center" wrapText="1"/>
    </xf>
    <xf numFmtId="0" fontId="60"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10" fillId="0" borderId="23" xfId="1" applyFont="1" applyBorder="1" applyAlignment="1">
      <alignment vertical="center"/>
    </xf>
    <xf numFmtId="165" fontId="10" fillId="0" borderId="24" xfId="1" applyFont="1" applyBorder="1" applyAlignment="1">
      <alignment vertical="center"/>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3" fillId="6" borderId="18" xfId="1" applyFont="1" applyFill="1" applyBorder="1" applyAlignment="1">
      <alignment horizontal="center" vertical="top" wrapText="1"/>
    </xf>
    <xf numFmtId="165" fontId="53" fillId="6" borderId="18" xfId="35" applyNumberFormat="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165" fontId="10" fillId="0" borderId="17" xfId="1" quotePrefix="1" applyFont="1" applyFill="1" applyBorder="1" applyAlignment="1" applyProtection="1">
      <alignment vertical="top" wrapText="1"/>
    </xf>
    <xf numFmtId="0" fontId="52" fillId="0" borderId="0" xfId="0" applyFont="1" applyAlignment="1">
      <alignment vertical="top"/>
    </xf>
    <xf numFmtId="0" fontId="62" fillId="0" borderId="25" xfId="0" applyFont="1" applyBorder="1" applyAlignment="1">
      <alignment vertical="top"/>
    </xf>
    <xf numFmtId="0" fontId="52" fillId="0" borderId="25" xfId="0" applyFont="1" applyBorder="1" applyAlignment="1">
      <alignment vertical="top"/>
    </xf>
    <xf numFmtId="165" fontId="52" fillId="0" borderId="25" xfId="0" applyNumberFormat="1" applyFont="1" applyBorder="1" applyAlignment="1">
      <alignment vertical="top"/>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1" fillId="0" borderId="26" xfId="0" applyFont="1" applyBorder="1" applyAlignment="1">
      <alignment vertical="center" wrapText="1"/>
    </xf>
    <xf numFmtId="165" fontId="10" fillId="0" borderId="26" xfId="1" applyFont="1" applyBorder="1" applyAlignment="1">
      <alignment vertical="center"/>
    </xf>
    <xf numFmtId="2" fontId="60" fillId="0" borderId="26" xfId="0" applyNumberFormat="1" applyFont="1" applyBorder="1" applyAlignment="1">
      <alignment horizontal="center" vertical="center"/>
    </xf>
    <xf numFmtId="0" fontId="45" fillId="0" borderId="17" xfId="35" applyFont="1" applyFill="1" applyBorder="1" applyAlignment="1">
      <alignment horizontal="justify" vertical="top" wrapText="1"/>
    </xf>
    <xf numFmtId="165" fontId="51" fillId="0" borderId="17" xfId="1" applyFont="1" applyFill="1" applyBorder="1" applyAlignment="1">
      <alignment horizontal="justify" vertical="top" wrapText="1"/>
    </xf>
    <xf numFmtId="165" fontId="45"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3" fillId="0" borderId="17" xfId="1" applyFont="1" applyFill="1" applyBorder="1" applyAlignment="1">
      <alignment horizontal="center" vertical="top" wrapText="1"/>
    </xf>
    <xf numFmtId="165" fontId="64" fillId="0" borderId="17" xfId="1" applyFont="1" applyFill="1" applyBorder="1" applyAlignment="1">
      <alignment horizontal="center" vertical="top" wrapText="1"/>
    </xf>
    <xf numFmtId="0" fontId="64" fillId="0" borderId="17" xfId="35" applyFont="1" applyFill="1" applyBorder="1" applyAlignment="1">
      <alignment horizontal="justify" vertical="top" wrapText="1"/>
    </xf>
    <xf numFmtId="165" fontId="45" fillId="0" borderId="17" xfId="1"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37" fontId="10" fillId="0" borderId="17" xfId="1" applyNumberFormat="1" applyFont="1" applyFill="1" applyBorder="1" applyAlignment="1">
      <alignment horizontal="center" vertical="center" wrapText="1"/>
    </xf>
    <xf numFmtId="181" fontId="51" fillId="0" borderId="17" xfId="35"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10"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xf>
    <xf numFmtId="2" fontId="51" fillId="0"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center"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2" fontId="10" fillId="6"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165" fontId="53" fillId="0" borderId="17" xfId="1" applyFont="1" applyFill="1" applyBorder="1" applyAlignment="1">
      <alignment horizontal="justify" vertical="top" wrapText="1"/>
    </xf>
    <xf numFmtId="2" fontId="63" fillId="0"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45" fillId="0" borderId="17" xfId="83" applyNumberFormat="1" applyFont="1" applyFill="1" applyBorder="1" applyAlignment="1">
      <alignment horizontal="center" vertical="top" wrapText="1"/>
    </xf>
    <xf numFmtId="2" fontId="45" fillId="0" borderId="17" xfId="82" applyNumberFormat="1" applyFont="1" applyFill="1" applyBorder="1" applyAlignment="1">
      <alignment horizontal="center" vertical="top" wrapText="1"/>
    </xf>
    <xf numFmtId="2" fontId="10" fillId="0" borderId="17" xfId="82" applyNumberFormat="1" applyFont="1" applyFill="1" applyBorder="1" applyAlignment="1">
      <alignment horizontal="center" vertical="top" wrapText="1"/>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wrapText="1"/>
    </xf>
    <xf numFmtId="2" fontId="10" fillId="0" borderId="17" xfId="0" applyNumberFormat="1" applyFont="1" applyFill="1" applyBorder="1" applyAlignment="1" applyProtection="1">
      <alignment horizontal="center" vertical="top" wrapText="1"/>
      <protection locked="0"/>
    </xf>
    <xf numFmtId="2" fontId="10" fillId="0" borderId="17" xfId="0" applyNumberFormat="1" applyFont="1" applyFill="1" applyBorder="1" applyAlignment="1">
      <alignment horizontal="center" vertical="center"/>
    </xf>
    <xf numFmtId="2" fontId="53" fillId="6" borderId="17" xfId="0"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10" fillId="0" borderId="17" xfId="84" applyNumberFormat="1" applyFont="1" applyFill="1" applyBorder="1" applyAlignment="1">
      <alignment horizontal="center" vertical="top" wrapText="1"/>
    </xf>
    <xf numFmtId="2" fontId="10" fillId="0" borderId="17" xfId="84" applyNumberFormat="1" applyFont="1" applyFill="1" applyBorder="1" applyAlignment="1" applyProtection="1">
      <alignment horizontal="center" vertical="top" wrapText="1"/>
      <protection locked="0"/>
    </xf>
    <xf numFmtId="2" fontId="10" fillId="0" borderId="17" xfId="82" applyNumberFormat="1" applyFont="1" applyFill="1" applyBorder="1" applyAlignment="1">
      <alignment horizontal="center" vertical="top"/>
    </xf>
    <xf numFmtId="2" fontId="10" fillId="0" borderId="17" xfId="83" applyNumberFormat="1" applyFont="1" applyFill="1" applyBorder="1" applyAlignment="1">
      <alignment horizontal="center" vertical="top" wrapText="1"/>
    </xf>
    <xf numFmtId="2" fontId="59" fillId="6" borderId="17" xfId="35" applyNumberFormat="1" applyFont="1" applyFill="1" applyBorder="1" applyAlignment="1">
      <alignment horizontal="center" vertical="top" wrapText="1"/>
    </xf>
    <xf numFmtId="2" fontId="10" fillId="0" borderId="17" xfId="1" applyNumberFormat="1" applyFont="1" applyFill="1" applyBorder="1" applyAlignment="1" applyProtection="1">
      <alignment horizontal="center" vertical="top" wrapText="1"/>
      <protection locked="0"/>
    </xf>
    <xf numFmtId="2" fontId="10" fillId="0" borderId="17" xfId="3" applyNumberFormat="1" applyFont="1" applyFill="1" applyBorder="1" applyAlignment="1" applyProtection="1">
      <alignment horizontal="center" vertical="top" wrapText="1"/>
      <protection locked="0"/>
    </xf>
    <xf numFmtId="2" fontId="52" fillId="0" borderId="0" xfId="0" applyNumberFormat="1" applyFont="1" applyFill="1" applyBorder="1" applyAlignment="1">
      <alignment horizontal="center" vertical="top" wrapText="1"/>
    </xf>
    <xf numFmtId="0" fontId="53" fillId="6" borderId="18" xfId="35" applyNumberFormat="1" applyFont="1" applyFill="1" applyBorder="1" applyAlignment="1">
      <alignment horizontal="center" vertical="center" wrapText="1"/>
    </xf>
    <xf numFmtId="0" fontId="51" fillId="0" borderId="17" xfId="35" applyNumberFormat="1" applyFont="1" applyFill="1" applyBorder="1" applyAlignment="1">
      <alignment horizontal="center" vertical="top" wrapText="1"/>
    </xf>
    <xf numFmtId="0" fontId="45" fillId="0" borderId="17" xfId="35" applyNumberFormat="1" applyFont="1" applyFill="1" applyBorder="1" applyAlignment="1">
      <alignment horizontal="center" vertical="top" wrapText="1"/>
    </xf>
    <xf numFmtId="0" fontId="10" fillId="0" borderId="17" xfId="2" applyNumberFormat="1" applyFont="1" applyFill="1" applyBorder="1" applyAlignment="1">
      <alignment horizontal="center" vertical="top" wrapText="1"/>
    </xf>
    <xf numFmtId="0" fontId="53" fillId="6" borderId="17" xfId="35" applyNumberFormat="1" applyFont="1" applyFill="1" applyBorder="1" applyAlignment="1">
      <alignment horizontal="center" vertical="top" wrapText="1"/>
    </xf>
    <xf numFmtId="0" fontId="10" fillId="0" borderId="17" xfId="0" applyNumberFormat="1" applyFont="1" applyFill="1" applyBorder="1" applyAlignment="1">
      <alignment horizontal="center" vertical="center"/>
    </xf>
    <xf numFmtId="0" fontId="55" fillId="6" borderId="17" xfId="83" applyNumberFormat="1" applyFont="1" applyFill="1" applyBorder="1" applyAlignment="1">
      <alignment horizontal="center" vertical="top" wrapText="1"/>
    </xf>
    <xf numFmtId="0" fontId="45" fillId="0" borderId="17" xfId="83" applyNumberFormat="1" applyFont="1" applyFill="1" applyBorder="1" applyAlignment="1">
      <alignment horizontal="center" vertical="top" wrapText="1"/>
    </xf>
    <xf numFmtId="0" fontId="45" fillId="0" borderId="17" xfId="82" applyNumberFormat="1" applyFont="1" applyFill="1" applyBorder="1" applyAlignment="1">
      <alignment horizontal="center" vertical="top" wrapText="1"/>
    </xf>
    <xf numFmtId="0" fontId="58" fillId="6" borderId="17" xfId="35" applyNumberFormat="1" applyFont="1" applyFill="1" applyBorder="1" applyAlignment="1">
      <alignment horizontal="center" vertical="top" wrapText="1"/>
    </xf>
    <xf numFmtId="0" fontId="10" fillId="6" borderId="17" xfId="35" applyNumberFormat="1" applyFont="1" applyFill="1" applyBorder="1" applyAlignment="1">
      <alignment horizontal="center" vertical="top" wrapText="1"/>
    </xf>
    <xf numFmtId="0" fontId="63" fillId="0" borderId="17" xfId="35" applyNumberFormat="1" applyFont="1" applyFill="1" applyBorder="1" applyAlignment="1">
      <alignment horizontal="center" vertical="top" wrapText="1"/>
    </xf>
    <xf numFmtId="0" fontId="10" fillId="0" borderId="0" xfId="35" applyNumberFormat="1" applyFont="1" applyFill="1" applyBorder="1" applyAlignment="1">
      <alignment horizontal="center" vertical="top" wrapText="1"/>
    </xf>
    <xf numFmtId="0" fontId="52" fillId="0" borderId="17" xfId="35" applyFont="1" applyFill="1" applyBorder="1" applyAlignment="1">
      <alignment horizontal="justify" vertical="top" wrapText="1"/>
    </xf>
    <xf numFmtId="0" fontId="0" fillId="0" borderId="0" xfId="0" applyBorder="1" applyAlignment="1">
      <alignment horizontal="left"/>
    </xf>
    <xf numFmtId="0" fontId="10" fillId="0" borderId="18" xfId="0" applyNumberFormat="1" applyFont="1" applyFill="1" applyBorder="1" applyAlignment="1">
      <alignment horizontal="center" vertical="top"/>
    </xf>
    <xf numFmtId="165" fontId="45" fillId="6" borderId="18" xfId="1" applyFont="1" applyFill="1" applyBorder="1" applyAlignment="1">
      <alignment horizontal="center" vertical="center" wrapText="1"/>
    </xf>
    <xf numFmtId="165" fontId="51" fillId="6" borderId="18" xfId="1" applyFont="1" applyFill="1" applyBorder="1" applyAlignment="1">
      <alignment horizontal="center" vertical="top" wrapText="1"/>
    </xf>
    <xf numFmtId="165" fontId="51" fillId="6" borderId="17" xfId="1" applyFont="1" applyFill="1" applyBorder="1" applyAlignment="1">
      <alignment horizontal="center" vertical="top" wrapText="1"/>
    </xf>
    <xf numFmtId="0" fontId="53" fillId="6" borderId="18" xfId="35" applyFont="1" applyFill="1" applyBorder="1" applyAlignment="1">
      <alignment horizontal="justify" vertical="top" wrapText="1"/>
    </xf>
    <xf numFmtId="0" fontId="10" fillId="0" borderId="17" xfId="0" applyFont="1" applyFill="1" applyBorder="1" applyAlignment="1" applyProtection="1">
      <alignment horizontal="justify" vertical="top" wrapText="1"/>
    </xf>
    <xf numFmtId="165" fontId="10" fillId="0" borderId="17" xfId="0" quotePrefix="1" applyNumberFormat="1" applyFont="1" applyFill="1" applyBorder="1" applyAlignment="1" applyProtection="1">
      <alignment horizontal="center" vertical="top" wrapText="1"/>
    </xf>
    <xf numFmtId="0" fontId="10" fillId="0" borderId="17" xfId="0" applyFont="1" applyFill="1" applyBorder="1" applyAlignment="1" applyProtection="1">
      <alignment horizontal="center" vertical="top" wrapText="1"/>
    </xf>
    <xf numFmtId="0" fontId="10" fillId="0" borderId="17" xfId="0" applyFont="1" applyFill="1" applyBorder="1" applyAlignment="1">
      <alignment horizontal="center" vertical="center" wrapText="1"/>
    </xf>
    <xf numFmtId="2" fontId="61" fillId="0" borderId="24" xfId="0" applyNumberFormat="1" applyFont="1" applyFill="1" applyBorder="1" applyAlignment="1">
      <alignment horizontal="center" vertical="center"/>
    </xf>
    <xf numFmtId="1" fontId="10" fillId="0" borderId="17" xfId="35" applyNumberFormat="1" applyFont="1" applyFill="1" applyBorder="1" applyAlignment="1">
      <alignment horizontal="center" vertical="top" wrapText="1"/>
    </xf>
    <xf numFmtId="0" fontId="67" fillId="0" borderId="3" xfId="85" applyFont="1" applyBorder="1" applyAlignment="1">
      <alignment horizontal="center" vertical="center" wrapText="1"/>
    </xf>
    <xf numFmtId="0" fontId="67"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8"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8" fillId="0" borderId="3" xfId="85" applyFont="1" applyFill="1" applyBorder="1" applyAlignment="1">
      <alignment horizontal="center" vertical="center" wrapText="1"/>
    </xf>
    <xf numFmtId="0" fontId="66" fillId="0" borderId="3" xfId="85" applyFont="1" applyFill="1" applyBorder="1" applyAlignment="1">
      <alignment horizontal="left" vertical="center" wrapText="1"/>
    </xf>
    <xf numFmtId="0" fontId="69" fillId="0" borderId="3" xfId="85" applyFont="1" applyBorder="1" applyAlignment="1">
      <alignment horizontal="justify" vertical="center" wrapText="1"/>
    </xf>
    <xf numFmtId="0" fontId="2" fillId="0" borderId="0" xfId="85" applyAlignment="1">
      <alignment horizontal="left" vertical="center" wrapText="1"/>
    </xf>
    <xf numFmtId="165" fontId="10" fillId="0" borderId="17" xfId="1" applyFont="1" applyFill="1" applyBorder="1" applyAlignment="1">
      <alignment horizontal="right" vertical="top" wrapText="1"/>
    </xf>
    <xf numFmtId="165" fontId="10" fillId="0" borderId="17" xfId="78" applyNumberFormat="1" applyFont="1" applyFill="1" applyBorder="1" applyAlignment="1">
      <alignment horizontal="center" vertical="top" wrapText="1"/>
    </xf>
    <xf numFmtId="165" fontId="51" fillId="0" borderId="17" xfId="1" applyFont="1" applyFill="1" applyBorder="1" applyAlignment="1">
      <alignment horizontal="center" vertical="top" wrapText="1"/>
    </xf>
    <xf numFmtId="2" fontId="70" fillId="0" borderId="17" xfId="1" applyNumberFormat="1" applyFont="1" applyBorder="1" applyAlignment="1">
      <alignment horizontal="center" vertical="center" wrapText="1"/>
    </xf>
    <xf numFmtId="0" fontId="10" fillId="0" borderId="17" xfId="0" applyNumberFormat="1" applyFont="1" applyFill="1" applyBorder="1" applyAlignment="1">
      <alignment horizontal="center" vertical="center" wrapText="1"/>
    </xf>
    <xf numFmtId="0" fontId="10" fillId="0" borderId="17" xfId="85" applyFont="1" applyFill="1" applyBorder="1" applyAlignment="1">
      <alignment horizontal="left" vertical="center" wrapText="1"/>
    </xf>
    <xf numFmtId="0" fontId="71" fillId="0" borderId="17" xfId="85" applyFont="1" applyBorder="1" applyAlignment="1">
      <alignment horizontal="center" vertical="center" wrapText="1"/>
    </xf>
    <xf numFmtId="0" fontId="71" fillId="0" borderId="17" xfId="85" applyFont="1" applyFill="1" applyBorder="1" applyAlignment="1">
      <alignment horizontal="center" vertical="center" wrapText="1"/>
    </xf>
    <xf numFmtId="0" fontId="10" fillId="0" borderId="17" xfId="1" applyNumberFormat="1" applyFont="1" applyFill="1" applyBorder="1" applyAlignment="1">
      <alignment horizontal="center" vertical="center"/>
    </xf>
    <xf numFmtId="2" fontId="53" fillId="6" borderId="18" xfId="0" applyNumberFormat="1" applyFont="1" applyFill="1" applyBorder="1" applyAlignment="1">
      <alignment horizontal="center" vertical="center" wrapText="1"/>
    </xf>
    <xf numFmtId="0" fontId="10" fillId="0" borderId="0" xfId="0" applyFont="1" applyFill="1" applyBorder="1" applyAlignment="1">
      <alignment horizontal="justify" vertical="top" wrapText="1"/>
    </xf>
    <xf numFmtId="2" fontId="10" fillId="0" borderId="17" xfId="1" applyNumberFormat="1" applyFont="1" applyFill="1" applyBorder="1" applyAlignment="1">
      <alignment horizontal="center" vertical="center" wrapText="1"/>
    </xf>
    <xf numFmtId="0" fontId="71" fillId="0" borderId="17" xfId="1" applyNumberFormat="1" applyFont="1" applyBorder="1" applyAlignment="1">
      <alignment horizontal="center" vertical="center" wrapText="1"/>
    </xf>
    <xf numFmtId="0" fontId="8" fillId="0" borderId="0" xfId="0" applyNumberFormat="1" applyFont="1" applyFill="1" applyBorder="1" applyAlignment="1">
      <alignment horizontal="center" vertical="center"/>
    </xf>
    <xf numFmtId="1" fontId="10" fillId="0" borderId="17" xfId="0" applyNumberFormat="1" applyFont="1" applyFill="1" applyBorder="1" applyAlignment="1">
      <alignment horizontal="center" vertical="top" wrapText="1"/>
    </xf>
    <xf numFmtId="0" fontId="53" fillId="6" borderId="17" xfId="35" applyNumberFormat="1" applyFont="1" applyFill="1" applyBorder="1" applyAlignment="1">
      <alignment horizontal="center" vertical="center" wrapText="1"/>
    </xf>
    <xf numFmtId="165" fontId="52" fillId="7" borderId="19" xfId="0" applyNumberFormat="1" applyFont="1" applyFill="1" applyBorder="1" applyAlignment="1" applyProtection="1">
      <alignment horizontal="center" vertical="center" wrapText="1"/>
      <protection locked="0"/>
    </xf>
    <xf numFmtId="49" fontId="52" fillId="0" borderId="17" xfId="35" applyNumberFormat="1" applyFont="1" applyFill="1" applyBorder="1" applyAlignment="1">
      <alignment horizontal="center" vertical="center" wrapText="1"/>
    </xf>
    <xf numFmtId="49" fontId="51" fillId="0" borderId="17" xfId="78" applyNumberFormat="1" applyFont="1" applyFill="1" applyBorder="1" applyAlignment="1">
      <alignment horizontal="center" vertical="center" wrapText="1"/>
    </xf>
    <xf numFmtId="49" fontId="51" fillId="0" borderId="17" xfId="35" applyNumberFormat="1" applyFont="1" applyFill="1" applyBorder="1" applyAlignment="1">
      <alignment horizontal="center" vertical="center" wrapText="1"/>
    </xf>
    <xf numFmtId="49" fontId="10" fillId="0" borderId="17" xfId="0" applyNumberFormat="1" applyFont="1" applyFill="1" applyBorder="1" applyAlignment="1">
      <alignment horizontal="center" vertical="center" wrapText="1"/>
    </xf>
    <xf numFmtId="49" fontId="52" fillId="0" borderId="17" xfId="35" applyNumberFormat="1" applyFont="1" applyFill="1" applyBorder="1" applyAlignment="1">
      <alignment horizontal="center" vertical="center"/>
    </xf>
    <xf numFmtId="49" fontId="10" fillId="0" borderId="17" xfId="35" applyNumberFormat="1" applyFont="1" applyFill="1" applyBorder="1" applyAlignment="1">
      <alignment horizontal="center" vertical="center"/>
    </xf>
    <xf numFmtId="0" fontId="53" fillId="6" borderId="17" xfId="35" applyFont="1" applyFill="1" applyBorder="1" applyAlignment="1">
      <alignment horizontal="center" vertical="center" wrapText="1"/>
    </xf>
    <xf numFmtId="2" fontId="51" fillId="0" borderId="17" xfId="78" applyNumberFormat="1" applyFont="1" applyFill="1" applyBorder="1" applyAlignment="1">
      <alignment horizontal="center" vertical="center" wrapText="1"/>
    </xf>
    <xf numFmtId="181" fontId="51" fillId="0" borderId="17" xfId="35" applyNumberFormat="1" applyFont="1" applyFill="1" applyBorder="1" applyAlignment="1">
      <alignment horizontal="center" vertical="center" wrapText="1"/>
    </xf>
    <xf numFmtId="49" fontId="52" fillId="0" borderId="17" xfId="78" applyNumberFormat="1" applyFont="1" applyFill="1" applyBorder="1" applyAlignment="1">
      <alignment horizontal="center" vertical="center"/>
    </xf>
    <xf numFmtId="0" fontId="53" fillId="6" borderId="17" xfId="83" applyNumberFormat="1" applyFont="1" applyFill="1" applyBorder="1" applyAlignment="1">
      <alignment horizontal="center" vertical="center" wrapText="1"/>
    </xf>
    <xf numFmtId="2" fontId="52" fillId="0" borderId="17" xfId="78" applyNumberFormat="1" applyFont="1" applyFill="1" applyBorder="1" applyAlignment="1">
      <alignment horizontal="center" vertical="center"/>
    </xf>
    <xf numFmtId="181" fontId="52" fillId="0" borderId="17" xfId="78" applyNumberFormat="1" applyFont="1" applyFill="1" applyBorder="1" applyAlignment="1">
      <alignment horizontal="center" vertical="center"/>
    </xf>
    <xf numFmtId="2" fontId="10" fillId="0" borderId="17" xfId="35" applyNumberFormat="1" applyFont="1" applyFill="1" applyBorder="1" applyAlignment="1">
      <alignment horizontal="center" vertical="center"/>
    </xf>
    <xf numFmtId="0" fontId="51" fillId="0" borderId="17" xfId="82" applyNumberFormat="1" applyFont="1" applyFill="1" applyBorder="1" applyAlignment="1">
      <alignment horizontal="center" vertical="center" wrapText="1"/>
    </xf>
    <xf numFmtId="0" fontId="10" fillId="0" borderId="17" xfId="82" applyNumberFormat="1" applyFont="1" applyFill="1" applyBorder="1" applyAlignment="1">
      <alignment horizontal="center" vertical="center" wrapText="1"/>
    </xf>
    <xf numFmtId="0" fontId="10" fillId="0" borderId="17" xfId="82" applyNumberFormat="1" applyFont="1" applyFill="1" applyBorder="1" applyAlignment="1">
      <alignment horizontal="center" vertical="center"/>
    </xf>
    <xf numFmtId="0" fontId="52" fillId="0" borderId="17" xfId="82" applyNumberFormat="1" applyFont="1" applyFill="1" applyBorder="1" applyAlignment="1">
      <alignment horizontal="center" vertical="center"/>
    </xf>
    <xf numFmtId="49" fontId="45" fillId="0" borderId="17" xfId="35" applyNumberFormat="1" applyFont="1" applyFill="1" applyBorder="1" applyAlignment="1">
      <alignment horizontal="center" vertical="center" wrapText="1"/>
    </xf>
    <xf numFmtId="0" fontId="52" fillId="0" borderId="17" xfId="83" applyNumberFormat="1" applyFont="1" applyFill="1" applyBorder="1" applyAlignment="1">
      <alignment horizontal="center" vertical="center" wrapText="1"/>
    </xf>
    <xf numFmtId="0" fontId="10" fillId="0" borderId="17" xfId="83" applyNumberFormat="1" applyFont="1" applyFill="1" applyBorder="1" applyAlignment="1">
      <alignment horizontal="center" vertical="center" wrapText="1"/>
    </xf>
    <xf numFmtId="0" fontId="52" fillId="0" borderId="17" xfId="83" applyNumberFormat="1" applyFont="1" applyFill="1" applyBorder="1" applyAlignment="1">
      <alignment horizontal="center" vertical="center"/>
    </xf>
    <xf numFmtId="0" fontId="10" fillId="0" borderId="17" xfId="83" applyNumberFormat="1" applyFont="1" applyFill="1" applyBorder="1" applyAlignment="1">
      <alignment horizontal="center" vertical="center"/>
    </xf>
    <xf numFmtId="49" fontId="52" fillId="0" borderId="17" xfId="0" applyNumberFormat="1" applyFont="1" applyFill="1" applyBorder="1" applyAlignment="1">
      <alignment horizontal="center" vertical="center"/>
    </xf>
    <xf numFmtId="2" fontId="52" fillId="0" borderId="17" xfId="0" applyNumberFormat="1" applyFont="1" applyFill="1" applyBorder="1" applyAlignment="1">
      <alignment horizontal="center" vertical="center"/>
    </xf>
    <xf numFmtId="181" fontId="52" fillId="0" borderId="17" xfId="0" applyNumberFormat="1" applyFont="1" applyFill="1" applyBorder="1" applyAlignment="1">
      <alignment horizontal="center" vertical="center" wrapText="1"/>
    </xf>
    <xf numFmtId="2" fontId="52" fillId="0" borderId="17" xfId="0" applyNumberFormat="1" applyFont="1" applyFill="1" applyBorder="1" applyAlignment="1">
      <alignment horizontal="center" vertical="center" wrapText="1"/>
    </xf>
    <xf numFmtId="0" fontId="10" fillId="0" borderId="17" xfId="0" applyNumberFormat="1" applyFont="1" applyFill="1" applyBorder="1" applyAlignment="1" applyProtection="1">
      <alignment horizontal="right" vertical="center" wrapText="1"/>
    </xf>
    <xf numFmtId="2" fontId="53" fillId="6" borderId="17" xfId="35" applyNumberFormat="1" applyFont="1" applyFill="1" applyBorder="1" applyAlignment="1">
      <alignment horizontal="center" vertical="center" wrapText="1"/>
    </xf>
    <xf numFmtId="2" fontId="51" fillId="0" borderId="17" xfId="35" applyNumberFormat="1" applyFont="1" applyFill="1" applyBorder="1" applyAlignment="1">
      <alignment horizontal="center" vertical="center" wrapText="1"/>
    </xf>
    <xf numFmtId="0" fontId="52" fillId="0" borderId="17" xfId="35" applyNumberFormat="1" applyFont="1" applyFill="1" applyBorder="1" applyAlignment="1">
      <alignment horizontal="center" vertical="center"/>
    </xf>
    <xf numFmtId="49" fontId="10" fillId="13" borderId="17" xfId="35" applyNumberFormat="1" applyFont="1" applyFill="1" applyBorder="1" applyAlignment="1">
      <alignment horizontal="center" vertical="center" wrapText="1"/>
    </xf>
    <xf numFmtId="0" fontId="63" fillId="0" borderId="17" xfId="35" applyFont="1" applyFill="1" applyBorder="1" applyAlignment="1">
      <alignment horizontal="center" vertical="center" wrapText="1"/>
    </xf>
    <xf numFmtId="0" fontId="51" fillId="0" borderId="17" xfId="35" applyFont="1" applyFill="1" applyBorder="1" applyAlignment="1">
      <alignment horizontal="center" vertical="center" wrapText="1"/>
    </xf>
    <xf numFmtId="182" fontId="52" fillId="13" borderId="17" xfId="1" applyNumberFormat="1" applyFont="1" applyFill="1" applyBorder="1" applyAlignment="1">
      <alignment horizontal="center" vertical="center" wrapText="1"/>
    </xf>
    <xf numFmtId="2" fontId="52" fillId="13" borderId="17" xfId="1" applyNumberFormat="1" applyFont="1" applyFill="1" applyBorder="1" applyAlignment="1">
      <alignment horizontal="center" vertical="center" wrapText="1"/>
    </xf>
    <xf numFmtId="2" fontId="10" fillId="13" borderId="17" xfId="35" applyNumberFormat="1" applyFont="1" applyFill="1" applyBorder="1" applyAlignment="1">
      <alignment horizontal="center" vertical="center" wrapText="1"/>
    </xf>
    <xf numFmtId="49" fontId="10" fillId="0" borderId="0" xfId="35" applyNumberFormat="1" applyFont="1" applyFill="1" applyBorder="1" applyAlignment="1">
      <alignment horizontal="center" vertical="center" wrapText="1"/>
    </xf>
    <xf numFmtId="165" fontId="52" fillId="7" borderId="20" xfId="0" applyNumberFormat="1" applyFont="1" applyFill="1" applyBorder="1" applyAlignment="1" applyProtection="1">
      <alignment horizontal="center" vertical="center" wrapText="1"/>
      <protection locked="0"/>
    </xf>
    <xf numFmtId="0" fontId="52" fillId="7" borderId="20" xfId="0" applyNumberFormat="1" applyFont="1" applyFill="1" applyBorder="1" applyAlignment="1" applyProtection="1">
      <alignment horizontal="center" vertical="center" wrapText="1"/>
      <protection locked="0"/>
    </xf>
    <xf numFmtId="2" fontId="52" fillId="7" borderId="20" xfId="0" applyNumberFormat="1" applyFont="1" applyFill="1" applyBorder="1" applyAlignment="1" applyProtection="1">
      <alignment horizontal="center" vertical="center" wrapText="1"/>
      <protection locked="0"/>
    </xf>
    <xf numFmtId="165" fontId="52" fillId="7" borderId="21" xfId="0" applyNumberFormat="1" applyFont="1" applyFill="1" applyBorder="1" applyAlignment="1" applyProtection="1">
      <alignment horizontal="center" vertical="center" wrapText="1"/>
      <protection locked="0"/>
    </xf>
    <xf numFmtId="0" fontId="9" fillId="0" borderId="0" xfId="35" applyNumberFormat="1" applyFont="1" applyFill="1" applyBorder="1" applyAlignment="1">
      <alignment horizontal="center" vertical="center" wrapText="1"/>
    </xf>
    <xf numFmtId="0" fontId="52" fillId="0" borderId="17" xfId="0" applyNumberFormat="1" applyFont="1" applyFill="1" applyBorder="1" applyAlignment="1">
      <alignment horizontal="center" vertical="top"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2" fontId="10" fillId="0" borderId="17" xfId="0" applyNumberFormat="1" applyFont="1" applyFill="1" applyBorder="1" applyAlignment="1">
      <alignment horizontal="center" vertical="center" wrapText="1"/>
    </xf>
    <xf numFmtId="2" fontId="60" fillId="0" borderId="28" xfId="0" applyNumberFormat="1" applyFont="1" applyBorder="1" applyAlignment="1">
      <alignment horizontal="center" vertical="center"/>
    </xf>
    <xf numFmtId="0" fontId="61" fillId="0" borderId="28" xfId="0" applyFont="1" applyBorder="1" applyAlignment="1">
      <alignment vertical="center" wrapText="1"/>
    </xf>
    <xf numFmtId="165" fontId="10" fillId="0" borderId="28" xfId="1" applyFont="1" applyBorder="1" applyAlignment="1">
      <alignment vertical="center"/>
    </xf>
    <xf numFmtId="49" fontId="10" fillId="0" borderId="17" xfId="35" applyNumberFormat="1" applyFont="1" applyFill="1" applyBorder="1" applyAlignment="1">
      <alignment horizontal="center" vertical="top"/>
    </xf>
    <xf numFmtId="0" fontId="10" fillId="0" borderId="18" xfId="35" applyFont="1" applyFill="1" applyBorder="1" applyAlignment="1">
      <alignment horizontal="justify" vertical="top" wrapText="1"/>
    </xf>
    <xf numFmtId="165" fontId="10" fillId="0" borderId="18" xfId="78" applyNumberFormat="1" applyFont="1" applyFill="1" applyBorder="1" applyAlignment="1">
      <alignment horizontal="center" vertical="top" wrapText="1"/>
    </xf>
    <xf numFmtId="165" fontId="8" fillId="0" borderId="18" xfId="1" applyFont="1" applyFill="1" applyBorder="1" applyAlignment="1">
      <alignment vertical="top" wrapText="1"/>
    </xf>
    <xf numFmtId="0" fontId="52" fillId="0" borderId="18" xfId="0" applyFont="1" applyFill="1" applyBorder="1" applyAlignment="1">
      <alignment horizontal="center" vertical="top" wrapText="1"/>
    </xf>
    <xf numFmtId="181"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2" fontId="52" fillId="0" borderId="18" xfId="35" applyNumberFormat="1" applyFont="1" applyFill="1" applyBorder="1" applyAlignment="1" applyProtection="1">
      <alignment horizontal="center" vertical="top" wrapText="1"/>
      <protection locked="0"/>
    </xf>
    <xf numFmtId="2" fontId="10" fillId="0" borderId="18" xfId="78" applyNumberFormat="1" applyFont="1" applyFill="1" applyBorder="1" applyAlignment="1">
      <alignment horizontal="center" vertical="top" wrapText="1"/>
    </xf>
    <xf numFmtId="2" fontId="10" fillId="0" borderId="0" xfId="35"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2" fontId="10" fillId="0" borderId="17" xfId="35" applyNumberFormat="1" applyFont="1" applyFill="1" applyBorder="1" applyAlignment="1">
      <alignment horizontal="center" vertical="top"/>
    </xf>
    <xf numFmtId="0" fontId="1" fillId="0" borderId="0" xfId="85" applyFont="1" applyAlignment="1">
      <alignment horizontal="center" vertical="center"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7" fillId="0" borderId="27" xfId="85" applyFont="1" applyBorder="1" applyAlignment="1">
      <alignment horizontal="center" vertical="center" wrapText="1"/>
    </xf>
    <xf numFmtId="0" fontId="67"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0000CC"/>
      <color rgb="FFFFFF99"/>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topLeftCell="A10" zoomScale="85" zoomScaleNormal="85" zoomScaleSheetLayoutView="90" workbookViewId="0">
      <selection activeCell="B27" sqref="B27"/>
    </sheetView>
  </sheetViews>
  <sheetFormatPr defaultColWidth="30" defaultRowHeight="12.75"/>
  <cols>
    <col min="1" max="1" width="8.28515625" style="150" bestFit="1" customWidth="1"/>
    <col min="2" max="2" width="51.140625" style="150" customWidth="1"/>
    <col min="3" max="3" width="10.42578125" style="150" bestFit="1" customWidth="1"/>
    <col min="4" max="4" width="11.7109375" style="150" bestFit="1" customWidth="1"/>
    <col min="5" max="16384" width="30" style="150"/>
  </cols>
  <sheetData>
    <row r="1" spans="1:4" ht="15">
      <c r="A1" s="425" t="str">
        <f>'BOQ.-WSP '!A1:G1</f>
        <v xml:space="preserve">Water Supply Facilities In Th.Kandoodhoo , Maldives
</v>
      </c>
      <c r="B1" s="425"/>
      <c r="C1" s="425"/>
      <c r="D1" s="425"/>
    </row>
    <row r="2" spans="1:4" s="152" customFormat="1" ht="15">
      <c r="A2" s="151"/>
      <c r="B2" s="151"/>
      <c r="C2" s="151"/>
    </row>
    <row r="3" spans="1:4" ht="18.75">
      <c r="A3" s="426" t="s">
        <v>163</v>
      </c>
      <c r="B3" s="426"/>
      <c r="C3" s="426"/>
      <c r="D3" s="426"/>
    </row>
    <row r="4" spans="1:4" ht="15">
      <c r="A4" s="153"/>
      <c r="B4" s="153"/>
      <c r="C4" s="153"/>
    </row>
    <row r="5" spans="1:4" s="201" customFormat="1" ht="25.15" customHeight="1">
      <c r="A5" s="211" t="s">
        <v>186</v>
      </c>
      <c r="B5" s="211" t="s">
        <v>164</v>
      </c>
      <c r="C5" s="212" t="s">
        <v>172</v>
      </c>
      <c r="D5" s="212" t="s">
        <v>187</v>
      </c>
    </row>
    <row r="6" spans="1:4" s="201" customFormat="1" ht="18" customHeight="1">
      <c r="A6" s="204" t="str">
        <f>'BOQ.-WSP '!A4</f>
        <v>I</v>
      </c>
      <c r="B6" s="205" t="str">
        <f>'BOQ.-WSP '!B4</f>
        <v>GENERAL AND PRELIMINARIES</v>
      </c>
      <c r="C6" s="213">
        <f>'BOQ.-WSP '!G4</f>
        <v>0</v>
      </c>
      <c r="D6" s="213"/>
    </row>
    <row r="7" spans="1:4" s="202" customFormat="1" ht="32.450000000000003" customHeight="1">
      <c r="A7" s="206" t="str">
        <f>'BOQ.-WSP '!A22</f>
        <v>II</v>
      </c>
      <c r="B7" s="207" t="str">
        <f>'BOQ.-WSP '!B22</f>
        <v>WATER SUPPLY CONVEYANCE SYSTEM; 
LENGTH: 1217.00 M</v>
      </c>
      <c r="C7" s="214">
        <f>'BOQ.-WSP '!G22</f>
        <v>0</v>
      </c>
      <c r="D7" s="214"/>
    </row>
    <row r="8" spans="1:4" s="202" customFormat="1" ht="30.6" customHeight="1">
      <c r="A8" s="206" t="str">
        <f>'BOQ.-WSP '!A132</f>
        <v>III</v>
      </c>
      <c r="B8" s="207" t="str">
        <f>'BOQ.-WSP '!B132</f>
        <v>WATER SUPPLY NETWORK; 
600.00 M</v>
      </c>
      <c r="C8" s="214">
        <f>'BOQ.-WSP '!G132</f>
        <v>0</v>
      </c>
      <c r="D8" s="214"/>
    </row>
    <row r="9" spans="1:4" s="202" customFormat="1" ht="32.450000000000003" customHeight="1">
      <c r="A9" s="206" t="str">
        <f>'BOQ.-WSP '!A156</f>
        <v>IV</v>
      </c>
      <c r="B9" s="207" t="str">
        <f>'BOQ.-WSP '!B156</f>
        <v>ULTRAFILTER; 
CAPACITY- 2 CUM/HOUR/UNIT</v>
      </c>
      <c r="C9" s="214">
        <f>'BOQ.-WSP '!G156</f>
        <v>0</v>
      </c>
      <c r="D9" s="214"/>
    </row>
    <row r="10" spans="1:4" s="202" customFormat="1" ht="31.15" customHeight="1">
      <c r="A10" s="206" t="str">
        <f>'BOQ.-WSP '!A158</f>
        <v>V</v>
      </c>
      <c r="B10" s="207" t="str">
        <f>'BOQ.-WSP '!B158</f>
        <v>RCC RAIN WATER LIFT STATION -  CIVIL WORKS
CAPACITY - 7 CUM; SIZE: 3 m Dia x 2.7 m Depth</v>
      </c>
      <c r="C10" s="214">
        <f>'BOQ.-WSP '!G158</f>
        <v>0</v>
      </c>
      <c r="D10" s="214"/>
    </row>
    <row r="11" spans="1:4" s="202" customFormat="1" ht="31.15" customHeight="1">
      <c r="A11" s="206" t="s">
        <v>170</v>
      </c>
      <c r="B11" s="207" t="str">
        <f>'BOQ.-WSP '!B177</f>
        <v>RECHARGE STRUCTURES - PERCOLATION PITS - 
OVERFLOW CHAMBERS</v>
      </c>
      <c r="C11" s="214"/>
      <c r="D11" s="214"/>
    </row>
    <row r="12" spans="1:4" s="202" customFormat="1" ht="31.15" customHeight="1">
      <c r="A12" s="206" t="str">
        <f>'BOQ.-WSP '!A185</f>
        <v>VII</v>
      </c>
      <c r="B12" s="207" t="str">
        <f>'BOQ.-WSP '!B185</f>
        <v>RAW WATER TANK 
CAPACITY-100 CUM</v>
      </c>
      <c r="C12" s="214">
        <f>'BOQ.-WSP '!G185</f>
        <v>0</v>
      </c>
      <c r="D12" s="214"/>
    </row>
    <row r="13" spans="1:4" s="202" customFormat="1" ht="28.9" customHeight="1">
      <c r="A13" s="206" t="str">
        <f>'BOQ.-WSP '!A219</f>
        <v>VIII</v>
      </c>
      <c r="B13" s="207" t="str">
        <f>'BOQ.-WSP '!B219</f>
        <v>CLEAR WATER TANK; 
CAPACITY - 50 CUM.</v>
      </c>
      <c r="C13" s="214">
        <f>'BOQ.-WSP '!G219</f>
        <v>0</v>
      </c>
      <c r="D13" s="214"/>
    </row>
    <row r="14" spans="1:4" s="202" customFormat="1" ht="18" customHeight="1">
      <c r="A14" s="208" t="str">
        <f>'BOQ.-WSP '!A253</f>
        <v>IX</v>
      </c>
      <c r="B14" s="209" t="str">
        <f>'BOQ.-WSP '!B253</f>
        <v>MECHANICAL WORK</v>
      </c>
      <c r="C14" s="214">
        <f>'BOQ.-WSP '!G253</f>
        <v>0</v>
      </c>
      <c r="D14" s="214"/>
    </row>
    <row r="15" spans="1:4" s="202" customFormat="1" ht="18" customHeight="1">
      <c r="A15" s="313" t="str">
        <f>+'BOQ.-WSP '!A295</f>
        <v>X</v>
      </c>
      <c r="B15" s="209" t="str">
        <f>+'BOQ.-WSP '!B295</f>
        <v>ELECTRICAL WORKS</v>
      </c>
      <c r="C15" s="214">
        <f>'BOQ.-WSP '!G295</f>
        <v>0</v>
      </c>
      <c r="D15" s="214"/>
    </row>
    <row r="16" spans="1:4" s="202" customFormat="1" ht="18" customHeight="1">
      <c r="A16" s="313" t="str">
        <f>+'BOQ.-WSP '!A318</f>
        <v>XI</v>
      </c>
      <c r="B16" s="209" t="str">
        <f>+'BOQ.-WSP '!B318</f>
        <v>GATE</v>
      </c>
      <c r="C16" s="214"/>
      <c r="D16" s="214"/>
    </row>
    <row r="17" spans="1:4" s="202" customFormat="1" ht="18" customHeight="1">
      <c r="A17" s="313" t="str">
        <f>+'BOQ.-WSP '!A323</f>
        <v>XII</v>
      </c>
      <c r="B17" s="209" t="str">
        <f>+'BOQ.-WSP '!B323</f>
        <v>FENCING ARRANGEMENT</v>
      </c>
      <c r="C17" s="214"/>
      <c r="D17" s="214"/>
    </row>
    <row r="18" spans="1:4" s="202" customFormat="1" ht="25.5">
      <c r="A18" s="313" t="str">
        <f>+'BOQ.-WSP '!A329</f>
        <v>XIII</v>
      </c>
      <c r="B18" s="209" t="str">
        <f>+'BOQ.-WSP '!B329</f>
        <v>HOUSING ARRANGEMENT FOR TREATMENT SYSTEM, PUMPS, ETC</v>
      </c>
      <c r="C18" s="214"/>
      <c r="D18" s="214"/>
    </row>
    <row r="19" spans="1:4" s="203" customFormat="1" ht="18" customHeight="1">
      <c r="A19" s="210" t="str">
        <f>'BOQ.-WSP '!A368</f>
        <v>XIV</v>
      </c>
      <c r="B19" s="207" t="str">
        <f>'BOQ.-WSP '!B368</f>
        <v>SUPPLY OF O&amp;M EQUIPMENT AND SPARES</v>
      </c>
      <c r="C19" s="214">
        <f>'BOQ.-WSP '!G368</f>
        <v>0</v>
      </c>
      <c r="D19" s="214"/>
    </row>
    <row r="20" spans="1:4" s="203" customFormat="1" ht="18" customHeight="1">
      <c r="A20" s="244" t="str">
        <f>'BOQ.-WSP '!A391</f>
        <v>XV</v>
      </c>
      <c r="B20" s="242" t="str">
        <f>'BOQ.-WSP '!B391</f>
        <v>TESTING AND COMMISSIONING</v>
      </c>
      <c r="C20" s="243">
        <f>'BOQ.-WSP '!G391</f>
        <v>0</v>
      </c>
      <c r="D20" s="243"/>
    </row>
    <row r="21" spans="1:4" s="203" customFormat="1" ht="18" customHeight="1">
      <c r="A21" s="395" t="s">
        <v>279</v>
      </c>
      <c r="B21" s="396" t="str">
        <f>'BOQ.-WSP '!B394</f>
        <v>PROVISIONAL SUM FOR WATER TAPPING</v>
      </c>
      <c r="C21" s="397"/>
      <c r="D21" s="397"/>
    </row>
    <row r="22" spans="1:4" s="233" customFormat="1" ht="15.75">
      <c r="A22" s="234"/>
      <c r="B22" s="235" t="s">
        <v>256</v>
      </c>
      <c r="C22" s="236">
        <f>SUM(C6:C20)</f>
        <v>0</v>
      </c>
      <c r="D22" s="235"/>
    </row>
  </sheetData>
  <mergeCells count="2">
    <mergeCell ref="A1:D1"/>
    <mergeCell ref="A3:D3"/>
  </mergeCells>
  <printOptions horizontalCentered="1"/>
  <pageMargins left="0.70866141732283505" right="0.70866141732283505" top="0.74803149606299202" bottom="0.74803149606299202" header="0.31496062992126" footer="0.31496062992126"/>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33" t="s">
        <v>96</v>
      </c>
      <c r="B1" s="433"/>
      <c r="C1" s="433"/>
      <c r="D1" s="433"/>
      <c r="E1" s="433"/>
      <c r="F1" s="433"/>
      <c r="G1" s="433"/>
      <c r="H1" s="433"/>
      <c r="I1" s="433"/>
      <c r="J1" s="433"/>
      <c r="K1" s="433"/>
      <c r="L1" s="433"/>
      <c r="M1" s="433"/>
      <c r="N1" s="433"/>
      <c r="O1" s="433"/>
      <c r="P1" s="433"/>
      <c r="Q1" s="433"/>
      <c r="R1" s="433"/>
    </row>
    <row r="2" spans="1:18" s="50" customFormat="1" ht="18.75">
      <c r="A2" s="49"/>
      <c r="B2" s="49"/>
      <c r="C2" s="49"/>
      <c r="D2" s="49"/>
      <c r="E2" s="49"/>
      <c r="F2" s="49"/>
      <c r="G2" s="49"/>
      <c r="H2" s="49"/>
      <c r="I2" s="49"/>
      <c r="J2" s="49"/>
      <c r="K2" s="49"/>
      <c r="L2" s="49"/>
      <c r="M2" s="49"/>
      <c r="N2" s="49"/>
      <c r="O2" s="49"/>
      <c r="P2" s="49"/>
      <c r="Q2" s="49"/>
      <c r="R2" s="49"/>
    </row>
    <row r="3" spans="1:18" ht="18.75">
      <c r="A3" s="431" t="s">
        <v>53</v>
      </c>
      <c r="B3" s="431"/>
      <c r="C3" s="431"/>
      <c r="D3" s="431"/>
      <c r="E3" s="431"/>
      <c r="F3" s="431"/>
      <c r="G3" s="431"/>
      <c r="H3" s="431"/>
      <c r="I3" s="431"/>
      <c r="J3" s="431"/>
      <c r="K3" s="431"/>
      <c r="L3" s="431"/>
      <c r="M3" s="431"/>
      <c r="N3" s="431"/>
      <c r="O3" s="431"/>
      <c r="P3" s="431"/>
      <c r="Q3" s="431"/>
      <c r="R3" s="431"/>
    </row>
    <row r="4" spans="1:18" ht="15">
      <c r="A4" s="51"/>
      <c r="B4" s="52"/>
      <c r="C4" s="53"/>
      <c r="D4" s="53"/>
      <c r="E4" s="53"/>
      <c r="F4" s="53"/>
      <c r="G4" s="53"/>
      <c r="H4" s="54"/>
      <c r="I4" s="54"/>
      <c r="J4" s="54"/>
      <c r="K4" s="54"/>
      <c r="L4" s="54"/>
      <c r="M4" s="54"/>
      <c r="N4" s="54"/>
      <c r="O4" s="55"/>
      <c r="P4" s="55"/>
      <c r="Q4" s="55"/>
      <c r="R4" s="56"/>
    </row>
    <row r="5" spans="1:18" s="50" customFormat="1" ht="18.75">
      <c r="A5" s="57" t="s">
        <v>51</v>
      </c>
      <c r="B5" s="57" t="s">
        <v>54</v>
      </c>
      <c r="C5" s="432" t="s">
        <v>55</v>
      </c>
      <c r="D5" s="432"/>
      <c r="E5" s="432"/>
      <c r="F5" s="432"/>
      <c r="G5" s="432"/>
      <c r="H5" s="432"/>
      <c r="I5" s="432"/>
      <c r="J5" s="432"/>
      <c r="K5" s="432"/>
      <c r="L5" s="432"/>
      <c r="M5" s="432"/>
      <c r="N5" s="432"/>
      <c r="O5" s="432"/>
      <c r="P5" s="432"/>
      <c r="Q5" s="432"/>
      <c r="R5" s="57" t="s">
        <v>56</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27" t="s">
        <v>83</v>
      </c>
      <c r="C7" s="428"/>
      <c r="D7" s="428"/>
      <c r="E7" s="428"/>
      <c r="F7" s="428"/>
      <c r="G7" s="429"/>
      <c r="H7" s="60"/>
      <c r="I7" s="60"/>
      <c r="J7" s="60"/>
      <c r="K7" s="60"/>
      <c r="L7" s="60"/>
      <c r="M7" s="60"/>
      <c r="N7" s="60"/>
      <c r="O7" s="60"/>
      <c r="P7" s="60"/>
      <c r="Q7" s="60"/>
      <c r="R7" s="61" t="e">
        <f>SUM(C9:Q9)</f>
        <v>#REF!</v>
      </c>
    </row>
    <row r="8" spans="1:18" ht="15">
      <c r="A8" s="63"/>
      <c r="B8" s="64" t="s">
        <v>57</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58</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59</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60</v>
      </c>
    </row>
    <row r="11" spans="1:18" ht="18.75" customHeight="1">
      <c r="A11" s="71"/>
      <c r="B11" s="74" t="s">
        <v>61</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143</v>
      </c>
      <c r="C12" s="76"/>
      <c r="D12" s="76"/>
      <c r="E12" s="76"/>
      <c r="F12" s="76"/>
      <c r="G12" s="76"/>
      <c r="H12" s="77"/>
      <c r="I12" s="77"/>
      <c r="J12" s="77"/>
      <c r="K12" s="77"/>
      <c r="L12" s="77"/>
      <c r="M12" s="77"/>
      <c r="N12" s="77"/>
      <c r="O12" s="77"/>
      <c r="P12" s="77"/>
      <c r="Q12" s="77"/>
      <c r="R12" s="61">
        <f>SUM(C14:Q14)</f>
        <v>0</v>
      </c>
    </row>
    <row r="13" spans="1:18" ht="15" hidden="1">
      <c r="A13" s="63"/>
      <c r="B13" s="64" t="s">
        <v>57</v>
      </c>
      <c r="C13" s="78" t="s">
        <v>62</v>
      </c>
      <c r="D13" s="78" t="s">
        <v>62</v>
      </c>
      <c r="E13" s="79" t="s">
        <v>62</v>
      </c>
      <c r="F13" s="79" t="s">
        <v>62</v>
      </c>
      <c r="G13" s="79" t="s">
        <v>62</v>
      </c>
      <c r="H13" s="66">
        <v>350</v>
      </c>
      <c r="I13" s="66">
        <v>400</v>
      </c>
      <c r="J13" s="66">
        <v>450</v>
      </c>
      <c r="K13" s="66">
        <v>500</v>
      </c>
      <c r="L13" s="66">
        <v>600</v>
      </c>
      <c r="M13" s="65">
        <v>700</v>
      </c>
      <c r="N13" s="65">
        <v>750</v>
      </c>
      <c r="O13" s="65">
        <v>800</v>
      </c>
      <c r="P13" s="65">
        <v>900</v>
      </c>
      <c r="Q13" s="66">
        <v>1000</v>
      </c>
      <c r="R13" s="63"/>
    </row>
    <row r="14" spans="1:18" ht="18.75" hidden="1">
      <c r="A14" s="67"/>
      <c r="B14" s="68" t="s">
        <v>58</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59</v>
      </c>
      <c r="C15" s="46" t="s">
        <v>62</v>
      </c>
      <c r="D15" s="46" t="s">
        <v>62</v>
      </c>
      <c r="E15" s="46" t="s">
        <v>62</v>
      </c>
      <c r="F15" s="46" t="s">
        <v>62</v>
      </c>
      <c r="G15" s="46" t="s">
        <v>62</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60</v>
      </c>
    </row>
    <row r="16" spans="1:18" hidden="1">
      <c r="A16" s="82"/>
      <c r="B16" s="74" t="s">
        <v>61</v>
      </c>
      <c r="C16" s="46" t="s">
        <v>62</v>
      </c>
      <c r="D16" s="46" t="s">
        <v>62</v>
      </c>
      <c r="E16" s="46" t="s">
        <v>62</v>
      </c>
      <c r="F16" s="46" t="s">
        <v>62</v>
      </c>
      <c r="G16" s="46" t="s">
        <v>62</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27" t="s">
        <v>151</v>
      </c>
      <c r="C17" s="428"/>
      <c r="D17" s="428"/>
      <c r="E17" s="428"/>
      <c r="F17" s="428"/>
      <c r="G17" s="429"/>
      <c r="H17" s="60"/>
      <c r="I17" s="60"/>
      <c r="J17" s="60"/>
      <c r="K17" s="60"/>
      <c r="L17" s="60"/>
      <c r="M17" s="60"/>
      <c r="N17" s="60"/>
      <c r="O17" s="60"/>
      <c r="P17" s="60"/>
      <c r="Q17" s="60"/>
      <c r="R17" s="61"/>
    </row>
    <row r="18" spans="1:18" ht="15">
      <c r="A18" s="63"/>
      <c r="B18" s="64" t="s">
        <v>57</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58</v>
      </c>
      <c r="C19" s="69">
        <v>0</v>
      </c>
      <c r="D19" s="69">
        <v>0</v>
      </c>
      <c r="E19" s="69">
        <v>0</v>
      </c>
      <c r="F19" s="69">
        <v>0</v>
      </c>
      <c r="G19" s="69">
        <v>0</v>
      </c>
      <c r="H19" s="46"/>
      <c r="I19" s="46"/>
      <c r="J19" s="46"/>
      <c r="K19" s="46"/>
      <c r="L19" s="46"/>
      <c r="M19" s="46"/>
      <c r="N19" s="46"/>
      <c r="O19" s="46"/>
      <c r="P19" s="46"/>
      <c r="Q19" s="46"/>
      <c r="R19" s="73"/>
    </row>
    <row r="20" spans="1:18" ht="28.5">
      <c r="A20" s="83"/>
      <c r="B20" s="72" t="s">
        <v>64</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61</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27" t="s">
        <v>152</v>
      </c>
      <c r="C22" s="428"/>
      <c r="D22" s="428"/>
      <c r="E22" s="428"/>
      <c r="F22" s="428"/>
      <c r="G22" s="429"/>
      <c r="H22" s="60"/>
      <c r="I22" s="60"/>
      <c r="J22" s="60"/>
      <c r="K22" s="60"/>
      <c r="L22" s="60"/>
      <c r="M22" s="60"/>
      <c r="N22" s="60"/>
      <c r="O22" s="60"/>
      <c r="P22" s="60"/>
      <c r="Q22" s="60"/>
      <c r="R22" s="61" t="e">
        <f>SUM(C25:Q25)</f>
        <v>#REF!</v>
      </c>
    </row>
    <row r="23" spans="1:18" ht="15">
      <c r="A23" s="63"/>
      <c r="B23" s="64" t="s">
        <v>57</v>
      </c>
      <c r="C23" s="65">
        <v>50</v>
      </c>
      <c r="D23" s="65">
        <v>50</v>
      </c>
      <c r="E23" s="66">
        <v>80</v>
      </c>
      <c r="F23" s="66">
        <v>100</v>
      </c>
      <c r="G23" s="66">
        <v>150</v>
      </c>
      <c r="H23" s="66">
        <v>200</v>
      </c>
      <c r="I23" s="66"/>
      <c r="J23" s="66"/>
      <c r="K23" s="66"/>
      <c r="L23" s="66"/>
      <c r="M23" s="65"/>
      <c r="N23" s="65"/>
      <c r="O23" s="65"/>
      <c r="P23" s="65"/>
      <c r="Q23" s="66"/>
      <c r="R23" s="63"/>
    </row>
    <row r="24" spans="1:18" ht="15">
      <c r="A24" s="83"/>
      <c r="B24" s="85" t="s">
        <v>63</v>
      </c>
      <c r="C24" s="86" t="s">
        <v>146</v>
      </c>
      <c r="D24" s="86" t="s">
        <v>147</v>
      </c>
      <c r="E24" s="86" t="s">
        <v>148</v>
      </c>
      <c r="F24" s="86" t="s">
        <v>149</v>
      </c>
      <c r="G24" s="86" t="s">
        <v>150</v>
      </c>
      <c r="H24" s="87">
        <v>350</v>
      </c>
      <c r="I24" s="87">
        <v>400</v>
      </c>
      <c r="J24" s="87">
        <v>450</v>
      </c>
      <c r="K24" s="87">
        <v>500</v>
      </c>
      <c r="L24" s="87">
        <v>600</v>
      </c>
      <c r="M24" s="87">
        <v>700</v>
      </c>
      <c r="N24" s="87">
        <v>750</v>
      </c>
      <c r="O24" s="87">
        <v>800</v>
      </c>
      <c r="P24" s="87">
        <v>900</v>
      </c>
      <c r="Q24" s="87">
        <v>1000</v>
      </c>
      <c r="R24" s="73"/>
    </row>
    <row r="25" spans="1:18" s="84" customFormat="1" ht="18.75">
      <c r="A25" s="67"/>
      <c r="B25" s="68" t="s">
        <v>58</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64</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65</v>
      </c>
    </row>
    <row r="27" spans="1:18" s="84" customFormat="1" ht="15">
      <c r="A27" s="83"/>
      <c r="B27" s="74" t="s">
        <v>61</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30" t="s">
        <v>144</v>
      </c>
      <c r="B29" s="430"/>
      <c r="C29" s="3"/>
      <c r="D29" s="3"/>
      <c r="E29" s="3"/>
      <c r="F29" s="3"/>
      <c r="G29" s="3"/>
      <c r="H29" s="3"/>
      <c r="I29" s="3"/>
      <c r="J29" s="3"/>
      <c r="K29" s="90"/>
      <c r="L29" s="91"/>
      <c r="M29" s="91"/>
      <c r="N29" s="3"/>
      <c r="O29" s="3"/>
      <c r="P29" s="3"/>
      <c r="Q29" s="3"/>
      <c r="R29" s="92"/>
    </row>
    <row r="30" spans="1:18" ht="18.75">
      <c r="A30" s="94" t="s">
        <v>51</v>
      </c>
      <c r="B30" s="95" t="s">
        <v>54</v>
      </c>
      <c r="C30" s="96"/>
      <c r="D30" s="96"/>
      <c r="E30" s="96" t="s">
        <v>52</v>
      </c>
      <c r="F30" s="96" t="s">
        <v>2</v>
      </c>
      <c r="G30" s="96" t="s">
        <v>36</v>
      </c>
      <c r="H30" s="94"/>
      <c r="I30" s="94"/>
      <c r="J30" s="94"/>
      <c r="K30" s="94"/>
      <c r="L30" s="94"/>
      <c r="M30" s="94"/>
      <c r="N30" s="94"/>
      <c r="O30" s="94"/>
      <c r="P30" s="94"/>
      <c r="Q30" s="94"/>
      <c r="R30" s="94"/>
    </row>
    <row r="31" spans="1:18" ht="15">
      <c r="A31" s="97" t="s">
        <v>66</v>
      </c>
      <c r="B31" s="97" t="s">
        <v>67</v>
      </c>
      <c r="C31" s="98"/>
      <c r="D31" s="98"/>
      <c r="E31" s="98"/>
      <c r="F31" s="98"/>
      <c r="G31" s="98"/>
      <c r="H31" s="99"/>
      <c r="I31" s="99"/>
      <c r="J31" s="99"/>
      <c r="K31" s="99"/>
      <c r="L31" s="99"/>
      <c r="M31" s="99"/>
      <c r="N31" s="99"/>
      <c r="O31" s="99"/>
      <c r="P31" s="99"/>
      <c r="Q31" s="99"/>
      <c r="R31" s="100"/>
    </row>
    <row r="32" spans="1:18" ht="15">
      <c r="A32" s="101">
        <v>1</v>
      </c>
      <c r="B32" s="102" t="s">
        <v>67</v>
      </c>
      <c r="C32" s="103"/>
      <c r="D32" s="103"/>
      <c r="E32" s="103" t="s">
        <v>141</v>
      </c>
      <c r="F32" s="103" t="s">
        <v>22</v>
      </c>
      <c r="G32" s="103" t="e">
        <f>SUM(C10:L10)+SUM(C20:G20)+SUM(C26:G26)</f>
        <v>#REF!</v>
      </c>
      <c r="H32" s="101"/>
      <c r="I32" s="101"/>
      <c r="J32" s="101"/>
      <c r="K32" s="101"/>
      <c r="L32" s="101"/>
      <c r="M32" s="101"/>
      <c r="N32" s="101"/>
      <c r="O32" s="101"/>
      <c r="P32" s="101"/>
      <c r="Q32" s="101"/>
      <c r="R32" s="104"/>
    </row>
    <row r="33" spans="1:18" ht="15">
      <c r="A33" s="101">
        <v>2</v>
      </c>
      <c r="B33" s="102" t="s">
        <v>67</v>
      </c>
      <c r="C33" s="103"/>
      <c r="D33" s="103"/>
      <c r="E33" s="103" t="s">
        <v>142</v>
      </c>
      <c r="F33" s="103" t="s">
        <v>22</v>
      </c>
      <c r="G33" s="103">
        <f>SUM(M10:Q10)+SUM(M15:Q15)</f>
        <v>0</v>
      </c>
      <c r="H33" s="101"/>
      <c r="I33" s="101"/>
      <c r="J33" s="101"/>
      <c r="K33" s="101"/>
      <c r="L33" s="101"/>
      <c r="M33" s="101"/>
      <c r="N33" s="101"/>
      <c r="O33" s="101"/>
      <c r="P33" s="101"/>
      <c r="Q33" s="101"/>
      <c r="R33" s="104"/>
    </row>
    <row r="34" spans="1:18" s="106" customFormat="1" ht="15">
      <c r="A34" s="105" t="s">
        <v>68</v>
      </c>
      <c r="B34" s="105" t="s">
        <v>145</v>
      </c>
      <c r="C34" s="98"/>
      <c r="D34" s="98"/>
      <c r="E34" s="98"/>
      <c r="F34" s="98"/>
      <c r="G34" s="98"/>
      <c r="H34" s="99"/>
      <c r="I34" s="99"/>
      <c r="J34" s="99"/>
      <c r="K34" s="99"/>
      <c r="L34" s="99"/>
      <c r="M34" s="99"/>
      <c r="N34" s="99"/>
      <c r="O34" s="99"/>
      <c r="P34" s="99"/>
      <c r="Q34" s="99"/>
      <c r="R34" s="100"/>
    </row>
    <row r="35" spans="1:18" s="106" customFormat="1" ht="15">
      <c r="A35" s="101">
        <v>1</v>
      </c>
      <c r="B35" s="102" t="s">
        <v>69</v>
      </c>
      <c r="C35" s="98"/>
      <c r="D35" s="98"/>
      <c r="E35" s="98">
        <v>50</v>
      </c>
      <c r="F35" s="103" t="s">
        <v>10</v>
      </c>
      <c r="G35" s="98"/>
      <c r="H35" s="99"/>
      <c r="I35" s="99"/>
      <c r="J35" s="99"/>
      <c r="K35" s="99"/>
      <c r="L35" s="99"/>
      <c r="M35" s="99"/>
      <c r="N35" s="99"/>
      <c r="O35" s="99"/>
      <c r="P35" s="99"/>
      <c r="Q35" s="99"/>
      <c r="R35" s="100"/>
    </row>
    <row r="36" spans="1:18" s="106" customFormat="1" ht="15">
      <c r="A36" s="101">
        <v>2</v>
      </c>
      <c r="B36" s="102" t="s">
        <v>69</v>
      </c>
      <c r="C36" s="98"/>
      <c r="D36" s="98"/>
      <c r="E36" s="98">
        <v>80</v>
      </c>
      <c r="F36" s="103" t="s">
        <v>10</v>
      </c>
      <c r="G36" s="98"/>
      <c r="H36" s="99"/>
      <c r="I36" s="99"/>
      <c r="J36" s="99"/>
      <c r="K36" s="99"/>
      <c r="L36" s="99"/>
      <c r="M36" s="99"/>
      <c r="N36" s="99"/>
      <c r="O36" s="99"/>
      <c r="P36" s="99"/>
      <c r="Q36" s="99"/>
      <c r="R36" s="100"/>
    </row>
    <row r="37" spans="1:18" s="106" customFormat="1" ht="15">
      <c r="A37" s="101">
        <v>3</v>
      </c>
      <c r="B37" s="102" t="s">
        <v>69</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69</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69</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69</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69</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69</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69</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69</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69</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69</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69</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69</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69</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69</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69</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5"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08"/>
  <sheetViews>
    <sheetView tabSelected="1" zoomScale="80" zoomScaleNormal="80" zoomScaleSheetLayoutView="40" workbookViewId="0">
      <pane ySplit="3" topLeftCell="A394" activePane="bottomLeft" state="frozen"/>
      <selection pane="bottomLeft" activeCell="A406" sqref="A406:XFD408"/>
    </sheetView>
  </sheetViews>
  <sheetFormatPr defaultColWidth="9.140625" defaultRowHeight="14.25"/>
  <cols>
    <col min="1" max="1" width="9.28515625" style="385" bestFit="1" customWidth="1"/>
    <col min="2" max="2" width="109.7109375" style="155" customWidth="1"/>
    <col min="3" max="3" width="10.85546875" style="301" customWidth="1"/>
    <col min="4" max="4" width="14.5703125" style="288"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34" t="s">
        <v>481</v>
      </c>
      <c r="B1" s="434"/>
      <c r="C1" s="434"/>
      <c r="D1" s="435"/>
      <c r="E1" s="435"/>
      <c r="F1" s="434"/>
      <c r="G1" s="434"/>
    </row>
    <row r="2" spans="1:11" s="125" customFormat="1" ht="18.75">
      <c r="A2" s="436" t="s">
        <v>209</v>
      </c>
      <c r="B2" s="436"/>
      <c r="C2" s="436"/>
      <c r="D2" s="435"/>
      <c r="E2" s="435"/>
      <c r="F2" s="436"/>
      <c r="G2" s="436"/>
    </row>
    <row r="3" spans="1:11" s="390" customFormat="1" ht="27" customHeight="1">
      <c r="A3" s="347" t="s">
        <v>34</v>
      </c>
      <c r="B3" s="386" t="s">
        <v>35</v>
      </c>
      <c r="C3" s="387" t="s">
        <v>2</v>
      </c>
      <c r="D3" s="388" t="s">
        <v>3</v>
      </c>
      <c r="E3" s="386" t="s">
        <v>237</v>
      </c>
      <c r="F3" s="386" t="s">
        <v>238</v>
      </c>
      <c r="G3" s="389" t="s">
        <v>153</v>
      </c>
    </row>
    <row r="4" spans="1:11" s="199" customFormat="1" ht="15">
      <c r="A4" s="198" t="s">
        <v>165</v>
      </c>
      <c r="B4" s="197" t="s">
        <v>239</v>
      </c>
      <c r="C4" s="289" t="s">
        <v>227</v>
      </c>
      <c r="D4" s="275">
        <v>1</v>
      </c>
      <c r="E4" s="305"/>
      <c r="F4" s="215"/>
      <c r="G4" s="237"/>
    </row>
    <row r="5" spans="1:11" s="4" customFormat="1" ht="15">
      <c r="A5" s="403">
        <v>1.1000000000000001</v>
      </c>
      <c r="B5" s="404" t="s">
        <v>523</v>
      </c>
      <c r="C5" s="405"/>
      <c r="D5" s="406"/>
      <c r="E5" s="216"/>
      <c r="F5" s="217"/>
      <c r="G5" s="196"/>
    </row>
    <row r="6" spans="1:11" s="4" customFormat="1" ht="15">
      <c r="A6" s="407" t="s">
        <v>39</v>
      </c>
      <c r="B6" s="160" t="s">
        <v>524</v>
      </c>
      <c r="C6" s="405" t="s">
        <v>240</v>
      </c>
      <c r="D6" s="406" t="s">
        <v>525</v>
      </c>
      <c r="E6" s="216"/>
      <c r="F6" s="217"/>
      <c r="G6" s="196"/>
    </row>
    <row r="7" spans="1:11" s="4" customFormat="1" ht="15">
      <c r="A7" s="403">
        <v>1.2</v>
      </c>
      <c r="B7" s="185" t="s">
        <v>526</v>
      </c>
      <c r="C7" s="163"/>
      <c r="D7" s="266"/>
      <c r="E7" s="216"/>
      <c r="F7" s="217"/>
      <c r="G7" s="196"/>
    </row>
    <row r="8" spans="1:11" s="199" customFormat="1" ht="15">
      <c r="A8" s="408" t="s">
        <v>527</v>
      </c>
      <c r="B8" s="409" t="s">
        <v>528</v>
      </c>
      <c r="C8" s="410" t="s">
        <v>240</v>
      </c>
      <c r="D8" s="411" t="s">
        <v>227</v>
      </c>
      <c r="E8" s="412"/>
      <c r="F8" s="412"/>
      <c r="G8" s="413"/>
    </row>
    <row r="9" spans="1:11" s="199" customFormat="1" ht="15">
      <c r="A9" s="408" t="s">
        <v>529</v>
      </c>
      <c r="B9" s="409" t="s">
        <v>530</v>
      </c>
      <c r="C9" s="414" t="s">
        <v>240</v>
      </c>
      <c r="D9" s="269" t="s">
        <v>227</v>
      </c>
      <c r="E9" s="412"/>
      <c r="F9" s="412"/>
      <c r="G9" s="413"/>
    </row>
    <row r="10" spans="1:11" s="199" customFormat="1" ht="15">
      <c r="A10" s="408" t="s">
        <v>531</v>
      </c>
      <c r="B10" s="409" t="s">
        <v>532</v>
      </c>
      <c r="C10" s="414" t="s">
        <v>533</v>
      </c>
      <c r="D10" s="269">
        <v>10</v>
      </c>
      <c r="E10" s="412"/>
      <c r="F10" s="412"/>
      <c r="G10" s="413"/>
    </row>
    <row r="11" spans="1:11" s="199" customFormat="1" ht="15">
      <c r="A11" s="408" t="s">
        <v>534</v>
      </c>
      <c r="B11" s="409" t="s">
        <v>535</v>
      </c>
      <c r="C11" s="414" t="s">
        <v>533</v>
      </c>
      <c r="D11" s="269">
        <v>10</v>
      </c>
      <c r="E11" s="412"/>
      <c r="F11" s="412"/>
      <c r="G11" s="413"/>
    </row>
    <row r="12" spans="1:11" s="4" customFormat="1" ht="25.5">
      <c r="A12" s="408" t="s">
        <v>536</v>
      </c>
      <c r="B12" s="160" t="s">
        <v>537</v>
      </c>
      <c r="C12" s="332" t="s">
        <v>240</v>
      </c>
      <c r="D12" s="415" t="s">
        <v>227</v>
      </c>
      <c r="E12" s="218"/>
      <c r="F12" s="218"/>
      <c r="G12" s="416"/>
    </row>
    <row r="13" spans="1:11" s="4" customFormat="1" ht="15">
      <c r="A13" s="408" t="s">
        <v>538</v>
      </c>
      <c r="B13" s="417" t="s">
        <v>539</v>
      </c>
      <c r="C13" s="163" t="s">
        <v>533</v>
      </c>
      <c r="D13" s="266">
        <v>10</v>
      </c>
      <c r="E13" s="218"/>
      <c r="F13" s="218"/>
      <c r="G13" s="416"/>
    </row>
    <row r="14" spans="1:11" s="4" customFormat="1" ht="25.5">
      <c r="A14" s="408" t="s">
        <v>540</v>
      </c>
      <c r="B14" s="160" t="s">
        <v>541</v>
      </c>
      <c r="C14" s="163" t="s">
        <v>17</v>
      </c>
      <c r="D14" s="266" t="s">
        <v>227</v>
      </c>
      <c r="E14" s="218"/>
      <c r="F14" s="218"/>
      <c r="G14" s="416"/>
      <c r="K14" s="418"/>
    </row>
    <row r="15" spans="1:11" s="4" customFormat="1" ht="25.5">
      <c r="A15" s="408" t="s">
        <v>542</v>
      </c>
      <c r="B15" s="160" t="s">
        <v>543</v>
      </c>
      <c r="C15" s="163" t="s">
        <v>17</v>
      </c>
      <c r="D15" s="266" t="s">
        <v>227</v>
      </c>
      <c r="E15" s="218"/>
      <c r="F15" s="218"/>
      <c r="G15" s="416"/>
    </row>
    <row r="16" spans="1:11" s="4" customFormat="1" ht="15">
      <c r="A16" s="408" t="s">
        <v>544</v>
      </c>
      <c r="B16" s="160" t="s">
        <v>545</v>
      </c>
      <c r="C16" s="163" t="s">
        <v>240</v>
      </c>
      <c r="D16" s="266" t="s">
        <v>227</v>
      </c>
      <c r="E16" s="218"/>
      <c r="F16" s="218"/>
      <c r="G16" s="416"/>
    </row>
    <row r="17" spans="1:7" s="4" customFormat="1" ht="15">
      <c r="A17" s="403">
        <v>1.3</v>
      </c>
      <c r="B17" s="185" t="s">
        <v>546</v>
      </c>
      <c r="C17" s="163"/>
      <c r="D17" s="266"/>
      <c r="E17" s="218"/>
      <c r="F17" s="218"/>
      <c r="G17" s="416"/>
    </row>
    <row r="18" spans="1:7" s="4" customFormat="1" ht="15">
      <c r="A18" s="407" t="s">
        <v>547</v>
      </c>
      <c r="B18" s="160" t="s">
        <v>548</v>
      </c>
      <c r="C18" s="163" t="s">
        <v>240</v>
      </c>
      <c r="D18" s="266" t="s">
        <v>227</v>
      </c>
      <c r="E18" s="218"/>
      <c r="F18" s="218"/>
      <c r="G18" s="416"/>
    </row>
    <row r="19" spans="1:7" s="4" customFormat="1" ht="15">
      <c r="A19" s="403">
        <v>1.4</v>
      </c>
      <c r="B19" s="185" t="s">
        <v>549</v>
      </c>
      <c r="C19" s="163"/>
      <c r="D19" s="266"/>
      <c r="E19" s="216"/>
      <c r="F19" s="217"/>
      <c r="G19" s="196"/>
    </row>
    <row r="20" spans="1:7" s="4" customFormat="1" ht="51">
      <c r="A20" s="407" t="s">
        <v>550</v>
      </c>
      <c r="B20" s="160" t="s">
        <v>551</v>
      </c>
      <c r="C20" s="332" t="s">
        <v>240</v>
      </c>
      <c r="D20" s="415" t="s">
        <v>227</v>
      </c>
      <c r="E20" s="218"/>
      <c r="F20" s="218"/>
      <c r="G20" s="196"/>
    </row>
    <row r="21" spans="1:7" s="4" customFormat="1" ht="15">
      <c r="A21" s="419"/>
      <c r="B21" s="399"/>
      <c r="C21" s="400"/>
      <c r="D21" s="420"/>
      <c r="E21" s="401"/>
      <c r="F21" s="401"/>
      <c r="G21" s="402"/>
    </row>
    <row r="22" spans="1:7" ht="30">
      <c r="A22" s="198" t="s">
        <v>166</v>
      </c>
      <c r="B22" s="308" t="s">
        <v>482</v>
      </c>
      <c r="C22" s="289" t="s">
        <v>181</v>
      </c>
      <c r="D22" s="340">
        <f>+SUM(D28:D39)-90-100</f>
        <v>1217</v>
      </c>
      <c r="E22" s="306"/>
      <c r="F22" s="227"/>
      <c r="G22" s="228"/>
    </row>
    <row r="23" spans="1:7" ht="15">
      <c r="A23" s="349" t="s">
        <v>66</v>
      </c>
      <c r="B23" s="240" t="s">
        <v>176</v>
      </c>
      <c r="C23" s="290"/>
      <c r="D23" s="276"/>
      <c r="E23" s="217"/>
      <c r="F23" s="219"/>
      <c r="G23" s="158"/>
    </row>
    <row r="24" spans="1:7" ht="15">
      <c r="A24" s="350">
        <v>1</v>
      </c>
      <c r="B24" s="185" t="s">
        <v>405</v>
      </c>
      <c r="C24" s="291"/>
      <c r="D24" s="276"/>
      <c r="E24" s="217"/>
      <c r="F24" s="219"/>
      <c r="G24" s="219"/>
    </row>
    <row r="25" spans="1:7" ht="66.75" customHeight="1">
      <c r="A25" s="348" t="s">
        <v>38</v>
      </c>
      <c r="B25" s="160" t="s">
        <v>406</v>
      </c>
      <c r="C25" s="292"/>
      <c r="D25" s="276"/>
      <c r="E25" s="217"/>
      <c r="F25" s="217"/>
      <c r="G25" s="217"/>
    </row>
    <row r="26" spans="1:7" ht="31.5" customHeight="1">
      <c r="A26" s="348"/>
      <c r="B26" s="162" t="s">
        <v>407</v>
      </c>
      <c r="C26" s="292"/>
      <c r="D26" s="276"/>
      <c r="E26" s="217"/>
      <c r="F26" s="217"/>
      <c r="G26" s="217"/>
    </row>
    <row r="27" spans="1:7" ht="97.5" customHeight="1">
      <c r="A27" s="348"/>
      <c r="B27" s="165" t="s">
        <v>228</v>
      </c>
      <c r="C27" s="292"/>
      <c r="D27" s="276"/>
      <c r="E27" s="217"/>
      <c r="F27" s="217"/>
      <c r="G27" s="217"/>
    </row>
    <row r="28" spans="1:7">
      <c r="A28" s="351" t="s">
        <v>39</v>
      </c>
      <c r="B28" s="165" t="s">
        <v>79</v>
      </c>
      <c r="C28" s="292" t="s">
        <v>10</v>
      </c>
      <c r="D28" s="345">
        <f>73+10</f>
        <v>83</v>
      </c>
      <c r="E28" s="217"/>
      <c r="F28" s="217"/>
      <c r="G28" s="217"/>
    </row>
    <row r="29" spans="1:7">
      <c r="A29" s="351" t="s">
        <v>179</v>
      </c>
      <c r="B29" s="162" t="s">
        <v>425</v>
      </c>
      <c r="C29" s="312" t="s">
        <v>10</v>
      </c>
      <c r="D29" s="312">
        <f>102+10</f>
        <v>112</v>
      </c>
      <c r="E29" s="162"/>
      <c r="F29" s="217"/>
      <c r="G29" s="217"/>
    </row>
    <row r="30" spans="1:7" s="47" customFormat="1">
      <c r="A30" s="351" t="s">
        <v>257</v>
      </c>
      <c r="B30" s="162" t="s">
        <v>426</v>
      </c>
      <c r="C30" s="312" t="s">
        <v>10</v>
      </c>
      <c r="D30" s="312">
        <f>267+40</f>
        <v>307</v>
      </c>
      <c r="E30" s="162"/>
      <c r="F30" s="162"/>
      <c r="G30" s="217"/>
    </row>
    <row r="31" spans="1:7" s="47" customFormat="1">
      <c r="A31" s="351" t="s">
        <v>207</v>
      </c>
      <c r="B31" s="162" t="s">
        <v>427</v>
      </c>
      <c r="C31" s="312" t="s">
        <v>10</v>
      </c>
      <c r="D31" s="312">
        <f>353+10</f>
        <v>363</v>
      </c>
      <c r="E31" s="162"/>
      <c r="F31" s="220"/>
      <c r="G31" s="217"/>
    </row>
    <row r="32" spans="1:7" s="47" customFormat="1">
      <c r="A32" s="351" t="s">
        <v>414</v>
      </c>
      <c r="B32" s="162" t="s">
        <v>428</v>
      </c>
      <c r="C32" s="312" t="s">
        <v>10</v>
      </c>
      <c r="D32" s="312">
        <v>0</v>
      </c>
      <c r="E32" s="162"/>
      <c r="F32" s="220"/>
      <c r="G32" s="217"/>
    </row>
    <row r="33" spans="1:7" s="47" customFormat="1">
      <c r="A33" s="351" t="s">
        <v>415</v>
      </c>
      <c r="B33" s="162" t="s">
        <v>429</v>
      </c>
      <c r="C33" s="312" t="s">
        <v>10</v>
      </c>
      <c r="D33" s="344">
        <f>197+10</f>
        <v>207</v>
      </c>
      <c r="E33" s="162"/>
      <c r="F33" s="220"/>
      <c r="G33" s="217"/>
    </row>
    <row r="34" spans="1:7" s="47" customFormat="1">
      <c r="A34" s="351" t="s">
        <v>416</v>
      </c>
      <c r="B34" s="162" t="s">
        <v>430</v>
      </c>
      <c r="C34" s="312" t="s">
        <v>10</v>
      </c>
      <c r="D34" s="312">
        <f>45+10+100</f>
        <v>155</v>
      </c>
      <c r="E34" s="162"/>
      <c r="F34" s="220"/>
      <c r="G34" s="217"/>
    </row>
    <row r="35" spans="1:7" s="47" customFormat="1">
      <c r="A35" s="351" t="s">
        <v>417</v>
      </c>
      <c r="B35" s="162" t="s">
        <v>431</v>
      </c>
      <c r="C35" s="312" t="s">
        <v>10</v>
      </c>
      <c r="D35" s="312">
        <v>90</v>
      </c>
      <c r="E35" s="162"/>
      <c r="F35" s="220"/>
      <c r="G35" s="217"/>
    </row>
    <row r="36" spans="1:7" s="47" customFormat="1">
      <c r="A36" s="351" t="s">
        <v>464</v>
      </c>
      <c r="B36" s="162" t="s">
        <v>13</v>
      </c>
      <c r="C36" s="312" t="s">
        <v>10</v>
      </c>
      <c r="D36" s="312">
        <v>40</v>
      </c>
      <c r="E36" s="162"/>
      <c r="F36" s="220"/>
      <c r="G36" s="217"/>
    </row>
    <row r="37" spans="1:7" s="47" customFormat="1">
      <c r="A37" s="351" t="s">
        <v>465</v>
      </c>
      <c r="B37" s="162" t="s">
        <v>462</v>
      </c>
      <c r="C37" s="312" t="s">
        <v>10</v>
      </c>
      <c r="D37" s="312">
        <v>0</v>
      </c>
      <c r="E37" s="162"/>
      <c r="F37" s="220"/>
      <c r="G37" s="217"/>
    </row>
    <row r="38" spans="1:7" s="47" customFormat="1">
      <c r="A38" s="351" t="s">
        <v>466</v>
      </c>
      <c r="B38" s="162" t="s">
        <v>432</v>
      </c>
      <c r="C38" s="312" t="s">
        <v>10</v>
      </c>
      <c r="D38" s="312">
        <v>50</v>
      </c>
      <c r="E38" s="162"/>
      <c r="F38" s="220"/>
      <c r="G38" s="217"/>
    </row>
    <row r="39" spans="1:7" s="47" customFormat="1" hidden="1">
      <c r="A39" s="351" t="s">
        <v>479</v>
      </c>
      <c r="B39" s="341" t="s">
        <v>463</v>
      </c>
      <c r="C39" s="312" t="s">
        <v>10</v>
      </c>
      <c r="D39" s="312">
        <v>0</v>
      </c>
      <c r="E39" s="162"/>
      <c r="F39" s="220"/>
      <c r="G39" s="217"/>
    </row>
    <row r="40" spans="1:7" s="47" customFormat="1">
      <c r="A40" s="351"/>
      <c r="B40" s="303"/>
      <c r="C40" s="304"/>
      <c r="D40" s="270"/>
      <c r="E40" s="220"/>
      <c r="F40" s="220"/>
      <c r="G40" s="217"/>
    </row>
    <row r="41" spans="1:7" s="6" customFormat="1" ht="15">
      <c r="A41" s="350" t="s">
        <v>24</v>
      </c>
      <c r="B41" s="240" t="s">
        <v>49</v>
      </c>
      <c r="C41" s="291"/>
      <c r="D41" s="276"/>
      <c r="E41" s="217"/>
      <c r="F41" s="219"/>
      <c r="G41" s="217"/>
    </row>
    <row r="42" spans="1:7" s="124" customFormat="1">
      <c r="A42" s="348" t="s">
        <v>25</v>
      </c>
      <c r="B42" s="162" t="s">
        <v>286</v>
      </c>
      <c r="C42" s="173"/>
      <c r="D42" s="277"/>
      <c r="E42" s="216"/>
      <c r="F42" s="217"/>
      <c r="G42" s="217"/>
    </row>
    <row r="43" spans="1:7" s="124" customFormat="1">
      <c r="A43" s="351" t="s">
        <v>177</v>
      </c>
      <c r="B43" s="162" t="s">
        <v>79</v>
      </c>
      <c r="C43" s="173" t="s">
        <v>17</v>
      </c>
      <c r="D43" s="277">
        <v>1</v>
      </c>
      <c r="E43" s="216"/>
      <c r="F43" s="217"/>
      <c r="G43" s="217"/>
    </row>
    <row r="44" spans="1:7" s="124" customFormat="1">
      <c r="A44" s="351" t="s">
        <v>184</v>
      </c>
      <c r="B44" s="166" t="str">
        <f t="shared" ref="B44:B52" si="0">B29</f>
        <v>75 mm</v>
      </c>
      <c r="C44" s="173" t="s">
        <v>17</v>
      </c>
      <c r="D44" s="276">
        <v>1</v>
      </c>
      <c r="E44" s="217"/>
      <c r="F44" s="217"/>
      <c r="G44" s="217"/>
    </row>
    <row r="45" spans="1:7" s="124" customFormat="1">
      <c r="A45" s="351" t="s">
        <v>281</v>
      </c>
      <c r="B45" s="166" t="str">
        <f t="shared" si="0"/>
        <v>90 mm</v>
      </c>
      <c r="C45" s="173" t="s">
        <v>17</v>
      </c>
      <c r="D45" s="276">
        <v>4</v>
      </c>
      <c r="E45" s="217"/>
      <c r="F45" s="217"/>
      <c r="G45" s="217"/>
    </row>
    <row r="46" spans="1:7" s="124" customFormat="1">
      <c r="A46" s="351" t="s">
        <v>282</v>
      </c>
      <c r="B46" s="166" t="str">
        <f t="shared" si="0"/>
        <v>110 mm</v>
      </c>
      <c r="C46" s="173" t="s">
        <v>17</v>
      </c>
      <c r="D46" s="276">
        <v>1</v>
      </c>
      <c r="E46" s="217"/>
      <c r="F46" s="217"/>
      <c r="G46" s="217"/>
    </row>
    <row r="47" spans="1:7" s="124" customFormat="1">
      <c r="A47" s="351" t="s">
        <v>283</v>
      </c>
      <c r="B47" s="166" t="str">
        <f t="shared" si="0"/>
        <v>125 mm</v>
      </c>
      <c r="C47" s="173" t="s">
        <v>17</v>
      </c>
      <c r="D47" s="276">
        <v>0</v>
      </c>
      <c r="E47" s="217"/>
      <c r="F47" s="217"/>
      <c r="G47" s="217"/>
    </row>
    <row r="48" spans="1:7" s="124" customFormat="1">
      <c r="A48" s="351" t="s">
        <v>433</v>
      </c>
      <c r="B48" s="166" t="str">
        <f t="shared" si="0"/>
        <v>140 mm</v>
      </c>
      <c r="C48" s="173" t="s">
        <v>17</v>
      </c>
      <c r="D48" s="276">
        <v>1</v>
      </c>
      <c r="E48" s="217"/>
      <c r="F48" s="217"/>
      <c r="G48" s="217"/>
    </row>
    <row r="49" spans="1:7" s="124" customFormat="1">
      <c r="A49" s="351" t="s">
        <v>434</v>
      </c>
      <c r="B49" s="166" t="str">
        <f t="shared" si="0"/>
        <v>160 mm</v>
      </c>
      <c r="C49" s="173" t="s">
        <v>17</v>
      </c>
      <c r="D49" s="276">
        <v>1</v>
      </c>
      <c r="E49" s="217"/>
      <c r="F49" s="217"/>
      <c r="G49" s="217"/>
    </row>
    <row r="50" spans="1:7" s="124" customFormat="1">
      <c r="A50" s="351" t="s">
        <v>435</v>
      </c>
      <c r="B50" s="166" t="str">
        <f t="shared" si="0"/>
        <v>180 mm</v>
      </c>
      <c r="C50" s="173" t="s">
        <v>17</v>
      </c>
      <c r="D50" s="276">
        <v>0</v>
      </c>
      <c r="E50" s="217"/>
      <c r="F50" s="217"/>
      <c r="G50" s="217"/>
    </row>
    <row r="51" spans="1:7" s="124" customFormat="1">
      <c r="A51" s="351" t="s">
        <v>467</v>
      </c>
      <c r="B51" s="166" t="str">
        <f t="shared" si="0"/>
        <v>200 mm</v>
      </c>
      <c r="C51" s="173" t="s">
        <v>17</v>
      </c>
      <c r="D51" s="276">
        <v>0</v>
      </c>
      <c r="E51" s="217"/>
      <c r="F51" s="217"/>
      <c r="G51" s="217"/>
    </row>
    <row r="52" spans="1:7" s="124" customFormat="1">
      <c r="A52" s="351" t="s">
        <v>468</v>
      </c>
      <c r="B52" s="166" t="str">
        <f t="shared" si="0"/>
        <v>225 mm</v>
      </c>
      <c r="C52" s="173" t="s">
        <v>17</v>
      </c>
      <c r="D52" s="276">
        <v>0</v>
      </c>
      <c r="E52" s="217"/>
      <c r="F52" s="217"/>
      <c r="G52" s="217"/>
    </row>
    <row r="53" spans="1:7" s="124" customFormat="1">
      <c r="A53" s="351" t="s">
        <v>469</v>
      </c>
      <c r="B53" s="166" t="str">
        <f>""&amp;B38&amp;" - Inlet of Lift Well"</f>
        <v>250 mm - Inlet of Lift Well</v>
      </c>
      <c r="C53" s="173" t="s">
        <v>17</v>
      </c>
      <c r="D53" s="276">
        <v>1</v>
      </c>
      <c r="E53" s="217"/>
      <c r="F53" s="217"/>
      <c r="G53" s="217"/>
    </row>
    <row r="54" spans="1:7" s="124" customFormat="1" hidden="1">
      <c r="A54" s="351" t="s">
        <v>480</v>
      </c>
      <c r="B54" s="166" t="str">
        <f>B39</f>
        <v>280 mm</v>
      </c>
      <c r="C54" s="173" t="s">
        <v>17</v>
      </c>
      <c r="D54" s="276">
        <v>0</v>
      </c>
      <c r="E54" s="217"/>
      <c r="F54" s="217"/>
      <c r="G54" s="217"/>
    </row>
    <row r="55" spans="1:7" s="124" customFormat="1">
      <c r="A55" s="262"/>
      <c r="B55" s="166"/>
      <c r="C55" s="173"/>
      <c r="D55" s="276"/>
      <c r="E55" s="217"/>
      <c r="F55" s="217"/>
      <c r="G55" s="217"/>
    </row>
    <row r="56" spans="1:7" s="2" customFormat="1" ht="38.25">
      <c r="A56" s="348" t="s">
        <v>247</v>
      </c>
      <c r="B56" s="166" t="s">
        <v>288</v>
      </c>
      <c r="C56" s="173"/>
      <c r="D56" s="276"/>
      <c r="E56" s="217"/>
      <c r="F56" s="217"/>
      <c r="G56" s="217"/>
    </row>
    <row r="57" spans="1:7" s="2" customFormat="1">
      <c r="A57" s="262" t="s">
        <v>177</v>
      </c>
      <c r="B57" s="166" t="str">
        <f>B43</f>
        <v>63 mm</v>
      </c>
      <c r="C57" s="173" t="s">
        <v>17</v>
      </c>
      <c r="D57" s="276">
        <f>D43</f>
        <v>1</v>
      </c>
      <c r="E57" s="217"/>
      <c r="F57" s="217"/>
      <c r="G57" s="217"/>
    </row>
    <row r="58" spans="1:7" s="2" customFormat="1">
      <c r="A58" s="262" t="s">
        <v>184</v>
      </c>
      <c r="B58" s="166" t="str">
        <f t="shared" ref="B58:B64" si="1">B44</f>
        <v>75 mm</v>
      </c>
      <c r="C58" s="173" t="s">
        <v>17</v>
      </c>
      <c r="D58" s="276">
        <f t="shared" ref="D58:D68" si="2">D44</f>
        <v>1</v>
      </c>
      <c r="E58" s="217"/>
      <c r="F58" s="217"/>
      <c r="G58" s="217"/>
    </row>
    <row r="59" spans="1:7" s="2" customFormat="1">
      <c r="A59" s="262" t="s">
        <v>281</v>
      </c>
      <c r="B59" s="166" t="str">
        <f t="shared" si="1"/>
        <v>90 mm</v>
      </c>
      <c r="C59" s="173" t="s">
        <v>17</v>
      </c>
      <c r="D59" s="276">
        <f t="shared" si="2"/>
        <v>4</v>
      </c>
      <c r="E59" s="217"/>
      <c r="F59" s="217"/>
      <c r="G59" s="217"/>
    </row>
    <row r="60" spans="1:7" s="2" customFormat="1">
      <c r="A60" s="262" t="s">
        <v>282</v>
      </c>
      <c r="B60" s="166" t="str">
        <f t="shared" si="1"/>
        <v>110 mm</v>
      </c>
      <c r="C60" s="173" t="s">
        <v>17</v>
      </c>
      <c r="D60" s="276">
        <f t="shared" si="2"/>
        <v>1</v>
      </c>
      <c r="E60" s="217"/>
      <c r="F60" s="217"/>
      <c r="G60" s="217"/>
    </row>
    <row r="61" spans="1:7" s="2" customFormat="1">
      <c r="A61" s="262" t="s">
        <v>283</v>
      </c>
      <c r="B61" s="166" t="str">
        <f t="shared" si="1"/>
        <v>125 mm</v>
      </c>
      <c r="C61" s="173" t="s">
        <v>17</v>
      </c>
      <c r="D61" s="276">
        <f t="shared" si="2"/>
        <v>0</v>
      </c>
      <c r="E61" s="217"/>
      <c r="F61" s="217"/>
      <c r="G61" s="217"/>
    </row>
    <row r="62" spans="1:7" s="2" customFormat="1">
      <c r="A62" s="262" t="s">
        <v>433</v>
      </c>
      <c r="B62" s="166" t="str">
        <f t="shared" si="1"/>
        <v>140 mm</v>
      </c>
      <c r="C62" s="173" t="s">
        <v>17</v>
      </c>
      <c r="D62" s="276">
        <f t="shared" si="2"/>
        <v>1</v>
      </c>
      <c r="E62" s="217"/>
      <c r="F62" s="217"/>
      <c r="G62" s="217"/>
    </row>
    <row r="63" spans="1:7" s="2" customFormat="1">
      <c r="A63" s="262" t="s">
        <v>434</v>
      </c>
      <c r="B63" s="166" t="str">
        <f t="shared" si="1"/>
        <v>160 mm</v>
      </c>
      <c r="C63" s="173" t="s">
        <v>17</v>
      </c>
      <c r="D63" s="276">
        <f t="shared" si="2"/>
        <v>1</v>
      </c>
      <c r="E63" s="217"/>
      <c r="F63" s="217"/>
      <c r="G63" s="217"/>
    </row>
    <row r="64" spans="1:7" s="2" customFormat="1">
      <c r="A64" s="262" t="s">
        <v>435</v>
      </c>
      <c r="B64" s="166" t="str">
        <f t="shared" si="1"/>
        <v>180 mm</v>
      </c>
      <c r="C64" s="173" t="s">
        <v>17</v>
      </c>
      <c r="D64" s="276">
        <f t="shared" si="2"/>
        <v>0</v>
      </c>
      <c r="E64" s="217"/>
      <c r="F64" s="217"/>
      <c r="G64" s="217"/>
    </row>
    <row r="65" spans="1:7" s="2" customFormat="1">
      <c r="A65" s="262" t="s">
        <v>467</v>
      </c>
      <c r="B65" s="166" t="str">
        <f>B51</f>
        <v>200 mm</v>
      </c>
      <c r="C65" s="173" t="s">
        <v>17</v>
      </c>
      <c r="D65" s="276">
        <f t="shared" si="2"/>
        <v>0</v>
      </c>
      <c r="E65" s="217"/>
      <c r="F65" s="217"/>
      <c r="G65" s="217"/>
    </row>
    <row r="66" spans="1:7" s="2" customFormat="1">
      <c r="A66" s="262" t="s">
        <v>468</v>
      </c>
      <c r="B66" s="166" t="str">
        <f>B52</f>
        <v>225 mm</v>
      </c>
      <c r="C66" s="173" t="s">
        <v>17</v>
      </c>
      <c r="D66" s="276">
        <f t="shared" si="2"/>
        <v>0</v>
      </c>
      <c r="E66" s="217"/>
      <c r="F66" s="217"/>
      <c r="G66" s="217"/>
    </row>
    <row r="67" spans="1:7" s="2" customFormat="1">
      <c r="A67" s="262" t="s">
        <v>469</v>
      </c>
      <c r="B67" s="166" t="str">
        <f>B53</f>
        <v>250 mm - Inlet of Lift Well</v>
      </c>
      <c r="C67" s="173" t="s">
        <v>17</v>
      </c>
      <c r="D67" s="276">
        <v>0</v>
      </c>
      <c r="E67" s="217"/>
      <c r="F67" s="217"/>
      <c r="G67" s="217"/>
    </row>
    <row r="68" spans="1:7" s="2" customFormat="1" hidden="1">
      <c r="A68" s="262" t="s">
        <v>480</v>
      </c>
      <c r="B68" s="166" t="str">
        <f t="shared" ref="B68" si="3">B54</f>
        <v>280 mm</v>
      </c>
      <c r="C68" s="173" t="s">
        <v>17</v>
      </c>
      <c r="D68" s="276">
        <f t="shared" si="2"/>
        <v>0</v>
      </c>
      <c r="E68" s="217"/>
      <c r="F68" s="217"/>
      <c r="G68" s="217"/>
    </row>
    <row r="69" spans="1:7" s="2" customFormat="1">
      <c r="A69" s="262"/>
      <c r="B69" s="166"/>
      <c r="C69" s="173"/>
      <c r="D69" s="276"/>
      <c r="E69" s="217"/>
      <c r="F69" s="217"/>
      <c r="G69" s="217"/>
    </row>
    <row r="70" spans="1:7" s="2" customFormat="1" ht="25.5">
      <c r="A70" s="348" t="s">
        <v>248</v>
      </c>
      <c r="B70" s="162" t="s">
        <v>289</v>
      </c>
      <c r="C70" s="167"/>
      <c r="D70" s="276"/>
      <c r="E70" s="217"/>
      <c r="F70" s="217"/>
      <c r="G70" s="217"/>
    </row>
    <row r="71" spans="1:7" s="2" customFormat="1">
      <c r="A71" s="262" t="s">
        <v>177</v>
      </c>
      <c r="B71" s="162" t="str">
        <f t="shared" ref="B71:B82" si="4">B57</f>
        <v>63 mm</v>
      </c>
      <c r="C71" s="167" t="s">
        <v>17</v>
      </c>
      <c r="D71" s="276">
        <f>D43+D57</f>
        <v>2</v>
      </c>
      <c r="E71" s="217"/>
      <c r="F71" s="217"/>
      <c r="G71" s="217"/>
    </row>
    <row r="72" spans="1:7" s="2" customFormat="1">
      <c r="A72" s="262" t="s">
        <v>418</v>
      </c>
      <c r="B72" s="162" t="str">
        <f t="shared" si="4"/>
        <v>75 mm</v>
      </c>
      <c r="C72" s="173" t="s">
        <v>17</v>
      </c>
      <c r="D72" s="276">
        <f t="shared" ref="D72:D82" si="5">D44+D58</f>
        <v>2</v>
      </c>
      <c r="E72" s="217"/>
      <c r="F72" s="217"/>
      <c r="G72" s="217"/>
    </row>
    <row r="73" spans="1:7" s="2" customFormat="1">
      <c r="A73" s="262" t="s">
        <v>419</v>
      </c>
      <c r="B73" s="162" t="str">
        <f t="shared" si="4"/>
        <v>90 mm</v>
      </c>
      <c r="C73" s="173" t="s">
        <v>17</v>
      </c>
      <c r="D73" s="276">
        <f t="shared" si="5"/>
        <v>8</v>
      </c>
      <c r="E73" s="217"/>
      <c r="F73" s="217"/>
      <c r="G73" s="217"/>
    </row>
    <row r="74" spans="1:7" s="2" customFormat="1">
      <c r="A74" s="262" t="s">
        <v>436</v>
      </c>
      <c r="B74" s="162" t="str">
        <f t="shared" si="4"/>
        <v>110 mm</v>
      </c>
      <c r="C74" s="173" t="s">
        <v>17</v>
      </c>
      <c r="D74" s="276">
        <f t="shared" si="5"/>
        <v>2</v>
      </c>
      <c r="E74" s="217"/>
      <c r="F74" s="217"/>
      <c r="G74" s="217"/>
    </row>
    <row r="75" spans="1:7" s="2" customFormat="1">
      <c r="A75" s="262" t="s">
        <v>437</v>
      </c>
      <c r="B75" s="162" t="str">
        <f t="shared" si="4"/>
        <v>125 mm</v>
      </c>
      <c r="C75" s="173" t="s">
        <v>17</v>
      </c>
      <c r="D75" s="276">
        <f t="shared" si="5"/>
        <v>0</v>
      </c>
      <c r="E75" s="217"/>
      <c r="F75" s="217"/>
      <c r="G75" s="217"/>
    </row>
    <row r="76" spans="1:7" s="2" customFormat="1">
      <c r="A76" s="262" t="s">
        <v>438</v>
      </c>
      <c r="B76" s="162" t="str">
        <f t="shared" si="4"/>
        <v>140 mm</v>
      </c>
      <c r="C76" s="173" t="s">
        <v>17</v>
      </c>
      <c r="D76" s="276">
        <f t="shared" si="5"/>
        <v>2</v>
      </c>
      <c r="E76" s="217"/>
      <c r="F76" s="217"/>
      <c r="G76" s="217"/>
    </row>
    <row r="77" spans="1:7" s="2" customFormat="1">
      <c r="A77" s="262" t="s">
        <v>439</v>
      </c>
      <c r="B77" s="162" t="str">
        <f t="shared" si="4"/>
        <v>160 mm</v>
      </c>
      <c r="C77" s="173" t="s">
        <v>17</v>
      </c>
      <c r="D77" s="276">
        <f t="shared" si="5"/>
        <v>2</v>
      </c>
      <c r="E77" s="217"/>
      <c r="F77" s="217"/>
      <c r="G77" s="217"/>
    </row>
    <row r="78" spans="1:7" s="2" customFormat="1">
      <c r="A78" s="262" t="s">
        <v>440</v>
      </c>
      <c r="B78" s="162" t="str">
        <f t="shared" si="4"/>
        <v>180 mm</v>
      </c>
      <c r="C78" s="173" t="s">
        <v>17</v>
      </c>
      <c r="D78" s="276">
        <f t="shared" si="5"/>
        <v>0</v>
      </c>
      <c r="E78" s="217"/>
      <c r="F78" s="217"/>
      <c r="G78" s="217"/>
    </row>
    <row r="79" spans="1:7" s="2" customFormat="1">
      <c r="A79" s="262" t="s">
        <v>441</v>
      </c>
      <c r="B79" s="162" t="str">
        <f t="shared" si="4"/>
        <v>200 mm</v>
      </c>
      <c r="C79" s="173" t="s">
        <v>17</v>
      </c>
      <c r="D79" s="276">
        <f t="shared" si="5"/>
        <v>0</v>
      </c>
      <c r="E79" s="217"/>
      <c r="F79" s="217"/>
      <c r="G79" s="217"/>
    </row>
    <row r="80" spans="1:7" s="2" customFormat="1">
      <c r="A80" s="262" t="s">
        <v>470</v>
      </c>
      <c r="B80" s="162" t="str">
        <f t="shared" si="4"/>
        <v>225 mm</v>
      </c>
      <c r="C80" s="173" t="s">
        <v>17</v>
      </c>
      <c r="D80" s="276">
        <f t="shared" si="5"/>
        <v>0</v>
      </c>
      <c r="E80" s="217" t="s">
        <v>473</v>
      </c>
      <c r="F80" s="217"/>
      <c r="G80" s="217"/>
    </row>
    <row r="81" spans="1:7" s="2" customFormat="1">
      <c r="A81" s="262" t="s">
        <v>471</v>
      </c>
      <c r="B81" s="162" t="str">
        <f t="shared" si="4"/>
        <v>250 mm - Inlet of Lift Well</v>
      </c>
      <c r="C81" s="173" t="s">
        <v>17</v>
      </c>
      <c r="D81" s="276">
        <f t="shared" si="5"/>
        <v>1</v>
      </c>
      <c r="E81" s="217"/>
      <c r="F81" s="217"/>
      <c r="G81" s="217"/>
    </row>
    <row r="82" spans="1:7" s="2" customFormat="1" hidden="1">
      <c r="A82" s="262" t="s">
        <v>472</v>
      </c>
      <c r="B82" s="162" t="str">
        <f t="shared" si="4"/>
        <v>280 mm</v>
      </c>
      <c r="C82" s="173" t="s">
        <v>17</v>
      </c>
      <c r="D82" s="276">
        <f t="shared" si="5"/>
        <v>0</v>
      </c>
      <c r="E82" s="217"/>
      <c r="F82" s="217"/>
      <c r="G82" s="217"/>
    </row>
    <row r="83" spans="1:7" s="2" customFormat="1">
      <c r="A83" s="348"/>
      <c r="B83" s="162"/>
      <c r="C83" s="167"/>
      <c r="D83" s="276"/>
      <c r="E83" s="217"/>
      <c r="F83" s="217"/>
      <c r="G83" s="217"/>
    </row>
    <row r="84" spans="1:7" s="7" customFormat="1" ht="15">
      <c r="A84" s="350" t="s">
        <v>5</v>
      </c>
      <c r="B84" s="185" t="s">
        <v>158</v>
      </c>
      <c r="C84" s="291"/>
      <c r="D84" s="276"/>
      <c r="E84" s="217"/>
      <c r="F84" s="219"/>
      <c r="G84" s="217"/>
    </row>
    <row r="85" spans="1:7" s="147" customFormat="1" ht="38.25">
      <c r="A85" s="352" t="s">
        <v>6</v>
      </c>
      <c r="B85" s="162" t="s">
        <v>291</v>
      </c>
      <c r="C85" s="167"/>
      <c r="D85" s="270"/>
      <c r="E85" s="220"/>
      <c r="F85" s="220"/>
      <c r="G85" s="217"/>
    </row>
    <row r="86" spans="1:7" s="147" customFormat="1">
      <c r="A86" s="352" t="s">
        <v>161</v>
      </c>
      <c r="B86" s="168" t="s">
        <v>208</v>
      </c>
      <c r="C86" s="167"/>
      <c r="D86" s="270"/>
      <c r="E86" s="220"/>
      <c r="F86" s="220"/>
      <c r="G86" s="217"/>
    </row>
    <row r="87" spans="1:7" s="147" customFormat="1">
      <c r="A87" s="353" t="s">
        <v>423</v>
      </c>
      <c r="B87" s="166" t="str">
        <f>B71</f>
        <v>63 mm</v>
      </c>
      <c r="C87" s="167" t="s">
        <v>17</v>
      </c>
      <c r="D87" s="270">
        <f>D43</f>
        <v>1</v>
      </c>
      <c r="E87" s="220"/>
      <c r="F87" s="220"/>
      <c r="G87" s="217"/>
    </row>
    <row r="88" spans="1:7" s="147" customFormat="1">
      <c r="A88" s="353" t="s">
        <v>420</v>
      </c>
      <c r="B88" s="166" t="str">
        <f t="shared" ref="B88:B98" si="6">B72</f>
        <v>75 mm</v>
      </c>
      <c r="C88" s="173" t="s">
        <v>17</v>
      </c>
      <c r="D88" s="270">
        <f t="shared" ref="D88:D98" si="7">D44</f>
        <v>1</v>
      </c>
      <c r="E88" s="220"/>
      <c r="F88" s="220"/>
      <c r="G88" s="217"/>
    </row>
    <row r="89" spans="1:7" s="147" customFormat="1">
      <c r="A89" s="353" t="s">
        <v>442</v>
      </c>
      <c r="B89" s="166" t="str">
        <f t="shared" si="6"/>
        <v>90 mm</v>
      </c>
      <c r="C89" s="173" t="s">
        <v>17</v>
      </c>
      <c r="D89" s="270">
        <f t="shared" si="7"/>
        <v>4</v>
      </c>
      <c r="E89" s="220"/>
      <c r="F89" s="220"/>
      <c r="G89" s="217"/>
    </row>
    <row r="90" spans="1:7" s="147" customFormat="1">
      <c r="A90" s="353" t="s">
        <v>443</v>
      </c>
      <c r="B90" s="166" t="str">
        <f t="shared" si="6"/>
        <v>110 mm</v>
      </c>
      <c r="C90" s="173" t="s">
        <v>17</v>
      </c>
      <c r="D90" s="270">
        <f t="shared" si="7"/>
        <v>1</v>
      </c>
      <c r="E90" s="220"/>
      <c r="F90" s="220"/>
      <c r="G90" s="217"/>
    </row>
    <row r="91" spans="1:7" s="147" customFormat="1">
      <c r="A91" s="353" t="s">
        <v>444</v>
      </c>
      <c r="B91" s="166" t="str">
        <f t="shared" si="6"/>
        <v>125 mm</v>
      </c>
      <c r="C91" s="173" t="s">
        <v>17</v>
      </c>
      <c r="D91" s="270">
        <f t="shared" si="7"/>
        <v>0</v>
      </c>
      <c r="E91" s="220"/>
      <c r="F91" s="220"/>
      <c r="G91" s="217"/>
    </row>
    <row r="92" spans="1:7" s="147" customFormat="1">
      <c r="A92" s="353" t="s">
        <v>445</v>
      </c>
      <c r="B92" s="166" t="str">
        <f t="shared" si="6"/>
        <v>140 mm</v>
      </c>
      <c r="C92" s="173" t="s">
        <v>17</v>
      </c>
      <c r="D92" s="270">
        <f t="shared" si="7"/>
        <v>1</v>
      </c>
      <c r="E92" s="220"/>
      <c r="F92" s="220"/>
      <c r="G92" s="217"/>
    </row>
    <row r="93" spans="1:7" s="147" customFormat="1">
      <c r="A93" s="353" t="s">
        <v>446</v>
      </c>
      <c r="B93" s="166" t="str">
        <f t="shared" si="6"/>
        <v>160 mm</v>
      </c>
      <c r="C93" s="173" t="s">
        <v>17</v>
      </c>
      <c r="D93" s="270">
        <f t="shared" si="7"/>
        <v>1</v>
      </c>
      <c r="E93" s="220"/>
      <c r="F93" s="220"/>
      <c r="G93" s="217"/>
    </row>
    <row r="94" spans="1:7" s="147" customFormat="1">
      <c r="A94" s="353" t="s">
        <v>447</v>
      </c>
      <c r="B94" s="166" t="str">
        <f t="shared" si="6"/>
        <v>180 mm</v>
      </c>
      <c r="C94" s="173" t="s">
        <v>17</v>
      </c>
      <c r="D94" s="270">
        <f t="shared" si="7"/>
        <v>0</v>
      </c>
      <c r="E94" s="220"/>
      <c r="F94" s="220"/>
      <c r="G94" s="217"/>
    </row>
    <row r="95" spans="1:7" s="147" customFormat="1">
      <c r="A95" s="353" t="s">
        <v>447</v>
      </c>
      <c r="B95" s="166" t="str">
        <f t="shared" si="6"/>
        <v>200 mm</v>
      </c>
      <c r="C95" s="173" t="s">
        <v>17</v>
      </c>
      <c r="D95" s="270">
        <f t="shared" si="7"/>
        <v>0</v>
      </c>
      <c r="E95" s="220"/>
      <c r="F95" s="220"/>
      <c r="G95" s="217"/>
    </row>
    <row r="96" spans="1:7" s="147" customFormat="1">
      <c r="A96" s="353" t="s">
        <v>474</v>
      </c>
      <c r="B96" s="166" t="str">
        <f t="shared" si="6"/>
        <v>225 mm</v>
      </c>
      <c r="C96" s="173" t="s">
        <v>17</v>
      </c>
      <c r="D96" s="270">
        <f t="shared" si="7"/>
        <v>0</v>
      </c>
      <c r="E96" s="220"/>
      <c r="F96" s="220"/>
      <c r="G96" s="217"/>
    </row>
    <row r="97" spans="1:7" s="147" customFormat="1">
      <c r="A97" s="353" t="s">
        <v>475</v>
      </c>
      <c r="B97" s="166" t="str">
        <f t="shared" si="6"/>
        <v>250 mm - Inlet of Lift Well</v>
      </c>
      <c r="C97" s="173" t="s">
        <v>17</v>
      </c>
      <c r="D97" s="270">
        <f t="shared" si="7"/>
        <v>1</v>
      </c>
      <c r="E97" s="220"/>
      <c r="F97" s="220"/>
      <c r="G97" s="217"/>
    </row>
    <row r="98" spans="1:7" s="147" customFormat="1" hidden="1">
      <c r="A98" s="353" t="s">
        <v>476</v>
      </c>
      <c r="B98" s="166" t="str">
        <f t="shared" si="6"/>
        <v>280 mm</v>
      </c>
      <c r="C98" s="173" t="s">
        <v>17</v>
      </c>
      <c r="D98" s="270">
        <f t="shared" si="7"/>
        <v>0</v>
      </c>
      <c r="E98" s="220"/>
      <c r="F98" s="220"/>
      <c r="G98" s="217"/>
    </row>
    <row r="99" spans="1:7" s="147" customFormat="1">
      <c r="A99" s="353"/>
      <c r="B99" s="166"/>
      <c r="C99" s="173"/>
      <c r="D99" s="270"/>
      <c r="E99" s="220"/>
      <c r="F99" s="220"/>
      <c r="G99" s="217"/>
    </row>
    <row r="100" spans="1:7" ht="15">
      <c r="A100" s="350" t="s">
        <v>8</v>
      </c>
      <c r="B100" s="185" t="s">
        <v>188</v>
      </c>
      <c r="C100" s="188"/>
      <c r="D100" s="270"/>
      <c r="E100" s="220"/>
      <c r="F100" s="217"/>
      <c r="G100" s="217"/>
    </row>
    <row r="101" spans="1:7" ht="38.25">
      <c r="A101" s="262" t="s">
        <v>71</v>
      </c>
      <c r="B101" s="164" t="s">
        <v>230</v>
      </c>
      <c r="C101" s="188"/>
      <c r="D101" s="270"/>
      <c r="E101" s="220"/>
      <c r="F101" s="217"/>
      <c r="G101" s="217"/>
    </row>
    <row r="102" spans="1:7" s="7" customFormat="1">
      <c r="A102" s="353" t="s">
        <v>246</v>
      </c>
      <c r="B102" s="166" t="s">
        <v>333</v>
      </c>
      <c r="C102" s="173" t="s">
        <v>10</v>
      </c>
      <c r="D102" s="270">
        <f>250*1.1</f>
        <v>275</v>
      </c>
      <c r="E102" s="220"/>
      <c r="F102" s="220"/>
      <c r="G102" s="217"/>
    </row>
    <row r="103" spans="1:7" s="7" customFormat="1">
      <c r="A103" s="353"/>
      <c r="B103" s="166"/>
      <c r="C103" s="173"/>
      <c r="D103" s="270"/>
      <c r="E103" s="220"/>
      <c r="F103" s="220"/>
      <c r="G103" s="217"/>
    </row>
    <row r="104" spans="1:7" ht="15">
      <c r="A104" s="350" t="s">
        <v>26</v>
      </c>
      <c r="B104" s="185" t="s">
        <v>189</v>
      </c>
      <c r="C104" s="188"/>
      <c r="D104" s="270"/>
      <c r="E104" s="220"/>
      <c r="F104" s="217"/>
      <c r="G104" s="217"/>
    </row>
    <row r="105" spans="1:7" ht="38.25">
      <c r="A105" s="348" t="s">
        <v>27</v>
      </c>
      <c r="B105" s="162" t="s">
        <v>231</v>
      </c>
      <c r="C105" s="188"/>
      <c r="D105" s="270"/>
      <c r="E105" s="220"/>
      <c r="F105" s="217"/>
      <c r="G105" s="217"/>
    </row>
    <row r="106" spans="1:7">
      <c r="A106" s="353" t="s">
        <v>180</v>
      </c>
      <c r="B106" s="162" t="str">
        <f>B87</f>
        <v>63 mm</v>
      </c>
      <c r="C106" s="188" t="s">
        <v>10</v>
      </c>
      <c r="D106" s="270">
        <f>12*3</f>
        <v>36</v>
      </c>
      <c r="E106" s="220"/>
      <c r="F106" s="217"/>
      <c r="G106" s="217"/>
    </row>
    <row r="107" spans="1:7">
      <c r="A107" s="353" t="s">
        <v>241</v>
      </c>
      <c r="B107" s="162" t="str">
        <f t="shared" ref="B107:B112" si="8">B88</f>
        <v>75 mm</v>
      </c>
      <c r="C107" s="188" t="s">
        <v>10</v>
      </c>
      <c r="D107" s="270">
        <f>12*3</f>
        <v>36</v>
      </c>
      <c r="E107" s="220"/>
      <c r="F107" s="217"/>
      <c r="G107" s="217"/>
    </row>
    <row r="108" spans="1:7">
      <c r="A108" s="353" t="s">
        <v>242</v>
      </c>
      <c r="B108" s="162" t="str">
        <f t="shared" si="8"/>
        <v>90 mm</v>
      </c>
      <c r="C108" s="188" t="s">
        <v>10</v>
      </c>
      <c r="D108" s="270">
        <f>12*1</f>
        <v>12</v>
      </c>
      <c r="E108" s="220"/>
      <c r="F108" s="217"/>
      <c r="G108" s="217"/>
    </row>
    <row r="109" spans="1:7">
      <c r="A109" s="353" t="s">
        <v>243</v>
      </c>
      <c r="B109" s="162" t="str">
        <f t="shared" si="8"/>
        <v>110 mm</v>
      </c>
      <c r="C109" s="188" t="s">
        <v>10</v>
      </c>
      <c r="D109" s="270">
        <f>12*1</f>
        <v>12</v>
      </c>
      <c r="E109" s="220"/>
      <c r="F109" s="217"/>
      <c r="G109" s="217"/>
    </row>
    <row r="110" spans="1:7">
      <c r="A110" s="353" t="s">
        <v>244</v>
      </c>
      <c r="B110" s="162" t="str">
        <f t="shared" si="8"/>
        <v>125 mm</v>
      </c>
      <c r="C110" s="188" t="s">
        <v>10</v>
      </c>
      <c r="D110" s="270">
        <f>12*5</f>
        <v>60</v>
      </c>
      <c r="E110" s="220"/>
      <c r="F110" s="217"/>
      <c r="G110" s="217"/>
    </row>
    <row r="111" spans="1:7" hidden="1">
      <c r="A111" s="353" t="s">
        <v>245</v>
      </c>
      <c r="B111" s="162" t="str">
        <f t="shared" si="8"/>
        <v>140 mm</v>
      </c>
      <c r="C111" s="188" t="s">
        <v>10</v>
      </c>
      <c r="D111" s="270">
        <v>0</v>
      </c>
      <c r="E111" s="220"/>
      <c r="F111" s="217"/>
      <c r="G111" s="217"/>
    </row>
    <row r="112" spans="1:7" hidden="1">
      <c r="A112" s="353" t="s">
        <v>308</v>
      </c>
      <c r="B112" s="162" t="str">
        <f t="shared" si="8"/>
        <v>160 mm</v>
      </c>
      <c r="C112" s="188" t="s">
        <v>10</v>
      </c>
      <c r="D112" s="270">
        <v>0</v>
      </c>
      <c r="E112" s="220"/>
      <c r="F112" s="217"/>
      <c r="G112" s="217"/>
    </row>
    <row r="113" spans="1:7">
      <c r="A113" s="353"/>
      <c r="B113" s="162"/>
      <c r="C113" s="188"/>
      <c r="D113" s="270"/>
      <c r="E113" s="220"/>
      <c r="F113" s="217"/>
      <c r="G113" s="217"/>
    </row>
    <row r="114" spans="1:7" s="123" customFormat="1" ht="25.5">
      <c r="A114" s="348" t="s">
        <v>28</v>
      </c>
      <c r="B114" s="164" t="s">
        <v>292</v>
      </c>
      <c r="C114" s="335" t="s">
        <v>17</v>
      </c>
      <c r="D114" s="278">
        <f>13*2</f>
        <v>26</v>
      </c>
      <c r="E114" s="220"/>
      <c r="F114" s="250"/>
      <c r="G114" s="250"/>
    </row>
    <row r="115" spans="1:7">
      <c r="A115" s="353"/>
      <c r="B115" s="162"/>
      <c r="C115" s="188"/>
      <c r="D115" s="270"/>
      <c r="E115" s="220"/>
      <c r="F115" s="217"/>
      <c r="G115" s="217"/>
    </row>
    <row r="116" spans="1:7" s="123" customFormat="1">
      <c r="A116" s="348" t="s">
        <v>125</v>
      </c>
      <c r="B116" s="164" t="s">
        <v>448</v>
      </c>
      <c r="C116" s="188"/>
      <c r="D116" s="270"/>
      <c r="E116" s="220"/>
      <c r="F116" s="250"/>
      <c r="G116" s="250"/>
    </row>
    <row r="117" spans="1:7">
      <c r="A117" s="353" t="s">
        <v>449</v>
      </c>
      <c r="B117" s="162" t="str">
        <f t="shared" ref="B117:B123" si="9">B106</f>
        <v>63 mm</v>
      </c>
      <c r="C117" s="188" t="s">
        <v>190</v>
      </c>
      <c r="D117" s="270">
        <f t="shared" ref="D117:D123" si="10">D106/6</f>
        <v>6</v>
      </c>
      <c r="E117" s="220"/>
      <c r="F117" s="217"/>
      <c r="G117" s="217"/>
    </row>
    <row r="118" spans="1:7">
      <c r="A118" s="353" t="s">
        <v>450</v>
      </c>
      <c r="B118" s="162" t="str">
        <f t="shared" si="9"/>
        <v>75 mm</v>
      </c>
      <c r="C118" s="188" t="s">
        <v>190</v>
      </c>
      <c r="D118" s="270">
        <f t="shared" si="10"/>
        <v>6</v>
      </c>
      <c r="E118" s="220"/>
      <c r="F118" s="217"/>
      <c r="G118" s="217"/>
    </row>
    <row r="119" spans="1:7">
      <c r="A119" s="353" t="s">
        <v>451</v>
      </c>
      <c r="B119" s="162" t="str">
        <f t="shared" si="9"/>
        <v>90 mm</v>
      </c>
      <c r="C119" s="188" t="s">
        <v>190</v>
      </c>
      <c r="D119" s="270">
        <f t="shared" si="10"/>
        <v>2</v>
      </c>
      <c r="E119" s="220"/>
      <c r="F119" s="217"/>
      <c r="G119" s="217"/>
    </row>
    <row r="120" spans="1:7">
      <c r="A120" s="353" t="s">
        <v>452</v>
      </c>
      <c r="B120" s="162" t="str">
        <f t="shared" si="9"/>
        <v>110 mm</v>
      </c>
      <c r="C120" s="188" t="s">
        <v>190</v>
      </c>
      <c r="D120" s="270">
        <f t="shared" si="10"/>
        <v>2</v>
      </c>
      <c r="E120" s="220"/>
      <c r="F120" s="217"/>
      <c r="G120" s="217"/>
    </row>
    <row r="121" spans="1:7">
      <c r="A121" s="353" t="s">
        <v>453</v>
      </c>
      <c r="B121" s="162" t="str">
        <f t="shared" si="9"/>
        <v>125 mm</v>
      </c>
      <c r="C121" s="188" t="s">
        <v>190</v>
      </c>
      <c r="D121" s="270">
        <f t="shared" si="10"/>
        <v>10</v>
      </c>
      <c r="E121" s="220"/>
      <c r="F121" s="217"/>
      <c r="G121" s="217"/>
    </row>
    <row r="122" spans="1:7" hidden="1">
      <c r="A122" s="353" t="s">
        <v>454</v>
      </c>
      <c r="B122" s="162" t="str">
        <f t="shared" si="9"/>
        <v>140 mm</v>
      </c>
      <c r="C122" s="188" t="s">
        <v>190</v>
      </c>
      <c r="D122" s="270">
        <f t="shared" si="10"/>
        <v>0</v>
      </c>
      <c r="E122" s="220"/>
      <c r="F122" s="217"/>
      <c r="G122" s="217"/>
    </row>
    <row r="123" spans="1:7" hidden="1">
      <c r="A123" s="353" t="s">
        <v>455</v>
      </c>
      <c r="B123" s="162" t="str">
        <f t="shared" si="9"/>
        <v>160 mm</v>
      </c>
      <c r="C123" s="188" t="s">
        <v>190</v>
      </c>
      <c r="D123" s="270">
        <f t="shared" si="10"/>
        <v>0</v>
      </c>
      <c r="E123" s="220"/>
      <c r="F123" s="217"/>
      <c r="G123" s="217"/>
    </row>
    <row r="124" spans="1:7">
      <c r="A124" s="353"/>
      <c r="B124" s="162"/>
      <c r="C124" s="188"/>
      <c r="D124" s="270"/>
      <c r="E124" s="220"/>
      <c r="F124" s="217"/>
      <c r="G124" s="217"/>
    </row>
    <row r="125" spans="1:7">
      <c r="A125" s="422" t="s">
        <v>126</v>
      </c>
      <c r="B125" s="162" t="s">
        <v>522</v>
      </c>
      <c r="C125" s="188"/>
      <c r="D125" s="270"/>
      <c r="E125" s="220"/>
      <c r="F125" s="217"/>
      <c r="G125" s="217"/>
    </row>
    <row r="126" spans="1:7">
      <c r="A126" s="398" t="s">
        <v>517</v>
      </c>
      <c r="B126" s="162" t="str">
        <f>B106</f>
        <v>63 mm</v>
      </c>
      <c r="C126" s="188" t="s">
        <v>17</v>
      </c>
      <c r="D126" s="270">
        <f>D106/2</f>
        <v>18</v>
      </c>
      <c r="E126" s="220"/>
      <c r="F126" s="217"/>
      <c r="G126" s="217"/>
    </row>
    <row r="127" spans="1:7">
      <c r="A127" s="398" t="s">
        <v>518</v>
      </c>
      <c r="B127" s="162" t="str">
        <f t="shared" ref="B127:B130" si="11">B107</f>
        <v>75 mm</v>
      </c>
      <c r="C127" s="188" t="s">
        <v>17</v>
      </c>
      <c r="D127" s="270">
        <f t="shared" ref="D127:D130" si="12">D107/2</f>
        <v>18</v>
      </c>
      <c r="E127" s="220"/>
      <c r="F127" s="217"/>
      <c r="G127" s="217"/>
    </row>
    <row r="128" spans="1:7">
      <c r="A128" s="398" t="s">
        <v>519</v>
      </c>
      <c r="B128" s="162" t="str">
        <f t="shared" si="11"/>
        <v>90 mm</v>
      </c>
      <c r="C128" s="188" t="s">
        <v>17</v>
      </c>
      <c r="D128" s="270">
        <f t="shared" si="12"/>
        <v>6</v>
      </c>
      <c r="E128" s="220"/>
      <c r="F128" s="217"/>
      <c r="G128" s="217"/>
    </row>
    <row r="129" spans="1:7">
      <c r="A129" s="398" t="s">
        <v>520</v>
      </c>
      <c r="B129" s="162" t="str">
        <f t="shared" si="11"/>
        <v>110 mm</v>
      </c>
      <c r="C129" s="188" t="s">
        <v>17</v>
      </c>
      <c r="D129" s="270">
        <f t="shared" si="12"/>
        <v>6</v>
      </c>
      <c r="E129" s="220"/>
      <c r="F129" s="217"/>
      <c r="G129" s="217"/>
    </row>
    <row r="130" spans="1:7">
      <c r="A130" s="398" t="s">
        <v>521</v>
      </c>
      <c r="B130" s="162" t="str">
        <f t="shared" si="11"/>
        <v>125 mm</v>
      </c>
      <c r="C130" s="188" t="s">
        <v>17</v>
      </c>
      <c r="D130" s="270">
        <f t="shared" si="12"/>
        <v>30</v>
      </c>
      <c r="E130" s="220"/>
      <c r="F130" s="217"/>
      <c r="G130" s="217"/>
    </row>
    <row r="131" spans="1:7" s="123" customFormat="1">
      <c r="A131" s="262"/>
      <c r="B131" s="162"/>
      <c r="C131" s="167"/>
      <c r="D131" s="276"/>
      <c r="E131" s="217"/>
      <c r="F131" s="217"/>
      <c r="G131" s="161"/>
    </row>
    <row r="132" spans="1:7" ht="30">
      <c r="A132" s="354" t="s">
        <v>167</v>
      </c>
      <c r="B132" s="171" t="s">
        <v>516</v>
      </c>
      <c r="C132" s="346" t="s">
        <v>181</v>
      </c>
      <c r="D132" s="346">
        <f>+D138</f>
        <v>600</v>
      </c>
      <c r="E132" s="307"/>
      <c r="F132" s="229"/>
      <c r="G132" s="229"/>
    </row>
    <row r="133" spans="1:7" s="44" customFormat="1" ht="18.75">
      <c r="A133" s="355" t="s">
        <v>66</v>
      </c>
      <c r="B133" s="240" t="s">
        <v>176</v>
      </c>
      <c r="C133" s="172"/>
      <c r="D133" s="331"/>
      <c r="E133" s="217"/>
      <c r="F133" s="253"/>
      <c r="G133" s="333">
        <f t="shared" ref="G133:G134" si="13">(F133+E133)*D133</f>
        <v>0</v>
      </c>
    </row>
    <row r="134" spans="1:7" s="44" customFormat="1" ht="18.75">
      <c r="A134" s="350" t="s">
        <v>37</v>
      </c>
      <c r="B134" s="185" t="s">
        <v>408</v>
      </c>
      <c r="C134" s="159"/>
      <c r="D134" s="331"/>
      <c r="E134" s="217"/>
      <c r="F134" s="253"/>
      <c r="G134" s="217">
        <f t="shared" si="13"/>
        <v>0</v>
      </c>
    </row>
    <row r="135" spans="1:7" s="44" customFormat="1" ht="63.75">
      <c r="A135" s="350"/>
      <c r="B135" s="160" t="s">
        <v>406</v>
      </c>
      <c r="C135" s="159"/>
      <c r="D135" s="331"/>
      <c r="E135" s="217"/>
      <c r="F135" s="253"/>
      <c r="G135" s="217"/>
    </row>
    <row r="136" spans="1:7" s="44" customFormat="1" ht="25.5">
      <c r="A136" s="350"/>
      <c r="B136" s="162" t="s">
        <v>409</v>
      </c>
      <c r="C136" s="159"/>
      <c r="D136" s="331"/>
      <c r="E136" s="217"/>
      <c r="F136" s="253"/>
      <c r="G136" s="217"/>
    </row>
    <row r="137" spans="1:7" s="44" customFormat="1" ht="89.25">
      <c r="A137" s="350"/>
      <c r="B137" s="165" t="s">
        <v>228</v>
      </c>
      <c r="C137" s="159"/>
      <c r="D137" s="331"/>
      <c r="E137" s="217"/>
      <c r="F137" s="253"/>
      <c r="G137" s="217"/>
    </row>
    <row r="138" spans="1:7" s="194" customFormat="1" ht="13.5" customHeight="1">
      <c r="A138" s="255"/>
      <c r="B138" s="239" t="s">
        <v>365</v>
      </c>
      <c r="C138" s="294" t="s">
        <v>10</v>
      </c>
      <c r="D138" s="278">
        <v>600</v>
      </c>
      <c r="E138" s="223"/>
      <c r="F138" s="223"/>
      <c r="G138" s="217"/>
    </row>
    <row r="139" spans="1:7" s="124" customFormat="1" ht="15">
      <c r="A139" s="350" t="s">
        <v>24</v>
      </c>
      <c r="B139" s="240" t="s">
        <v>49</v>
      </c>
      <c r="C139" s="291"/>
      <c r="D139" s="276"/>
      <c r="E139" s="217"/>
      <c r="F139" s="219"/>
      <c r="G139" s="217"/>
    </row>
    <row r="140" spans="1:7" s="2" customFormat="1" ht="25.5">
      <c r="A140" s="348" t="s">
        <v>25</v>
      </c>
      <c r="B140" s="162" t="s">
        <v>293</v>
      </c>
      <c r="C140" s="173"/>
      <c r="D140" s="277"/>
      <c r="E140" s="216"/>
      <c r="F140" s="217"/>
      <c r="G140" s="217"/>
    </row>
    <row r="141" spans="1:7" s="2" customFormat="1">
      <c r="A141" s="262" t="s">
        <v>177</v>
      </c>
      <c r="B141" s="166" t="s">
        <v>351</v>
      </c>
      <c r="C141" s="173" t="s">
        <v>17</v>
      </c>
      <c r="D141" s="277">
        <v>2</v>
      </c>
      <c r="E141" s="216"/>
      <c r="F141" s="217"/>
      <c r="G141" s="217"/>
    </row>
    <row r="142" spans="1:7" s="2" customFormat="1">
      <c r="A142" s="348" t="s">
        <v>247</v>
      </c>
      <c r="B142" s="162" t="s">
        <v>294</v>
      </c>
      <c r="C142" s="173"/>
      <c r="D142" s="277"/>
      <c r="E142" s="216"/>
      <c r="F142" s="217"/>
      <c r="G142" s="217"/>
    </row>
    <row r="143" spans="1:7" s="2" customFormat="1">
      <c r="A143" s="262" t="s">
        <v>319</v>
      </c>
      <c r="B143" s="166" t="s">
        <v>303</v>
      </c>
      <c r="C143" s="167" t="s">
        <v>17</v>
      </c>
      <c r="D143" s="276">
        <v>4</v>
      </c>
      <c r="E143" s="217"/>
      <c r="F143" s="217"/>
      <c r="G143" s="217"/>
    </row>
    <row r="144" spans="1:7" s="2" customFormat="1">
      <c r="A144" s="348" t="s">
        <v>248</v>
      </c>
      <c r="B144" s="162" t="s">
        <v>287</v>
      </c>
      <c r="C144" s="173"/>
      <c r="D144" s="276"/>
      <c r="E144" s="217"/>
      <c r="F144" s="217"/>
      <c r="G144" s="217"/>
    </row>
    <row r="145" spans="1:7" s="2" customFormat="1">
      <c r="A145" s="200" t="s">
        <v>418</v>
      </c>
      <c r="B145" s="166" t="s">
        <v>352</v>
      </c>
      <c r="C145" s="167" t="s">
        <v>17</v>
      </c>
      <c r="D145" s="276">
        <v>2</v>
      </c>
      <c r="E145" s="217"/>
      <c r="F145" s="217"/>
      <c r="G145" s="217"/>
    </row>
    <row r="146" spans="1:7" s="124" customFormat="1" ht="38.25">
      <c r="A146" s="348" t="s">
        <v>249</v>
      </c>
      <c r="B146" s="162" t="s">
        <v>229</v>
      </c>
      <c r="C146" s="167"/>
      <c r="D146" s="276"/>
      <c r="E146" s="217"/>
      <c r="F146" s="217"/>
      <c r="G146" s="217"/>
    </row>
    <row r="147" spans="1:7" s="124" customFormat="1">
      <c r="A147" s="262" t="s">
        <v>421</v>
      </c>
      <c r="B147" s="162" t="s">
        <v>80</v>
      </c>
      <c r="C147" s="173" t="s">
        <v>17</v>
      </c>
      <c r="D147" s="276">
        <f>+D141</f>
        <v>2</v>
      </c>
      <c r="E147" s="217"/>
      <c r="F147" s="217"/>
      <c r="G147" s="217"/>
    </row>
    <row r="148" spans="1:7" s="2" customFormat="1">
      <c r="A148" s="262" t="s">
        <v>422</v>
      </c>
      <c r="B148" s="166" t="s">
        <v>79</v>
      </c>
      <c r="C148" s="173" t="s">
        <v>17</v>
      </c>
      <c r="D148" s="276">
        <f>+D143</f>
        <v>4</v>
      </c>
      <c r="E148" s="217"/>
      <c r="F148" s="217"/>
      <c r="G148" s="217"/>
    </row>
    <row r="149" spans="1:7" s="2" customFormat="1" ht="46.15" customHeight="1">
      <c r="A149" s="348" t="s">
        <v>310</v>
      </c>
      <c r="B149" s="162" t="s">
        <v>290</v>
      </c>
      <c r="C149" s="173" t="s">
        <v>227</v>
      </c>
      <c r="D149" s="276">
        <v>1</v>
      </c>
      <c r="E149" s="217"/>
      <c r="F149" s="217"/>
      <c r="G149" s="217"/>
    </row>
    <row r="150" spans="1:7" s="123" customFormat="1" ht="15">
      <c r="A150" s="356">
        <v>3</v>
      </c>
      <c r="B150" s="185" t="s">
        <v>158</v>
      </c>
      <c r="C150" s="291"/>
      <c r="D150" s="276"/>
      <c r="E150" s="217"/>
      <c r="F150" s="219"/>
      <c r="G150" s="217"/>
    </row>
    <row r="151" spans="1:7" s="123" customFormat="1" ht="38.25">
      <c r="A151" s="352" t="s">
        <v>6</v>
      </c>
      <c r="B151" s="162" t="s">
        <v>295</v>
      </c>
      <c r="C151" s="167"/>
      <c r="D151" s="270"/>
      <c r="E151" s="220"/>
      <c r="F151" s="220"/>
      <c r="G151" s="217"/>
    </row>
    <row r="152" spans="1:7" s="123" customFormat="1" ht="15">
      <c r="A152" s="356" t="s">
        <v>161</v>
      </c>
      <c r="B152" s="185" t="s">
        <v>350</v>
      </c>
      <c r="C152" s="291"/>
      <c r="D152" s="276"/>
      <c r="E152" s="217"/>
      <c r="F152" s="253"/>
      <c r="G152" s="217"/>
    </row>
    <row r="153" spans="1:7">
      <c r="A153" s="353" t="s">
        <v>423</v>
      </c>
      <c r="B153" s="162" t="s">
        <v>80</v>
      </c>
      <c r="C153" s="167" t="s">
        <v>17</v>
      </c>
      <c r="D153" s="270">
        <f>+D147</f>
        <v>2</v>
      </c>
      <c r="E153" s="220"/>
      <c r="F153" s="220"/>
      <c r="G153" s="217"/>
    </row>
    <row r="154" spans="1:7">
      <c r="A154" s="353" t="s">
        <v>420</v>
      </c>
      <c r="B154" s="174" t="s">
        <v>79</v>
      </c>
      <c r="C154" s="167" t="s">
        <v>17</v>
      </c>
      <c r="D154" s="270">
        <f>+D148</f>
        <v>4</v>
      </c>
      <c r="E154" s="220"/>
      <c r="F154" s="220"/>
      <c r="G154" s="217"/>
    </row>
    <row r="155" spans="1:7">
      <c r="A155" s="262"/>
      <c r="B155" s="160"/>
      <c r="C155" s="167"/>
      <c r="D155" s="276"/>
      <c r="E155" s="217"/>
      <c r="F155" s="217"/>
      <c r="G155" s="161"/>
    </row>
    <row r="156" spans="1:7" ht="30">
      <c r="A156" s="354" t="s">
        <v>168</v>
      </c>
      <c r="B156" s="171" t="s">
        <v>366</v>
      </c>
      <c r="C156" s="293"/>
      <c r="D156" s="279"/>
      <c r="E156" s="226"/>
      <c r="F156" s="222"/>
      <c r="G156" s="229"/>
    </row>
    <row r="157" spans="1:7" ht="25.5">
      <c r="A157" s="357"/>
      <c r="B157" s="160" t="s">
        <v>285</v>
      </c>
      <c r="C157" s="195" t="s">
        <v>48</v>
      </c>
      <c r="D157" s="270">
        <v>1</v>
      </c>
      <c r="E157" s="220"/>
      <c r="F157" s="217"/>
      <c r="G157" s="161"/>
    </row>
    <row r="158" spans="1:7" s="154" customFormat="1" ht="30">
      <c r="A158" s="358" t="s">
        <v>169</v>
      </c>
      <c r="B158" s="177" t="s">
        <v>491</v>
      </c>
      <c r="C158" s="295" t="s">
        <v>17</v>
      </c>
      <c r="D158" s="279">
        <v>1</v>
      </c>
      <c r="E158" s="226"/>
      <c r="F158" s="224"/>
      <c r="G158" s="230"/>
    </row>
    <row r="159" spans="1:7" ht="15">
      <c r="A159" s="359" t="s">
        <v>66</v>
      </c>
      <c r="B159" s="241" t="s">
        <v>191</v>
      </c>
      <c r="C159" s="296"/>
      <c r="D159" s="272"/>
      <c r="E159" s="220"/>
      <c r="F159" s="217"/>
      <c r="G159" s="161"/>
    </row>
    <row r="160" spans="1:7" ht="15">
      <c r="A160" s="359"/>
      <c r="B160" s="241" t="s">
        <v>478</v>
      </c>
      <c r="C160" s="296"/>
      <c r="D160" s="272"/>
      <c r="E160" s="220"/>
      <c r="F160" s="217"/>
      <c r="G160" s="161"/>
    </row>
    <row r="161" spans="1:7" ht="15">
      <c r="A161" s="350">
        <v>1</v>
      </c>
      <c r="B161" s="179" t="s">
        <v>410</v>
      </c>
      <c r="C161" s="257" t="s">
        <v>4</v>
      </c>
      <c r="D161" s="274">
        <f>3.1415*3.75*3.75*0.15/4</f>
        <v>1.6566503906250001</v>
      </c>
      <c r="E161" s="220"/>
      <c r="F161" s="217"/>
      <c r="G161" s="163"/>
    </row>
    <row r="162" spans="1:7" ht="15">
      <c r="A162" s="359"/>
      <c r="B162" s="241"/>
      <c r="C162" s="296"/>
      <c r="D162" s="272"/>
      <c r="E162" s="220"/>
      <c r="F162" s="217"/>
      <c r="G162" s="161"/>
    </row>
    <row r="163" spans="1:7" ht="15">
      <c r="A163" s="350">
        <v>2</v>
      </c>
      <c r="B163" s="241" t="s">
        <v>174</v>
      </c>
      <c r="C163" s="297"/>
      <c r="D163" s="273"/>
      <c r="E163" s="220"/>
      <c r="F163" s="217"/>
      <c r="G163" s="161"/>
    </row>
    <row r="164" spans="1:7" ht="25.5">
      <c r="A164" s="360">
        <v>2.1</v>
      </c>
      <c r="B164" s="175" t="s">
        <v>192</v>
      </c>
      <c r="C164" s="297"/>
      <c r="D164" s="273"/>
      <c r="E164" s="220"/>
      <c r="F164" s="217"/>
      <c r="G164" s="161"/>
    </row>
    <row r="165" spans="1:7">
      <c r="A165" s="359" t="s">
        <v>177</v>
      </c>
      <c r="B165" s="179" t="s">
        <v>331</v>
      </c>
      <c r="C165" s="257" t="s">
        <v>4</v>
      </c>
      <c r="D165" s="274">
        <f>3.1415*3.35*3.35*0.175/4</f>
        <v>1.5424274140625001</v>
      </c>
      <c r="E165" s="220"/>
      <c r="F165" s="217"/>
      <c r="G165" s="161"/>
    </row>
    <row r="166" spans="1:7">
      <c r="A166" s="359" t="s">
        <v>184</v>
      </c>
      <c r="B166" s="179" t="s">
        <v>330</v>
      </c>
      <c r="C166" s="257" t="s">
        <v>4</v>
      </c>
      <c r="D166" s="274">
        <f>3.1415*3.55*3.55*0.3/4</f>
        <v>2.9693065312499995</v>
      </c>
      <c r="E166" s="220"/>
      <c r="F166" s="217"/>
      <c r="G166" s="161"/>
    </row>
    <row r="167" spans="1:7">
      <c r="A167" s="359" t="s">
        <v>281</v>
      </c>
      <c r="B167" s="179" t="s">
        <v>332</v>
      </c>
      <c r="C167" s="257" t="s">
        <v>4</v>
      </c>
      <c r="D167" s="274">
        <f>3.1415*3.35*2.55*0.175</f>
        <v>4.6963461562500006</v>
      </c>
      <c r="E167" s="220"/>
      <c r="F167" s="217"/>
      <c r="G167" s="161"/>
    </row>
    <row r="168" spans="1:7" ht="15">
      <c r="A168" s="350">
        <v>3</v>
      </c>
      <c r="B168" s="241" t="s">
        <v>78</v>
      </c>
      <c r="C168" s="297"/>
      <c r="D168" s="273"/>
      <c r="E168" s="220"/>
      <c r="F168" s="217"/>
      <c r="G168" s="161"/>
    </row>
    <row r="169" spans="1:7">
      <c r="A169" s="360">
        <v>3.1</v>
      </c>
      <c r="B169" s="180" t="s">
        <v>193</v>
      </c>
      <c r="C169" s="258" t="s">
        <v>140</v>
      </c>
      <c r="D169" s="274">
        <f>+SUM(D165:D167)*10%</f>
        <v>0.92080801015625013</v>
      </c>
      <c r="E169" s="220"/>
      <c r="F169" s="217"/>
      <c r="G169" s="161"/>
    </row>
    <row r="170" spans="1:7" ht="25.5">
      <c r="A170" s="359" t="s">
        <v>161</v>
      </c>
      <c r="B170" s="179" t="s">
        <v>373</v>
      </c>
      <c r="C170" s="258" t="s">
        <v>227</v>
      </c>
      <c r="D170" s="274">
        <v>1</v>
      </c>
      <c r="E170" s="220"/>
      <c r="F170" s="217"/>
      <c r="G170" s="161"/>
    </row>
    <row r="171" spans="1:7">
      <c r="A171" s="359"/>
      <c r="B171" s="179"/>
      <c r="C171" s="258"/>
      <c r="D171" s="274"/>
      <c r="E171" s="220"/>
      <c r="F171" s="217"/>
      <c r="G171" s="161"/>
    </row>
    <row r="172" spans="1:7" ht="15">
      <c r="A172" s="348" t="s">
        <v>68</v>
      </c>
      <c r="B172" s="240" t="s">
        <v>204</v>
      </c>
      <c r="C172" s="167"/>
      <c r="D172" s="280"/>
      <c r="E172" s="217"/>
      <c r="F172" s="217"/>
      <c r="G172" s="161"/>
    </row>
    <row r="173" spans="1:7" ht="38.25">
      <c r="A173" s="348"/>
      <c r="B173" s="160" t="s">
        <v>205</v>
      </c>
      <c r="C173" s="167"/>
      <c r="D173" s="280"/>
      <c r="E173" s="217"/>
      <c r="F173" s="217"/>
      <c r="G173" s="161"/>
    </row>
    <row r="174" spans="1:7" ht="41.25" customHeight="1">
      <c r="A174" s="348"/>
      <c r="B174" s="160" t="s">
        <v>284</v>
      </c>
      <c r="C174" s="167"/>
      <c r="D174" s="280"/>
      <c r="E174" s="217"/>
      <c r="F174" s="217"/>
      <c r="G174" s="161"/>
    </row>
    <row r="175" spans="1:7">
      <c r="A175" s="353"/>
      <c r="B175" s="174" t="s">
        <v>483</v>
      </c>
      <c r="C175" s="167" t="s">
        <v>44</v>
      </c>
      <c r="D175" s="270">
        <v>25</v>
      </c>
      <c r="E175" s="220"/>
      <c r="F175" s="220"/>
      <c r="G175" s="217"/>
    </row>
    <row r="176" spans="1:7">
      <c r="A176" s="353"/>
      <c r="B176" s="174"/>
      <c r="C176" s="167"/>
      <c r="D176" s="270"/>
      <c r="E176" s="220"/>
      <c r="F176" s="220"/>
      <c r="G176" s="217"/>
    </row>
    <row r="177" spans="1:7" ht="30">
      <c r="A177" s="354" t="s">
        <v>170</v>
      </c>
      <c r="B177" s="177" t="s">
        <v>323</v>
      </c>
      <c r="C177" s="167" t="s">
        <v>1</v>
      </c>
      <c r="D177" s="270">
        <v>2</v>
      </c>
      <c r="E177" s="220"/>
      <c r="F177" s="220"/>
      <c r="G177" s="217"/>
    </row>
    <row r="178" spans="1:7">
      <c r="A178" s="361"/>
      <c r="B178" s="174" t="s">
        <v>324</v>
      </c>
      <c r="C178" s="167" t="s">
        <v>227</v>
      </c>
      <c r="D178" s="270">
        <v>1</v>
      </c>
      <c r="E178" s="220"/>
      <c r="F178" s="220"/>
      <c r="G178" s="217"/>
    </row>
    <row r="179" spans="1:7">
      <c r="A179" s="361"/>
      <c r="B179" s="271" t="s">
        <v>325</v>
      </c>
      <c r="C179" s="167"/>
      <c r="D179" s="270"/>
      <c r="E179" s="220"/>
      <c r="F179" s="220"/>
      <c r="G179" s="217"/>
    </row>
    <row r="180" spans="1:7">
      <c r="A180" s="361"/>
      <c r="B180" s="174" t="s">
        <v>326</v>
      </c>
      <c r="C180" s="167" t="s">
        <v>4</v>
      </c>
      <c r="D180" s="270">
        <f>3.1415*1*0.25*0.15</f>
        <v>0.11780625</v>
      </c>
      <c r="E180" s="220"/>
      <c r="F180" s="220"/>
      <c r="G180" s="217"/>
    </row>
    <row r="181" spans="1:7">
      <c r="A181" s="361"/>
      <c r="B181" s="271" t="s">
        <v>327</v>
      </c>
      <c r="C181" s="167"/>
      <c r="D181" s="270"/>
      <c r="E181" s="220"/>
      <c r="F181" s="220"/>
      <c r="G181" s="217"/>
    </row>
    <row r="182" spans="1:7">
      <c r="A182" s="361"/>
      <c r="B182" s="174" t="s">
        <v>328</v>
      </c>
      <c r="C182" s="167"/>
      <c r="D182" s="270"/>
      <c r="E182" s="220"/>
      <c r="F182" s="220"/>
      <c r="G182" s="217"/>
    </row>
    <row r="183" spans="1:7">
      <c r="A183" s="361"/>
      <c r="B183" s="174" t="s">
        <v>329</v>
      </c>
      <c r="C183" s="167" t="s">
        <v>258</v>
      </c>
      <c r="D183" s="270">
        <v>2</v>
      </c>
      <c r="E183" s="220"/>
      <c r="F183" s="220"/>
      <c r="G183" s="217"/>
    </row>
    <row r="184" spans="1:7">
      <c r="A184" s="361"/>
      <c r="B184" s="174"/>
      <c r="C184" s="167"/>
      <c r="D184" s="270"/>
      <c r="E184" s="220"/>
      <c r="F184" s="220"/>
      <c r="G184" s="217"/>
    </row>
    <row r="185" spans="1:7" ht="30">
      <c r="A185" s="354" t="s">
        <v>171</v>
      </c>
      <c r="B185" s="171" t="s">
        <v>334</v>
      </c>
      <c r="C185" s="293"/>
      <c r="D185" s="279"/>
      <c r="E185" s="226"/>
      <c r="F185" s="222"/>
      <c r="G185" s="229"/>
    </row>
    <row r="186" spans="1:7" ht="121.5" customHeight="1">
      <c r="A186" s="348" t="s">
        <v>37</v>
      </c>
      <c r="B186" s="178" t="s">
        <v>234</v>
      </c>
      <c r="C186" s="291"/>
      <c r="D186" s="276"/>
      <c r="E186" s="217"/>
      <c r="F186" s="219"/>
      <c r="G186" s="159"/>
    </row>
    <row r="187" spans="1:7">
      <c r="A187" s="348" t="s">
        <v>38</v>
      </c>
      <c r="B187" s="263" t="s">
        <v>353</v>
      </c>
      <c r="C187" s="167" t="s">
        <v>17</v>
      </c>
      <c r="D187" s="276">
        <v>1</v>
      </c>
      <c r="E187" s="217"/>
      <c r="F187" s="217"/>
      <c r="G187" s="217"/>
    </row>
    <row r="188" spans="1:7" s="154" customFormat="1" ht="15">
      <c r="A188" s="362" t="s">
        <v>66</v>
      </c>
      <c r="B188" s="241" t="s">
        <v>191</v>
      </c>
      <c r="C188" s="296"/>
      <c r="D188" s="272"/>
      <c r="E188" s="253"/>
      <c r="F188" s="219"/>
      <c r="G188" s="217"/>
    </row>
    <row r="189" spans="1:7" s="154" customFormat="1" ht="15">
      <c r="A189" s="362">
        <v>2</v>
      </c>
      <c r="B189" s="241" t="s">
        <v>174</v>
      </c>
      <c r="C189" s="297"/>
      <c r="D189" s="273"/>
      <c r="E189" s="253"/>
      <c r="F189" s="217"/>
      <c r="G189" s="217"/>
    </row>
    <row r="190" spans="1:7" s="154" customFormat="1" ht="25.5">
      <c r="A190" s="363">
        <v>2.1</v>
      </c>
      <c r="B190" s="175" t="s">
        <v>192</v>
      </c>
      <c r="C190" s="297"/>
      <c r="D190" s="273"/>
      <c r="E190" s="253"/>
      <c r="F190" s="217"/>
      <c r="G190" s="217"/>
    </row>
    <row r="191" spans="1:7" s="154" customFormat="1">
      <c r="A191" s="364"/>
      <c r="B191" s="179" t="s">
        <v>374</v>
      </c>
      <c r="C191" s="257" t="s">
        <v>4</v>
      </c>
      <c r="D191" s="274">
        <f>3.1415*6.5*6.5*0.6/4</f>
        <v>19.909256249999999</v>
      </c>
      <c r="E191" s="217"/>
      <c r="F191" s="217"/>
      <c r="G191" s="217"/>
    </row>
    <row r="192" spans="1:7" s="154" customFormat="1">
      <c r="A192" s="364"/>
      <c r="B192" s="179" t="s">
        <v>193</v>
      </c>
      <c r="C192" s="257" t="s">
        <v>4</v>
      </c>
      <c r="D192" s="274">
        <f>3.1415*6.5*0.45*0.6</f>
        <v>5.5133324999999997</v>
      </c>
      <c r="E192" s="217"/>
      <c r="F192" s="217"/>
      <c r="G192" s="217"/>
    </row>
    <row r="193" spans="1:7" s="154" customFormat="1" ht="15">
      <c r="A193" s="362">
        <v>3</v>
      </c>
      <c r="B193" s="241" t="s">
        <v>78</v>
      </c>
      <c r="C193" s="297"/>
      <c r="D193" s="273"/>
      <c r="E193" s="253"/>
      <c r="F193" s="217"/>
      <c r="G193" s="217"/>
    </row>
    <row r="194" spans="1:7" s="154" customFormat="1">
      <c r="A194" s="365">
        <v>3.1</v>
      </c>
      <c r="B194" s="180" t="s">
        <v>193</v>
      </c>
      <c r="C194" s="258" t="s">
        <v>140</v>
      </c>
      <c r="D194" s="274">
        <f>+(D191+D192)*10%</f>
        <v>2.5422588749999999</v>
      </c>
      <c r="E194" s="217"/>
      <c r="F194" s="217"/>
      <c r="G194" s="217"/>
    </row>
    <row r="195" spans="1:7" s="154" customFormat="1" ht="15">
      <c r="A195" s="362">
        <v>4</v>
      </c>
      <c r="B195" s="241" t="s">
        <v>49</v>
      </c>
      <c r="C195" s="297"/>
      <c r="D195" s="273"/>
      <c r="E195" s="253"/>
      <c r="F195" s="217"/>
      <c r="G195" s="217"/>
    </row>
    <row r="196" spans="1:7" s="154" customFormat="1" ht="15">
      <c r="A196" s="365">
        <v>4.0999999999999996</v>
      </c>
      <c r="B196" s="162" t="s">
        <v>287</v>
      </c>
      <c r="C196" s="297"/>
      <c r="D196" s="273"/>
      <c r="E196" s="253"/>
      <c r="F196" s="217"/>
      <c r="G196" s="217"/>
    </row>
    <row r="197" spans="1:7" s="154" customFormat="1">
      <c r="A197" s="364"/>
      <c r="B197" s="181" t="s">
        <v>80</v>
      </c>
      <c r="C197" s="257" t="s">
        <v>17</v>
      </c>
      <c r="D197" s="281">
        <v>1</v>
      </c>
      <c r="E197" s="217"/>
      <c r="F197" s="217"/>
      <c r="G197" s="217"/>
    </row>
    <row r="198" spans="1:7" s="154" customFormat="1">
      <c r="A198" s="365">
        <v>4.2</v>
      </c>
      <c r="B198" s="162" t="s">
        <v>298</v>
      </c>
      <c r="C198" s="257"/>
      <c r="D198" s="281"/>
      <c r="E198" s="217"/>
      <c r="F198" s="217"/>
      <c r="G198" s="217"/>
    </row>
    <row r="199" spans="1:7" s="154" customFormat="1">
      <c r="A199" s="365"/>
      <c r="B199" s="162" t="s">
        <v>484</v>
      </c>
      <c r="C199" s="257" t="s">
        <v>17</v>
      </c>
      <c r="D199" s="281">
        <v>1</v>
      </c>
      <c r="E199" s="217"/>
      <c r="F199" s="217"/>
      <c r="G199" s="217"/>
    </row>
    <row r="200" spans="1:7" s="154" customFormat="1">
      <c r="A200" s="364"/>
      <c r="B200" s="181" t="s">
        <v>304</v>
      </c>
      <c r="C200" s="257" t="s">
        <v>17</v>
      </c>
      <c r="D200" s="281">
        <v>1</v>
      </c>
      <c r="E200" s="217"/>
      <c r="F200" s="217"/>
      <c r="G200" s="217"/>
    </row>
    <row r="201" spans="1:7" s="154" customFormat="1" ht="38.25">
      <c r="A201" s="365">
        <v>4.3</v>
      </c>
      <c r="B201" s="162" t="s">
        <v>229</v>
      </c>
      <c r="C201" s="257"/>
      <c r="D201" s="281"/>
      <c r="E201" s="217"/>
      <c r="F201" s="217"/>
      <c r="G201" s="217"/>
    </row>
    <row r="202" spans="1:7" s="154" customFormat="1">
      <c r="A202" s="364"/>
      <c r="B202" s="181" t="str">
        <f>+B197</f>
        <v>50 mm</v>
      </c>
      <c r="C202" s="257" t="s">
        <v>17</v>
      </c>
      <c r="D202" s="281">
        <f>+D197</f>
        <v>1</v>
      </c>
      <c r="E202" s="217"/>
      <c r="F202" s="217"/>
      <c r="G202" s="217"/>
    </row>
    <row r="203" spans="1:7" s="154" customFormat="1">
      <c r="A203" s="364"/>
      <c r="B203" s="181" t="str">
        <f>+B200</f>
        <v>63 mm  - Oulet</v>
      </c>
      <c r="C203" s="257" t="s">
        <v>17</v>
      </c>
      <c r="D203" s="281">
        <f>+D200</f>
        <v>1</v>
      </c>
      <c r="E203" s="217"/>
      <c r="F203" s="217"/>
      <c r="G203" s="217"/>
    </row>
    <row r="204" spans="1:7" s="154" customFormat="1" ht="38.25">
      <c r="A204" s="365">
        <v>4.4000000000000004</v>
      </c>
      <c r="B204" s="162" t="s">
        <v>232</v>
      </c>
      <c r="C204" s="297"/>
      <c r="D204" s="273"/>
      <c r="E204" s="253"/>
      <c r="F204" s="217"/>
      <c r="G204" s="217"/>
    </row>
    <row r="205" spans="1:7" s="154" customFormat="1" ht="25.5">
      <c r="A205" s="365"/>
      <c r="B205" s="165" t="s">
        <v>206</v>
      </c>
      <c r="C205" s="297"/>
      <c r="D205" s="273"/>
      <c r="E205" s="253"/>
      <c r="F205" s="217"/>
      <c r="G205" s="217"/>
    </row>
    <row r="206" spans="1:7" s="154" customFormat="1">
      <c r="A206" s="364" t="s">
        <v>194</v>
      </c>
      <c r="B206" s="181" t="s">
        <v>305</v>
      </c>
      <c r="C206" s="258" t="s">
        <v>10</v>
      </c>
      <c r="D206" s="282">
        <v>30</v>
      </c>
      <c r="E206" s="216"/>
      <c r="F206" s="217"/>
      <c r="G206" s="217"/>
    </row>
    <row r="207" spans="1:7" s="154" customFormat="1">
      <c r="A207" s="364" t="s">
        <v>195</v>
      </c>
      <c r="B207" s="181" t="s">
        <v>306</v>
      </c>
      <c r="C207" s="258" t="s">
        <v>10</v>
      </c>
      <c r="D207" s="282">
        <v>30</v>
      </c>
      <c r="E207" s="216"/>
      <c r="F207" s="217"/>
      <c r="G207" s="217"/>
    </row>
    <row r="208" spans="1:7" s="154" customFormat="1">
      <c r="A208" s="365">
        <v>4.5</v>
      </c>
      <c r="B208" s="182" t="s">
        <v>296</v>
      </c>
      <c r="C208" s="257"/>
      <c r="D208" s="281"/>
      <c r="E208" s="217"/>
      <c r="F208" s="217"/>
      <c r="G208" s="217"/>
    </row>
    <row r="209" spans="1:7" s="154" customFormat="1" ht="38.25">
      <c r="A209" s="365"/>
      <c r="B209" s="176" t="s">
        <v>297</v>
      </c>
      <c r="C209" s="257"/>
      <c r="D209" s="281"/>
      <c r="E209" s="217"/>
      <c r="F209" s="217"/>
      <c r="G209" s="217"/>
    </row>
    <row r="210" spans="1:7" s="154" customFormat="1">
      <c r="A210" s="364"/>
      <c r="B210" s="181" t="s">
        <v>79</v>
      </c>
      <c r="C210" s="257" t="s">
        <v>17</v>
      </c>
      <c r="D210" s="281">
        <f>+D203</f>
        <v>1</v>
      </c>
      <c r="E210" s="217"/>
      <c r="F210" s="217"/>
      <c r="G210" s="217"/>
    </row>
    <row r="211" spans="1:7" s="154" customFormat="1" ht="15">
      <c r="A211" s="362">
        <v>5</v>
      </c>
      <c r="B211" s="241" t="s">
        <v>117</v>
      </c>
      <c r="C211" s="297"/>
      <c r="D211" s="281"/>
      <c r="E211" s="217"/>
      <c r="F211" s="217"/>
      <c r="G211" s="217"/>
    </row>
    <row r="212" spans="1:7" s="154" customFormat="1">
      <c r="A212" s="365">
        <v>5.0999999999999996</v>
      </c>
      <c r="B212" s="180" t="s">
        <v>457</v>
      </c>
      <c r="C212" s="257"/>
      <c r="D212" s="283"/>
      <c r="E212" s="220"/>
      <c r="F212" s="217"/>
      <c r="G212" s="217"/>
    </row>
    <row r="213" spans="1:7" s="154" customFormat="1" ht="38.25">
      <c r="A213" s="364"/>
      <c r="B213" s="183" t="s">
        <v>492</v>
      </c>
      <c r="C213" s="257"/>
      <c r="D213" s="283"/>
      <c r="E213" s="220"/>
      <c r="F213" s="217"/>
      <c r="G213" s="217"/>
    </row>
    <row r="214" spans="1:7" s="154" customFormat="1">
      <c r="A214" s="364"/>
      <c r="B214" s="179" t="s">
        <v>79</v>
      </c>
      <c r="C214" s="257" t="s">
        <v>17</v>
      </c>
      <c r="D214" s="283">
        <v>1</v>
      </c>
      <c r="E214" s="220"/>
      <c r="F214" s="217"/>
      <c r="G214" s="217"/>
    </row>
    <row r="215" spans="1:7" s="154" customFormat="1">
      <c r="A215" s="364"/>
      <c r="B215" s="179" t="s">
        <v>484</v>
      </c>
      <c r="C215" s="257" t="s">
        <v>17</v>
      </c>
      <c r="D215" s="283">
        <v>1</v>
      </c>
      <c r="E215" s="220"/>
      <c r="F215" s="217"/>
      <c r="G215" s="217"/>
    </row>
    <row r="216" spans="1:7" s="154" customFormat="1">
      <c r="A216" s="365">
        <v>5.2</v>
      </c>
      <c r="B216" s="180" t="s">
        <v>116</v>
      </c>
      <c r="C216" s="257"/>
      <c r="D216" s="283"/>
      <c r="E216" s="220"/>
      <c r="F216" s="217"/>
      <c r="G216" s="217"/>
    </row>
    <row r="217" spans="1:7" s="154" customFormat="1" ht="25.5">
      <c r="A217" s="364"/>
      <c r="B217" s="184" t="s">
        <v>233</v>
      </c>
      <c r="C217" s="257" t="s">
        <v>17</v>
      </c>
      <c r="D217" s="283">
        <v>2</v>
      </c>
      <c r="E217" s="220"/>
      <c r="F217" s="217"/>
      <c r="G217" s="217"/>
    </row>
    <row r="218" spans="1:7" ht="15">
      <c r="A218" s="366"/>
      <c r="B218" s="185"/>
      <c r="C218" s="291"/>
      <c r="D218" s="280"/>
      <c r="E218" s="217"/>
      <c r="F218" s="219"/>
      <c r="G218" s="159"/>
    </row>
    <row r="219" spans="1:7" ht="30">
      <c r="A219" s="354" t="s">
        <v>377</v>
      </c>
      <c r="B219" s="171" t="s">
        <v>354</v>
      </c>
      <c r="C219" s="293"/>
      <c r="D219" s="279"/>
      <c r="E219" s="226"/>
      <c r="F219" s="222"/>
      <c r="G219" s="229"/>
    </row>
    <row r="220" spans="1:7" ht="129.75" customHeight="1">
      <c r="A220" s="348" t="s">
        <v>37</v>
      </c>
      <c r="B220" s="178" t="s">
        <v>235</v>
      </c>
      <c r="C220" s="167"/>
      <c r="D220" s="276"/>
      <c r="E220" s="217"/>
      <c r="F220" s="217"/>
      <c r="G220" s="161"/>
    </row>
    <row r="221" spans="1:7">
      <c r="A221" s="348" t="s">
        <v>38</v>
      </c>
      <c r="B221" s="263" t="s">
        <v>355</v>
      </c>
      <c r="C221" s="167" t="s">
        <v>190</v>
      </c>
      <c r="D221" s="276">
        <v>1</v>
      </c>
      <c r="E221" s="217"/>
      <c r="F221" s="217"/>
      <c r="G221" s="217"/>
    </row>
    <row r="222" spans="1:7" s="154" customFormat="1" ht="15">
      <c r="A222" s="362" t="s">
        <v>66</v>
      </c>
      <c r="B222" s="241" t="s">
        <v>196</v>
      </c>
      <c r="C222" s="296"/>
      <c r="D222" s="272"/>
      <c r="E222" s="253"/>
      <c r="F222" s="219"/>
      <c r="G222" s="217"/>
    </row>
    <row r="223" spans="1:7" s="154" customFormat="1" ht="15">
      <c r="A223" s="362">
        <v>2</v>
      </c>
      <c r="B223" s="241" t="s">
        <v>174</v>
      </c>
      <c r="C223" s="259"/>
      <c r="D223" s="284"/>
      <c r="E223" s="217"/>
      <c r="F223" s="217"/>
      <c r="G223" s="217"/>
    </row>
    <row r="224" spans="1:7" s="154" customFormat="1" ht="25.5">
      <c r="A224" s="367">
        <v>2.1</v>
      </c>
      <c r="B224" s="175" t="s">
        <v>175</v>
      </c>
      <c r="C224" s="259"/>
      <c r="D224" s="284"/>
      <c r="E224" s="217"/>
      <c r="F224" s="217"/>
      <c r="G224" s="217"/>
    </row>
    <row r="225" spans="1:7" s="154" customFormat="1">
      <c r="A225" s="368" t="s">
        <v>177</v>
      </c>
      <c r="B225" s="183" t="s">
        <v>375</v>
      </c>
      <c r="C225" s="259" t="s">
        <v>4</v>
      </c>
      <c r="D225" s="284">
        <f>3.1415*5.15*5.15/4*0.6</f>
        <v>12.498065062500002</v>
      </c>
      <c r="E225" s="217"/>
      <c r="F225" s="217"/>
      <c r="G225" s="217"/>
    </row>
    <row r="226" spans="1:7" s="154" customFormat="1">
      <c r="A226" s="368"/>
      <c r="B226" s="183" t="s">
        <v>197</v>
      </c>
      <c r="C226" s="259" t="s">
        <v>4</v>
      </c>
      <c r="D226" s="284">
        <f>3.1415*5.15*0.45*0.6</f>
        <v>4.3682557500000003</v>
      </c>
      <c r="E226" s="217"/>
      <c r="F226" s="217"/>
      <c r="G226" s="217"/>
    </row>
    <row r="227" spans="1:7" s="154" customFormat="1" ht="15">
      <c r="A227" s="362">
        <v>3</v>
      </c>
      <c r="B227" s="241" t="s">
        <v>198</v>
      </c>
      <c r="C227" s="259"/>
      <c r="D227" s="284"/>
      <c r="E227" s="217"/>
      <c r="F227" s="217"/>
      <c r="G227" s="217"/>
    </row>
    <row r="228" spans="1:7" s="154" customFormat="1">
      <c r="A228" s="367"/>
      <c r="B228" s="162" t="s">
        <v>236</v>
      </c>
      <c r="C228" s="259"/>
      <c r="D228" s="284"/>
      <c r="E228" s="217"/>
      <c r="F228" s="217"/>
      <c r="G228" s="217"/>
    </row>
    <row r="229" spans="1:7" s="154" customFormat="1">
      <c r="A229" s="368"/>
      <c r="B229" s="183" t="s">
        <v>197</v>
      </c>
      <c r="C229" s="259" t="s">
        <v>140</v>
      </c>
      <c r="D229" s="284">
        <f>+(D225+D226)*10%</f>
        <v>1.6866320812500004</v>
      </c>
      <c r="E229" s="217"/>
      <c r="F229" s="217"/>
      <c r="G229" s="217"/>
    </row>
    <row r="230" spans="1:7" s="154" customFormat="1" ht="15">
      <c r="A230" s="362">
        <v>4</v>
      </c>
      <c r="B230" s="241" t="s">
        <v>49</v>
      </c>
      <c r="C230" s="259"/>
      <c r="D230" s="284"/>
      <c r="E230" s="217"/>
      <c r="F230" s="217"/>
      <c r="G230" s="217"/>
    </row>
    <row r="231" spans="1:7" s="154" customFormat="1">
      <c r="A231" s="369">
        <v>4.0999999999999996</v>
      </c>
      <c r="B231" s="162" t="s">
        <v>287</v>
      </c>
      <c r="C231" s="259"/>
      <c r="D231" s="284"/>
      <c r="E231" s="217"/>
      <c r="F231" s="217"/>
      <c r="G231" s="217"/>
    </row>
    <row r="232" spans="1:7" s="154" customFormat="1">
      <c r="A232" s="370"/>
      <c r="B232" s="186" t="s">
        <v>307</v>
      </c>
      <c r="C232" s="259" t="s">
        <v>17</v>
      </c>
      <c r="D232" s="284">
        <v>1</v>
      </c>
      <c r="E232" s="217"/>
      <c r="F232" s="217"/>
      <c r="G232" s="217"/>
    </row>
    <row r="233" spans="1:7" s="154" customFormat="1">
      <c r="A233" s="369">
        <v>4.2</v>
      </c>
      <c r="B233" s="162" t="s">
        <v>298</v>
      </c>
      <c r="C233" s="259"/>
      <c r="D233" s="284"/>
      <c r="E233" s="217"/>
      <c r="F233" s="217"/>
      <c r="G233" s="217"/>
    </row>
    <row r="234" spans="1:7" s="154" customFormat="1">
      <c r="A234" s="369"/>
      <c r="B234" s="162" t="s">
        <v>356</v>
      </c>
      <c r="C234" s="259" t="s">
        <v>17</v>
      </c>
      <c r="D234" s="284">
        <v>1</v>
      </c>
      <c r="E234" s="217"/>
      <c r="F234" s="217"/>
      <c r="G234" s="217"/>
    </row>
    <row r="235" spans="1:7" s="154" customFormat="1">
      <c r="A235" s="370"/>
      <c r="B235" s="181" t="s">
        <v>357</v>
      </c>
      <c r="C235" s="259" t="s">
        <v>17</v>
      </c>
      <c r="D235" s="284">
        <v>1</v>
      </c>
      <c r="E235" s="217"/>
      <c r="F235" s="217"/>
      <c r="G235" s="217"/>
    </row>
    <row r="236" spans="1:7" s="154" customFormat="1" ht="38.25">
      <c r="A236" s="369">
        <v>4.3</v>
      </c>
      <c r="B236" s="162" t="s">
        <v>229</v>
      </c>
      <c r="C236" s="259"/>
      <c r="D236" s="284"/>
      <c r="E236" s="217"/>
      <c r="F236" s="217"/>
      <c r="G236" s="217"/>
    </row>
    <row r="237" spans="1:7" s="154" customFormat="1">
      <c r="A237" s="370" t="s">
        <v>199</v>
      </c>
      <c r="B237" s="181" t="s">
        <v>305</v>
      </c>
      <c r="C237" s="259" t="s">
        <v>1</v>
      </c>
      <c r="D237" s="284">
        <f>+D232</f>
        <v>1</v>
      </c>
      <c r="E237" s="217"/>
      <c r="F237" s="217"/>
      <c r="G237" s="217"/>
    </row>
    <row r="238" spans="1:7" s="154" customFormat="1">
      <c r="A238" s="370" t="s">
        <v>200</v>
      </c>
      <c r="B238" s="181" t="s">
        <v>357</v>
      </c>
      <c r="C238" s="259" t="s">
        <v>1</v>
      </c>
      <c r="D238" s="284">
        <f>+D235</f>
        <v>1</v>
      </c>
      <c r="E238" s="217"/>
      <c r="F238" s="217"/>
      <c r="G238" s="217"/>
    </row>
    <row r="239" spans="1:7" s="154" customFormat="1" ht="38.25">
      <c r="A239" s="369">
        <v>4.4000000000000004</v>
      </c>
      <c r="B239" s="162" t="s">
        <v>232</v>
      </c>
      <c r="C239" s="259"/>
      <c r="D239" s="284"/>
      <c r="E239" s="217"/>
      <c r="F239" s="217"/>
      <c r="G239" s="217"/>
    </row>
    <row r="240" spans="1:7" s="154" customFormat="1" ht="25.5">
      <c r="A240" s="369"/>
      <c r="B240" s="165" t="s">
        <v>206</v>
      </c>
      <c r="C240" s="259"/>
      <c r="D240" s="284"/>
      <c r="E240" s="217"/>
      <c r="F240" s="217"/>
      <c r="G240" s="217"/>
    </row>
    <row r="241" spans="1:7" s="154" customFormat="1">
      <c r="A241" s="370" t="s">
        <v>194</v>
      </c>
      <c r="B241" s="181" t="s">
        <v>305</v>
      </c>
      <c r="C241" s="260" t="s">
        <v>10</v>
      </c>
      <c r="D241" s="284">
        <v>30</v>
      </c>
      <c r="E241" s="217"/>
      <c r="F241" s="217"/>
      <c r="G241" s="217"/>
    </row>
    <row r="242" spans="1:7" s="154" customFormat="1">
      <c r="A242" s="370" t="s">
        <v>195</v>
      </c>
      <c r="B242" s="181" t="s">
        <v>335</v>
      </c>
      <c r="C242" s="260" t="s">
        <v>10</v>
      </c>
      <c r="D242" s="284">
        <v>30</v>
      </c>
      <c r="E242" s="217"/>
      <c r="F242" s="217"/>
      <c r="G242" s="217"/>
    </row>
    <row r="243" spans="1:7" s="154" customFormat="1" ht="38.25">
      <c r="A243" s="369">
        <v>4.5</v>
      </c>
      <c r="B243" s="175" t="s">
        <v>299</v>
      </c>
      <c r="C243" s="259"/>
      <c r="D243" s="284"/>
      <c r="E243" s="217"/>
      <c r="F243" s="217"/>
      <c r="G243" s="217"/>
    </row>
    <row r="244" spans="1:7" s="154" customFormat="1">
      <c r="A244" s="370" t="s">
        <v>201</v>
      </c>
      <c r="B244" s="181" t="s">
        <v>358</v>
      </c>
      <c r="C244" s="259" t="s">
        <v>1</v>
      </c>
      <c r="D244" s="284">
        <f>+D238</f>
        <v>1</v>
      </c>
      <c r="E244" s="217"/>
      <c r="F244" s="217"/>
      <c r="G244" s="217"/>
    </row>
    <row r="245" spans="1:7" s="154" customFormat="1" ht="15">
      <c r="A245" s="362">
        <v>5</v>
      </c>
      <c r="B245" s="241" t="s">
        <v>117</v>
      </c>
      <c r="C245" s="259"/>
      <c r="D245" s="284"/>
      <c r="E245" s="217"/>
      <c r="F245" s="217"/>
      <c r="G245" s="217"/>
    </row>
    <row r="246" spans="1:7" s="154" customFormat="1">
      <c r="A246" s="369">
        <v>5.0999999999999996</v>
      </c>
      <c r="B246" s="180" t="s">
        <v>456</v>
      </c>
      <c r="C246" s="259"/>
      <c r="D246" s="284"/>
      <c r="E246" s="217"/>
      <c r="F246" s="217"/>
      <c r="G246" s="217"/>
    </row>
    <row r="247" spans="1:7" s="154" customFormat="1" ht="38.25">
      <c r="A247" s="368"/>
      <c r="B247" s="183" t="s">
        <v>477</v>
      </c>
      <c r="C247" s="259"/>
      <c r="D247" s="284"/>
      <c r="E247" s="217"/>
      <c r="F247" s="217"/>
      <c r="G247" s="217"/>
    </row>
    <row r="248" spans="1:7" s="154" customFormat="1">
      <c r="A248" s="370" t="s">
        <v>180</v>
      </c>
      <c r="B248" s="183" t="s">
        <v>309</v>
      </c>
      <c r="C248" s="257" t="s">
        <v>17</v>
      </c>
      <c r="D248" s="284">
        <v>1</v>
      </c>
      <c r="E248" s="217"/>
      <c r="F248" s="217"/>
      <c r="G248" s="217"/>
    </row>
    <row r="249" spans="1:7" s="154" customFormat="1">
      <c r="A249" s="370" t="s">
        <v>241</v>
      </c>
      <c r="B249" s="183" t="s">
        <v>376</v>
      </c>
      <c r="C249" s="257" t="s">
        <v>17</v>
      </c>
      <c r="D249" s="284">
        <v>1</v>
      </c>
      <c r="E249" s="217"/>
      <c r="F249" s="217"/>
      <c r="G249" s="217"/>
    </row>
    <row r="250" spans="1:7" s="154" customFormat="1">
      <c r="A250" s="367">
        <v>5.2</v>
      </c>
      <c r="B250" s="187" t="s">
        <v>202</v>
      </c>
      <c r="C250" s="259"/>
      <c r="D250" s="284"/>
      <c r="E250" s="217"/>
      <c r="F250" s="217"/>
      <c r="G250" s="217"/>
    </row>
    <row r="251" spans="1:7" s="154" customFormat="1" ht="25.5">
      <c r="A251" s="370" t="s">
        <v>493</v>
      </c>
      <c r="B251" s="184" t="s">
        <v>233</v>
      </c>
      <c r="C251" s="257" t="s">
        <v>17</v>
      </c>
      <c r="D251" s="284">
        <v>1</v>
      </c>
      <c r="E251" s="217"/>
      <c r="F251" s="217"/>
      <c r="G251" s="217"/>
    </row>
    <row r="252" spans="1:7" ht="15">
      <c r="A252" s="366"/>
      <c r="B252" s="185"/>
      <c r="C252" s="291"/>
      <c r="D252" s="280"/>
      <c r="E252" s="217"/>
      <c r="F252" s="219"/>
      <c r="G252" s="159"/>
    </row>
    <row r="253" spans="1:7" s="149" customFormat="1" ht="15">
      <c r="A253" s="354" t="s">
        <v>424</v>
      </c>
      <c r="B253" s="171" t="s">
        <v>183</v>
      </c>
      <c r="C253" s="298"/>
      <c r="D253" s="285"/>
      <c r="E253" s="226"/>
      <c r="F253" s="225"/>
      <c r="G253" s="229"/>
    </row>
    <row r="254" spans="1:7">
      <c r="A254" s="371" t="s">
        <v>37</v>
      </c>
      <c r="B254" s="189" t="s">
        <v>178</v>
      </c>
      <c r="C254" s="188"/>
      <c r="D254" s="276"/>
      <c r="E254" s="217"/>
      <c r="F254" s="217"/>
      <c r="G254" s="161"/>
    </row>
    <row r="255" spans="1:7" ht="59.25" customHeight="1">
      <c r="A255" s="335" t="s">
        <v>38</v>
      </c>
      <c r="B255" s="190" t="s">
        <v>300</v>
      </c>
      <c r="C255" s="188"/>
      <c r="D255" s="276"/>
      <c r="E255" s="217"/>
      <c r="F255" s="217"/>
      <c r="G255" s="161"/>
    </row>
    <row r="256" spans="1:7" s="154" customFormat="1">
      <c r="A256" s="335" t="s">
        <v>179</v>
      </c>
      <c r="B256" s="190" t="s">
        <v>485</v>
      </c>
      <c r="C256" s="191" t="s">
        <v>1</v>
      </c>
      <c r="D256" s="286">
        <v>2</v>
      </c>
      <c r="E256" s="231"/>
      <c r="F256" s="221"/>
      <c r="G256" s="217"/>
    </row>
    <row r="257" spans="1:7" s="154" customFormat="1">
      <c r="A257" s="335" t="s">
        <v>257</v>
      </c>
      <c r="B257" s="190" t="s">
        <v>486</v>
      </c>
      <c r="C257" s="191" t="s">
        <v>1</v>
      </c>
      <c r="D257" s="286">
        <v>2</v>
      </c>
      <c r="E257" s="231"/>
      <c r="F257" s="221"/>
      <c r="G257" s="217"/>
    </row>
    <row r="258" spans="1:7">
      <c r="A258" s="335" t="s">
        <v>207</v>
      </c>
      <c r="B258" s="190" t="s">
        <v>487</v>
      </c>
      <c r="C258" s="188" t="s">
        <v>1</v>
      </c>
      <c r="D258" s="276">
        <v>2</v>
      </c>
      <c r="E258" s="221"/>
      <c r="F258" s="221"/>
      <c r="G258" s="217"/>
    </row>
    <row r="259" spans="1:7" s="154" customFormat="1">
      <c r="A259" s="335"/>
      <c r="B259" s="190"/>
      <c r="C259" s="191"/>
      <c r="D259" s="286"/>
      <c r="E259" s="231"/>
      <c r="F259" s="221"/>
      <c r="G259" s="217"/>
    </row>
    <row r="260" spans="1:7" s="154" customFormat="1">
      <c r="A260" s="372" t="s">
        <v>359</v>
      </c>
      <c r="B260" s="189" t="s">
        <v>360</v>
      </c>
      <c r="C260" s="191"/>
      <c r="D260" s="286"/>
      <c r="E260" s="231"/>
      <c r="F260" s="221"/>
      <c r="G260" s="217"/>
    </row>
    <row r="261" spans="1:7" s="154" customFormat="1" ht="38.25">
      <c r="A261" s="372"/>
      <c r="B261" s="190" t="s">
        <v>361</v>
      </c>
      <c r="C261" s="191"/>
      <c r="D261" s="286"/>
      <c r="E261" s="231"/>
      <c r="F261" s="221"/>
      <c r="G261" s="217"/>
    </row>
    <row r="262" spans="1:7" s="154" customFormat="1">
      <c r="A262" s="335" t="s">
        <v>207</v>
      </c>
      <c r="B262" s="190" t="s">
        <v>488</v>
      </c>
      <c r="C262" s="191" t="s">
        <v>1</v>
      </c>
      <c r="D262" s="286">
        <v>2</v>
      </c>
      <c r="E262" s="231"/>
      <c r="F262" s="221"/>
      <c r="G262" s="217"/>
    </row>
    <row r="263" spans="1:7" s="154" customFormat="1">
      <c r="A263" s="335"/>
      <c r="B263" s="190"/>
      <c r="C263" s="191"/>
      <c r="D263" s="286"/>
      <c r="E263" s="231"/>
      <c r="F263" s="221"/>
      <c r="G263" s="217"/>
    </row>
    <row r="264" spans="1:7">
      <c r="A264" s="352" t="s">
        <v>250</v>
      </c>
      <c r="B264" s="162" t="s">
        <v>301</v>
      </c>
      <c r="C264" s="167"/>
      <c r="D264" s="266"/>
      <c r="E264" s="221"/>
      <c r="F264" s="221"/>
      <c r="G264" s="217"/>
    </row>
    <row r="265" spans="1:7">
      <c r="A265" s="353" t="s">
        <v>247</v>
      </c>
      <c r="B265" s="162" t="s">
        <v>489</v>
      </c>
      <c r="C265" s="188" t="s">
        <v>1</v>
      </c>
      <c r="D265" s="266">
        <v>1</v>
      </c>
      <c r="E265" s="221"/>
      <c r="F265" s="221"/>
      <c r="G265" s="217"/>
    </row>
    <row r="266" spans="1:7">
      <c r="A266" s="353" t="s">
        <v>319</v>
      </c>
      <c r="B266" s="162" t="s">
        <v>490</v>
      </c>
      <c r="C266" s="188" t="s">
        <v>1</v>
      </c>
      <c r="D266" s="266">
        <v>2</v>
      </c>
      <c r="E266" s="221"/>
      <c r="F266" s="221"/>
      <c r="G266" s="217"/>
    </row>
    <row r="267" spans="1:7">
      <c r="A267" s="353" t="s">
        <v>248</v>
      </c>
      <c r="B267" s="162" t="s">
        <v>311</v>
      </c>
      <c r="C267" s="188" t="s">
        <v>1</v>
      </c>
      <c r="D267" s="266">
        <v>4</v>
      </c>
      <c r="E267" s="221"/>
      <c r="F267" s="221"/>
      <c r="G267" s="217"/>
    </row>
    <row r="268" spans="1:7">
      <c r="A268" s="353" t="s">
        <v>249</v>
      </c>
      <c r="B268" s="162" t="s">
        <v>312</v>
      </c>
      <c r="C268" s="188" t="s">
        <v>1</v>
      </c>
      <c r="D268" s="266">
        <v>4</v>
      </c>
      <c r="E268" s="221"/>
      <c r="F268" s="221"/>
      <c r="G268" s="217"/>
    </row>
    <row r="269" spans="1:7">
      <c r="A269" s="353" t="s">
        <v>310</v>
      </c>
      <c r="B269" s="192" t="s">
        <v>363</v>
      </c>
      <c r="C269" s="188" t="s">
        <v>1</v>
      </c>
      <c r="D269" s="266">
        <v>2</v>
      </c>
      <c r="E269" s="221"/>
      <c r="F269" s="221"/>
      <c r="G269" s="217"/>
    </row>
    <row r="270" spans="1:7">
      <c r="A270" s="353" t="s">
        <v>336</v>
      </c>
      <c r="B270" s="192" t="s">
        <v>364</v>
      </c>
      <c r="C270" s="188" t="s">
        <v>1</v>
      </c>
      <c r="D270" s="266">
        <v>2</v>
      </c>
      <c r="E270" s="221"/>
      <c r="F270" s="221"/>
      <c r="G270" s="217"/>
    </row>
    <row r="271" spans="1:7">
      <c r="A271" s="353"/>
      <c r="B271" s="192"/>
      <c r="C271" s="188"/>
      <c r="D271" s="266"/>
      <c r="E271" s="221"/>
      <c r="F271" s="221"/>
      <c r="G271" s="217"/>
    </row>
    <row r="272" spans="1:7" s="148" customFormat="1" ht="38.25">
      <c r="A272" s="373">
        <v>3</v>
      </c>
      <c r="B272" s="162" t="s">
        <v>313</v>
      </c>
      <c r="C272" s="188"/>
      <c r="D272" s="287"/>
      <c r="E272" s="231"/>
      <c r="F272" s="231"/>
      <c r="G272" s="217"/>
    </row>
    <row r="273" spans="1:7" s="148" customFormat="1">
      <c r="A273" s="335" t="s">
        <v>161</v>
      </c>
      <c r="B273" s="162" t="str">
        <f>B266</f>
        <v xml:space="preserve">180 mm - Individual Delivery </v>
      </c>
      <c r="C273" s="188" t="s">
        <v>1</v>
      </c>
      <c r="D273" s="287">
        <v>2</v>
      </c>
      <c r="E273" s="231"/>
      <c r="F273" s="231"/>
      <c r="G273" s="217"/>
    </row>
    <row r="274" spans="1:7" s="148" customFormat="1">
      <c r="A274" s="335">
        <v>3.2</v>
      </c>
      <c r="B274" s="162" t="s">
        <v>79</v>
      </c>
      <c r="C274" s="188" t="s">
        <v>1</v>
      </c>
      <c r="D274" s="287">
        <v>2</v>
      </c>
      <c r="E274" s="231"/>
      <c r="F274" s="231"/>
      <c r="G274" s="217"/>
    </row>
    <row r="275" spans="1:7" s="148" customFormat="1">
      <c r="A275" s="335">
        <v>3.3</v>
      </c>
      <c r="B275" s="162" t="s">
        <v>79</v>
      </c>
      <c r="C275" s="188" t="s">
        <v>1</v>
      </c>
      <c r="D275" s="287">
        <v>2</v>
      </c>
      <c r="E275" s="231"/>
      <c r="F275" s="231"/>
      <c r="G275" s="217"/>
    </row>
    <row r="276" spans="1:7">
      <c r="A276" s="353" t="s">
        <v>251</v>
      </c>
      <c r="B276" s="162" t="s">
        <v>362</v>
      </c>
      <c r="C276" s="188" t="s">
        <v>1</v>
      </c>
      <c r="D276" s="266">
        <v>2</v>
      </c>
      <c r="E276" s="221"/>
      <c r="F276" s="221"/>
      <c r="G276" s="217"/>
    </row>
    <row r="277" spans="1:7">
      <c r="A277" s="353"/>
      <c r="B277" s="192"/>
      <c r="C277" s="188"/>
      <c r="D277" s="266"/>
      <c r="E277" s="221"/>
      <c r="F277" s="221"/>
      <c r="G277" s="217"/>
    </row>
    <row r="278" spans="1:7" ht="38.25">
      <c r="A278" s="352" t="s">
        <v>252</v>
      </c>
      <c r="B278" s="162" t="s">
        <v>229</v>
      </c>
      <c r="C278" s="167"/>
      <c r="D278" s="266"/>
      <c r="E278" s="221"/>
      <c r="F278" s="221"/>
      <c r="G278" s="217"/>
    </row>
    <row r="279" spans="1:7">
      <c r="A279" s="353" t="s">
        <v>71</v>
      </c>
      <c r="B279" s="162" t="str">
        <f>+B265</f>
        <v>180 mm - Delivery of Lifting Pumps</v>
      </c>
      <c r="C279" s="167" t="s">
        <v>1</v>
      </c>
      <c r="D279" s="266">
        <f>+D265</f>
        <v>1</v>
      </c>
      <c r="E279" s="221"/>
      <c r="F279" s="221"/>
      <c r="G279" s="217"/>
    </row>
    <row r="280" spans="1:7">
      <c r="A280" s="353" t="s">
        <v>92</v>
      </c>
      <c r="B280" s="162" t="str">
        <f>B266</f>
        <v xml:space="preserve">180 mm - Individual Delivery </v>
      </c>
      <c r="C280" s="188" t="s">
        <v>1</v>
      </c>
      <c r="D280" s="266">
        <f>+D273+D266</f>
        <v>4</v>
      </c>
      <c r="E280" s="221"/>
      <c r="F280" s="221"/>
      <c r="G280" s="217"/>
    </row>
    <row r="281" spans="1:7">
      <c r="A281" s="353" t="s">
        <v>253</v>
      </c>
      <c r="B281" s="162" t="str">
        <f>+B274</f>
        <v>63 mm</v>
      </c>
      <c r="C281" s="188" t="s">
        <v>1</v>
      </c>
      <c r="D281" s="266">
        <f>+D267+D274</f>
        <v>6</v>
      </c>
      <c r="E281" s="221"/>
      <c r="F281" s="221"/>
      <c r="G281" s="217"/>
    </row>
    <row r="282" spans="1:7">
      <c r="A282" s="353" t="s">
        <v>254</v>
      </c>
      <c r="B282" s="162" t="str">
        <f>+B275</f>
        <v>63 mm</v>
      </c>
      <c r="C282" s="188" t="s">
        <v>1</v>
      </c>
      <c r="D282" s="266">
        <f>+D268+D275</f>
        <v>6</v>
      </c>
      <c r="E282" s="221"/>
      <c r="F282" s="221"/>
      <c r="G282" s="217"/>
    </row>
    <row r="283" spans="1:7" ht="13.5" customHeight="1">
      <c r="A283" s="353">
        <v>4.5</v>
      </c>
      <c r="B283" s="162" t="str">
        <f>+B269</f>
        <v>63 mm - Suction of water Supply pumps</v>
      </c>
      <c r="C283" s="188" t="s">
        <v>1</v>
      </c>
      <c r="D283" s="266">
        <f>+D269+D276+D270</f>
        <v>6</v>
      </c>
      <c r="E283" s="221"/>
      <c r="F283" s="221"/>
      <c r="G283" s="217"/>
    </row>
    <row r="284" spans="1:7" ht="13.5" customHeight="1">
      <c r="A284" s="353"/>
      <c r="B284" s="162"/>
      <c r="C284" s="188"/>
      <c r="D284" s="266"/>
      <c r="E284" s="221"/>
      <c r="F284" s="221"/>
      <c r="G284" s="217"/>
    </row>
    <row r="285" spans="1:7" ht="46.5" customHeight="1">
      <c r="A285" s="352" t="s">
        <v>255</v>
      </c>
      <c r="B285" s="176" t="s">
        <v>302</v>
      </c>
      <c r="C285" s="167"/>
      <c r="D285" s="266"/>
      <c r="E285" s="221"/>
      <c r="F285" s="221"/>
      <c r="G285" s="217"/>
    </row>
    <row r="286" spans="1:7">
      <c r="A286" s="353" t="s">
        <v>27</v>
      </c>
      <c r="B286" s="176" t="str">
        <f>+B279</f>
        <v>180 mm - Delivery of Lifting Pumps</v>
      </c>
      <c r="C286" s="167" t="s">
        <v>1</v>
      </c>
      <c r="D286" s="266">
        <f>+D279</f>
        <v>1</v>
      </c>
      <c r="E286" s="221"/>
      <c r="F286" s="221"/>
      <c r="G286" s="217"/>
    </row>
    <row r="287" spans="1:7">
      <c r="A287" s="353" t="s">
        <v>28</v>
      </c>
      <c r="B287" s="162" t="str">
        <f>B266</f>
        <v xml:space="preserve">180 mm - Individual Delivery </v>
      </c>
      <c r="C287" s="188" t="s">
        <v>1</v>
      </c>
      <c r="D287" s="266">
        <f>+D280</f>
        <v>4</v>
      </c>
      <c r="E287" s="221"/>
      <c r="F287" s="221"/>
      <c r="G287" s="217"/>
    </row>
    <row r="288" spans="1:7">
      <c r="A288" s="353" t="s">
        <v>125</v>
      </c>
      <c r="B288" s="162" t="str">
        <f t="shared" ref="B288:B290" si="14">+B281</f>
        <v>63 mm</v>
      </c>
      <c r="C288" s="188" t="s">
        <v>1</v>
      </c>
      <c r="D288" s="266">
        <f t="shared" ref="D288:D290" si="15">+D281</f>
        <v>6</v>
      </c>
      <c r="E288" s="221"/>
      <c r="F288" s="221"/>
      <c r="G288" s="217"/>
    </row>
    <row r="289" spans="1:7">
      <c r="A289" s="353" t="s">
        <v>126</v>
      </c>
      <c r="B289" s="162" t="str">
        <f t="shared" si="14"/>
        <v>63 mm</v>
      </c>
      <c r="C289" s="188" t="s">
        <v>1</v>
      </c>
      <c r="D289" s="266">
        <f t="shared" si="15"/>
        <v>6</v>
      </c>
      <c r="E289" s="221"/>
      <c r="F289" s="221"/>
      <c r="G289" s="217"/>
    </row>
    <row r="290" spans="1:7">
      <c r="A290" s="353">
        <v>5.5</v>
      </c>
      <c r="B290" s="162" t="str">
        <f t="shared" si="14"/>
        <v>63 mm - Suction of water Supply pumps</v>
      </c>
      <c r="C290" s="188" t="s">
        <v>1</v>
      </c>
      <c r="D290" s="266">
        <f t="shared" si="15"/>
        <v>6</v>
      </c>
      <c r="E290" s="221"/>
      <c r="F290" s="221"/>
      <c r="G290" s="217"/>
    </row>
    <row r="291" spans="1:7" ht="25.5">
      <c r="A291" s="374">
        <v>6</v>
      </c>
      <c r="B291" s="165" t="s">
        <v>411</v>
      </c>
      <c r="C291" s="335" t="s">
        <v>1</v>
      </c>
      <c r="D291" s="339">
        <v>8</v>
      </c>
      <c r="E291" s="221"/>
      <c r="F291" s="221"/>
      <c r="G291" s="217">
        <f t="shared" ref="G291:G292" si="16">(F291+E291)*D291</f>
        <v>0</v>
      </c>
    </row>
    <row r="292" spans="1:7" ht="25.5">
      <c r="A292" s="374">
        <v>7</v>
      </c>
      <c r="B292" s="165" t="s">
        <v>412</v>
      </c>
      <c r="C292" s="335" t="s">
        <v>1</v>
      </c>
      <c r="D292" s="339">
        <v>4</v>
      </c>
      <c r="E292" s="221"/>
      <c r="F292" s="221"/>
      <c r="G292" s="217">
        <f t="shared" si="16"/>
        <v>0</v>
      </c>
    </row>
    <row r="293" spans="1:7" ht="15">
      <c r="A293" s="391">
        <v>8</v>
      </c>
      <c r="B293" s="160" t="s">
        <v>494</v>
      </c>
      <c r="C293" s="161" t="s">
        <v>316</v>
      </c>
      <c r="D293" s="266">
        <f>4*1*1*0.3</f>
        <v>1.2</v>
      </c>
      <c r="E293" s="253"/>
      <c r="F293" s="253"/>
      <c r="G293" s="246"/>
    </row>
    <row r="294" spans="1:7" s="154" customFormat="1">
      <c r="A294" s="375"/>
      <c r="B294" s="309"/>
      <c r="C294" s="311"/>
      <c r="D294" s="310"/>
      <c r="E294" s="232"/>
      <c r="F294" s="232"/>
      <c r="G294" s="217"/>
    </row>
    <row r="295" spans="1:7" ht="15">
      <c r="A295" s="376" t="s">
        <v>185</v>
      </c>
      <c r="B295" s="171" t="s">
        <v>320</v>
      </c>
      <c r="C295" s="299"/>
      <c r="D295" s="265"/>
      <c r="E295" s="226"/>
      <c r="F295" s="226"/>
      <c r="G295" s="238"/>
    </row>
    <row r="296" spans="1:7" s="324" customFormat="1" ht="30.6" customHeight="1">
      <c r="A296" s="334"/>
      <c r="B296" s="336" t="s">
        <v>461</v>
      </c>
      <c r="C296" s="337"/>
      <c r="D296" s="343"/>
      <c r="E296" s="337"/>
      <c r="F296" s="337"/>
      <c r="G296" s="337"/>
    </row>
    <row r="297" spans="1:7" s="424" customFormat="1" ht="34.15" customHeight="1">
      <c r="A297" s="423">
        <v>1</v>
      </c>
      <c r="B297" s="165" t="s">
        <v>552</v>
      </c>
      <c r="C297" s="163" t="s">
        <v>17</v>
      </c>
      <c r="D297" s="266">
        <v>1</v>
      </c>
      <c r="E297" s="337"/>
      <c r="F297" s="337"/>
      <c r="G297" s="337"/>
    </row>
    <row r="298" spans="1:7" s="424" customFormat="1" ht="25.5">
      <c r="A298" s="423">
        <v>2</v>
      </c>
      <c r="B298" s="165" t="s">
        <v>381</v>
      </c>
      <c r="C298" s="163"/>
      <c r="D298" s="266"/>
      <c r="E298" s="337"/>
      <c r="F298" s="337"/>
      <c r="G298" s="337"/>
    </row>
    <row r="299" spans="1:7" s="324" customFormat="1" ht="42.75" customHeight="1">
      <c r="A299" s="423">
        <v>2.1</v>
      </c>
      <c r="B299" s="165" t="s">
        <v>553</v>
      </c>
      <c r="C299" s="163" t="s">
        <v>554</v>
      </c>
      <c r="D299" s="266">
        <v>100</v>
      </c>
      <c r="E299" s="337"/>
      <c r="F299" s="337"/>
      <c r="G299" s="337"/>
    </row>
    <row r="300" spans="1:7" s="324" customFormat="1" ht="15">
      <c r="A300" s="423">
        <v>2.2000000000000002</v>
      </c>
      <c r="B300" s="165" t="s">
        <v>386</v>
      </c>
      <c r="C300" s="163" t="s">
        <v>384</v>
      </c>
      <c r="D300" s="266" t="s">
        <v>383</v>
      </c>
      <c r="E300" s="337"/>
      <c r="F300" s="337"/>
      <c r="G300" s="337"/>
    </row>
    <row r="301" spans="1:7" s="324" customFormat="1" ht="17.45" customHeight="1">
      <c r="A301" s="423">
        <v>2.2999999999999998</v>
      </c>
      <c r="B301" s="165" t="s">
        <v>387</v>
      </c>
      <c r="C301" s="163" t="s">
        <v>384</v>
      </c>
      <c r="D301" s="266" t="s">
        <v>383</v>
      </c>
      <c r="E301" s="337"/>
      <c r="F301" s="337"/>
      <c r="G301" s="337"/>
    </row>
    <row r="302" spans="1:7" s="324" customFormat="1" ht="17.45" customHeight="1">
      <c r="A302" s="423">
        <v>2.4</v>
      </c>
      <c r="B302" s="165" t="s">
        <v>388</v>
      </c>
      <c r="C302" s="163" t="s">
        <v>384</v>
      </c>
      <c r="D302" s="266" t="s">
        <v>383</v>
      </c>
      <c r="E302" s="337"/>
      <c r="F302" s="337"/>
      <c r="G302" s="337"/>
    </row>
    <row r="303" spans="1:7" s="324" customFormat="1" ht="17.45" customHeight="1">
      <c r="A303" s="423">
        <v>2.5</v>
      </c>
      <c r="B303" s="165" t="s">
        <v>389</v>
      </c>
      <c r="C303" s="163" t="s">
        <v>384</v>
      </c>
      <c r="D303" s="266" t="s">
        <v>383</v>
      </c>
      <c r="E303" s="337"/>
      <c r="F303" s="337"/>
      <c r="G303" s="337"/>
    </row>
    <row r="304" spans="1:7" s="324" customFormat="1" ht="17.45" customHeight="1">
      <c r="A304" s="423">
        <v>2.6</v>
      </c>
      <c r="B304" s="165" t="s">
        <v>390</v>
      </c>
      <c r="C304" s="163" t="s">
        <v>384</v>
      </c>
      <c r="D304" s="266" t="s">
        <v>383</v>
      </c>
      <c r="E304" s="337"/>
      <c r="F304" s="337"/>
      <c r="G304" s="337"/>
    </row>
    <row r="305" spans="1:9" s="324" customFormat="1" ht="15">
      <c r="A305" s="423">
        <v>2.7</v>
      </c>
      <c r="B305" s="165" t="s">
        <v>391</v>
      </c>
      <c r="C305" s="163" t="s">
        <v>384</v>
      </c>
      <c r="D305" s="266" t="s">
        <v>383</v>
      </c>
      <c r="E305" s="337"/>
      <c r="F305" s="337"/>
      <c r="G305" s="337"/>
    </row>
    <row r="306" spans="1:9" s="324" customFormat="1" ht="25.5">
      <c r="A306" s="423">
        <v>3</v>
      </c>
      <c r="B306" s="165" t="s">
        <v>392</v>
      </c>
      <c r="C306" s="163" t="s">
        <v>383</v>
      </c>
      <c r="D306" s="266">
        <v>1</v>
      </c>
      <c r="E306" s="337"/>
      <c r="F306" s="337"/>
      <c r="G306" s="337"/>
    </row>
    <row r="307" spans="1:9" s="326" customFormat="1" ht="25.5">
      <c r="A307" s="423">
        <v>4</v>
      </c>
      <c r="B307" s="165" t="s">
        <v>555</v>
      </c>
      <c r="C307" s="163" t="s">
        <v>1</v>
      </c>
      <c r="D307" s="266">
        <v>2</v>
      </c>
      <c r="E307" s="338"/>
      <c r="F307" s="338"/>
      <c r="G307" s="338"/>
    </row>
    <row r="308" spans="1:9" s="324" customFormat="1" ht="25.5">
      <c r="A308" s="423">
        <v>5</v>
      </c>
      <c r="B308" s="165" t="s">
        <v>393</v>
      </c>
      <c r="C308" s="163" t="s">
        <v>1</v>
      </c>
      <c r="D308" s="266">
        <v>6</v>
      </c>
      <c r="E308" s="337"/>
      <c r="F308" s="337"/>
      <c r="G308" s="337"/>
    </row>
    <row r="309" spans="1:9" s="324" customFormat="1" ht="31.9" customHeight="1">
      <c r="A309" s="423">
        <v>6</v>
      </c>
      <c r="B309" s="165" t="s">
        <v>394</v>
      </c>
      <c r="C309" s="163" t="s">
        <v>1</v>
      </c>
      <c r="D309" s="266">
        <v>4</v>
      </c>
      <c r="E309" s="337"/>
      <c r="F309" s="337"/>
      <c r="G309" s="337"/>
    </row>
    <row r="310" spans="1:9" s="324" customFormat="1" ht="34.15" customHeight="1">
      <c r="A310" s="423">
        <v>7</v>
      </c>
      <c r="B310" s="165" t="s">
        <v>395</v>
      </c>
      <c r="C310" s="163" t="s">
        <v>1</v>
      </c>
      <c r="D310" s="266">
        <v>5</v>
      </c>
      <c r="E310" s="337"/>
      <c r="F310" s="337"/>
      <c r="G310" s="337"/>
    </row>
    <row r="311" spans="1:9" s="324" customFormat="1" ht="35.450000000000003" customHeight="1">
      <c r="A311" s="423">
        <v>8</v>
      </c>
      <c r="B311" s="165" t="s">
        <v>396</v>
      </c>
      <c r="C311" s="163" t="s">
        <v>1</v>
      </c>
      <c r="D311" s="266">
        <v>4</v>
      </c>
      <c r="E311" s="337"/>
      <c r="F311" s="337"/>
      <c r="G311" s="337"/>
    </row>
    <row r="312" spans="1:9" s="324" customFormat="1" ht="17.45" customHeight="1">
      <c r="A312" s="423">
        <v>9</v>
      </c>
      <c r="B312" s="165" t="s">
        <v>397</v>
      </c>
      <c r="C312" s="163" t="s">
        <v>383</v>
      </c>
      <c r="D312" s="266">
        <v>1</v>
      </c>
      <c r="E312" s="337"/>
      <c r="F312" s="337"/>
      <c r="G312" s="337"/>
    </row>
    <row r="313" spans="1:9" s="324" customFormat="1" ht="35.450000000000003" customHeight="1">
      <c r="A313" s="423">
        <v>10</v>
      </c>
      <c r="B313" s="165" t="s">
        <v>398</v>
      </c>
      <c r="C313" s="163" t="s">
        <v>1</v>
      </c>
      <c r="D313" s="266">
        <v>2</v>
      </c>
      <c r="E313" s="337"/>
      <c r="F313" s="337"/>
      <c r="G313" s="337"/>
    </row>
    <row r="314" spans="1:9" s="324" customFormat="1" ht="34.15" customHeight="1">
      <c r="A314" s="423">
        <v>11</v>
      </c>
      <c r="B314" s="165" t="s">
        <v>399</v>
      </c>
      <c r="C314" s="163" t="s">
        <v>1</v>
      </c>
      <c r="D314" s="266">
        <v>6</v>
      </c>
      <c r="E314" s="337"/>
      <c r="F314" s="337"/>
      <c r="G314" s="337"/>
      <c r="I314" s="424"/>
    </row>
    <row r="315" spans="1:9" s="324" customFormat="1" ht="34.15" customHeight="1">
      <c r="A315" s="423">
        <v>12</v>
      </c>
      <c r="B315" s="165" t="s">
        <v>400</v>
      </c>
      <c r="C315" s="163" t="s">
        <v>383</v>
      </c>
      <c r="D315" s="266">
        <v>1</v>
      </c>
      <c r="E315" s="337"/>
      <c r="F315" s="337"/>
      <c r="G315" s="337"/>
      <c r="I315" s="424"/>
    </row>
    <row r="316" spans="1:9" s="324" customFormat="1" ht="34.15" customHeight="1">
      <c r="A316" s="423">
        <v>13</v>
      </c>
      <c r="B316" s="165" t="s">
        <v>556</v>
      </c>
      <c r="C316" s="163" t="s">
        <v>383</v>
      </c>
      <c r="D316" s="266">
        <v>1</v>
      </c>
      <c r="E316" s="337"/>
      <c r="F316" s="337"/>
      <c r="G316" s="337"/>
      <c r="I316" s="424"/>
    </row>
    <row r="317" spans="1:9" ht="15">
      <c r="A317" s="352"/>
      <c r="B317" s="176"/>
      <c r="C317" s="167"/>
      <c r="D317" s="167"/>
      <c r="E317" s="253"/>
      <c r="F317" s="253"/>
      <c r="G317" s="267"/>
    </row>
    <row r="318" spans="1:9" ht="15">
      <c r="A318" s="376" t="s">
        <v>370</v>
      </c>
      <c r="B318" s="171" t="s">
        <v>321</v>
      </c>
      <c r="C318" s="299"/>
      <c r="D318" s="265"/>
      <c r="E318" s="226"/>
      <c r="F318" s="226"/>
      <c r="G318" s="238"/>
    </row>
    <row r="319" spans="1:9" ht="25.5">
      <c r="A319" s="352">
        <v>1</v>
      </c>
      <c r="B319" s="176" t="s">
        <v>339</v>
      </c>
      <c r="C319" s="200" t="s">
        <v>1</v>
      </c>
      <c r="D319" s="269">
        <v>2</v>
      </c>
      <c r="E319" s="253"/>
      <c r="F319" s="253"/>
      <c r="G319" s="246"/>
    </row>
    <row r="320" spans="1:9" ht="15">
      <c r="A320" s="352">
        <v>2</v>
      </c>
      <c r="B320" s="176" t="s">
        <v>337</v>
      </c>
      <c r="C320" s="200" t="s">
        <v>1</v>
      </c>
      <c r="D320" s="269">
        <v>4</v>
      </c>
      <c r="E320" s="253"/>
      <c r="F320" s="253"/>
      <c r="G320" s="246"/>
    </row>
    <row r="321" spans="1:7" ht="15">
      <c r="A321" s="352" t="s">
        <v>5</v>
      </c>
      <c r="B321" s="176" t="s">
        <v>338</v>
      </c>
      <c r="C321" s="200" t="s">
        <v>1</v>
      </c>
      <c r="D321" s="269">
        <v>2</v>
      </c>
      <c r="E321" s="253"/>
      <c r="F321" s="253"/>
      <c r="G321" s="246"/>
    </row>
    <row r="322" spans="1:7" ht="15">
      <c r="A322" s="377"/>
      <c r="B322" s="248"/>
      <c r="C322" s="200"/>
      <c r="D322" s="269"/>
      <c r="E322" s="253"/>
      <c r="F322" s="253"/>
      <c r="G322" s="246"/>
    </row>
    <row r="323" spans="1:7" ht="15">
      <c r="A323" s="376" t="s">
        <v>371</v>
      </c>
      <c r="B323" s="171" t="s">
        <v>495</v>
      </c>
      <c r="C323" s="299"/>
      <c r="D323" s="265"/>
      <c r="E323" s="226"/>
      <c r="F323" s="226"/>
      <c r="G323" s="238"/>
    </row>
    <row r="324" spans="1:7" ht="25.5">
      <c r="A324" s="352">
        <v>1</v>
      </c>
      <c r="B324" s="176" t="s">
        <v>340</v>
      </c>
      <c r="C324" s="200" t="s">
        <v>10</v>
      </c>
      <c r="D324" s="269">
        <f>22+24+22+24</f>
        <v>92</v>
      </c>
      <c r="E324" s="253"/>
      <c r="F324" s="253"/>
      <c r="G324" s="246"/>
    </row>
    <row r="325" spans="1:7" ht="15">
      <c r="A325" s="352">
        <v>2</v>
      </c>
      <c r="B325" s="176" t="s">
        <v>367</v>
      </c>
      <c r="C325" s="200" t="s">
        <v>1</v>
      </c>
      <c r="D325" s="269">
        <v>23</v>
      </c>
      <c r="E325" s="253"/>
      <c r="F325" s="253"/>
      <c r="G325" s="246"/>
    </row>
    <row r="326" spans="1:7" ht="15">
      <c r="A326" s="378">
        <v>3</v>
      </c>
      <c r="B326" s="176" t="s">
        <v>338</v>
      </c>
      <c r="C326" s="200" t="s">
        <v>1</v>
      </c>
      <c r="D326" s="269">
        <v>23</v>
      </c>
      <c r="E326" s="253"/>
      <c r="F326" s="253"/>
      <c r="G326" s="246"/>
    </row>
    <row r="327" spans="1:7" ht="25.5">
      <c r="A327" s="352">
        <v>4</v>
      </c>
      <c r="B327" s="176" t="s">
        <v>341</v>
      </c>
      <c r="C327" s="200" t="s">
        <v>316</v>
      </c>
      <c r="D327" s="269">
        <f>0.45*0.3*D324</f>
        <v>12.420000000000002</v>
      </c>
      <c r="E327" s="253"/>
      <c r="F327" s="253"/>
      <c r="G327" s="246"/>
    </row>
    <row r="328" spans="1:7" ht="15">
      <c r="A328" s="377"/>
      <c r="B328" s="248"/>
      <c r="C328" s="200"/>
      <c r="D328" s="269"/>
      <c r="E328" s="253"/>
      <c r="F328" s="253"/>
      <c r="G328" s="246"/>
    </row>
    <row r="329" spans="1:7" ht="15">
      <c r="A329" s="376" t="s">
        <v>203</v>
      </c>
      <c r="B329" s="171" t="s">
        <v>322</v>
      </c>
      <c r="C329" s="299"/>
      <c r="D329" s="265"/>
      <c r="E329" s="226"/>
      <c r="F329" s="226"/>
      <c r="G329" s="238"/>
    </row>
    <row r="330" spans="1:7" ht="15">
      <c r="A330" s="261">
        <v>1</v>
      </c>
      <c r="B330" s="302" t="s">
        <v>342</v>
      </c>
      <c r="C330" s="161"/>
      <c r="D330" s="161"/>
      <c r="E330" s="253"/>
      <c r="F330" s="253"/>
      <c r="G330" s="246"/>
    </row>
    <row r="331" spans="1:7" ht="15">
      <c r="A331" s="261"/>
      <c r="B331" s="302" t="s">
        <v>368</v>
      </c>
      <c r="C331" s="161" t="s">
        <v>1</v>
      </c>
      <c r="D331" s="161">
        <v>6</v>
      </c>
      <c r="E331" s="253"/>
      <c r="F331" s="253"/>
      <c r="G331" s="246"/>
    </row>
    <row r="332" spans="1:7" ht="15">
      <c r="A332" s="261"/>
      <c r="B332" s="160" t="s">
        <v>343</v>
      </c>
      <c r="C332" s="161" t="s">
        <v>344</v>
      </c>
      <c r="D332" s="161">
        <f>D331*1.5*1.5*0.45</f>
        <v>6.0750000000000002</v>
      </c>
      <c r="E332" s="253"/>
      <c r="F332" s="253"/>
      <c r="G332" s="246"/>
    </row>
    <row r="333" spans="1:7" ht="15">
      <c r="A333" s="261"/>
      <c r="B333" s="160" t="s">
        <v>345</v>
      </c>
      <c r="C333" s="161" t="s">
        <v>344</v>
      </c>
      <c r="D333" s="161"/>
      <c r="E333" s="253"/>
      <c r="F333" s="253"/>
      <c r="G333" s="246"/>
    </row>
    <row r="334" spans="1:7" ht="15">
      <c r="A334" s="261"/>
      <c r="B334" s="160" t="s">
        <v>346</v>
      </c>
      <c r="C334" s="161" t="s">
        <v>344</v>
      </c>
      <c r="D334" s="161">
        <f>4*0.1*1.6*1.6</f>
        <v>1.0240000000000002</v>
      </c>
      <c r="E334" s="253"/>
      <c r="F334" s="253"/>
      <c r="G334" s="246"/>
    </row>
    <row r="335" spans="1:7" ht="15">
      <c r="A335" s="261"/>
      <c r="B335" s="160" t="s">
        <v>347</v>
      </c>
      <c r="C335" s="161" t="s">
        <v>348</v>
      </c>
      <c r="D335" s="161">
        <f>+SUM(D332:D334)*0.02*1000</f>
        <v>141.97999999999999</v>
      </c>
      <c r="E335" s="253"/>
      <c r="F335" s="253"/>
      <c r="G335" s="246"/>
    </row>
    <row r="336" spans="1:7" ht="15">
      <c r="A336" s="261"/>
      <c r="B336" s="248"/>
      <c r="C336" s="200"/>
      <c r="D336" s="269"/>
      <c r="E336" s="253"/>
      <c r="F336" s="253"/>
      <c r="G336" s="246"/>
    </row>
    <row r="337" spans="1:7" ht="15">
      <c r="A337" s="261">
        <v>2</v>
      </c>
      <c r="B337" s="302" t="s">
        <v>369</v>
      </c>
      <c r="C337" s="161" t="s">
        <v>1</v>
      </c>
      <c r="D337" s="161">
        <v>6</v>
      </c>
      <c r="E337" s="253"/>
      <c r="F337" s="253"/>
      <c r="G337" s="246"/>
    </row>
    <row r="338" spans="1:7" ht="15">
      <c r="A338" s="261"/>
      <c r="B338" s="160" t="s">
        <v>496</v>
      </c>
      <c r="C338" s="161" t="s">
        <v>10</v>
      </c>
      <c r="D338" s="161">
        <f>3*5+3*4</f>
        <v>27</v>
      </c>
      <c r="E338" s="253"/>
      <c r="F338" s="253"/>
      <c r="G338" s="246"/>
    </row>
    <row r="339" spans="1:7" ht="15">
      <c r="A339" s="261"/>
      <c r="B339" s="160"/>
      <c r="C339" s="161"/>
      <c r="D339" s="161"/>
      <c r="E339" s="253"/>
      <c r="F339" s="253"/>
      <c r="G339" s="246"/>
    </row>
    <row r="340" spans="1:7" ht="15">
      <c r="A340" s="261">
        <v>3</v>
      </c>
      <c r="B340" s="302" t="s">
        <v>497</v>
      </c>
      <c r="C340" s="161"/>
      <c r="D340" s="161"/>
      <c r="E340" s="253"/>
      <c r="F340" s="253"/>
      <c r="G340" s="246"/>
    </row>
    <row r="341" spans="1:7" ht="15">
      <c r="A341" s="261"/>
      <c r="B341" s="302" t="s">
        <v>498</v>
      </c>
      <c r="C341" s="161"/>
      <c r="D341" s="161">
        <v>3</v>
      </c>
      <c r="E341" s="253"/>
      <c r="F341" s="253"/>
      <c r="G341" s="246"/>
    </row>
    <row r="342" spans="1:7" ht="15">
      <c r="A342" s="261"/>
      <c r="B342" s="160" t="s">
        <v>499</v>
      </c>
      <c r="C342" s="161" t="s">
        <v>344</v>
      </c>
      <c r="D342" s="161">
        <f>D341*4*0.35*0.23</f>
        <v>0.96599999999999986</v>
      </c>
      <c r="E342" s="253"/>
      <c r="F342" s="253"/>
      <c r="G342" s="246"/>
    </row>
    <row r="343" spans="1:7" ht="15">
      <c r="A343" s="261"/>
      <c r="B343" s="160" t="s">
        <v>345</v>
      </c>
      <c r="C343" s="161" t="s">
        <v>344</v>
      </c>
      <c r="D343" s="161" t="s">
        <v>227</v>
      </c>
      <c r="E343" s="253"/>
      <c r="F343" s="253"/>
      <c r="G343" s="246"/>
    </row>
    <row r="344" spans="1:7" ht="15">
      <c r="A344" s="261"/>
      <c r="B344" s="160" t="s">
        <v>347</v>
      </c>
      <c r="C344" s="161" t="s">
        <v>348</v>
      </c>
      <c r="D344" s="161">
        <f>+SUM(D342:D343)*0.02*1000</f>
        <v>19.319999999999997</v>
      </c>
      <c r="E344" s="253"/>
      <c r="F344" s="253"/>
      <c r="G344" s="246"/>
    </row>
    <row r="345" spans="1:7" ht="15">
      <c r="A345" s="261"/>
      <c r="B345" s="160"/>
      <c r="C345" s="161"/>
      <c r="D345" s="161"/>
      <c r="E345" s="253"/>
      <c r="F345" s="253"/>
      <c r="G345" s="246"/>
    </row>
    <row r="346" spans="1:7" ht="15">
      <c r="A346" s="261"/>
      <c r="B346" s="302" t="s">
        <v>500</v>
      </c>
      <c r="C346" s="161"/>
      <c r="D346" s="161">
        <v>4</v>
      </c>
      <c r="E346" s="253"/>
      <c r="F346" s="253"/>
      <c r="G346" s="246"/>
    </row>
    <row r="347" spans="1:7" ht="15">
      <c r="A347" s="261"/>
      <c r="B347" s="160" t="s">
        <v>499</v>
      </c>
      <c r="C347" s="161" t="s">
        <v>344</v>
      </c>
      <c r="D347" s="161">
        <f>D346*2.5*0.35*0.23</f>
        <v>0.80500000000000005</v>
      </c>
      <c r="E347" s="253"/>
      <c r="F347" s="253"/>
      <c r="G347" s="246"/>
    </row>
    <row r="348" spans="1:7" ht="15">
      <c r="A348" s="261"/>
      <c r="B348" s="160" t="s">
        <v>345</v>
      </c>
      <c r="C348" s="161" t="s">
        <v>344</v>
      </c>
      <c r="D348" s="161" t="s">
        <v>227</v>
      </c>
      <c r="E348" s="253"/>
      <c r="F348" s="253"/>
      <c r="G348" s="246"/>
    </row>
    <row r="349" spans="1:7" ht="15">
      <c r="A349" s="261"/>
      <c r="B349" s="160" t="s">
        <v>347</v>
      </c>
      <c r="C349" s="161" t="s">
        <v>348</v>
      </c>
      <c r="D349" s="161">
        <f>+SUM(D347:D348)*0.02*1000</f>
        <v>16.100000000000001</v>
      </c>
      <c r="E349" s="253"/>
      <c r="F349" s="253"/>
      <c r="G349" s="246"/>
    </row>
    <row r="350" spans="1:7" ht="15">
      <c r="A350" s="261"/>
      <c r="B350" s="302" t="s">
        <v>501</v>
      </c>
      <c r="C350" s="161"/>
      <c r="D350" s="161"/>
      <c r="E350" s="253"/>
      <c r="F350" s="253"/>
      <c r="G350" s="246"/>
    </row>
    <row r="351" spans="1:7" ht="15">
      <c r="A351" s="261"/>
      <c r="B351" s="160" t="s">
        <v>502</v>
      </c>
      <c r="C351" s="161" t="s">
        <v>10</v>
      </c>
      <c r="D351" s="266">
        <v>18</v>
      </c>
      <c r="E351" s="253"/>
      <c r="F351" s="253"/>
      <c r="G351" s="246"/>
    </row>
    <row r="352" spans="1:7" ht="15">
      <c r="A352" s="261"/>
      <c r="B352" s="160"/>
      <c r="C352" s="161"/>
      <c r="D352" s="161"/>
      <c r="E352" s="253"/>
      <c r="F352" s="253"/>
      <c r="G352" s="246"/>
    </row>
    <row r="353" spans="1:7" ht="15">
      <c r="A353" s="261">
        <v>4</v>
      </c>
      <c r="B353" s="302" t="s">
        <v>503</v>
      </c>
      <c r="C353" s="161"/>
      <c r="D353" s="161"/>
      <c r="E353" s="253"/>
      <c r="F353" s="253"/>
      <c r="G353" s="246"/>
    </row>
    <row r="354" spans="1:7" ht="15">
      <c r="A354" s="256">
        <v>4.0999999999999996</v>
      </c>
      <c r="B354" s="160" t="s">
        <v>504</v>
      </c>
      <c r="C354" s="161" t="s">
        <v>316</v>
      </c>
      <c r="D354" s="266">
        <f>4*5*0.1</f>
        <v>2</v>
      </c>
      <c r="E354" s="253"/>
      <c r="F354" s="253"/>
      <c r="G354" s="246"/>
    </row>
    <row r="355" spans="1:7" ht="15">
      <c r="A355" s="256"/>
      <c r="B355" s="160"/>
      <c r="C355" s="161"/>
      <c r="D355" s="161"/>
      <c r="E355" s="253"/>
      <c r="F355" s="253"/>
      <c r="G355" s="246"/>
    </row>
    <row r="356" spans="1:7" ht="15">
      <c r="A356" s="256">
        <v>4.2</v>
      </c>
      <c r="B356" s="160" t="s">
        <v>505</v>
      </c>
      <c r="C356" s="161" t="s">
        <v>506</v>
      </c>
      <c r="D356" s="161">
        <f>(5*5+4*4+4*4.5*4*4.5)*2</f>
        <v>730</v>
      </c>
      <c r="E356" s="253"/>
      <c r="F356" s="253"/>
      <c r="G356" s="246"/>
    </row>
    <row r="357" spans="1:7" ht="15">
      <c r="A357" s="256"/>
      <c r="B357" s="160"/>
      <c r="C357" s="161"/>
      <c r="D357" s="161"/>
      <c r="E357" s="253"/>
      <c r="F357" s="253"/>
      <c r="G357" s="246"/>
    </row>
    <row r="358" spans="1:7" ht="15">
      <c r="A358" s="256">
        <v>4.3</v>
      </c>
      <c r="B358" s="160" t="s">
        <v>507</v>
      </c>
      <c r="C358" s="161" t="s">
        <v>1</v>
      </c>
      <c r="D358" s="161">
        <v>1</v>
      </c>
      <c r="E358" s="253"/>
      <c r="F358" s="253"/>
      <c r="G358" s="246"/>
    </row>
    <row r="359" spans="1:7" ht="15">
      <c r="A359" s="256"/>
      <c r="B359" s="160"/>
      <c r="C359" s="161"/>
      <c r="D359" s="161"/>
      <c r="E359" s="253"/>
      <c r="F359" s="253"/>
      <c r="G359" s="246"/>
    </row>
    <row r="360" spans="1:7" ht="15">
      <c r="A360" s="256">
        <v>4.4000000000000004</v>
      </c>
      <c r="B360" s="160" t="s">
        <v>508</v>
      </c>
      <c r="C360" s="161" t="s">
        <v>227</v>
      </c>
      <c r="D360" s="161">
        <v>1</v>
      </c>
      <c r="E360" s="253"/>
      <c r="F360" s="253"/>
      <c r="G360" s="246"/>
    </row>
    <row r="361" spans="1:7" ht="15">
      <c r="A361" s="261"/>
      <c r="B361" s="160"/>
      <c r="C361" s="161"/>
      <c r="D361" s="161"/>
      <c r="E361" s="253"/>
      <c r="F361" s="253"/>
      <c r="G361" s="246"/>
    </row>
    <row r="362" spans="1:7" ht="25.5">
      <c r="A362" s="261">
        <v>5</v>
      </c>
      <c r="B362" s="160" t="s">
        <v>509</v>
      </c>
      <c r="C362" s="161" t="s">
        <v>349</v>
      </c>
      <c r="D362" s="314">
        <f>6.5*5.5</f>
        <v>35.75</v>
      </c>
      <c r="E362" s="253"/>
      <c r="F362" s="253"/>
      <c r="G362" s="246"/>
    </row>
    <row r="363" spans="1:7" ht="15">
      <c r="A363" s="261"/>
      <c r="B363" s="302"/>
      <c r="C363" s="161"/>
      <c r="D363" s="161"/>
      <c r="E363" s="253"/>
      <c r="F363" s="253"/>
      <c r="G363" s="246"/>
    </row>
    <row r="364" spans="1:7" ht="15">
      <c r="A364" s="261">
        <v>6</v>
      </c>
      <c r="B364" s="302" t="s">
        <v>510</v>
      </c>
      <c r="C364" s="161" t="s">
        <v>227</v>
      </c>
      <c r="D364" s="314">
        <v>1</v>
      </c>
      <c r="E364" s="253"/>
      <c r="F364" s="253"/>
      <c r="G364" s="246">
        <f t="shared" ref="G364" si="17">(F364+E364)*D364</f>
        <v>0</v>
      </c>
    </row>
    <row r="365" spans="1:7" ht="15">
      <c r="A365" s="261"/>
      <c r="B365" s="302"/>
      <c r="C365" s="161"/>
      <c r="D365" s="161"/>
      <c r="E365" s="253"/>
      <c r="F365" s="253"/>
      <c r="G365" s="246"/>
    </row>
    <row r="366" spans="1:7" ht="15">
      <c r="A366" s="261">
        <v>7</v>
      </c>
      <c r="B366" s="248" t="s">
        <v>404</v>
      </c>
      <c r="C366" s="200" t="s">
        <v>190</v>
      </c>
      <c r="D366" s="269">
        <v>4</v>
      </c>
      <c r="E366" s="253"/>
      <c r="F366" s="253"/>
      <c r="G366" s="246"/>
    </row>
    <row r="367" spans="1:7" ht="15">
      <c r="A367" s="380"/>
      <c r="B367" s="252"/>
      <c r="C367" s="300"/>
      <c r="D367" s="268"/>
      <c r="E367" s="253"/>
      <c r="F367" s="251"/>
      <c r="G367" s="247"/>
    </row>
    <row r="368" spans="1:7" ht="15">
      <c r="A368" s="354" t="s">
        <v>372</v>
      </c>
      <c r="B368" s="171" t="s">
        <v>259</v>
      </c>
      <c r="C368" s="299" t="s">
        <v>240</v>
      </c>
      <c r="D368" s="265" t="s">
        <v>227</v>
      </c>
      <c r="E368" s="226"/>
      <c r="F368" s="226"/>
      <c r="G368" s="238"/>
    </row>
    <row r="369" spans="1:7" ht="15">
      <c r="A369" s="381"/>
      <c r="B369" s="249" t="s">
        <v>260</v>
      </c>
      <c r="C369" s="167"/>
      <c r="D369" s="266"/>
      <c r="E369" s="253"/>
      <c r="F369" s="219"/>
      <c r="G369" s="246"/>
    </row>
    <row r="370" spans="1:7" ht="15">
      <c r="A370" s="382">
        <v>1</v>
      </c>
      <c r="B370" s="249" t="s">
        <v>261</v>
      </c>
      <c r="C370" s="167"/>
      <c r="D370" s="276"/>
      <c r="E370" s="253"/>
      <c r="F370" s="219"/>
      <c r="G370" s="246"/>
    </row>
    <row r="371" spans="1:7" ht="15">
      <c r="A371" s="379" t="s">
        <v>38</v>
      </c>
      <c r="B371" s="193" t="s">
        <v>262</v>
      </c>
      <c r="C371" s="167"/>
      <c r="D371" s="276"/>
      <c r="E371" s="253"/>
      <c r="F371" s="219"/>
      <c r="G371" s="246"/>
    </row>
    <row r="372" spans="1:7" ht="15">
      <c r="A372" s="379" t="s">
        <v>39</v>
      </c>
      <c r="B372" s="193" t="s">
        <v>263</v>
      </c>
      <c r="C372" s="167" t="s">
        <v>258</v>
      </c>
      <c r="D372" s="276">
        <v>2</v>
      </c>
      <c r="E372" s="253"/>
      <c r="F372" s="219"/>
      <c r="G372" s="246"/>
    </row>
    <row r="373" spans="1:7" ht="15">
      <c r="A373" s="379" t="s">
        <v>179</v>
      </c>
      <c r="B373" s="193" t="s">
        <v>264</v>
      </c>
      <c r="C373" s="167" t="s">
        <v>258</v>
      </c>
      <c r="D373" s="276">
        <v>2</v>
      </c>
      <c r="E373" s="253"/>
      <c r="F373" s="219"/>
      <c r="G373" s="246"/>
    </row>
    <row r="374" spans="1:7" ht="15">
      <c r="A374" s="379" t="s">
        <v>257</v>
      </c>
      <c r="B374" s="193" t="s">
        <v>265</v>
      </c>
      <c r="C374" s="167" t="s">
        <v>258</v>
      </c>
      <c r="D374" s="276">
        <v>2</v>
      </c>
      <c r="E374" s="253"/>
      <c r="F374" s="219"/>
      <c r="G374" s="246"/>
    </row>
    <row r="375" spans="1:7" ht="15">
      <c r="A375" s="379" t="s">
        <v>207</v>
      </c>
      <c r="B375" s="193" t="s">
        <v>413</v>
      </c>
      <c r="C375" s="167" t="s">
        <v>258</v>
      </c>
      <c r="D375" s="276">
        <v>2</v>
      </c>
      <c r="E375" s="253"/>
      <c r="F375" s="253"/>
      <c r="G375" s="246"/>
    </row>
    <row r="376" spans="1:7" ht="15">
      <c r="A376" s="382">
        <v>2</v>
      </c>
      <c r="B376" s="249" t="s">
        <v>266</v>
      </c>
      <c r="C376" s="167"/>
      <c r="D376" s="276"/>
      <c r="E376" s="253"/>
      <c r="F376" s="219"/>
      <c r="G376" s="246"/>
    </row>
    <row r="377" spans="1:7" ht="15">
      <c r="A377" s="379" t="s">
        <v>25</v>
      </c>
      <c r="B377" s="193" t="s">
        <v>267</v>
      </c>
      <c r="C377" s="167"/>
      <c r="D377" s="276"/>
      <c r="E377" s="253"/>
      <c r="F377" s="219"/>
      <c r="G377" s="246"/>
    </row>
    <row r="378" spans="1:7" ht="15">
      <c r="A378" s="379" t="s">
        <v>177</v>
      </c>
      <c r="B378" s="193" t="s">
        <v>268</v>
      </c>
      <c r="C378" s="167" t="s">
        <v>258</v>
      </c>
      <c r="D378" s="276">
        <v>2</v>
      </c>
      <c r="E378" s="253"/>
      <c r="F378" s="219"/>
      <c r="G378" s="246"/>
    </row>
    <row r="379" spans="1:7" ht="25.5">
      <c r="A379" s="379" t="s">
        <v>184</v>
      </c>
      <c r="B379" s="193" t="s">
        <v>269</v>
      </c>
      <c r="C379" s="167" t="s">
        <v>258</v>
      </c>
      <c r="D379" s="276">
        <v>2</v>
      </c>
      <c r="E379" s="253"/>
      <c r="F379" s="219"/>
      <c r="G379" s="246"/>
    </row>
    <row r="380" spans="1:7" ht="15">
      <c r="A380" s="379" t="s">
        <v>281</v>
      </c>
      <c r="B380" s="193" t="s">
        <v>270</v>
      </c>
      <c r="C380" s="167" t="s">
        <v>258</v>
      </c>
      <c r="D380" s="276">
        <v>2</v>
      </c>
      <c r="E380" s="253"/>
      <c r="F380" s="219"/>
      <c r="G380" s="246"/>
    </row>
    <row r="381" spans="1:7" ht="15">
      <c r="A381" s="379" t="s">
        <v>282</v>
      </c>
      <c r="B381" s="193" t="s">
        <v>271</v>
      </c>
      <c r="C381" s="167" t="s">
        <v>258</v>
      </c>
      <c r="D381" s="276">
        <v>2</v>
      </c>
      <c r="E381" s="253"/>
      <c r="F381" s="219"/>
      <c r="G381" s="246"/>
    </row>
    <row r="382" spans="1:7" ht="15">
      <c r="A382" s="379" t="s">
        <v>283</v>
      </c>
      <c r="B382" s="193" t="s">
        <v>272</v>
      </c>
      <c r="C382" s="167" t="s">
        <v>258</v>
      </c>
      <c r="D382" s="276">
        <v>2</v>
      </c>
      <c r="E382" s="253"/>
      <c r="F382" s="219"/>
      <c r="G382" s="246"/>
    </row>
    <row r="383" spans="1:7" ht="15">
      <c r="A383" s="383">
        <v>3</v>
      </c>
      <c r="B383" s="249" t="s">
        <v>273</v>
      </c>
      <c r="C383" s="161"/>
      <c r="D383" s="331"/>
      <c r="E383" s="253"/>
      <c r="F383" s="169"/>
      <c r="G383" s="246"/>
    </row>
    <row r="384" spans="1:7" ht="37.9" customHeight="1">
      <c r="A384" s="384" t="s">
        <v>6</v>
      </c>
      <c r="B384" s="193" t="s">
        <v>458</v>
      </c>
      <c r="C384" s="161" t="s">
        <v>258</v>
      </c>
      <c r="D384" s="342">
        <v>2</v>
      </c>
      <c r="E384" s="253"/>
      <c r="F384" s="253"/>
      <c r="G384" s="246"/>
    </row>
    <row r="385" spans="1:7" ht="15">
      <c r="A385" s="384" t="s">
        <v>161</v>
      </c>
      <c r="B385" s="193" t="s">
        <v>459</v>
      </c>
      <c r="C385" s="161" t="s">
        <v>258</v>
      </c>
      <c r="D385" s="342">
        <v>2</v>
      </c>
      <c r="E385" s="253"/>
      <c r="F385" s="253"/>
      <c r="G385" s="246"/>
    </row>
    <row r="386" spans="1:7" ht="38.25">
      <c r="A386" s="384" t="s">
        <v>162</v>
      </c>
      <c r="B386" s="193" t="s">
        <v>274</v>
      </c>
      <c r="C386" s="161"/>
      <c r="D386" s="342" t="s">
        <v>227</v>
      </c>
      <c r="E386" s="253"/>
      <c r="F386" s="253"/>
      <c r="G386" s="246"/>
    </row>
    <row r="387" spans="1:7" ht="15">
      <c r="A387" s="383">
        <v>4</v>
      </c>
      <c r="B387" s="249" t="s">
        <v>275</v>
      </c>
      <c r="C387" s="161"/>
      <c r="D387" s="331"/>
      <c r="E387" s="253"/>
      <c r="F387" s="253"/>
      <c r="G387" s="246"/>
    </row>
    <row r="388" spans="1:7" ht="15">
      <c r="A388" s="384" t="s">
        <v>71</v>
      </c>
      <c r="B388" s="193" t="s">
        <v>460</v>
      </c>
      <c r="C388" s="161"/>
      <c r="D388" s="331"/>
      <c r="E388" s="253"/>
      <c r="F388" s="253"/>
      <c r="G388" s="246"/>
    </row>
    <row r="389" spans="1:7" ht="15">
      <c r="A389" s="262" t="s">
        <v>246</v>
      </c>
      <c r="B389" s="160" t="s">
        <v>276</v>
      </c>
      <c r="C389" s="167" t="s">
        <v>258</v>
      </c>
      <c r="D389" s="276">
        <v>1</v>
      </c>
      <c r="E389" s="253"/>
      <c r="F389" s="253"/>
      <c r="G389" s="246"/>
    </row>
    <row r="390" spans="1:7" ht="15">
      <c r="A390" s="377"/>
      <c r="B390" s="245"/>
      <c r="C390" s="167"/>
      <c r="D390" s="266"/>
      <c r="E390" s="253"/>
      <c r="F390" s="219"/>
      <c r="G390" s="246"/>
    </row>
    <row r="391" spans="1:7" ht="15">
      <c r="A391" s="376" t="s">
        <v>278</v>
      </c>
      <c r="B391" s="171" t="s">
        <v>277</v>
      </c>
      <c r="C391" s="299"/>
      <c r="D391" s="265"/>
      <c r="E391" s="226"/>
      <c r="F391" s="226"/>
      <c r="G391" s="238"/>
    </row>
    <row r="392" spans="1:7" ht="15">
      <c r="A392" s="377"/>
      <c r="B392" s="248" t="s">
        <v>280</v>
      </c>
      <c r="C392" s="200" t="s">
        <v>240</v>
      </c>
      <c r="D392" s="269" t="s">
        <v>227</v>
      </c>
      <c r="E392" s="253"/>
      <c r="F392" s="219"/>
      <c r="G392" s="246"/>
    </row>
    <row r="394" spans="1:7" ht="15">
      <c r="A394" s="170" t="s">
        <v>279</v>
      </c>
      <c r="B394" s="392" t="s">
        <v>511</v>
      </c>
      <c r="C394" s="170"/>
      <c r="D394" s="170"/>
      <c r="E394" s="170"/>
      <c r="F394" s="170"/>
      <c r="G394" s="170"/>
    </row>
    <row r="395" spans="1:7" ht="15">
      <c r="A395" s="393">
        <v>1</v>
      </c>
      <c r="B395" s="180" t="s">
        <v>456</v>
      </c>
      <c r="C395" s="393"/>
      <c r="D395" s="393"/>
      <c r="E395" s="393"/>
      <c r="F395" s="393"/>
      <c r="G395" s="393"/>
    </row>
    <row r="396" spans="1:7" ht="38.25">
      <c r="A396" s="393"/>
      <c r="B396" s="183" t="s">
        <v>512</v>
      </c>
      <c r="C396" s="200" t="s">
        <v>17</v>
      </c>
      <c r="D396" s="200">
        <f>D400</f>
        <v>4</v>
      </c>
      <c r="E396" s="393"/>
      <c r="F396" s="393"/>
      <c r="G396" s="393"/>
    </row>
    <row r="397" spans="1:7" ht="15">
      <c r="A397" s="393"/>
      <c r="B397" s="179" t="s">
        <v>79</v>
      </c>
      <c r="C397" s="393"/>
      <c r="D397" s="393"/>
      <c r="E397" s="393"/>
      <c r="F397" s="393"/>
      <c r="G397" s="393"/>
    </row>
    <row r="398" spans="1:7" ht="15">
      <c r="A398" s="393"/>
      <c r="B398" s="179"/>
      <c r="C398" s="393"/>
      <c r="D398" s="393"/>
      <c r="E398" s="393"/>
      <c r="F398" s="393"/>
      <c r="G398" s="393"/>
    </row>
    <row r="399" spans="1:7" ht="15">
      <c r="A399" s="256">
        <v>2</v>
      </c>
      <c r="B399" s="185" t="s">
        <v>314</v>
      </c>
      <c r="C399" s="200"/>
      <c r="D399" s="394"/>
      <c r="E399" s="217"/>
      <c r="F399" s="217"/>
      <c r="G399" s="161"/>
    </row>
    <row r="400" spans="1:7" ht="38.25">
      <c r="A400" s="254" t="s">
        <v>25</v>
      </c>
      <c r="B400" s="160" t="s">
        <v>513</v>
      </c>
      <c r="C400" s="200" t="s">
        <v>17</v>
      </c>
      <c r="D400" s="394">
        <f>D143</f>
        <v>4</v>
      </c>
      <c r="E400" s="264"/>
      <c r="F400" s="217"/>
      <c r="G400" s="161"/>
    </row>
    <row r="401" spans="1:7">
      <c r="A401" s="254" t="s">
        <v>247</v>
      </c>
      <c r="B401" s="160" t="s">
        <v>514</v>
      </c>
      <c r="C401" s="200"/>
      <c r="D401" s="394"/>
      <c r="E401" s="264"/>
      <c r="F401" s="217"/>
      <c r="G401" s="161"/>
    </row>
    <row r="402" spans="1:7">
      <c r="A402" s="254"/>
      <c r="B402" s="160" t="s">
        <v>315</v>
      </c>
      <c r="C402" s="200" t="s">
        <v>515</v>
      </c>
      <c r="D402" s="394">
        <f>+D400*3</f>
        <v>12</v>
      </c>
      <c r="E402" s="264"/>
      <c r="F402" s="217"/>
      <c r="G402" s="161"/>
    </row>
    <row r="403" spans="1:7" ht="38.25">
      <c r="A403" s="254" t="s">
        <v>248</v>
      </c>
      <c r="B403" s="160" t="s">
        <v>317</v>
      </c>
      <c r="C403" s="200"/>
      <c r="D403" s="394"/>
      <c r="E403" s="217"/>
      <c r="F403" s="217"/>
      <c r="G403" s="161"/>
    </row>
    <row r="404" spans="1:7">
      <c r="A404" s="254"/>
      <c r="B404" s="160" t="s">
        <v>318</v>
      </c>
      <c r="C404" s="200" t="s">
        <v>10</v>
      </c>
      <c r="D404" s="394">
        <f>+D402*1.5</f>
        <v>18</v>
      </c>
      <c r="E404" s="217"/>
      <c r="F404" s="217"/>
      <c r="G404" s="161"/>
    </row>
    <row r="406" spans="1:7" ht="15">
      <c r="A406" s="170"/>
      <c r="B406" s="392"/>
      <c r="C406" s="170"/>
      <c r="D406" s="170"/>
      <c r="E406" s="170"/>
      <c r="F406" s="170"/>
      <c r="G406" s="170"/>
    </row>
    <row r="407" spans="1:7">
      <c r="A407" s="421"/>
      <c r="C407" s="156"/>
    </row>
    <row r="408" spans="1:7">
      <c r="A408" s="421"/>
      <c r="C408" s="156"/>
    </row>
  </sheetData>
  <mergeCells count="2">
    <mergeCell ref="A1:G1"/>
    <mergeCell ref="A2:G2"/>
  </mergeCells>
  <printOptions horizontalCentered="1"/>
  <pageMargins left="0.43307086614173201" right="0.43307086614173201" top="0.66929133858267698" bottom="0.59055118110236204" header="0.31496062992126" footer="0.31496062992126"/>
  <pageSetup paperSize="9" scale="72" fitToHeight="31" orientation="landscape" r:id="rId1"/>
  <headerFooter>
    <oddHeader>&amp;LSection-10 - Bill of Quantities</oddHeader>
    <oddFooter>&amp;RPage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topLeftCell="A5" zoomScaleNormal="100" workbookViewId="0">
      <selection activeCell="C3" sqref="C3:C23"/>
    </sheetView>
  </sheetViews>
  <sheetFormatPr defaultRowHeight="15"/>
  <cols>
    <col min="1" max="1" width="6.85546875" style="324" customWidth="1"/>
    <col min="2" max="2" width="49.85546875" style="330" bestFit="1" customWidth="1"/>
    <col min="3" max="3" width="4.7109375" style="324" bestFit="1" customWidth="1"/>
    <col min="4" max="4" width="4.85546875" style="324" bestFit="1" customWidth="1"/>
    <col min="5" max="5" width="9.28515625" style="324" bestFit="1" customWidth="1"/>
    <col min="6" max="6" width="9.85546875" style="324" bestFit="1" customWidth="1"/>
    <col min="7" max="16384" width="9.140625" style="324"/>
  </cols>
  <sheetData>
    <row r="2" spans="1:6" s="316" customFormat="1">
      <c r="A2" s="315" t="s">
        <v>51</v>
      </c>
      <c r="B2" s="315" t="s">
        <v>35</v>
      </c>
      <c r="C2" s="315" t="s">
        <v>36</v>
      </c>
      <c r="D2" s="315" t="s">
        <v>2</v>
      </c>
      <c r="E2" s="315" t="s">
        <v>378</v>
      </c>
      <c r="F2" s="315" t="s">
        <v>379</v>
      </c>
    </row>
    <row r="3" spans="1:6" s="319" customFormat="1" ht="60">
      <c r="A3" s="317">
        <v>1</v>
      </c>
      <c r="B3" s="318" t="s">
        <v>380</v>
      </c>
      <c r="C3" s="317">
        <v>1</v>
      </c>
      <c r="D3" s="317" t="s">
        <v>17</v>
      </c>
      <c r="E3" s="317"/>
      <c r="F3" s="317"/>
    </row>
    <row r="4" spans="1:6" s="319" customFormat="1" ht="45">
      <c r="A4" s="317">
        <v>2</v>
      </c>
      <c r="B4" s="320" t="s">
        <v>381</v>
      </c>
      <c r="C4" s="317"/>
      <c r="D4" s="317"/>
      <c r="E4" s="317"/>
      <c r="F4" s="317"/>
    </row>
    <row r="5" spans="1:6">
      <c r="A5" s="321">
        <v>2.1</v>
      </c>
      <c r="B5" s="322" t="s">
        <v>382</v>
      </c>
      <c r="C5" s="323" t="s">
        <v>383</v>
      </c>
      <c r="D5" s="323" t="s">
        <v>384</v>
      </c>
      <c r="E5" s="323"/>
      <c r="F5" s="323"/>
    </row>
    <row r="6" spans="1:6">
      <c r="A6" s="321">
        <v>2.2000000000000002</v>
      </c>
      <c r="B6" s="322" t="s">
        <v>385</v>
      </c>
      <c r="C6" s="323" t="s">
        <v>383</v>
      </c>
      <c r="D6" s="323" t="s">
        <v>384</v>
      </c>
      <c r="E6" s="323"/>
      <c r="F6" s="323"/>
    </row>
    <row r="7" spans="1:6">
      <c r="A7" s="321">
        <v>2.2999999999999998</v>
      </c>
      <c r="B7" s="322" t="s">
        <v>386</v>
      </c>
      <c r="C7" s="323" t="s">
        <v>383</v>
      </c>
      <c r="D7" s="323" t="s">
        <v>384</v>
      </c>
      <c r="E7" s="323"/>
      <c r="F7" s="323"/>
    </row>
    <row r="8" spans="1:6">
      <c r="A8" s="321">
        <v>2.4</v>
      </c>
      <c r="B8" s="322" t="s">
        <v>387</v>
      </c>
      <c r="C8" s="323" t="s">
        <v>383</v>
      </c>
      <c r="D8" s="323" t="s">
        <v>384</v>
      </c>
      <c r="E8" s="323"/>
      <c r="F8" s="323"/>
    </row>
    <row r="9" spans="1:6">
      <c r="A9" s="321">
        <v>2.5</v>
      </c>
      <c r="B9" s="322" t="s">
        <v>388</v>
      </c>
      <c r="C9" s="323" t="s">
        <v>383</v>
      </c>
      <c r="D9" s="323" t="s">
        <v>384</v>
      </c>
      <c r="E9" s="323"/>
      <c r="F9" s="323"/>
    </row>
    <row r="10" spans="1:6">
      <c r="A10" s="321">
        <v>2.6</v>
      </c>
      <c r="B10" s="322" t="s">
        <v>389</v>
      </c>
      <c r="C10" s="323" t="s">
        <v>383</v>
      </c>
      <c r="D10" s="323" t="s">
        <v>384</v>
      </c>
      <c r="E10" s="323"/>
      <c r="F10" s="323"/>
    </row>
    <row r="11" spans="1:6">
      <c r="A11" s="321">
        <v>2.7</v>
      </c>
      <c r="B11" s="322" t="s">
        <v>390</v>
      </c>
      <c r="C11" s="323" t="s">
        <v>383</v>
      </c>
      <c r="D11" s="323" t="s">
        <v>384</v>
      </c>
      <c r="E11" s="323"/>
      <c r="F11" s="323"/>
    </row>
    <row r="12" spans="1:6">
      <c r="A12" s="321">
        <v>2.8</v>
      </c>
      <c r="B12" s="320" t="s">
        <v>391</v>
      </c>
      <c r="C12" s="323" t="s">
        <v>383</v>
      </c>
      <c r="D12" s="323" t="s">
        <v>384</v>
      </c>
      <c r="E12" s="323"/>
      <c r="F12" s="323"/>
    </row>
    <row r="13" spans="1:6" s="326" customFormat="1" ht="60">
      <c r="A13" s="325">
        <v>3</v>
      </c>
      <c r="B13" s="320" t="s">
        <v>392</v>
      </c>
      <c r="C13" s="325">
        <v>1</v>
      </c>
      <c r="D13" s="325" t="s">
        <v>383</v>
      </c>
      <c r="E13" s="325"/>
      <c r="F13" s="325"/>
    </row>
    <row r="14" spans="1:6" ht="60">
      <c r="A14" s="323">
        <v>4</v>
      </c>
      <c r="B14" s="322" t="s">
        <v>393</v>
      </c>
      <c r="C14" s="323">
        <v>6</v>
      </c>
      <c r="D14" s="323" t="s">
        <v>1</v>
      </c>
      <c r="E14" s="323"/>
      <c r="F14" s="323"/>
    </row>
    <row r="15" spans="1:6" ht="75">
      <c r="A15" s="323">
        <v>5</v>
      </c>
      <c r="B15" s="322" t="s">
        <v>394</v>
      </c>
      <c r="C15" s="323">
        <v>4</v>
      </c>
      <c r="D15" s="323" t="s">
        <v>1</v>
      </c>
      <c r="E15" s="323"/>
      <c r="F15" s="323"/>
    </row>
    <row r="16" spans="1:6" ht="60">
      <c r="A16" s="323">
        <v>6</v>
      </c>
      <c r="B16" s="322" t="s">
        <v>395</v>
      </c>
      <c r="C16" s="323">
        <v>5</v>
      </c>
      <c r="D16" s="323" t="s">
        <v>1</v>
      </c>
      <c r="E16" s="323"/>
      <c r="F16" s="323"/>
    </row>
    <row r="17" spans="1:6" ht="60">
      <c r="A17" s="323">
        <v>7</v>
      </c>
      <c r="B17" s="322" t="s">
        <v>396</v>
      </c>
      <c r="C17" s="323">
        <v>4</v>
      </c>
      <c r="D17" s="323" t="s">
        <v>1</v>
      </c>
      <c r="E17" s="323"/>
      <c r="F17" s="323"/>
    </row>
    <row r="18" spans="1:6" ht="45">
      <c r="A18" s="323">
        <v>8</v>
      </c>
      <c r="B18" s="320" t="s">
        <v>397</v>
      </c>
      <c r="C18" s="327">
        <v>1</v>
      </c>
      <c r="D18" s="327" t="s">
        <v>383</v>
      </c>
      <c r="E18" s="323"/>
      <c r="F18" s="323"/>
    </row>
    <row r="19" spans="1:6" ht="60">
      <c r="A19" s="323">
        <v>9</v>
      </c>
      <c r="B19" s="320" t="s">
        <v>398</v>
      </c>
      <c r="C19" s="327">
        <v>2</v>
      </c>
      <c r="D19" s="327" t="s">
        <v>1</v>
      </c>
      <c r="E19" s="323"/>
      <c r="F19" s="323"/>
    </row>
    <row r="20" spans="1:6" ht="60">
      <c r="A20" s="323">
        <v>10</v>
      </c>
      <c r="B20" s="320" t="s">
        <v>399</v>
      </c>
      <c r="C20" s="327">
        <v>6</v>
      </c>
      <c r="D20" s="327" t="s">
        <v>1</v>
      </c>
      <c r="E20" s="323"/>
      <c r="F20" s="323"/>
    </row>
    <row r="21" spans="1:6" ht="45">
      <c r="A21" s="323">
        <v>11</v>
      </c>
      <c r="B21" s="322" t="s">
        <v>400</v>
      </c>
      <c r="C21" s="323">
        <v>1</v>
      </c>
      <c r="D21" s="327" t="s">
        <v>383</v>
      </c>
      <c r="E21" s="323"/>
      <c r="F21" s="323"/>
    </row>
    <row r="22" spans="1:6" ht="60">
      <c r="A22" s="437" t="s">
        <v>401</v>
      </c>
      <c r="B22" s="328" t="s">
        <v>402</v>
      </c>
      <c r="C22" s="323"/>
      <c r="D22" s="323"/>
      <c r="E22" s="323"/>
      <c r="F22" s="323"/>
    </row>
    <row r="23" spans="1:6" ht="31.5">
      <c r="A23" s="438"/>
      <c r="B23" s="329" t="s">
        <v>403</v>
      </c>
      <c r="C23" s="323"/>
      <c r="D23" s="323"/>
      <c r="E23" s="323"/>
      <c r="F23" s="323"/>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39" t="s">
        <v>96</v>
      </c>
      <c r="B1" s="439"/>
      <c r="C1" s="439"/>
      <c r="D1" s="439"/>
      <c r="E1" s="439"/>
    </row>
    <row r="2" spans="1:5" ht="18.75">
      <c r="A2" s="440" t="s">
        <v>97</v>
      </c>
      <c r="B2" s="440"/>
      <c r="C2" s="440"/>
      <c r="D2" s="440"/>
      <c r="E2" s="440"/>
    </row>
    <row r="3" spans="1:5">
      <c r="A3" s="441" t="s">
        <v>98</v>
      </c>
      <c r="B3" s="441"/>
      <c r="C3" s="441"/>
      <c r="D3" s="441"/>
      <c r="E3" s="441"/>
    </row>
    <row r="4" spans="1:5">
      <c r="A4" s="10" t="s">
        <v>0</v>
      </c>
      <c r="B4" s="11" t="s">
        <v>74</v>
      </c>
      <c r="C4" s="41" t="s">
        <v>2</v>
      </c>
      <c r="D4" s="138" t="s">
        <v>95</v>
      </c>
      <c r="E4" s="12" t="s">
        <v>23</v>
      </c>
    </row>
    <row r="5" spans="1:5" s="18" customFormat="1" ht="18.75">
      <c r="A5" s="35" t="s">
        <v>37</v>
      </c>
      <c r="B5" s="132" t="s">
        <v>81</v>
      </c>
      <c r="C5" s="42"/>
      <c r="D5" s="139"/>
      <c r="E5" s="36"/>
    </row>
    <row r="6" spans="1:5" s="18" customFormat="1">
      <c r="A6" s="13" t="s">
        <v>38</v>
      </c>
      <c r="B6" s="14" t="s">
        <v>93</v>
      </c>
      <c r="C6" s="24"/>
      <c r="D6" s="140"/>
      <c r="E6" s="15"/>
    </row>
    <row r="7" spans="1:5" s="18" customFormat="1" ht="42.75">
      <c r="A7" s="13"/>
      <c r="B7" s="127" t="s">
        <v>159</v>
      </c>
      <c r="C7" s="24"/>
      <c r="D7" s="140"/>
      <c r="E7" s="133"/>
    </row>
    <row r="8" spans="1:5" s="18" customFormat="1">
      <c r="A8" s="13"/>
      <c r="B8" s="127" t="s">
        <v>155</v>
      </c>
      <c r="C8" s="128" t="s">
        <v>4</v>
      </c>
      <c r="D8" s="141" t="e">
        <f>#REF!</f>
        <v>#REF!</v>
      </c>
    </row>
    <row r="9" spans="1:5" s="18" customFormat="1">
      <c r="A9" s="13"/>
      <c r="B9" s="127" t="s">
        <v>156</v>
      </c>
      <c r="C9" s="128" t="s">
        <v>4</v>
      </c>
      <c r="D9" s="141"/>
    </row>
    <row r="10" spans="1:5" s="18" customFormat="1">
      <c r="A10" s="13"/>
      <c r="B10" s="127" t="s">
        <v>157</v>
      </c>
      <c r="C10" s="128" t="s">
        <v>4</v>
      </c>
      <c r="D10" s="141"/>
    </row>
    <row r="11" spans="1:5" s="18" customFormat="1" ht="18.75">
      <c r="A11" s="13" t="s">
        <v>40</v>
      </c>
      <c r="B11" s="126" t="s">
        <v>41</v>
      </c>
      <c r="E11" s="15"/>
    </row>
    <row r="12" spans="1:5" s="18" customFormat="1" ht="57">
      <c r="A12" s="13"/>
      <c r="B12" s="127" t="s">
        <v>154</v>
      </c>
      <c r="C12" s="24" t="s">
        <v>4</v>
      </c>
      <c r="D12" s="141" t="e">
        <f>#REF!</f>
        <v>#REF!</v>
      </c>
      <c r="E12" s="15"/>
    </row>
    <row r="13" spans="1:5" s="18" customFormat="1" ht="18.75">
      <c r="A13" s="13" t="s">
        <v>70</v>
      </c>
      <c r="B13" s="126" t="s">
        <v>42</v>
      </c>
      <c r="E13" s="15"/>
    </row>
    <row r="14" spans="1:5" s="18" customFormat="1" ht="28.5">
      <c r="A14" s="13"/>
      <c r="B14" s="127" t="s">
        <v>160</v>
      </c>
      <c r="C14" s="24" t="s">
        <v>4</v>
      </c>
      <c r="D14" s="141" t="e">
        <f>#REF!</f>
        <v>#REF!</v>
      </c>
      <c r="E14" s="15"/>
    </row>
    <row r="15" spans="1:5" s="18" customFormat="1" ht="18.75">
      <c r="A15" s="35" t="s">
        <v>24</v>
      </c>
      <c r="B15" s="132" t="s">
        <v>99</v>
      </c>
      <c r="C15" s="42"/>
      <c r="D15" s="139"/>
      <c r="E15" s="36"/>
    </row>
    <row r="16" spans="1:5" s="18" customFormat="1" ht="44.25">
      <c r="A16" s="16" t="s">
        <v>25</v>
      </c>
      <c r="B16" s="130" t="s">
        <v>173</v>
      </c>
      <c r="C16" s="129" t="s">
        <v>4</v>
      </c>
      <c r="D16" s="141" t="e">
        <f>#REF!</f>
        <v>#REF!</v>
      </c>
      <c r="E16" s="17"/>
    </row>
    <row r="17" spans="1:5" s="18" customFormat="1" ht="18.75">
      <c r="A17" s="35" t="s">
        <v>5</v>
      </c>
      <c r="B17" s="132" t="s">
        <v>100</v>
      </c>
      <c r="C17" s="42"/>
      <c r="D17" s="139"/>
      <c r="E17" s="36"/>
    </row>
    <row r="18" spans="1:5" s="18" customFormat="1" ht="42.75">
      <c r="A18" s="35"/>
      <c r="B18" s="130" t="s">
        <v>175</v>
      </c>
      <c r="C18" s="42"/>
      <c r="D18" s="139"/>
      <c r="E18" s="36"/>
    </row>
    <row r="19" spans="1:5" s="18" customFormat="1">
      <c r="A19" s="19" t="s">
        <v>6</v>
      </c>
      <c r="B19" s="20" t="s">
        <v>45</v>
      </c>
      <c r="C19" s="24" t="s">
        <v>4</v>
      </c>
      <c r="D19" s="140" t="e">
        <f>#REF!</f>
        <v>#REF!</v>
      </c>
      <c r="E19" s="15"/>
    </row>
    <row r="20" spans="1:5" s="18" customFormat="1">
      <c r="A20" s="19" t="s">
        <v>7</v>
      </c>
      <c r="B20" s="20" t="s">
        <v>46</v>
      </c>
      <c r="C20" s="27" t="s">
        <v>4</v>
      </c>
      <c r="D20" s="141" t="e">
        <f>#REF!</f>
        <v>#REF!</v>
      </c>
      <c r="E20" s="15"/>
    </row>
    <row r="21" spans="1:5" s="18" customFormat="1" ht="18.75">
      <c r="A21" s="35" t="s">
        <v>8</v>
      </c>
      <c r="B21" s="132" t="s">
        <v>78</v>
      </c>
      <c r="C21" s="42"/>
      <c r="D21" s="139"/>
      <c r="E21" s="36"/>
    </row>
    <row r="22" spans="1:5" s="22" customFormat="1">
      <c r="A22" s="19" t="s">
        <v>71</v>
      </c>
      <c r="B22" s="20" t="s">
        <v>45</v>
      </c>
      <c r="C22" s="27" t="s">
        <v>140</v>
      </c>
      <c r="D22" s="140" t="e">
        <f>#REF!</f>
        <v>#REF!</v>
      </c>
      <c r="E22" s="33" t="s">
        <v>101</v>
      </c>
    </row>
    <row r="23" spans="1:5" s="22" customFormat="1">
      <c r="A23" s="19" t="s">
        <v>92</v>
      </c>
      <c r="B23" s="20" t="s">
        <v>46</v>
      </c>
      <c r="C23" s="27" t="s">
        <v>140</v>
      </c>
      <c r="D23" s="140" t="e">
        <f>#REF!</f>
        <v>#REF!</v>
      </c>
      <c r="E23" s="23"/>
    </row>
    <row r="24" spans="1:5" s="18" customFormat="1" ht="37.5">
      <c r="A24" s="35" t="s">
        <v>26</v>
      </c>
      <c r="B24" s="132" t="s">
        <v>124</v>
      </c>
      <c r="C24" s="42"/>
      <c r="D24" s="139"/>
      <c r="E24" s="36"/>
    </row>
    <row r="25" spans="1:5" s="18" customFormat="1">
      <c r="A25" s="19" t="s">
        <v>27</v>
      </c>
      <c r="B25" s="20" t="s">
        <v>75</v>
      </c>
      <c r="C25" s="27" t="s">
        <v>9</v>
      </c>
      <c r="D25" s="141" t="e">
        <f>#REF!</f>
        <v>#REF!</v>
      </c>
      <c r="E25" s="15"/>
    </row>
    <row r="26" spans="1:5" s="18" customFormat="1" ht="30">
      <c r="A26" s="19" t="s">
        <v>28</v>
      </c>
      <c r="B26" s="20" t="s">
        <v>94</v>
      </c>
      <c r="C26" s="27" t="s">
        <v>9</v>
      </c>
      <c r="D26" s="141" t="e">
        <f>#REF!</f>
        <v>#REF!</v>
      </c>
      <c r="E26" s="15"/>
    </row>
    <row r="27" spans="1:5" s="18" customFormat="1">
      <c r="A27" s="19" t="s">
        <v>125</v>
      </c>
      <c r="B27" s="20" t="s">
        <v>50</v>
      </c>
      <c r="C27" s="27" t="s">
        <v>9</v>
      </c>
      <c r="D27" s="141" t="e">
        <f>#REF!</f>
        <v>#REF!</v>
      </c>
      <c r="E27" s="15"/>
    </row>
    <row r="28" spans="1:5" s="18" customFormat="1">
      <c r="A28" s="19" t="s">
        <v>126</v>
      </c>
      <c r="B28" s="20" t="s">
        <v>120</v>
      </c>
      <c r="C28" s="27" t="s">
        <v>9</v>
      </c>
      <c r="D28" s="141" t="e">
        <f>#REF!</f>
        <v>#REF!</v>
      </c>
      <c r="E28" s="15"/>
    </row>
    <row r="29" spans="1:5" s="18" customFormat="1">
      <c r="A29" s="19" t="s">
        <v>127</v>
      </c>
      <c r="B29" s="20" t="s">
        <v>121</v>
      </c>
      <c r="C29" s="27" t="s">
        <v>9</v>
      </c>
      <c r="D29" s="141" t="e">
        <f>#REF!</f>
        <v>#REF!</v>
      </c>
      <c r="E29" s="15"/>
    </row>
    <row r="30" spans="1:5" s="18" customFormat="1" ht="30">
      <c r="A30" s="13" t="s">
        <v>128</v>
      </c>
      <c r="B30" s="20" t="s">
        <v>122</v>
      </c>
      <c r="C30" s="27" t="s">
        <v>9</v>
      </c>
      <c r="D30" s="140" t="e">
        <f>#REF!</f>
        <v>#REF!</v>
      </c>
      <c r="E30" s="15"/>
    </row>
    <row r="31" spans="1:5" s="22" customFormat="1" ht="18.75">
      <c r="A31" s="38" t="s">
        <v>129</v>
      </c>
      <c r="B31" s="39" t="s">
        <v>123</v>
      </c>
      <c r="C31" s="27" t="s">
        <v>9</v>
      </c>
      <c r="D31" s="142" t="e">
        <f>#REF!</f>
        <v>#REF!</v>
      </c>
      <c r="E31" s="40"/>
    </row>
    <row r="32" spans="1:5" s="18" customFormat="1" ht="18.75">
      <c r="A32" s="35" t="s">
        <v>11</v>
      </c>
      <c r="B32" s="132" t="s">
        <v>73</v>
      </c>
      <c r="C32" s="42"/>
      <c r="D32" s="139"/>
      <c r="E32" s="36"/>
    </row>
    <row r="33" spans="1:5" s="18" customFormat="1">
      <c r="A33" s="19" t="s">
        <v>12</v>
      </c>
      <c r="B33" s="20" t="s">
        <v>77</v>
      </c>
      <c r="C33" s="27" t="s">
        <v>9</v>
      </c>
      <c r="D33" s="140" t="e">
        <f>#REF!</f>
        <v>#REF!</v>
      </c>
      <c r="E33" s="15"/>
    </row>
    <row r="34" spans="1:5" s="18" customFormat="1" ht="18.75">
      <c r="A34" s="35" t="s">
        <v>15</v>
      </c>
      <c r="B34" s="132" t="s">
        <v>102</v>
      </c>
      <c r="C34" s="42"/>
      <c r="D34" s="139"/>
      <c r="E34" s="36"/>
    </row>
    <row r="35" spans="1:5" s="18" customFormat="1">
      <c r="A35" s="19" t="s">
        <v>16</v>
      </c>
      <c r="B35" s="20" t="s">
        <v>103</v>
      </c>
      <c r="C35" s="27"/>
      <c r="D35" s="141"/>
      <c r="E35" s="15"/>
    </row>
    <row r="36" spans="1:5" s="18" customFormat="1">
      <c r="A36" s="19"/>
      <c r="B36" s="20" t="s">
        <v>131</v>
      </c>
      <c r="C36" s="27"/>
      <c r="D36" s="141" t="e">
        <f>#REF!</f>
        <v>#REF!</v>
      </c>
      <c r="E36" s="15"/>
    </row>
    <row r="37" spans="1:5" s="18" customFormat="1">
      <c r="A37" s="13" t="s">
        <v>18</v>
      </c>
      <c r="B37" s="20" t="s">
        <v>130</v>
      </c>
      <c r="C37" s="27"/>
      <c r="D37" s="141"/>
      <c r="E37" s="15"/>
    </row>
    <row r="38" spans="1:5" s="18" customFormat="1">
      <c r="A38" s="19"/>
      <c r="B38" s="20" t="s">
        <v>104</v>
      </c>
      <c r="C38" s="27" t="s">
        <v>9</v>
      </c>
      <c r="D38" s="141" t="e">
        <f>#REF!</f>
        <v>#REF!</v>
      </c>
      <c r="E38" s="15"/>
    </row>
    <row r="39" spans="1:5" s="18" customFormat="1" ht="18.75">
      <c r="A39" s="35" t="s">
        <v>15</v>
      </c>
      <c r="B39" s="132" t="s">
        <v>105</v>
      </c>
      <c r="C39" s="42"/>
      <c r="D39" s="139"/>
      <c r="E39" s="36"/>
    </row>
    <row r="40" spans="1:5" s="18" customFormat="1" ht="18.75">
      <c r="A40" s="19" t="s">
        <v>16</v>
      </c>
      <c r="B40" s="28" t="s">
        <v>107</v>
      </c>
      <c r="C40" s="42"/>
      <c r="D40" s="139"/>
      <c r="E40" s="36"/>
    </row>
    <row r="41" spans="1:5" s="18" customFormat="1">
      <c r="A41" s="37" t="s">
        <v>132</v>
      </c>
      <c r="B41" s="25" t="s">
        <v>210</v>
      </c>
      <c r="C41" s="27" t="s">
        <v>10</v>
      </c>
      <c r="D41" s="141" t="e">
        <f>#REF!</f>
        <v>#REF!</v>
      </c>
      <c r="E41" s="34"/>
    </row>
    <row r="42" spans="1:5" s="18" customFormat="1">
      <c r="A42" s="37" t="s">
        <v>133</v>
      </c>
      <c r="B42" s="25" t="s">
        <v>211</v>
      </c>
      <c r="C42" s="27" t="s">
        <v>10</v>
      </c>
      <c r="D42" s="141" t="e">
        <f>#REF!</f>
        <v>#REF!</v>
      </c>
      <c r="E42" s="34"/>
    </row>
    <row r="43" spans="1:5" s="18" customFormat="1">
      <c r="A43" s="37" t="s">
        <v>134</v>
      </c>
      <c r="B43" s="25" t="s">
        <v>212</v>
      </c>
      <c r="C43" s="27" t="s">
        <v>10</v>
      </c>
      <c r="D43" s="141" t="e">
        <f>#REF!</f>
        <v>#REF!</v>
      </c>
      <c r="E43" s="34"/>
    </row>
    <row r="44" spans="1:5" s="18" customFormat="1">
      <c r="A44" s="19" t="s">
        <v>18</v>
      </c>
      <c r="B44" s="28" t="s">
        <v>106</v>
      </c>
      <c r="C44" s="24"/>
      <c r="D44" s="143"/>
      <c r="E44" s="15"/>
    </row>
    <row r="45" spans="1:5" s="18" customFormat="1">
      <c r="A45" s="37" t="s">
        <v>108</v>
      </c>
      <c r="B45" s="28" t="s">
        <v>213</v>
      </c>
      <c r="C45" s="24"/>
      <c r="D45" s="141"/>
      <c r="E45" s="26"/>
    </row>
    <row r="46" spans="1:5" s="18" customFormat="1">
      <c r="A46" s="19"/>
      <c r="B46" s="25" t="s">
        <v>214</v>
      </c>
      <c r="C46" s="24" t="s">
        <v>33</v>
      </c>
      <c r="D46" s="141" t="e">
        <f>#REF!</f>
        <v>#REF!</v>
      </c>
      <c r="E46" s="26"/>
    </row>
    <row r="47" spans="1:5" s="18" customFormat="1">
      <c r="A47" s="19"/>
      <c r="B47" s="25" t="s">
        <v>215</v>
      </c>
      <c r="C47" s="24" t="s">
        <v>33</v>
      </c>
      <c r="D47" s="141" t="e">
        <f>#REF!</f>
        <v>#REF!</v>
      </c>
      <c r="E47" s="26"/>
    </row>
    <row r="48" spans="1:5" s="18" customFormat="1">
      <c r="A48" s="19"/>
      <c r="B48" s="25" t="s">
        <v>216</v>
      </c>
      <c r="C48" s="24" t="s">
        <v>33</v>
      </c>
      <c r="D48" s="141" t="e">
        <f>#REF!</f>
        <v>#REF!</v>
      </c>
      <c r="E48" s="26"/>
    </row>
    <row r="49" spans="1:5" s="18" customFormat="1">
      <c r="A49" s="37" t="s">
        <v>109</v>
      </c>
      <c r="B49" s="28" t="s">
        <v>217</v>
      </c>
      <c r="C49" s="24"/>
      <c r="D49" s="141"/>
      <c r="E49" s="26"/>
    </row>
    <row r="50" spans="1:5" s="18" customFormat="1">
      <c r="A50" s="19"/>
      <c r="B50" s="25" t="s">
        <v>218</v>
      </c>
      <c r="C50" s="24" t="s">
        <v>33</v>
      </c>
      <c r="D50" s="141" t="e">
        <f>#REF!</f>
        <v>#REF!</v>
      </c>
      <c r="E50" s="26"/>
    </row>
    <row r="51" spans="1:5" s="18" customFormat="1">
      <c r="A51" s="19"/>
      <c r="B51" s="25" t="s">
        <v>219</v>
      </c>
      <c r="C51" s="24" t="s">
        <v>33</v>
      </c>
      <c r="D51" s="141" t="e">
        <f>#REF!</f>
        <v>#REF!</v>
      </c>
      <c r="E51" s="26"/>
    </row>
    <row r="52" spans="1:5" s="18" customFormat="1">
      <c r="A52" s="19"/>
      <c r="B52" s="25" t="s">
        <v>220</v>
      </c>
      <c r="C52" s="24" t="s">
        <v>33</v>
      </c>
      <c r="D52" s="141" t="e">
        <f>#REF!</f>
        <v>#REF!</v>
      </c>
      <c r="E52" s="26"/>
    </row>
    <row r="53" spans="1:5" s="18" customFormat="1" ht="18.75">
      <c r="A53" s="35" t="s">
        <v>19</v>
      </c>
      <c r="B53" s="132" t="s">
        <v>49</v>
      </c>
      <c r="C53" s="42"/>
      <c r="D53" s="139"/>
      <c r="E53" s="36"/>
    </row>
    <row r="54" spans="1:5" s="18" customFormat="1">
      <c r="A54" s="19" t="s">
        <v>20</v>
      </c>
      <c r="B54" s="14" t="s">
        <v>112</v>
      </c>
      <c r="C54" s="24"/>
      <c r="D54" s="140"/>
      <c r="E54" s="15"/>
    </row>
    <row r="55" spans="1:5" s="18" customFormat="1">
      <c r="A55" s="19"/>
      <c r="B55" s="25" t="s">
        <v>13</v>
      </c>
      <c r="C55" s="24" t="s">
        <v>33</v>
      </c>
      <c r="D55" s="143" t="e">
        <f>#REF!</f>
        <v>#REF!</v>
      </c>
      <c r="E55" s="34"/>
    </row>
    <row r="56" spans="1:5" s="18" customFormat="1">
      <c r="A56" s="19" t="s">
        <v>21</v>
      </c>
      <c r="B56" s="14" t="s">
        <v>113</v>
      </c>
      <c r="C56" s="24"/>
      <c r="D56" s="143"/>
      <c r="E56" s="15"/>
    </row>
    <row r="57" spans="1:5" s="18" customFormat="1">
      <c r="A57" s="19"/>
      <c r="B57" s="25" t="s">
        <v>221</v>
      </c>
      <c r="C57" s="24" t="s">
        <v>33</v>
      </c>
      <c r="D57" s="143" t="e">
        <f>#REF!</f>
        <v>#REF!</v>
      </c>
      <c r="E57" s="34"/>
    </row>
    <row r="58" spans="1:5" s="18" customFormat="1">
      <c r="A58" s="19"/>
      <c r="B58" s="25" t="s">
        <v>222</v>
      </c>
      <c r="C58" s="24" t="s">
        <v>33</v>
      </c>
      <c r="D58" s="143" t="e">
        <f>#REF!</f>
        <v>#REF!</v>
      </c>
      <c r="E58" s="34"/>
    </row>
    <row r="59" spans="1:5" s="134" customFormat="1">
      <c r="A59" s="13" t="s">
        <v>76</v>
      </c>
      <c r="B59" s="28" t="s">
        <v>107</v>
      </c>
      <c r="C59" s="24"/>
      <c r="D59" s="143"/>
      <c r="E59" s="26"/>
    </row>
    <row r="60" spans="1:5" s="134" customFormat="1">
      <c r="A60" s="13"/>
      <c r="B60" s="25" t="s">
        <v>223</v>
      </c>
      <c r="C60" s="24" t="s">
        <v>10</v>
      </c>
      <c r="D60" s="143" t="e">
        <f>#REF!</f>
        <v>#REF!</v>
      </c>
      <c r="E60" s="34"/>
    </row>
    <row r="61" spans="1:5" s="134" customFormat="1">
      <c r="A61" s="19"/>
      <c r="B61" s="25" t="s">
        <v>221</v>
      </c>
      <c r="C61" s="24" t="s">
        <v>10</v>
      </c>
      <c r="D61" s="143" t="e">
        <f>#REF!</f>
        <v>#REF!</v>
      </c>
      <c r="E61" s="34"/>
    </row>
    <row r="62" spans="1:5" s="134" customFormat="1">
      <c r="A62" s="19"/>
      <c r="B62" s="25" t="s">
        <v>222</v>
      </c>
      <c r="C62" s="24" t="s">
        <v>10</v>
      </c>
      <c r="D62" s="143" t="e">
        <f>#REF!</f>
        <v>#REF!</v>
      </c>
      <c r="E62" s="34"/>
    </row>
    <row r="63" spans="1:5" s="134" customFormat="1">
      <c r="A63" s="19" t="s">
        <v>84</v>
      </c>
      <c r="B63" s="28" t="s">
        <v>82</v>
      </c>
      <c r="C63" s="24"/>
      <c r="D63" s="143"/>
      <c r="E63" s="19"/>
    </row>
    <row r="64" spans="1:5" s="18" customFormat="1">
      <c r="A64" s="19"/>
      <c r="B64" s="25" t="s">
        <v>13</v>
      </c>
      <c r="C64" s="24" t="s">
        <v>33</v>
      </c>
      <c r="D64" s="143" t="e">
        <f>#REF!</f>
        <v>#REF!</v>
      </c>
      <c r="E64" s="26"/>
    </row>
    <row r="65" spans="1:5" s="18" customFormat="1">
      <c r="A65" s="19"/>
      <c r="B65" s="25" t="s">
        <v>182</v>
      </c>
      <c r="C65" s="24" t="s">
        <v>33</v>
      </c>
      <c r="D65" s="143" t="e">
        <f>#REF!</f>
        <v>#REF!</v>
      </c>
      <c r="E65" s="26"/>
    </row>
    <row r="66" spans="1:5" s="18" customFormat="1">
      <c r="A66" s="19"/>
      <c r="B66" s="25" t="s">
        <v>14</v>
      </c>
      <c r="C66" s="24" t="s">
        <v>33</v>
      </c>
      <c r="D66" s="143" t="e">
        <f>#REF!</f>
        <v>#REF!</v>
      </c>
      <c r="E66" s="26"/>
    </row>
    <row r="67" spans="1:5" s="134" customFormat="1">
      <c r="A67" s="19" t="s">
        <v>110</v>
      </c>
      <c r="B67" s="14" t="s">
        <v>111</v>
      </c>
      <c r="C67" s="24"/>
      <c r="D67" s="143"/>
      <c r="E67" s="15"/>
    </row>
    <row r="68" spans="1:5" s="134" customFormat="1">
      <c r="A68" s="19"/>
      <c r="B68" s="25" t="s">
        <v>224</v>
      </c>
      <c r="C68" s="24" t="s">
        <v>33</v>
      </c>
      <c r="D68" s="143" t="e">
        <f>#REF!</f>
        <v>#REF!</v>
      </c>
      <c r="E68" s="29"/>
    </row>
    <row r="69" spans="1:5" s="134" customFormat="1">
      <c r="A69" s="19"/>
      <c r="B69" s="25" t="s">
        <v>225</v>
      </c>
      <c r="C69" s="24" t="s">
        <v>33</v>
      </c>
      <c r="D69" s="143" t="e">
        <f>#REF!</f>
        <v>#REF!</v>
      </c>
      <c r="E69" s="19"/>
    </row>
    <row r="70" spans="1:5" s="134" customFormat="1">
      <c r="A70" s="19"/>
      <c r="B70" s="25" t="s">
        <v>226</v>
      </c>
      <c r="C70" s="24" t="s">
        <v>33</v>
      </c>
      <c r="D70" s="143" t="e">
        <f>#REF!</f>
        <v>#REF!</v>
      </c>
      <c r="E70" s="19"/>
    </row>
    <row r="71" spans="1:5" s="18" customFormat="1" ht="18.75">
      <c r="A71" s="35" t="s">
        <v>29</v>
      </c>
      <c r="B71" s="132" t="s">
        <v>117</v>
      </c>
      <c r="C71" s="42"/>
      <c r="D71" s="139"/>
      <c r="E71" s="36"/>
    </row>
    <row r="72" spans="1:5" s="134" customFormat="1">
      <c r="A72" s="19" t="s">
        <v>30</v>
      </c>
      <c r="B72" s="20" t="s">
        <v>119</v>
      </c>
      <c r="C72" s="24"/>
      <c r="D72" s="144"/>
      <c r="E72" s="15"/>
    </row>
    <row r="73" spans="1:5" s="18" customFormat="1">
      <c r="A73" s="19"/>
      <c r="B73" s="8" t="s">
        <v>14</v>
      </c>
      <c r="C73" s="24" t="s">
        <v>33</v>
      </c>
      <c r="D73" s="144" t="e">
        <f>#REF!</f>
        <v>#REF!</v>
      </c>
      <c r="E73" s="21"/>
    </row>
    <row r="74" spans="1:5" s="18" customFormat="1">
      <c r="A74" s="19" t="s">
        <v>31</v>
      </c>
      <c r="B74" s="20" t="s">
        <v>116</v>
      </c>
      <c r="C74" s="24" t="s">
        <v>33</v>
      </c>
      <c r="D74" s="144" t="e">
        <f>#REF!</f>
        <v>#REF!</v>
      </c>
      <c r="E74" s="21"/>
    </row>
    <row r="75" spans="1:5" s="18" customFormat="1" ht="18.75">
      <c r="A75" s="35" t="s">
        <v>32</v>
      </c>
      <c r="B75" s="132" t="s">
        <v>72</v>
      </c>
      <c r="C75" s="42"/>
      <c r="D75" s="139"/>
      <c r="E75" s="36"/>
    </row>
    <row r="76" spans="1:5" s="18" customFormat="1">
      <c r="A76" s="19">
        <v>10.1</v>
      </c>
      <c r="B76" s="135" t="s">
        <v>85</v>
      </c>
      <c r="C76" s="27" t="s">
        <v>43</v>
      </c>
      <c r="D76" s="141" t="e">
        <f>#REF!</f>
        <v>#REF!</v>
      </c>
      <c r="E76" s="15"/>
    </row>
    <row r="77" spans="1:5" s="18" customFormat="1">
      <c r="A77" s="19">
        <v>10.199999999999999</v>
      </c>
      <c r="B77" s="20" t="s">
        <v>86</v>
      </c>
      <c r="C77" s="27" t="s">
        <v>43</v>
      </c>
      <c r="D77" s="141" t="e">
        <f>#REF!</f>
        <v>#REF!</v>
      </c>
      <c r="E77" s="15"/>
    </row>
    <row r="78" spans="1:5" s="18" customFormat="1">
      <c r="A78" s="19">
        <v>10.3</v>
      </c>
      <c r="B78" s="20" t="s">
        <v>87</v>
      </c>
      <c r="C78" s="27" t="s">
        <v>33</v>
      </c>
      <c r="D78" s="141" t="e">
        <f>#REF!</f>
        <v>#REF!</v>
      </c>
      <c r="E78" s="15"/>
    </row>
    <row r="79" spans="1:5" s="18" customFormat="1">
      <c r="A79" s="19">
        <v>10.4</v>
      </c>
      <c r="B79" s="20" t="s">
        <v>88</v>
      </c>
      <c r="C79" s="27" t="s">
        <v>33</v>
      </c>
      <c r="D79" s="141" t="e">
        <f>#REF!</f>
        <v>#REF!</v>
      </c>
      <c r="E79" s="15"/>
    </row>
    <row r="80" spans="1:5" s="18" customFormat="1">
      <c r="A80" s="19">
        <v>10.5</v>
      </c>
      <c r="B80" s="20" t="s">
        <v>114</v>
      </c>
      <c r="C80" s="27" t="s">
        <v>33</v>
      </c>
      <c r="D80" s="141" t="e">
        <f>#REF!</f>
        <v>#REF!</v>
      </c>
      <c r="E80" s="15"/>
    </row>
    <row r="81" spans="1:5" s="134" customFormat="1">
      <c r="A81" s="19">
        <v>10.6</v>
      </c>
      <c r="B81" s="20" t="s">
        <v>89</v>
      </c>
      <c r="C81" s="27" t="s">
        <v>10</v>
      </c>
      <c r="D81" s="141" t="e">
        <f>#REF!</f>
        <v>#REF!</v>
      </c>
      <c r="E81" s="15"/>
    </row>
    <row r="82" spans="1:5" s="134" customFormat="1">
      <c r="A82" s="13">
        <v>10.7</v>
      </c>
      <c r="B82" s="20" t="s">
        <v>90</v>
      </c>
      <c r="C82" s="27" t="s">
        <v>10</v>
      </c>
      <c r="D82" s="141" t="e">
        <f>#REF!</f>
        <v>#REF!</v>
      </c>
      <c r="E82" s="15"/>
    </row>
    <row r="83" spans="1:5" s="134" customFormat="1">
      <c r="A83" s="13" t="s">
        <v>136</v>
      </c>
      <c r="B83" s="20" t="s">
        <v>135</v>
      </c>
      <c r="C83" s="24" t="s">
        <v>10</v>
      </c>
      <c r="D83" s="141" t="e">
        <f>#REF!</f>
        <v>#REF!</v>
      </c>
      <c r="E83" s="15"/>
    </row>
    <row r="84" spans="1:5" s="134" customFormat="1">
      <c r="A84" s="13" t="s">
        <v>137</v>
      </c>
      <c r="B84" s="20" t="s">
        <v>91</v>
      </c>
      <c r="C84" s="24" t="s">
        <v>47</v>
      </c>
      <c r="D84" s="141" t="e">
        <f>#REF!</f>
        <v>#REF!</v>
      </c>
      <c r="E84" s="15"/>
    </row>
    <row r="85" spans="1:5" s="134" customFormat="1">
      <c r="A85" s="13" t="s">
        <v>138</v>
      </c>
      <c r="B85" s="20" t="s">
        <v>118</v>
      </c>
      <c r="C85" s="24" t="s">
        <v>48</v>
      </c>
      <c r="D85" s="141" t="e">
        <f>#REF!</f>
        <v>#REF!</v>
      </c>
      <c r="E85" s="15"/>
    </row>
    <row r="86" spans="1:5" s="134" customFormat="1">
      <c r="A86" s="13" t="s">
        <v>139</v>
      </c>
      <c r="B86" s="20" t="s">
        <v>115</v>
      </c>
      <c r="C86" s="24" t="s">
        <v>48</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Summary_BOQ_WSP </vt:lpstr>
      <vt:lpstr>1.1-Valve Specials</vt:lpstr>
      <vt:lpstr>BOQ.-WSP </vt:lpstr>
      <vt:lpstr>Electrical BOQ-Package 1</vt:lpstr>
      <vt:lpstr>4.2-Abst.-RWR</vt:lpstr>
      <vt:lpstr>'4.2-Abst.-RWR'!Print_Area</vt:lpstr>
      <vt:lpstr>'BOQ.-WSP '!Print_Area</vt:lpstr>
      <vt:lpstr>'Electrical BOQ-Package 1'!Print_Area</vt:lpstr>
      <vt:lpstr>'1.1-Valve Specials'!Print_Titles</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BASSA</cp:lastModifiedBy>
  <cp:lastPrinted>2018-03-16T06:35:34Z</cp:lastPrinted>
  <dcterms:created xsi:type="dcterms:W3CDTF">2016-05-11T04:46:02Z</dcterms:created>
  <dcterms:modified xsi:type="dcterms:W3CDTF">2018-03-18T12:38:17Z</dcterms:modified>
</cp:coreProperties>
</file>