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15" windowWidth="20730" windowHeight="9870" activeTab="2"/>
  </bookViews>
  <sheets>
    <sheet name="COVER SHEET" sheetId="11" r:id="rId1"/>
    <sheet name="SUMMERY" sheetId="5" r:id="rId2"/>
    <sheet name="BOQ" sheetId="6" r:id="rId3"/>
    <sheet name="BOUNDARY WALL" sheetId="14" r:id="rId4"/>
  </sheets>
  <definedNames>
    <definedName name="_xlnm.Print_Titles" localSheetId="2">BOQ!#REF!</definedName>
    <definedName name="_xlnm.Print_Titles" localSheetId="3">'BOUNDARY WALL'!#REF!</definedName>
  </definedNames>
  <calcPr calcId="145621"/>
</workbook>
</file>

<file path=xl/calcChain.xml><?xml version="1.0" encoding="utf-8"?>
<calcChain xmlns="http://schemas.openxmlformats.org/spreadsheetml/2006/main">
  <c r="C121" i="14" l="1"/>
  <c r="C125" i="14" s="1"/>
  <c r="C165" i="14" s="1"/>
  <c r="C83" i="14" l="1"/>
  <c r="C71" i="14"/>
  <c r="C72" i="14"/>
  <c r="C84" i="14"/>
  <c r="C95" i="14"/>
  <c r="C94" i="14"/>
  <c r="C93" i="14"/>
  <c r="C92" i="14"/>
  <c r="C67" i="14"/>
  <c r="C82" i="14"/>
  <c r="C81" i="14"/>
  <c r="C80" i="14"/>
  <c r="C79" i="14"/>
  <c r="C78" i="14"/>
  <c r="C77" i="14"/>
  <c r="C59" i="14"/>
  <c r="C58" i="14"/>
  <c r="C33" i="14"/>
  <c r="C32" i="14"/>
  <c r="C31" i="14"/>
  <c r="C28" i="14"/>
  <c r="C27" i="14"/>
  <c r="C16" i="14"/>
  <c r="C20" i="14"/>
  <c r="C21" i="14"/>
  <c r="C19" i="14"/>
  <c r="C18" i="14"/>
  <c r="C17" i="14"/>
  <c r="C66" i="14"/>
  <c r="C65" i="14"/>
  <c r="C70" i="14"/>
  <c r="C69" i="14"/>
  <c r="C68" i="14"/>
  <c r="C614" i="6"/>
  <c r="C615" i="6"/>
  <c r="C616" i="6"/>
  <c r="C613" i="6"/>
  <c r="B614" i="6"/>
  <c r="B615" i="6"/>
  <c r="B616" i="6"/>
  <c r="B613" i="6"/>
  <c r="B609" i="6"/>
  <c r="B607" i="6"/>
  <c r="B608" i="6"/>
  <c r="B606" i="6"/>
  <c r="C601" i="6"/>
  <c r="C602" i="6"/>
  <c r="B598" i="6"/>
  <c r="B599" i="6"/>
  <c r="B600" i="6"/>
  <c r="B601" i="6"/>
  <c r="B602" i="6"/>
  <c r="B597" i="6"/>
  <c r="C578" i="6"/>
  <c r="C577" i="6"/>
  <c r="E574" i="6"/>
  <c r="C567" i="6"/>
  <c r="C566" i="6"/>
  <c r="C559" i="6"/>
  <c r="C558" i="6"/>
  <c r="C228" i="6"/>
  <c r="C217" i="6"/>
  <c r="C205" i="6"/>
  <c r="C169" i="6"/>
  <c r="C158" i="6"/>
  <c r="C146" i="6"/>
  <c r="C406" i="6"/>
  <c r="C607" i="6" s="1"/>
  <c r="C407" i="6"/>
  <c r="C608" i="6" s="1"/>
  <c r="C408" i="6"/>
  <c r="C609" i="6" s="1"/>
  <c r="C405" i="6"/>
  <c r="C606" i="6" s="1"/>
  <c r="C398" i="6"/>
  <c r="C598" i="6" s="1"/>
  <c r="C399" i="6"/>
  <c r="C599" i="6" s="1"/>
  <c r="C400" i="6"/>
  <c r="C600" i="6" s="1"/>
  <c r="C397" i="6"/>
  <c r="C597" i="6" s="1"/>
  <c r="C380" i="6"/>
  <c r="C396" i="6" s="1"/>
  <c r="C322" i="6" l="1"/>
  <c r="C320" i="6"/>
  <c r="C282" i="6"/>
  <c r="C262" i="6"/>
  <c r="C327" i="6"/>
  <c r="C326" i="6"/>
  <c r="C325" i="6"/>
  <c r="C307" i="6"/>
  <c r="C306" i="6"/>
  <c r="C305" i="6"/>
  <c r="C287" i="6"/>
  <c r="C286" i="6"/>
  <c r="C330" i="6"/>
  <c r="C310" i="6"/>
  <c r="C290" i="6"/>
  <c r="C285" i="6"/>
  <c r="C302" i="6"/>
  <c r="C300" i="6"/>
  <c r="C281" i="6"/>
  <c r="C261" i="6"/>
  <c r="C181" i="6"/>
  <c r="C120" i="6"/>
  <c r="C248" i="6"/>
  <c r="C247" i="6"/>
  <c r="C192" i="6" l="1"/>
  <c r="C193" i="6"/>
  <c r="C191" i="6"/>
  <c r="C131" i="6"/>
  <c r="C134" i="6" l="1"/>
  <c r="C133" i="6"/>
  <c r="C132" i="6"/>
  <c r="C231" i="6"/>
  <c r="C225" i="6"/>
  <c r="C224" i="6"/>
  <c r="C223" i="6"/>
  <c r="C222" i="6"/>
  <c r="C221" i="6"/>
  <c r="C220" i="6"/>
  <c r="C213" i="6"/>
  <c r="C212" i="6"/>
  <c r="C211" i="6"/>
  <c r="C210" i="6"/>
  <c r="C209" i="6"/>
  <c r="C208" i="6"/>
  <c r="C201" i="6"/>
  <c r="C200" i="6"/>
  <c r="C199" i="6"/>
  <c r="C198" i="6"/>
  <c r="C197" i="6"/>
  <c r="C196" i="6"/>
  <c r="C188" i="6"/>
  <c r="C204" i="6" s="1"/>
  <c r="C216" i="6" s="1"/>
  <c r="C187" i="6"/>
  <c r="C186" i="6"/>
  <c r="C183" i="6"/>
  <c r="C182" i="6"/>
  <c r="C180" i="6"/>
  <c r="C179" i="6"/>
  <c r="C178" i="6"/>
  <c r="C144" i="6" l="1"/>
  <c r="C143" i="6"/>
  <c r="C156" i="6"/>
  <c r="C155" i="6"/>
  <c r="C167" i="6"/>
  <c r="C168" i="6"/>
  <c r="C173" i="6"/>
  <c r="C172" i="6"/>
  <c r="C162" i="6"/>
  <c r="C161" i="6"/>
  <c r="C150" i="6"/>
  <c r="C149" i="6"/>
  <c r="C142" i="6"/>
  <c r="C154" i="6" s="1"/>
  <c r="C166" i="6" s="1"/>
  <c r="C141" i="6"/>
  <c r="C153" i="6" s="1"/>
  <c r="C165" i="6" s="1"/>
  <c r="C140" i="6"/>
  <c r="C152" i="6" s="1"/>
  <c r="C164" i="6" s="1"/>
  <c r="C139" i="6"/>
  <c r="C151" i="6" s="1"/>
  <c r="C163" i="6" s="1"/>
  <c r="C138" i="6"/>
  <c r="C137" i="6"/>
  <c r="C127" i="6"/>
  <c r="C128" i="6"/>
  <c r="C145" i="6" s="1"/>
  <c r="C157" i="6" s="1"/>
  <c r="C122" i="6"/>
  <c r="C126" i="6"/>
  <c r="C125" i="6"/>
  <c r="C121" i="6"/>
  <c r="C119" i="6"/>
  <c r="C118" i="6"/>
  <c r="C117" i="6"/>
  <c r="C110" i="6"/>
  <c r="C109" i="6"/>
  <c r="C108" i="6"/>
  <c r="C107" i="6"/>
  <c r="C81" i="6"/>
  <c r="C80" i="6"/>
  <c r="C79" i="6"/>
  <c r="C78" i="6"/>
  <c r="C74" i="6"/>
  <c r="C73" i="6"/>
  <c r="C72" i="6"/>
  <c r="C64" i="6"/>
  <c r="C65" i="6"/>
  <c r="C63" i="6"/>
  <c r="C58" i="6"/>
  <c r="C57" i="6"/>
  <c r="C56" i="6"/>
  <c r="B27" i="5" l="1"/>
  <c r="B26" i="5"/>
  <c r="B25" i="5"/>
  <c r="B24" i="5"/>
  <c r="B23" i="5"/>
  <c r="B21" i="5"/>
  <c r="B22" i="5"/>
  <c r="B20" i="5"/>
  <c r="B19" i="5"/>
  <c r="B18" i="5"/>
  <c r="B17" i="5"/>
  <c r="B16" i="5"/>
  <c r="B15" i="5"/>
</calcChain>
</file>

<file path=xl/sharedStrings.xml><?xml version="1.0" encoding="utf-8"?>
<sst xmlns="http://schemas.openxmlformats.org/spreadsheetml/2006/main" count="1124" uniqueCount="504">
  <si>
    <t>GROUND WORKS</t>
  </si>
  <si>
    <t>Nos</t>
  </si>
  <si>
    <t>Ground Floor</t>
  </si>
  <si>
    <t>First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</si>
  <si>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</si>
  <si>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</si>
  <si>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</si>
  <si>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</si>
  <si>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</si>
  <si>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</si>
  <si>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</si>
  <si>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</si>
  <si>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</si>
  <si>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</si>
  <si>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</si>
  <si>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</si>
  <si>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</si>
  <si>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</si>
  <si>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</si>
  <si>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</si>
  <si>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</si>
  <si>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</si>
  <si>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</si>
  <si>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</si>
  <si>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</si>
  <si>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</si>
  <si>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</si>
  <si>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</si>
  <si>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</si>
  <si>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</si>
  <si>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</si>
  <si>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</si>
  <si>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</si>
  <si>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</si>
  <si>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</si>
  <si>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</si>
  <si>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</si>
  <si>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</si>
  <si>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</si>
  <si>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</si>
  <si>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3.3.3</t>
  </si>
  <si>
    <t>First floor</t>
  </si>
  <si>
    <t>3.3.4</t>
  </si>
  <si>
    <t>Roof Level</t>
  </si>
  <si>
    <t>3.4.1</t>
  </si>
  <si>
    <t>3.4.2</t>
  </si>
  <si>
    <t>3.4.3</t>
  </si>
  <si>
    <t>3.4.4</t>
  </si>
  <si>
    <t>3.5.1</t>
  </si>
  <si>
    <t>3.5.2</t>
  </si>
  <si>
    <t>3.5.3</t>
  </si>
  <si>
    <t>3.5.4</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</si>
  <si>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</si>
  <si>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</si>
  <si>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</si>
  <si>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</si>
  <si>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</si>
  <si>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</si>
  <si>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</si>
  <si>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</si>
  <si>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</si>
  <si>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</si>
  <si>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</si>
  <si>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</si>
  <si>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</si>
  <si>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</si>
  <si>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</si>
  <si>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</si>
  <si>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</si>
  <si>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</si>
  <si>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</si>
  <si>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</si>
  <si>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</si>
  <si>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TOTAL OF BILL No: 13 - Carried over to summary</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</si>
  <si>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</si>
  <si>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</si>
  <si>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</si>
  <si>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</si>
  <si>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</si>
  <si>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</si>
  <si>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</si>
  <si>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</si>
  <si>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</si>
  <si>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</si>
  <si>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</si>
  <si>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</si>
  <si>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</si>
  <si>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</si>
  <si>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</si>
  <si>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</si>
  <si>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</si>
  <si>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</si>
  <si>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</si>
  <si>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</si>
  <si>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16 mm dia. bars in tie beams</t>
  </si>
  <si>
    <t>6 mm dia. bars in tie beams</t>
  </si>
  <si>
    <t>16 mm dia. bars in columns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</si>
  <si>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</si>
  <si>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</si>
  <si>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</si>
  <si>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</si>
  <si>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</si>
  <si>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</si>
  <si>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</si>
  <si>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CEILING</t>
  </si>
  <si>
    <t>BILL N0: 06 - CEILINGS</t>
  </si>
  <si>
    <t>BILL N0: 07</t>
  </si>
  <si>
    <t>BILL N0: 07 -DOORS AND WINDOWS</t>
  </si>
  <si>
    <t>FLOOR FINISHES</t>
  </si>
  <si>
    <t>8.2.1</t>
  </si>
  <si>
    <t>8.2.2</t>
  </si>
  <si>
    <t>BILL No: 08 - FINISHES</t>
  </si>
  <si>
    <t>BILL No: 09</t>
  </si>
  <si>
    <t>Sanitary Fixtures &amp; Accessories</t>
  </si>
  <si>
    <t>DRAINAGE</t>
  </si>
  <si>
    <t>WALLS / CONCRETE SURFACES</t>
  </si>
  <si>
    <t>CEILING / SOFFIT OF SLAB</t>
  </si>
  <si>
    <t>ELECTRICAL &amp; SPECIFIC INSTALLATIONS</t>
  </si>
  <si>
    <t>ELECTRICAL BOARDS</t>
  </si>
  <si>
    <t>ELECTRICAL WIRING</t>
  </si>
  <si>
    <t>LIGHTING</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</si>
  <si>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</si>
  <si>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</si>
  <si>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</si>
  <si>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</si>
  <si>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</si>
  <si>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</si>
  <si>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</si>
  <si>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</si>
  <si>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</si>
  <si>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</si>
  <si>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</si>
  <si>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</si>
  <si>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</si>
  <si>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</si>
  <si>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Staircase including waist, raise, going, midlanding, etc.. upto first floor level.</t>
  </si>
  <si>
    <t>Note: In-situ reinforced concrete to:</t>
  </si>
  <si>
    <t>10 mm dia. bars in staircase</t>
  </si>
  <si>
    <t>10 mm dia. bars in slabs</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</si>
  <si>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</si>
  <si>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</si>
  <si>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4.2.1</t>
  </si>
  <si>
    <t xml:space="preserve">First Floor </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</si>
  <si>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</si>
  <si>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</si>
  <si>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</si>
  <si>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</si>
  <si>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</si>
  <si>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</si>
  <si>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</si>
  <si>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</si>
  <si>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</si>
  <si>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</si>
  <si>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</si>
  <si>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</si>
  <si>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</si>
  <si>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</si>
  <si>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</si>
  <si>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</si>
  <si>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</si>
  <si>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</si>
  <si>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</si>
  <si>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</si>
  <si>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</si>
  <si>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</si>
  <si>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</si>
  <si>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</si>
  <si>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</si>
  <si>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</si>
  <si>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</si>
  <si>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</si>
  <si>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</si>
  <si>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</si>
  <si>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</si>
  <si>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</si>
  <si>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</si>
  <si>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</si>
  <si>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</si>
  <si>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</si>
  <si>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</si>
  <si>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</si>
  <si>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</si>
  <si>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</si>
  <si>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</si>
  <si>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</si>
  <si>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</si>
  <si>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</si>
  <si>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</si>
  <si>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</si>
  <si>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</si>
  <si>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</si>
  <si>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</si>
  <si>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</si>
  <si>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</si>
  <si>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</si>
  <si>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</si>
  <si>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</si>
  <si>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</si>
  <si>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</si>
  <si>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</si>
  <si>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</si>
  <si>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</si>
  <si>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</si>
  <si>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</si>
  <si>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</si>
  <si>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</si>
  <si>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</si>
  <si>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</si>
  <si>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</si>
  <si>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</si>
  <si>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</si>
  <si>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</si>
  <si>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</si>
  <si>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</si>
  <si>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9.2.1</t>
  </si>
  <si>
    <t>9.2.2</t>
  </si>
  <si>
    <t>Wiring to Lights and fans.</t>
  </si>
  <si>
    <t>Wiring to Socket outlets.</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</si>
  <si>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</si>
  <si>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</si>
  <si>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</si>
  <si>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</si>
  <si>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</si>
  <si>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</si>
  <si>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</si>
  <si>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</si>
  <si>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</si>
  <si>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</si>
  <si>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</si>
  <si>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</si>
  <si>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</si>
  <si>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</si>
  <si>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</si>
  <si>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 11</t>
  </si>
  <si>
    <t>BILL No:13</t>
  </si>
  <si>
    <t>Addition</t>
  </si>
  <si>
    <t>Ommission</t>
  </si>
  <si>
    <r>
      <rPr>
        <b/>
        <sz val="10"/>
        <rFont val="Times New Roman"/>
        <family val="1"/>
      </rPr>
      <t>PROJECT</t>
    </r>
    <r>
      <rPr>
        <sz val="10"/>
        <rFont val="Times New Roman"/>
        <family val="1"/>
      </rPr>
      <t xml:space="preserve">: </t>
    </r>
  </si>
  <si>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</si>
  <si>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</si>
  <si>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Second Floor</t>
  </si>
  <si>
    <t>Staircase including waist, raise, going, midlanding, etc.. upto second floor level.</t>
  </si>
  <si>
    <t>3.3.5</t>
  </si>
  <si>
    <t xml:space="preserve">Second Floor </t>
  </si>
  <si>
    <t>Second floor</t>
  </si>
  <si>
    <t>8.2.3</t>
  </si>
  <si>
    <t>3.5.5</t>
  </si>
  <si>
    <t>25mm dia. SS Pipe railing</t>
  </si>
  <si>
    <t>50mm dia. SS Pipe railing</t>
  </si>
  <si>
    <t>3.4.5</t>
  </si>
  <si>
    <t>Columns C1, (250x300mm)</t>
  </si>
  <si>
    <t>75mm thick ground slab</t>
  </si>
  <si>
    <t>Stair footing</t>
  </si>
  <si>
    <t>50mm thick lean concrete to bottom of stair footing.</t>
  </si>
  <si>
    <t>20 mm dia. bars in columns</t>
  </si>
  <si>
    <t>10 mm dia. bars in stair case</t>
  </si>
  <si>
    <t>20 mm dia. bars in beams</t>
  </si>
  <si>
    <t xml:space="preserve">First floor </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</si>
  <si>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</si>
  <si>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</si>
  <si>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Stair case railing</t>
  </si>
  <si>
    <t xml:space="preserve">Polythene damp proof membrane (500 gauge)  under:- </t>
  </si>
  <si>
    <t>Columns C2, (250x350mm)</t>
  </si>
  <si>
    <t>10 mm dia. bars in Strip footing</t>
  </si>
  <si>
    <t>12 mm dia. bars in Strip footing</t>
  </si>
  <si>
    <t>Tie Beams (TB)</t>
  </si>
  <si>
    <t>Foundation Strip (ST - 1)</t>
  </si>
  <si>
    <t>Columns (C1, C2)</t>
  </si>
  <si>
    <t>Staircase</t>
  </si>
  <si>
    <t xml:space="preserve">Application of 2 coats of floor paint finish "NIPPON" or Equivalent". </t>
  </si>
  <si>
    <t>(b) All painting work shall be carried in accordance with the Specifications of "NIPPON PAINT or Equivalent".</t>
  </si>
  <si>
    <t>Ceiling recessed down light with 12W compact florescent cool light</t>
  </si>
  <si>
    <t xml:space="preserve">Weather proof wall mount light </t>
  </si>
  <si>
    <t>1x13 Amp Single Socket out let</t>
  </si>
  <si>
    <t>2x13 Amp Double Socket out let</t>
  </si>
  <si>
    <t>Fan regulator</t>
  </si>
  <si>
    <t xml:space="preserve">FIRE FIGHTING </t>
  </si>
  <si>
    <t>Provide &amp; install fire fighting equipment inclusive of all necessary connection as per local regulations as described.</t>
  </si>
  <si>
    <t>CO2 Fire Extinguisher(2kg)</t>
  </si>
  <si>
    <t>H2O Water Extinguisher(9ltr, 13A)</t>
  </si>
  <si>
    <t>Exit Sign</t>
  </si>
  <si>
    <t>Bill of Quantities</t>
  </si>
  <si>
    <t>Excavation for Strip footings  ST-01</t>
  </si>
  <si>
    <t>Excavation for Strip footings  ST-02</t>
  </si>
  <si>
    <t>Earth filling for Strip footings  ST-01</t>
  </si>
  <si>
    <t>Earth filling for Strip footings  ST-02</t>
  </si>
  <si>
    <t>Well compacted earth filling under ground slab</t>
  </si>
  <si>
    <t xml:space="preserve">Earth filling for Tie Beam  </t>
  </si>
  <si>
    <t>Excavation for Tie beam</t>
  </si>
  <si>
    <t>Strip footings  ST-01</t>
  </si>
  <si>
    <t>Strip footings  ST-02</t>
  </si>
  <si>
    <t>Tie Beam</t>
  </si>
  <si>
    <t>Ground Slab</t>
  </si>
  <si>
    <t>Below ground level walls</t>
  </si>
  <si>
    <t>50mm thick lean concrete to bottom of Strip footings  ST-01</t>
  </si>
  <si>
    <t>50mm thick lean concrete to bottom of Strip footings  ST-02</t>
  </si>
  <si>
    <t>50mm thick lean concrete to bottom of Tie Beam</t>
  </si>
  <si>
    <t xml:space="preserve"> Strip footings  ST-01</t>
  </si>
  <si>
    <t xml:space="preserve"> Strip footings  ST-02</t>
  </si>
  <si>
    <t xml:space="preserve"> Tie Beam</t>
  </si>
  <si>
    <t>Columns C1, (250x400mm)</t>
  </si>
  <si>
    <t>Columns C2, (200x400mm)</t>
  </si>
  <si>
    <t xml:space="preserve">   </t>
  </si>
  <si>
    <t>Attached Beams B1, (200x450mm)</t>
  </si>
  <si>
    <t>140mm floor Slab</t>
  </si>
  <si>
    <t>160mm floor Slab</t>
  </si>
  <si>
    <t>Attached Beams B2, (200x450mm)</t>
  </si>
  <si>
    <t>Attached Beams B3, (200x450mm)</t>
  </si>
  <si>
    <t>Attached Beams CB1, (200x450mm)</t>
  </si>
  <si>
    <t>Terrace Floor</t>
  </si>
  <si>
    <t>Columns C1, (200x375mm)</t>
  </si>
  <si>
    <t>Columns C2, (200x350mm)</t>
  </si>
  <si>
    <t>Attached Beams RB, (200x400mm)</t>
  </si>
  <si>
    <t>RCC Roof Slab</t>
  </si>
  <si>
    <t>Roof Slab</t>
  </si>
  <si>
    <t>Foundation Strip (ST - 2)</t>
  </si>
  <si>
    <t>20 mm dia. bars in Strip footing</t>
  </si>
  <si>
    <t>16 mm dia. bars in Strip footing</t>
  </si>
  <si>
    <t>Cell Block Area</t>
  </si>
  <si>
    <t xml:space="preserve">Ground Beam (150x200mm) </t>
  </si>
  <si>
    <t xml:space="preserve">Stiffner Columns (150x150mm) </t>
  </si>
  <si>
    <t>Lintel Beam (150x150mm)</t>
  </si>
  <si>
    <t>50mm thick Lean Concrete under Ground Beam</t>
  </si>
  <si>
    <t>6 mm dia. bars in ground beam</t>
  </si>
  <si>
    <t>10 mm dia. bars in ground beam</t>
  </si>
  <si>
    <t>10 mm dia. bars in columns</t>
  </si>
  <si>
    <t>10 mm dia. bars in lintel beam</t>
  </si>
  <si>
    <t>6 mm dia. bars in lintel beam</t>
  </si>
  <si>
    <t>12 mm dia. bars in columns</t>
  </si>
  <si>
    <t>Beams (B1, B2, B3, CB1)</t>
  </si>
  <si>
    <t>10 mm dia. Bars in ground slab</t>
  </si>
  <si>
    <t>RCC slab</t>
  </si>
  <si>
    <t>Roof Beam (RB)</t>
  </si>
  <si>
    <t>10 mm dia. bars in slab</t>
  </si>
  <si>
    <t xml:space="preserve">Terrace floor </t>
  </si>
  <si>
    <t>150mmhtick solid brick wall</t>
  </si>
  <si>
    <t xml:space="preserve">100mm thick solid brick walls </t>
  </si>
  <si>
    <t>Under ground</t>
  </si>
  <si>
    <t xml:space="preserve">Terrace Floor </t>
  </si>
  <si>
    <t>15mm thick plastering on first and second floor balcony walls</t>
  </si>
  <si>
    <t>15mm thick plastering on terrace floor balcony walls</t>
  </si>
  <si>
    <t>100mm thic RCC Balcony wall</t>
  </si>
  <si>
    <t>RCC Balcony Wall</t>
  </si>
  <si>
    <t>10 mm dia. bars in balcony wall</t>
  </si>
  <si>
    <t>Terrace floor</t>
  </si>
  <si>
    <t>100mm dia. SS Pipe post</t>
  </si>
  <si>
    <t>TIMBER FRAME GYPSUM BOARD CEILING</t>
  </si>
  <si>
    <t>Timber Skirting</t>
  </si>
  <si>
    <t>Door D1  (1800x2800mm)</t>
  </si>
  <si>
    <t>Door D6  (750x2100mm)</t>
  </si>
  <si>
    <t>Door D2  (1000x2100mm)</t>
  </si>
  <si>
    <t>Door D3  (1000x2100mm)</t>
  </si>
  <si>
    <t>Door D4  (900x2100mm)</t>
  </si>
  <si>
    <t>Door D5  (1000x2100mm)</t>
  </si>
  <si>
    <t>Door SD 1  (1650x2100mm)</t>
  </si>
  <si>
    <t>GI Pipe door units</t>
  </si>
  <si>
    <t>Door CD1 (2110x2100mm)</t>
  </si>
  <si>
    <t>Door CD2 (700x600mm)</t>
  </si>
  <si>
    <t>Window W1 (1800x1600mm)</t>
  </si>
  <si>
    <t>Window W2 (750x700mm)</t>
  </si>
  <si>
    <t>Window W3 (600x700mm)</t>
  </si>
  <si>
    <t xml:space="preserve">600x600mm  Homogenous tiles on floor </t>
  </si>
  <si>
    <t xml:space="preserve">300x300mm  Ceramic tiles on floor </t>
  </si>
  <si>
    <t>300x300mm non-skid Ceramic tiles on toilet floor</t>
  </si>
  <si>
    <t>200x600mm non-skid Homogenous tiles with Homogenous nosing strip on stair.</t>
  </si>
  <si>
    <t>300x450mm homogenous tiles on toilet walls (1.35m Height.)</t>
  </si>
  <si>
    <t>300x300mm non-skid Ceramic tiles on balcony</t>
  </si>
  <si>
    <t>300x300mm non-skid Ceramic floor tiles on ablution area</t>
  </si>
  <si>
    <t>300x450mm non-skid Ceramic wall tiles on ablution area</t>
  </si>
  <si>
    <t>600x600mm  Homogenous tiles on floor (indor)</t>
  </si>
  <si>
    <t>300x300mm  Ceramic tiles on floor (outdor)</t>
  </si>
  <si>
    <t>300x300mm Homogenous tiles on kitchen area</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</si>
  <si>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</si>
  <si>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</si>
  <si>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</si>
  <si>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Terrace floor (Out door and kitchen area)</t>
  </si>
  <si>
    <t>STAIRCASE HANDRAILING</t>
  </si>
  <si>
    <t>PCC Inspection Chambers (600 x600x600) for  toilets with PVC screening net.</t>
  </si>
  <si>
    <t>3 Phase Panel Board</t>
  </si>
  <si>
    <t>3 Phase Distribution Board</t>
  </si>
  <si>
    <t>Ceiling recessed 2x4' tube light (4x20W) with reflective louver</t>
  </si>
  <si>
    <t>MWSC Inspection chember</t>
  </si>
  <si>
    <t>Excavation for Foundation Beam FB1</t>
  </si>
  <si>
    <t>Excavation for Foundation Beam FB2</t>
  </si>
  <si>
    <t>Foundation Beam FB-01</t>
  </si>
  <si>
    <t>Foundation Beam FB-02</t>
  </si>
  <si>
    <t xml:space="preserve">Below ground level </t>
  </si>
  <si>
    <t>50mm thick lean concrete Foundation Beam FB-01</t>
  </si>
  <si>
    <t>50mm thick lean concrete Foundation Beam FB-02</t>
  </si>
  <si>
    <t>Columns C1, (600x600mm)</t>
  </si>
  <si>
    <t>Columns C2, (550x250mm)</t>
  </si>
  <si>
    <t>Columns C3, (550x250mm)</t>
  </si>
  <si>
    <t>Columns C4, (550x250mm)</t>
  </si>
  <si>
    <t>Excavation for Column C1</t>
  </si>
  <si>
    <t>Excavation for Column C2</t>
  </si>
  <si>
    <t>Excavation for Column C3</t>
  </si>
  <si>
    <t>Excavation for Column C4</t>
  </si>
  <si>
    <t>12 mm dia. bars in Foundation Beams</t>
  </si>
  <si>
    <t>06 mm dia. bars in Foundation beams</t>
  </si>
  <si>
    <t>06 mm dia. bars in columns</t>
  </si>
  <si>
    <t>12 mm dia. bars in top beam</t>
  </si>
  <si>
    <t>06 mm dia. bars in top beam</t>
  </si>
  <si>
    <t>100mm thick RCC slab with RCC Arc wall</t>
  </si>
  <si>
    <t>Top Beam TB</t>
  </si>
  <si>
    <t>10 mm dia. bars in slab with arc wall</t>
  </si>
  <si>
    <t>100mm thick solid brick wall</t>
  </si>
  <si>
    <r>
      <t>Gate door G1  (</t>
    </r>
    <r>
      <rPr>
        <u/>
        <sz val="10"/>
        <rFont val="Times New Roman"/>
        <family val="1"/>
      </rPr>
      <t>1800x2800</t>
    </r>
    <r>
      <rPr>
        <sz val="10"/>
        <rFont val="Times New Roman"/>
        <family val="1"/>
      </rPr>
      <t>mm)</t>
    </r>
  </si>
  <si>
    <r>
      <t>Gate door G2 (</t>
    </r>
    <r>
      <rPr>
        <u/>
        <sz val="10"/>
        <rFont val="Times New Roman"/>
        <family val="1"/>
      </rPr>
      <t>1800x2800</t>
    </r>
    <r>
      <rPr>
        <sz val="10"/>
        <rFont val="Times New Roman"/>
        <family val="1"/>
      </rPr>
      <t>mm)</t>
    </r>
  </si>
  <si>
    <t>MWSC water meter</t>
  </si>
  <si>
    <t>Globe light</t>
  </si>
  <si>
    <t xml:space="preserve">Wiring to Lights </t>
  </si>
  <si>
    <t>Ceiling mount  light with 12W compact florescent cool light</t>
  </si>
  <si>
    <t xml:space="preserve">wall mount light </t>
  </si>
  <si>
    <t>Ceiling fan 1.2m dia ceiling mount</t>
  </si>
  <si>
    <t>Ceiling fan wall mount</t>
  </si>
  <si>
    <t>1 Gang switch (one way)</t>
  </si>
  <si>
    <t>2 Gang switch (one way)</t>
  </si>
  <si>
    <t>3 Gang switch (one way)</t>
  </si>
  <si>
    <t>4 Gang switch (one way)</t>
  </si>
  <si>
    <t>Light dimmer</t>
  </si>
  <si>
    <t xml:space="preserve">SS water closet </t>
  </si>
  <si>
    <t>SS floor drain</t>
  </si>
  <si>
    <t>low level tap</t>
  </si>
  <si>
    <t>Boundary Wall</t>
  </si>
  <si>
    <t>A</t>
  </si>
  <si>
    <t>BILL No: A - GROUND WORKS</t>
  </si>
  <si>
    <t>BILL No: B - CONCRETE</t>
  </si>
  <si>
    <t>TOTAL OF BILL No: B - Carried over to summary</t>
  </si>
  <si>
    <t>BILL No: C - MASONRY AND PLASTERING</t>
  </si>
  <si>
    <t>TOTAL OF BILL No: C - Carried over to summary</t>
  </si>
  <si>
    <t>BILL N0: D -DOORS AND WINDOWS</t>
  </si>
  <si>
    <t>TOTAL OF BILL No: D - Carried over to summary</t>
  </si>
  <si>
    <t>BILL No: E</t>
  </si>
  <si>
    <t>BILL No: E - PAINTING</t>
  </si>
  <si>
    <t>TOTAL OF BILL No: E - Carried over to summary</t>
  </si>
  <si>
    <t>BILL No: F - ELECTRICAL</t>
  </si>
  <si>
    <t>TOTAL OF BILL No: F - Carried over to summary</t>
  </si>
  <si>
    <t>Total</t>
  </si>
  <si>
    <t>Maldives Police Service</t>
  </si>
  <si>
    <t>Male' Rep of Maldives</t>
  </si>
  <si>
    <r>
      <rPr>
        <b/>
        <sz val="11"/>
        <rFont val="Cambria"/>
        <family val="1"/>
      </rPr>
      <t>CLIENT</t>
    </r>
    <r>
      <rPr>
        <sz val="11"/>
        <rFont val="Cambria"/>
        <family val="1"/>
      </rPr>
      <t>: Maldives police service</t>
    </r>
  </si>
  <si>
    <r>
      <rPr>
        <b/>
        <sz val="11"/>
        <rFont val="Cambria"/>
        <family val="1"/>
      </rPr>
      <t>PROJECT</t>
    </r>
    <r>
      <rPr>
        <sz val="11"/>
        <rFont val="Cambria"/>
        <family val="1"/>
      </rPr>
      <t>: Construction of hulumale' police station</t>
    </r>
  </si>
  <si>
    <r>
      <rPr>
        <b/>
        <sz val="11"/>
        <rFont val="Cambria"/>
        <family val="1"/>
      </rPr>
      <t>LOCATION</t>
    </r>
    <r>
      <rPr>
        <sz val="11"/>
        <rFont val="Cambria"/>
        <family val="1"/>
      </rPr>
      <t>:  Hulumale'</t>
    </r>
  </si>
  <si>
    <t>Date: 20 April 2015</t>
  </si>
  <si>
    <t>OTHER CONCRETE WORKS</t>
  </si>
  <si>
    <t>3.6.1</t>
  </si>
  <si>
    <t>RCC Well</t>
  </si>
  <si>
    <t>1800mm dia RCC ground water well 1.2m depth of water level as per the instruction given in the drawing all necessary pipe connections and all related works.</t>
  </si>
  <si>
    <t>Asper the drawings lintel beams and sill beam on all external windows shown in the drawings with the reinforcement, shuttering, plastering, etc….</t>
  </si>
  <si>
    <t>Flag Post</t>
  </si>
  <si>
    <t>Reception counter</t>
  </si>
  <si>
    <t>Asper the drawings construct a flag post. Rates should include all necessary works</t>
  </si>
  <si>
    <t>Asper the drawings make a reception counter. Rates should include all necessary works</t>
  </si>
  <si>
    <t>RCC window lintel and sill beams</t>
  </si>
  <si>
    <t>3.6.2</t>
  </si>
  <si>
    <t>3.6.3</t>
  </si>
  <si>
    <t>3.6.4</t>
  </si>
  <si>
    <t xml:space="preserve">Window FG 1 </t>
  </si>
  <si>
    <t>Window FG 2</t>
  </si>
  <si>
    <t>Window FG 3</t>
  </si>
  <si>
    <t>Window FG 4</t>
  </si>
  <si>
    <t>Window FG 5</t>
  </si>
  <si>
    <t>METAL WORKS &amp; WOOD WORKS</t>
  </si>
  <si>
    <t>RECEPTION COUNTER</t>
  </si>
  <si>
    <t>KITCHEN CABINET</t>
  </si>
  <si>
    <t>Febricate Kichen wall and base cabinet. Rates shall include double bowl zinc, taps, hood, etc.. and all necessary fixtures.</t>
  </si>
  <si>
    <t>BILL No: 05 - METAL &amp; WOOD WORKS</t>
  </si>
  <si>
    <t>Infrastructure Development Unit</t>
  </si>
  <si>
    <t>Finance Department</t>
  </si>
  <si>
    <t>6% GST</t>
  </si>
  <si>
    <t xml:space="preserve">NET TOTAL </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</si>
  <si>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</si>
  <si>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</si>
  <si>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</si>
  <si>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</si>
  <si>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</si>
  <si>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</si>
  <si>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</si>
  <si>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</si>
  <si>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</si>
  <si>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</si>
  <si>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</si>
  <si>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</si>
  <si>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 xml:space="preserve">Note: Emultion paint oil based finish  surfaces of all </t>
    </r>
    <r>
      <rPr>
        <b/>
        <sz val="10"/>
        <rFont val="Cambria"/>
        <family val="1"/>
        <scheme val="major"/>
      </rPr>
      <t>CEILING AREA</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</si>
  <si>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</si>
  <si>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</si>
  <si>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10.2.1</t>
  </si>
  <si>
    <t>BILL No: 10 - HYDRAULIC AND DRAINAGE</t>
  </si>
  <si>
    <t>TOTAL OF BILL No: 10 - Carried over to summary</t>
  </si>
  <si>
    <t>BILL No: 11 - ELECTRICAL</t>
  </si>
  <si>
    <t>BILL No:12</t>
  </si>
  <si>
    <t>BILL No: 12 -ADDITIONS</t>
  </si>
  <si>
    <t>BILL No: 13 -OMISSIONS</t>
  </si>
  <si>
    <t>BILL N0: 14</t>
  </si>
  <si>
    <t>BILL No: B</t>
  </si>
  <si>
    <t>BILL No: C</t>
  </si>
  <si>
    <t>BILL N0: D</t>
  </si>
  <si>
    <t>BILL No: F</t>
  </si>
  <si>
    <t>Construction of 4 Storey Police Station at Hulumale'</t>
  </si>
  <si>
    <t>Window W4 (4150x2250mm)</t>
  </si>
  <si>
    <t>Window W5 (1600x2400mm)</t>
  </si>
  <si>
    <t>Window W6 (1926x2655mm)</t>
  </si>
  <si>
    <t>Window W7 (1926x732mm)</t>
  </si>
  <si>
    <t>Window W8 (1600x600mm)</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</si>
</sst>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42"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u/>
      <sz val="10"/>
      <name val="Times New Roman"/>
      <family val="1"/>
    </font>
    <font>
      <sz val="10"/>
      <name val="Lucida Handwriting"/>
      <family val="4"/>
    </font>
    <font>
      <i/>
      <u/>
      <sz val="10"/>
      <name val="Times New Roman"/>
      <family val="1"/>
    </font>
    <font>
      <b/>
      <i/>
      <sz val="26"/>
      <color theme="1"/>
      <name val="Book Antiqua"/>
      <family val="1"/>
    </font>
    <font>
      <b/>
      <sz val="18"/>
      <color theme="1"/>
      <name val="Book Antiqua"/>
      <family val="1"/>
    </font>
    <font>
      <sz val="10"/>
      <color rgb="FFFF000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sz val="14"/>
      <color indexed="8"/>
      <name val="Cambria"/>
      <family val="1"/>
    </font>
    <font>
      <sz val="14"/>
      <color indexed="9"/>
      <name val="Cambria"/>
      <family val="1"/>
    </font>
    <font>
      <b/>
      <u val="doubleAccounting"/>
      <sz val="14"/>
      <color indexed="8"/>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theme="9" tint="-0.249977111117893"/>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8">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cellStyleXfs>
  <cellXfs count="379">
    <xf numFmtId="0" fontId="0" fillId="0" borderId="0" xfId="0"/>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0" fontId="6" fillId="4" borderId="0" xfId="0" applyFont="1" applyFill="1" applyAlignment="1">
      <alignment vertical="top"/>
    </xf>
    <xf numFmtId="0" fontId="6" fillId="4" borderId="0" xfId="0" applyFont="1" applyFill="1" applyBorder="1" applyAlignment="1">
      <alignment vertical="top"/>
    </xf>
    <xf numFmtId="0" fontId="6" fillId="4" borderId="0" xfId="0" applyFont="1" applyFill="1" applyBorder="1" applyAlignment="1">
      <alignment horizontal="center" vertical="top"/>
    </xf>
    <xf numFmtId="4" fontId="6" fillId="4" borderId="0" xfId="0" applyNumberFormat="1" applyFont="1" applyFill="1" applyBorder="1" applyAlignment="1">
      <alignment horizontal="right" vertical="top"/>
    </xf>
    <xf numFmtId="168" fontId="6" fillId="4" borderId="0" xfId="0" applyNumberFormat="1" applyFont="1" applyFill="1" applyBorder="1" applyAlignment="1">
      <alignment horizontal="right" vertical="top"/>
    </xf>
    <xf numFmtId="0" fontId="5" fillId="4" borderId="2" xfId="0" applyFont="1" applyFill="1" applyBorder="1" applyAlignment="1">
      <alignment horizontal="center" vertical="top"/>
    </xf>
    <xf numFmtId="4" fontId="5" fillId="4" borderId="2" xfId="0" applyNumberFormat="1" applyFont="1" applyFill="1" applyBorder="1" applyAlignment="1">
      <alignment horizontal="center" vertical="top"/>
    </xf>
    <xf numFmtId="0" fontId="5" fillId="4" borderId="12" xfId="0" applyFont="1" applyFill="1" applyBorder="1" applyAlignment="1">
      <alignment vertical="top"/>
    </xf>
    <xf numFmtId="40" fontId="5" fillId="4" borderId="13" xfId="5" quotePrefix="1" applyNumberFormat="1" applyFont="1" applyFill="1" applyBorder="1" applyAlignment="1">
      <alignment horizontal="left" vertical="top"/>
    </xf>
    <xf numFmtId="0" fontId="5" fillId="4" borderId="13" xfId="0" applyFont="1" applyFill="1" applyBorder="1" applyAlignment="1">
      <alignment horizontal="center" vertical="top"/>
    </xf>
    <xf numFmtId="4" fontId="5" fillId="4" borderId="13" xfId="0" applyNumberFormat="1" applyFont="1" applyFill="1" applyBorder="1" applyAlignment="1">
      <alignment horizontal="right" vertical="top"/>
    </xf>
    <xf numFmtId="4" fontId="5" fillId="4" borderId="14" xfId="0" applyNumberFormat="1" applyFont="1" applyFill="1" applyBorder="1" applyAlignment="1">
      <alignment horizontal="center" vertical="top"/>
    </xf>
    <xf numFmtId="164" fontId="6" fillId="4" borderId="17" xfId="5" applyNumberFormat="1" applyFont="1" applyFill="1" applyBorder="1" applyAlignment="1">
      <alignment horizontal="right" vertical="top"/>
    </xf>
    <xf numFmtId="169" fontId="6" fillId="4" borderId="19" xfId="5" applyNumberFormat="1" applyFont="1" applyFill="1" applyBorder="1" applyAlignment="1">
      <alignment horizontal="center" vertical="top"/>
    </xf>
    <xf numFmtId="40" fontId="6" fillId="4" borderId="27" xfId="5" applyNumberFormat="1" applyFont="1" applyFill="1" applyBorder="1" applyAlignment="1">
      <alignment vertical="top"/>
    </xf>
    <xf numFmtId="40" fontId="8" fillId="4" borderId="22" xfId="5" applyNumberFormat="1" applyFont="1" applyFill="1" applyBorder="1" applyAlignment="1">
      <alignment horizontal="center" vertical="top"/>
    </xf>
    <xf numFmtId="169" fontId="6" fillId="4" borderId="22" xfId="5" applyNumberFormat="1" applyFont="1" applyFill="1" applyBorder="1" applyAlignment="1">
      <alignment horizontal="center" vertical="top"/>
    </xf>
    <xf numFmtId="40" fontId="6" fillId="4" borderId="24" xfId="5" applyNumberFormat="1" applyFont="1" applyFill="1" applyBorder="1" applyAlignment="1">
      <alignment vertical="top"/>
    </xf>
    <xf numFmtId="40" fontId="8" fillId="4" borderId="22" xfId="5" applyNumberFormat="1" applyFont="1" applyFill="1" applyBorder="1" applyAlignment="1">
      <alignment horizontal="center" vertical="top" wrapText="1"/>
    </xf>
    <xf numFmtId="40" fontId="8" fillId="4" borderId="22" xfId="5" applyNumberFormat="1" applyFont="1" applyFill="1" applyBorder="1" applyAlignment="1">
      <alignment horizontal="left" vertical="top"/>
    </xf>
    <xf numFmtId="164" fontId="6" fillId="4" borderId="6" xfId="5" applyNumberFormat="1" applyFont="1" applyFill="1" applyBorder="1" applyAlignment="1">
      <alignment horizontal="right" vertical="top"/>
    </xf>
    <xf numFmtId="40" fontId="5" fillId="4" borderId="18" xfId="5" applyNumberFormat="1" applyFont="1" applyFill="1" applyBorder="1" applyAlignment="1">
      <alignment horizontal="left" vertical="top"/>
    </xf>
    <xf numFmtId="169" fontId="6" fillId="4" borderId="18" xfId="5" applyNumberFormat="1" applyFont="1" applyFill="1" applyBorder="1" applyAlignment="1">
      <alignment horizontal="center" vertical="top"/>
    </xf>
    <xf numFmtId="40" fontId="6" fillId="4" borderId="18" xfId="5" applyNumberFormat="1" applyFont="1" applyFill="1" applyBorder="1" applyAlignment="1">
      <alignment horizontal="right" vertical="top"/>
    </xf>
    <xf numFmtId="40" fontId="6" fillId="4" borderId="20" xfId="5" applyNumberFormat="1" applyFont="1" applyFill="1" applyBorder="1" applyAlignment="1">
      <alignment vertical="top"/>
    </xf>
    <xf numFmtId="164" fontId="5" fillId="4" borderId="4" xfId="5" applyNumberFormat="1" applyFont="1" applyFill="1" applyBorder="1" applyAlignment="1">
      <alignment horizontal="right" vertical="top"/>
    </xf>
    <xf numFmtId="40" fontId="5" fillId="4" borderId="3" xfId="5" quotePrefix="1" applyNumberFormat="1" applyFont="1" applyFill="1" applyBorder="1" applyAlignment="1">
      <alignment horizontal="left" vertical="top"/>
    </xf>
    <xf numFmtId="169" fontId="5" fillId="4" borderId="3" xfId="5" applyNumberFormat="1" applyFont="1" applyFill="1" applyBorder="1" applyAlignment="1">
      <alignment horizontal="center" vertical="top"/>
    </xf>
    <xf numFmtId="40" fontId="5" fillId="4" borderId="3" xfId="5" applyNumberFormat="1" applyFont="1" applyFill="1" applyBorder="1" applyAlignment="1">
      <alignment horizontal="right" vertical="top"/>
    </xf>
    <xf numFmtId="40" fontId="5" fillId="4" borderId="29" xfId="5" applyNumberFormat="1" applyFont="1" applyFill="1" applyBorder="1" applyAlignment="1">
      <alignment vertical="top"/>
    </xf>
    <xf numFmtId="169" fontId="5" fillId="4" borderId="0" xfId="5" applyNumberFormat="1" applyFont="1" applyFill="1" applyBorder="1" applyAlignment="1">
      <alignment horizontal="center" vertical="top"/>
    </xf>
    <xf numFmtId="40" fontId="5" fillId="4" borderId="0" xfId="5" applyNumberFormat="1" applyFont="1" applyFill="1" applyBorder="1" applyAlignment="1">
      <alignment horizontal="right" vertical="top"/>
    </xf>
    <xf numFmtId="164" fontId="5" fillId="4" borderId="17" xfId="5" applyNumberFormat="1" applyFont="1" applyFill="1" applyBorder="1" applyAlignment="1">
      <alignment horizontal="right" vertical="top"/>
    </xf>
    <xf numFmtId="40" fontId="8" fillId="4" borderId="19" xfId="5" applyNumberFormat="1" applyFont="1" applyFill="1" applyBorder="1" applyAlignment="1">
      <alignment horizontal="center" vertical="top"/>
    </xf>
    <xf numFmtId="169" fontId="5" fillId="4" borderId="19" xfId="5" applyNumberFormat="1" applyFont="1" applyFill="1" applyBorder="1" applyAlignment="1">
      <alignment horizontal="center" vertical="top"/>
    </xf>
    <xf numFmtId="40" fontId="5" fillId="4" borderId="19" xfId="5" applyNumberFormat="1" applyFont="1" applyFill="1" applyBorder="1" applyAlignment="1">
      <alignment horizontal="right" vertical="top"/>
    </xf>
    <xf numFmtId="40" fontId="5" fillId="4" borderId="27" xfId="5" applyNumberFormat="1" applyFont="1" applyFill="1" applyBorder="1" applyAlignment="1">
      <alignment vertical="top"/>
    </xf>
    <xf numFmtId="169" fontId="5" fillId="4" borderId="22" xfId="5" applyNumberFormat="1" applyFont="1" applyFill="1" applyBorder="1" applyAlignment="1">
      <alignment horizontal="center" vertical="top"/>
    </xf>
    <xf numFmtId="40" fontId="5" fillId="4" borderId="22" xfId="5" applyNumberFormat="1" applyFont="1" applyFill="1" applyBorder="1" applyAlignment="1">
      <alignment horizontal="right" vertical="top"/>
    </xf>
    <xf numFmtId="40" fontId="5" fillId="4" borderId="24" xfId="5" applyNumberFormat="1" applyFont="1" applyFill="1" applyBorder="1" applyAlignment="1">
      <alignment horizontal="center" vertical="top"/>
    </xf>
    <xf numFmtId="0" fontId="6" fillId="4" borderId="22" xfId="6" applyNumberFormat="1" applyFont="1" applyFill="1" applyBorder="1" applyAlignment="1">
      <alignment horizontal="left" vertical="top" wrapText="1"/>
    </xf>
    <xf numFmtId="40" fontId="5" fillId="4" borderId="24" xfId="5" applyNumberFormat="1" applyFont="1" applyFill="1" applyBorder="1" applyAlignment="1">
      <alignment vertical="top"/>
    </xf>
    <xf numFmtId="40" fontId="6" fillId="4" borderId="22" xfId="5" applyNumberFormat="1" applyFont="1" applyFill="1" applyBorder="1" applyAlignment="1">
      <alignment horizontal="justify" vertical="top" wrapText="1"/>
    </xf>
    <xf numFmtId="40" fontId="6" fillId="4" borderId="22" xfId="5" quotePrefix="1" applyNumberFormat="1" applyFont="1" applyFill="1" applyBorder="1" applyAlignment="1">
      <alignment horizontal="left" vertical="top"/>
    </xf>
    <xf numFmtId="166" fontId="6" fillId="4" borderId="16" xfId="5" applyNumberFormat="1" applyFont="1" applyFill="1" applyBorder="1" applyAlignment="1">
      <alignment horizontal="right" vertical="top"/>
    </xf>
    <xf numFmtId="40" fontId="6" fillId="4" borderId="30" xfId="5" applyNumberFormat="1" applyFont="1" applyFill="1" applyBorder="1" applyAlignment="1">
      <alignment horizontal="justify" vertical="top"/>
    </xf>
    <xf numFmtId="40" fontId="6" fillId="4" borderId="30" xfId="5" applyNumberFormat="1" applyFont="1" applyFill="1" applyBorder="1" applyAlignment="1">
      <alignment horizontal="center" vertical="top"/>
    </xf>
    <xf numFmtId="40" fontId="6" fillId="4" borderId="30" xfId="5" applyNumberFormat="1" applyFont="1" applyFill="1" applyBorder="1" applyAlignment="1">
      <alignment horizontal="right" vertical="top"/>
    </xf>
    <xf numFmtId="40" fontId="6" fillId="4" borderId="24" xfId="5" applyNumberFormat="1" applyFont="1" applyFill="1" applyBorder="1" applyAlignment="1">
      <alignment horizontal="right" vertical="top"/>
    </xf>
    <xf numFmtId="40" fontId="5" fillId="4" borderId="18" xfId="5" quotePrefix="1" applyNumberFormat="1" applyFont="1" applyFill="1" applyBorder="1" applyAlignment="1">
      <alignment horizontal="left" vertical="top"/>
    </xf>
    <xf numFmtId="40" fontId="5" fillId="4" borderId="20" xfId="5" applyNumberFormat="1" applyFont="1" applyFill="1" applyBorder="1" applyAlignment="1">
      <alignment horizontal="center" vertical="top"/>
    </xf>
    <xf numFmtId="164" fontId="6" fillId="4" borderId="4" xfId="5" applyNumberFormat="1" applyFont="1" applyFill="1" applyBorder="1" applyAlignment="1">
      <alignment horizontal="right" vertical="top"/>
    </xf>
    <xf numFmtId="169" fontId="6" fillId="4" borderId="3" xfId="5" applyNumberFormat="1" applyFont="1" applyFill="1" applyBorder="1" applyAlignment="1">
      <alignment horizontal="center" vertical="top"/>
    </xf>
    <xf numFmtId="40" fontId="6" fillId="4" borderId="3" xfId="5" applyNumberFormat="1" applyFont="1" applyFill="1" applyBorder="1" applyAlignment="1">
      <alignment horizontal="right" vertical="top"/>
    </xf>
    <xf numFmtId="40" fontId="5" fillId="4" borderId="29" xfId="5" applyNumberFormat="1" applyFont="1" applyFill="1" applyBorder="1" applyAlignment="1">
      <alignment horizontal="center" vertical="top"/>
    </xf>
    <xf numFmtId="164" fontId="5" fillId="4" borderId="12" xfId="5" applyNumberFormat="1" applyFont="1" applyFill="1" applyBorder="1" applyAlignment="1">
      <alignment horizontal="right" vertical="top"/>
    </xf>
    <xf numFmtId="169" fontId="5" fillId="4" borderId="13" xfId="5" applyNumberFormat="1" applyFont="1" applyFill="1" applyBorder="1" applyAlignment="1">
      <alignment horizontal="center" vertical="top"/>
    </xf>
    <xf numFmtId="40" fontId="5" fillId="4" borderId="14" xfId="5" applyNumberFormat="1" applyFont="1" applyFill="1" applyBorder="1" applyAlignment="1">
      <alignment horizontal="center" vertical="top"/>
    </xf>
    <xf numFmtId="40" fontId="6" fillId="4" borderId="19" xfId="5" applyNumberFormat="1" applyFont="1" applyFill="1" applyBorder="1" applyAlignment="1">
      <alignment horizontal="right" vertical="top"/>
    </xf>
    <xf numFmtId="40" fontId="6" fillId="4" borderId="27" xfId="5" applyNumberFormat="1" applyFont="1" applyFill="1" applyBorder="1" applyAlignment="1">
      <alignment horizontal="center" vertical="top"/>
    </xf>
    <xf numFmtId="164" fontId="5" fillId="4" borderId="21" xfId="5" quotePrefix="1" applyNumberFormat="1" applyFont="1" applyFill="1" applyBorder="1" applyAlignment="1">
      <alignment horizontal="right" vertical="top"/>
    </xf>
    <xf numFmtId="40" fontId="6" fillId="4" borderId="0" xfId="5" applyNumberFormat="1" applyFont="1" applyFill="1" applyBorder="1" applyAlignment="1">
      <alignment horizontal="left" vertical="top"/>
    </xf>
    <xf numFmtId="0" fontId="6" fillId="4" borderId="22" xfId="5" applyNumberFormat="1" applyFont="1" applyFill="1" applyBorder="1" applyAlignment="1">
      <alignment horizontal="justify" vertical="top"/>
    </xf>
    <xf numFmtId="2" fontId="6" fillId="4" borderId="21" xfId="5" applyNumberFormat="1" applyFont="1" applyFill="1" applyBorder="1" applyAlignment="1">
      <alignment horizontal="right" vertical="top"/>
    </xf>
    <xf numFmtId="166" fontId="6" fillId="4" borderId="31" xfId="5" applyNumberFormat="1" applyFont="1" applyFill="1" applyBorder="1" applyAlignment="1">
      <alignment horizontal="right" vertical="top"/>
    </xf>
    <xf numFmtId="40" fontId="6" fillId="4" borderId="30" xfId="5" quotePrefix="1" applyNumberFormat="1" applyFont="1" applyFill="1" applyBorder="1" applyAlignment="1">
      <alignment horizontal="left" vertical="top"/>
    </xf>
    <xf numFmtId="40" fontId="6" fillId="4" borderId="25" xfId="5" applyNumberFormat="1" applyFont="1" applyFill="1" applyBorder="1" applyAlignment="1">
      <alignment vertical="top"/>
    </xf>
    <xf numFmtId="164" fontId="5" fillId="4" borderId="6" xfId="5" applyNumberFormat="1" applyFont="1" applyFill="1" applyBorder="1" applyAlignment="1">
      <alignment horizontal="right" vertical="top"/>
    </xf>
    <xf numFmtId="40" fontId="5" fillId="4" borderId="0" xfId="5" quotePrefix="1" applyNumberFormat="1" applyFont="1" applyFill="1" applyBorder="1" applyAlignment="1">
      <alignment horizontal="left" vertical="top"/>
    </xf>
    <xf numFmtId="40" fontId="5" fillId="4" borderId="23" xfId="5" applyNumberFormat="1" applyFont="1" applyFill="1" applyBorder="1" applyAlignment="1">
      <alignment vertical="top"/>
    </xf>
    <xf numFmtId="164" fontId="6" fillId="4" borderId="12" xfId="5" applyNumberFormat="1" applyFont="1" applyFill="1" applyBorder="1" applyAlignment="1">
      <alignment horizontal="right" vertical="top"/>
    </xf>
    <xf numFmtId="40" fontId="6" fillId="4" borderId="13" xfId="5" applyNumberFormat="1" applyFont="1" applyFill="1" applyBorder="1" applyAlignment="1">
      <alignment horizontal="center" vertical="top"/>
    </xf>
    <xf numFmtId="40" fontId="6" fillId="4" borderId="13" xfId="5" applyNumberFormat="1" applyFont="1" applyFill="1" applyBorder="1" applyAlignment="1">
      <alignment horizontal="right" vertical="top"/>
    </xf>
    <xf numFmtId="40" fontId="6" fillId="4" borderId="14" xfId="5" applyNumberFormat="1" applyFont="1" applyFill="1" applyBorder="1" applyAlignment="1">
      <alignment vertical="top"/>
    </xf>
    <xf numFmtId="40" fontId="5" fillId="4" borderId="0" xfId="5" applyNumberFormat="1" applyFont="1" applyFill="1" applyAlignment="1">
      <alignment vertical="top"/>
    </xf>
    <xf numFmtId="169" fontId="6" fillId="4" borderId="13" xfId="5" applyNumberFormat="1" applyFont="1" applyFill="1" applyBorder="1" applyAlignment="1">
      <alignment horizontal="center" vertical="top"/>
    </xf>
    <xf numFmtId="40" fontId="8" fillId="4" borderId="22" xfId="5" applyNumberFormat="1" applyFont="1" applyFill="1" applyBorder="1" applyAlignment="1">
      <alignment horizontal="left" vertical="top" wrapText="1"/>
    </xf>
    <xf numFmtId="40" fontId="5" fillId="4" borderId="13" xfId="5" applyNumberFormat="1" applyFont="1" applyFill="1" applyBorder="1" applyAlignment="1">
      <alignment horizontal="left" vertical="top"/>
    </xf>
    <xf numFmtId="40" fontId="6" fillId="4" borderId="22" xfId="5" quotePrefix="1" applyNumberFormat="1" applyFont="1" applyFill="1" applyBorder="1" applyAlignment="1">
      <alignment horizontal="justify" vertical="top" wrapText="1"/>
    </xf>
    <xf numFmtId="40" fontId="6" fillId="4" borderId="16" xfId="5" applyNumberFormat="1" applyFont="1" applyFill="1" applyBorder="1" applyAlignment="1">
      <alignment horizontal="right" vertical="top"/>
    </xf>
    <xf numFmtId="40" fontId="8" fillId="4" borderId="15" xfId="5" applyNumberFormat="1" applyFont="1" applyFill="1" applyBorder="1" applyAlignment="1">
      <alignment horizontal="center" vertical="top"/>
    </xf>
    <xf numFmtId="166" fontId="6" fillId="4" borderId="6" xfId="5" applyNumberFormat="1" applyFont="1" applyFill="1" applyBorder="1" applyAlignment="1">
      <alignment horizontal="right" vertical="top"/>
    </xf>
    <xf numFmtId="169" fontId="5" fillId="4" borderId="18" xfId="5" applyNumberFormat="1" applyFont="1" applyFill="1" applyBorder="1" applyAlignment="1">
      <alignment horizontal="center" vertical="top"/>
    </xf>
    <xf numFmtId="40" fontId="5" fillId="4" borderId="18" xfId="5" applyNumberFormat="1" applyFont="1" applyFill="1" applyBorder="1" applyAlignment="1">
      <alignment horizontal="right" vertical="top"/>
    </xf>
    <xf numFmtId="0" fontId="6" fillId="4" borderId="0" xfId="0" applyFont="1" applyFill="1" applyBorder="1" applyAlignment="1">
      <alignment horizontal="right" vertical="top"/>
    </xf>
    <xf numFmtId="40" fontId="8" fillId="4" borderId="19" xfId="5" applyNumberFormat="1" applyFont="1" applyFill="1" applyBorder="1" applyAlignment="1">
      <alignment horizontal="centerContinuous" vertical="top"/>
    </xf>
    <xf numFmtId="40" fontId="8" fillId="4" borderId="15" xfId="5" applyNumberFormat="1" applyFont="1" applyFill="1" applyBorder="1" applyAlignment="1">
      <alignment horizontal="justify" vertical="top"/>
    </xf>
    <xf numFmtId="40" fontId="6" fillId="4" borderId="0" xfId="5" applyNumberFormat="1" applyFont="1" applyFill="1" applyBorder="1" applyAlignment="1">
      <alignment horizontal="justify" vertical="top" wrapText="1"/>
    </xf>
    <xf numFmtId="40" fontId="6" fillId="4" borderId="23" xfId="5" applyNumberFormat="1" applyFont="1" applyFill="1" applyBorder="1" applyAlignment="1">
      <alignment horizontal="center" vertical="top"/>
    </xf>
    <xf numFmtId="40" fontId="6" fillId="4" borderId="0" xfId="5" applyNumberFormat="1" applyFont="1" applyFill="1" applyBorder="1" applyAlignment="1">
      <alignment horizontal="justify" vertical="top"/>
    </xf>
    <xf numFmtId="40" fontId="6" fillId="4" borderId="23" xfId="5" applyNumberFormat="1" applyFont="1" applyFill="1" applyBorder="1" applyAlignment="1">
      <alignment vertical="top"/>
    </xf>
    <xf numFmtId="40" fontId="6" fillId="4" borderId="0" xfId="0" applyNumberFormat="1" applyFont="1" applyFill="1" applyBorder="1" applyAlignment="1">
      <alignment vertical="top"/>
    </xf>
    <xf numFmtId="1" fontId="6" fillId="4" borderId="0" xfId="0" applyNumberFormat="1" applyFont="1" applyFill="1" applyBorder="1" applyAlignment="1">
      <alignment vertical="top"/>
    </xf>
    <xf numFmtId="2" fontId="6" fillId="4" borderId="0" xfId="0" applyNumberFormat="1" applyFont="1" applyFill="1" applyBorder="1" applyAlignment="1">
      <alignment horizontal="center" vertical="top" wrapText="1"/>
    </xf>
    <xf numFmtId="2" fontId="6" fillId="4" borderId="0" xfId="0" applyNumberFormat="1" applyFont="1" applyFill="1" applyBorder="1" applyAlignment="1">
      <alignment horizontal="center" vertical="top"/>
    </xf>
    <xf numFmtId="2" fontId="5" fillId="4" borderId="2" xfId="0" applyNumberFormat="1" applyFont="1" applyFill="1" applyBorder="1" applyAlignment="1">
      <alignment horizontal="center" vertical="top"/>
    </xf>
    <xf numFmtId="2" fontId="5" fillId="4" borderId="13" xfId="0" applyNumberFormat="1" applyFont="1" applyFill="1" applyBorder="1" applyAlignment="1">
      <alignment horizontal="center" vertical="top"/>
    </xf>
    <xf numFmtId="2" fontId="6" fillId="4" borderId="19" xfId="5" applyNumberFormat="1" applyFont="1" applyFill="1" applyBorder="1" applyAlignment="1">
      <alignment horizontal="center" vertical="top"/>
    </xf>
    <xf numFmtId="2" fontId="6" fillId="4" borderId="18" xfId="5" applyNumberFormat="1" applyFont="1" applyFill="1" applyBorder="1" applyAlignment="1">
      <alignment horizontal="center" vertical="top"/>
    </xf>
    <xf numFmtId="2" fontId="5" fillId="4" borderId="3" xfId="5" applyNumberFormat="1" applyFont="1" applyFill="1" applyBorder="1" applyAlignment="1">
      <alignment horizontal="center" vertical="top"/>
    </xf>
    <xf numFmtId="2" fontId="5" fillId="4" borderId="19" xfId="5" applyNumberFormat="1" applyFont="1" applyFill="1" applyBorder="1" applyAlignment="1">
      <alignment horizontal="center" vertical="top"/>
    </xf>
    <xf numFmtId="2" fontId="5" fillId="4" borderId="22" xfId="5" applyNumberFormat="1" applyFont="1" applyFill="1" applyBorder="1" applyAlignment="1">
      <alignment horizontal="center" vertical="top"/>
    </xf>
    <xf numFmtId="2" fontId="6" fillId="4" borderId="30" xfId="5" applyNumberFormat="1" applyFont="1" applyFill="1" applyBorder="1" applyAlignment="1">
      <alignment horizontal="center" vertical="top"/>
    </xf>
    <xf numFmtId="2" fontId="6" fillId="4" borderId="3" xfId="5" applyNumberFormat="1" applyFont="1" applyFill="1" applyBorder="1" applyAlignment="1">
      <alignment horizontal="center" vertical="top"/>
    </xf>
    <xf numFmtId="2" fontId="5" fillId="4" borderId="13" xfId="5" applyNumberFormat="1" applyFont="1" applyFill="1" applyBorder="1" applyAlignment="1">
      <alignment horizontal="center" vertical="top"/>
    </xf>
    <xf numFmtId="2" fontId="6" fillId="4" borderId="0" xfId="5" applyNumberFormat="1" applyFont="1" applyFill="1" applyBorder="1" applyAlignment="1">
      <alignment horizontal="center" vertical="top"/>
    </xf>
    <xf numFmtId="2" fontId="6" fillId="4" borderId="13" xfId="5" applyNumberFormat="1" applyFont="1" applyFill="1" applyBorder="1" applyAlignment="1">
      <alignment horizontal="center" vertical="top"/>
    </xf>
    <xf numFmtId="2" fontId="5" fillId="4" borderId="18" xfId="5" applyNumberFormat="1" applyFont="1" applyFill="1" applyBorder="1" applyAlignment="1">
      <alignment horizontal="center" vertical="top"/>
    </xf>
    <xf numFmtId="40" fontId="12" fillId="4" borderId="22" xfId="5" applyNumberFormat="1" applyFont="1" applyFill="1" applyBorder="1" applyAlignment="1">
      <alignment horizontal="justify" vertical="top"/>
    </xf>
    <xf numFmtId="40" fontId="6" fillId="4" borderId="0" xfId="5" applyNumberFormat="1" applyFont="1" applyFill="1" applyAlignment="1">
      <alignment vertical="top"/>
    </xf>
    <xf numFmtId="164" fontId="6" fillId="4" borderId="21" xfId="5" applyNumberFormat="1" applyFont="1" applyFill="1" applyBorder="1" applyAlignment="1">
      <alignment horizontal="right" vertical="top"/>
    </xf>
    <xf numFmtId="40" fontId="6" fillId="4" borderId="22" xfId="5" applyNumberFormat="1" applyFont="1" applyFill="1" applyBorder="1" applyAlignment="1">
      <alignment horizontal="center" vertical="top"/>
    </xf>
    <xf numFmtId="40" fontId="6" fillId="4" borderId="22" xfId="5" applyNumberFormat="1" applyFont="1" applyFill="1" applyBorder="1" applyAlignment="1">
      <alignment horizontal="right" vertical="top"/>
    </xf>
    <xf numFmtId="164" fontId="5" fillId="4" borderId="21" xfId="5" applyNumberFormat="1" applyFont="1" applyFill="1" applyBorder="1" applyAlignment="1">
      <alignment horizontal="right" vertical="top"/>
    </xf>
    <xf numFmtId="40" fontId="8" fillId="4" borderId="22" xfId="5" applyNumberFormat="1" applyFont="1" applyFill="1" applyBorder="1" applyAlignment="1">
      <alignment horizontal="justify" vertical="top"/>
    </xf>
    <xf numFmtId="40" fontId="6" fillId="4" borderId="22" xfId="5" applyNumberFormat="1" applyFont="1" applyFill="1" applyBorder="1" applyAlignment="1">
      <alignment horizontal="left" vertical="top" wrapText="1"/>
    </xf>
    <xf numFmtId="170" fontId="6" fillId="4" borderId="22" xfId="5" applyNumberFormat="1" applyFont="1" applyFill="1" applyBorder="1" applyAlignment="1">
      <alignment horizontal="center" vertical="top"/>
    </xf>
    <xf numFmtId="40" fontId="6" fillId="4" borderId="24" xfId="5" applyNumberFormat="1" applyFont="1" applyFill="1" applyBorder="1" applyAlignment="1">
      <alignment horizontal="center" vertical="top"/>
    </xf>
    <xf numFmtId="166" fontId="6" fillId="4" borderId="21" xfId="5" applyNumberFormat="1" applyFont="1" applyFill="1" applyBorder="1" applyAlignment="1">
      <alignment horizontal="right" vertical="top"/>
    </xf>
    <xf numFmtId="40" fontId="6" fillId="4" borderId="22" xfId="5" applyNumberFormat="1" applyFont="1" applyFill="1" applyBorder="1" applyAlignment="1">
      <alignment horizontal="justify" vertical="top"/>
    </xf>
    <xf numFmtId="40" fontId="6" fillId="4" borderId="22" xfId="5" applyNumberFormat="1" applyFont="1" applyFill="1" applyBorder="1" applyAlignment="1">
      <alignment horizontal="left" vertical="top"/>
    </xf>
    <xf numFmtId="40" fontId="8" fillId="4" borderId="22" xfId="5" applyNumberFormat="1" applyFont="1" applyFill="1" applyBorder="1" applyAlignment="1">
      <alignment vertical="top"/>
    </xf>
    <xf numFmtId="2" fontId="6" fillId="4" borderId="22" xfId="5" applyNumberFormat="1" applyFont="1" applyFill="1" applyBorder="1" applyAlignment="1">
      <alignment horizontal="center" vertical="top"/>
    </xf>
    <xf numFmtId="2" fontId="6" fillId="0" borderId="22" xfId="5" applyNumberFormat="1" applyFont="1" applyFill="1" applyBorder="1" applyAlignment="1">
      <alignment horizontal="center" vertical="top"/>
    </xf>
    <xf numFmtId="40" fontId="5" fillId="4" borderId="13" xfId="5" applyNumberFormat="1" applyFont="1" applyFill="1" applyBorder="1" applyAlignment="1">
      <alignment horizontal="right" vertical="top"/>
    </xf>
    <xf numFmtId="0" fontId="6" fillId="4" borderId="0" xfId="0" applyFont="1" applyFill="1" applyBorder="1" applyAlignment="1">
      <alignment horizontal="left" vertical="top" wrapText="1"/>
    </xf>
    <xf numFmtId="40" fontId="15" fillId="4" borderId="0" xfId="5" applyNumberFormat="1" applyFont="1" applyFill="1" applyAlignment="1">
      <alignment vertical="top"/>
    </xf>
    <xf numFmtId="2" fontId="15" fillId="4" borderId="22" xfId="5" applyNumberFormat="1" applyFont="1" applyFill="1" applyBorder="1" applyAlignment="1">
      <alignment horizontal="center" vertical="top"/>
    </xf>
    <xf numFmtId="170" fontId="15" fillId="4" borderId="22" xfId="5" applyNumberFormat="1" applyFont="1" applyFill="1" applyBorder="1" applyAlignment="1">
      <alignment horizontal="center" vertical="top"/>
    </xf>
    <xf numFmtId="40" fontId="15" fillId="4" borderId="22" xfId="5" applyNumberFormat="1" applyFont="1" applyFill="1" applyBorder="1" applyAlignment="1">
      <alignment horizontal="right" vertical="top"/>
    </xf>
    <xf numFmtId="40" fontId="15" fillId="4" borderId="24" xfId="5" applyNumberFormat="1" applyFont="1" applyFill="1" applyBorder="1" applyAlignment="1">
      <alignment horizontal="center" vertical="top"/>
    </xf>
    <xf numFmtId="0" fontId="8" fillId="4" borderId="22" xfId="5" applyNumberFormat="1" applyFont="1" applyFill="1" applyBorder="1" applyAlignment="1">
      <alignment horizontal="left" vertical="top"/>
    </xf>
    <xf numFmtId="0" fontId="6" fillId="4" borderId="32" xfId="0" applyFont="1" applyFill="1" applyBorder="1" applyAlignment="1">
      <alignment vertical="top"/>
    </xf>
    <xf numFmtId="2" fontId="16" fillId="4" borderId="0" xfId="0" applyNumberFormat="1" applyFont="1" applyFill="1" applyBorder="1" applyAlignment="1">
      <alignment horizontal="center" vertical="top" wrapText="1"/>
    </xf>
    <xf numFmtId="0" fontId="16" fillId="4" borderId="0" xfId="0" applyFont="1" applyFill="1" applyBorder="1" applyAlignment="1">
      <alignment horizontal="center" vertical="top" wrapText="1"/>
    </xf>
    <xf numFmtId="0" fontId="16" fillId="4" borderId="0" xfId="0" applyFont="1" applyFill="1" applyBorder="1" applyAlignment="1">
      <alignment horizontal="right" vertical="top" wrapText="1"/>
    </xf>
    <xf numFmtId="4" fontId="16" fillId="4" borderId="0" xfId="0" applyNumberFormat="1" applyFont="1" applyFill="1" applyAlignment="1">
      <alignment vertical="top"/>
    </xf>
    <xf numFmtId="0" fontId="16" fillId="4" borderId="0" xfId="0" applyFont="1" applyFill="1" applyAlignment="1">
      <alignment vertical="top"/>
    </xf>
    <xf numFmtId="0" fontId="16" fillId="4" borderId="0" xfId="0" applyFont="1" applyFill="1" applyBorder="1" applyAlignment="1">
      <alignment horizontal="left" vertical="top"/>
    </xf>
    <xf numFmtId="0" fontId="18" fillId="0" borderId="0" xfId="0" applyFont="1"/>
    <xf numFmtId="0" fontId="19" fillId="0" borderId="0" xfId="0" applyFont="1"/>
    <xf numFmtId="43" fontId="19" fillId="0" borderId="0" xfId="5" applyFont="1"/>
    <xf numFmtId="0" fontId="21" fillId="0" borderId="0" xfId="0" applyFont="1"/>
    <xf numFmtId="43" fontId="21" fillId="0" borderId="0" xfId="5" applyFont="1"/>
    <xf numFmtId="0" fontId="22" fillId="2" borderId="11" xfId="0" applyFont="1" applyFill="1" applyBorder="1" applyAlignment="1">
      <alignment horizontal="center" vertical="center"/>
    </xf>
    <xf numFmtId="43" fontId="22" fillId="2" borderId="11" xfId="5" applyFont="1" applyFill="1" applyBorder="1" applyAlignment="1">
      <alignment horizontal="center" vertical="center"/>
    </xf>
    <xf numFmtId="0" fontId="19" fillId="0" borderId="0" xfId="0" applyFont="1" applyAlignment="1">
      <alignment horizontal="center" vertical="center"/>
    </xf>
    <xf numFmtId="0" fontId="23" fillId="0" borderId="7" xfId="0" applyFont="1" applyBorder="1" applyAlignment="1">
      <alignment horizontal="center" vertical="center"/>
    </xf>
    <xf numFmtId="40" fontId="23" fillId="3" borderId="5" xfId="0" applyNumberFormat="1" applyFont="1" applyFill="1" applyBorder="1" applyAlignment="1">
      <alignment horizontal="left" vertical="center"/>
    </xf>
    <xf numFmtId="43" fontId="24" fillId="0" borderId="8" xfId="5" applyFont="1" applyBorder="1" applyAlignment="1">
      <alignment horizontal="center" vertical="center"/>
    </xf>
    <xf numFmtId="0" fontId="23" fillId="0" borderId="9" xfId="0" applyFont="1" applyBorder="1" applyAlignment="1">
      <alignment horizontal="center" vertical="center"/>
    </xf>
    <xf numFmtId="40" fontId="23" fillId="3" borderId="2" xfId="0" applyNumberFormat="1" applyFont="1" applyFill="1" applyBorder="1" applyAlignment="1">
      <alignment horizontal="left" vertical="center"/>
    </xf>
    <xf numFmtId="43" fontId="24" fillId="0" borderId="10" xfId="5" applyFont="1" applyBorder="1" applyAlignment="1">
      <alignment horizontal="center" vertical="center"/>
    </xf>
    <xf numFmtId="43" fontId="25" fillId="0" borderId="10" xfId="5" applyFont="1" applyBorder="1" applyAlignment="1">
      <alignment horizontal="center" vertical="center"/>
    </xf>
    <xf numFmtId="0" fontId="23" fillId="3" borderId="2" xfId="0" applyFont="1" applyFill="1" applyBorder="1" applyAlignment="1">
      <alignment horizontal="left" vertical="center"/>
    </xf>
    <xf numFmtId="165" fontId="18" fillId="0" borderId="0" xfId="0" applyNumberFormat="1" applyFont="1"/>
    <xf numFmtId="165" fontId="19" fillId="0" borderId="0" xfId="0" applyNumberFormat="1" applyFont="1"/>
    <xf numFmtId="0" fontId="27" fillId="4" borderId="0" xfId="0" applyFont="1" applyFill="1" applyBorder="1" applyAlignment="1">
      <alignment vertical="top"/>
    </xf>
    <xf numFmtId="0" fontId="28" fillId="4" borderId="0" xfId="0" applyFont="1" applyFill="1" applyBorder="1" applyAlignment="1">
      <alignment vertical="top"/>
    </xf>
    <xf numFmtId="2" fontId="28" fillId="4" borderId="0" xfId="0" applyNumberFormat="1" applyFont="1" applyFill="1" applyBorder="1" applyAlignment="1">
      <alignment horizontal="center" vertical="top"/>
    </xf>
    <xf numFmtId="0" fontId="28" fillId="4" borderId="0" xfId="0" applyFont="1" applyFill="1" applyBorder="1" applyAlignment="1">
      <alignment horizontal="center" vertical="top"/>
    </xf>
    <xf numFmtId="0" fontId="28" fillId="4" borderId="0" xfId="0" applyFont="1" applyFill="1" applyBorder="1" applyAlignment="1">
      <alignment horizontal="right" vertical="top"/>
    </xf>
    <xf numFmtId="43" fontId="28" fillId="4" borderId="0" xfId="5" applyFont="1" applyFill="1" applyBorder="1" applyAlignment="1">
      <alignment vertical="top"/>
    </xf>
    <xf numFmtId="0" fontId="29" fillId="4" borderId="0" xfId="0" applyFont="1" applyFill="1" applyAlignment="1">
      <alignment vertical="top"/>
    </xf>
    <xf numFmtId="2" fontId="28" fillId="4" borderId="0" xfId="0" applyNumberFormat="1" applyFont="1" applyFill="1" applyBorder="1" applyAlignment="1">
      <alignment horizontal="center" vertical="top" wrapText="1"/>
    </xf>
    <xf numFmtId="0" fontId="28" fillId="4" borderId="0" xfId="0" applyFont="1" applyFill="1" applyBorder="1" applyAlignment="1">
      <alignment horizontal="center" vertical="top" wrapText="1"/>
    </xf>
    <xf numFmtId="0" fontId="28" fillId="4" borderId="0" xfId="0" applyFont="1" applyFill="1" applyBorder="1" applyAlignment="1">
      <alignment horizontal="right" vertical="top" wrapText="1"/>
    </xf>
    <xf numFmtId="43" fontId="28" fillId="4" borderId="0" xfId="5" applyFont="1" applyFill="1" applyBorder="1" applyAlignment="1">
      <alignment horizontal="center" vertical="top" wrapText="1"/>
    </xf>
    <xf numFmtId="0" fontId="28" fillId="4" borderId="0" xfId="0" applyFont="1" applyFill="1" applyBorder="1" applyAlignment="1">
      <alignment horizontal="left" vertical="top"/>
    </xf>
    <xf numFmtId="0" fontId="28" fillId="4" borderId="0" xfId="0" applyFont="1" applyFill="1" applyBorder="1" applyAlignment="1">
      <alignment horizontal="left" vertical="top" wrapText="1"/>
    </xf>
    <xf numFmtId="0" fontId="23" fillId="0" borderId="33" xfId="0" applyFont="1" applyBorder="1" applyAlignment="1">
      <alignment horizontal="center" vertical="center"/>
    </xf>
    <xf numFmtId="0" fontId="22" fillId="3" borderId="34" xfId="0" applyFont="1" applyFill="1" applyBorder="1" applyAlignment="1">
      <alignment horizontal="right" vertical="center"/>
    </xf>
    <xf numFmtId="43" fontId="26" fillId="0" borderId="35" xfId="5" applyFont="1" applyBorder="1" applyAlignment="1">
      <alignment horizontal="center" vertical="center"/>
    </xf>
    <xf numFmtId="0" fontId="23" fillId="0" borderId="36" xfId="0" applyFont="1" applyBorder="1" applyAlignment="1">
      <alignment horizontal="center" vertical="center"/>
    </xf>
    <xf numFmtId="0" fontId="23" fillId="3" borderId="37" xfId="0" quotePrefix="1" applyFont="1" applyFill="1" applyBorder="1" applyAlignment="1">
      <alignment horizontal="left" vertical="center"/>
    </xf>
    <xf numFmtId="43" fontId="25" fillId="0" borderId="1" xfId="5" applyFont="1" applyBorder="1" applyAlignment="1">
      <alignment horizontal="center" vertical="center"/>
    </xf>
    <xf numFmtId="0" fontId="29" fillId="4" borderId="0" xfId="0" applyFont="1" applyFill="1" applyBorder="1" applyAlignment="1">
      <alignment horizontal="center" vertical="top" wrapText="1"/>
    </xf>
    <xf numFmtId="0" fontId="29" fillId="4" borderId="0" xfId="0" applyFont="1" applyFill="1" applyBorder="1" applyAlignment="1">
      <alignment horizontal="left" vertical="top" wrapText="1"/>
    </xf>
    <xf numFmtId="0" fontId="29" fillId="4" borderId="0" xfId="0" applyFont="1" applyFill="1" applyBorder="1" applyAlignment="1">
      <alignment vertical="top"/>
    </xf>
    <xf numFmtId="2" fontId="29" fillId="4" borderId="0" xfId="0" applyNumberFormat="1" applyFont="1" applyFill="1" applyBorder="1" applyAlignment="1">
      <alignment horizontal="center" vertical="top"/>
    </xf>
    <xf numFmtId="0" fontId="29" fillId="4" borderId="0" xfId="0" applyFont="1" applyFill="1" applyBorder="1" applyAlignment="1">
      <alignment horizontal="center" vertical="top"/>
    </xf>
    <xf numFmtId="4" fontId="29" fillId="4" borderId="0" xfId="0" applyNumberFormat="1" applyFont="1" applyFill="1" applyBorder="1" applyAlignment="1">
      <alignment horizontal="right" vertical="top"/>
    </xf>
    <xf numFmtId="168" fontId="29" fillId="4" borderId="0" xfId="0" applyNumberFormat="1" applyFont="1" applyFill="1" applyBorder="1" applyAlignment="1">
      <alignment horizontal="right" vertical="top"/>
    </xf>
    <xf numFmtId="0" fontId="30" fillId="4" borderId="2" xfId="0" applyFont="1" applyFill="1" applyBorder="1" applyAlignment="1">
      <alignment horizontal="center" vertical="top"/>
    </xf>
    <xf numFmtId="2" fontId="30" fillId="4" borderId="2" xfId="0" applyNumberFormat="1" applyFont="1" applyFill="1" applyBorder="1" applyAlignment="1">
      <alignment horizontal="center" vertical="top"/>
    </xf>
    <xf numFmtId="4" fontId="30" fillId="4" borderId="2" xfId="0" applyNumberFormat="1" applyFont="1" applyFill="1" applyBorder="1" applyAlignment="1">
      <alignment horizontal="center" vertical="top"/>
    </xf>
    <xf numFmtId="0" fontId="30" fillId="4" borderId="12" xfId="0" applyFont="1" applyFill="1" applyBorder="1" applyAlignment="1">
      <alignment vertical="top"/>
    </xf>
    <xf numFmtId="40" fontId="30" fillId="4" borderId="13" xfId="5" quotePrefix="1" applyNumberFormat="1" applyFont="1" applyFill="1" applyBorder="1" applyAlignment="1">
      <alignment horizontal="left" vertical="top"/>
    </xf>
    <xf numFmtId="2" fontId="30" fillId="4" borderId="13" xfId="0" applyNumberFormat="1" applyFont="1" applyFill="1" applyBorder="1" applyAlignment="1">
      <alignment horizontal="center" vertical="top"/>
    </xf>
    <xf numFmtId="0" fontId="30" fillId="4" borderId="13" xfId="0" applyFont="1" applyFill="1" applyBorder="1" applyAlignment="1">
      <alignment horizontal="center" vertical="top"/>
    </xf>
    <xf numFmtId="4" fontId="30" fillId="4" borderId="13" xfId="0" applyNumberFormat="1" applyFont="1" applyFill="1" applyBorder="1" applyAlignment="1">
      <alignment horizontal="right" vertical="top"/>
    </xf>
    <xf numFmtId="4" fontId="30" fillId="4" borderId="14" xfId="0" applyNumberFormat="1" applyFont="1" applyFill="1" applyBorder="1" applyAlignment="1">
      <alignment horizontal="center" vertical="top"/>
    </xf>
    <xf numFmtId="164" fontId="29" fillId="4" borderId="17" xfId="5" applyNumberFormat="1" applyFont="1" applyFill="1" applyBorder="1" applyAlignment="1">
      <alignment horizontal="right" vertical="top"/>
    </xf>
    <xf numFmtId="40" fontId="30" fillId="4" borderId="0" xfId="5" quotePrefix="1" applyNumberFormat="1" applyFont="1" applyFill="1" applyBorder="1" applyAlignment="1">
      <alignment horizontal="center" vertical="top"/>
    </xf>
    <xf numFmtId="2" fontId="29" fillId="4" borderId="19" xfId="5" applyNumberFormat="1" applyFont="1" applyFill="1" applyBorder="1" applyAlignment="1">
      <alignment horizontal="center" vertical="top"/>
    </xf>
    <xf numFmtId="169" fontId="29" fillId="4" borderId="19" xfId="5" applyNumberFormat="1" applyFont="1" applyFill="1" applyBorder="1" applyAlignment="1">
      <alignment horizontal="center" vertical="top"/>
    </xf>
    <xf numFmtId="40" fontId="29" fillId="4" borderId="26" xfId="5" applyNumberFormat="1" applyFont="1" applyFill="1" applyBorder="1" applyAlignment="1">
      <alignment horizontal="right" vertical="top"/>
    </xf>
    <xf numFmtId="40" fontId="29" fillId="4" borderId="27" xfId="5" applyNumberFormat="1" applyFont="1" applyFill="1" applyBorder="1" applyAlignment="1">
      <alignment vertical="top"/>
    </xf>
    <xf numFmtId="40" fontId="29" fillId="4" borderId="0" xfId="5" applyNumberFormat="1" applyFont="1" applyFill="1" applyAlignment="1">
      <alignment vertical="top"/>
    </xf>
    <xf numFmtId="164" fontId="29" fillId="4" borderId="21" xfId="5" applyNumberFormat="1" applyFont="1" applyFill="1" applyBorder="1" applyAlignment="1">
      <alignment horizontal="right" vertical="top"/>
    </xf>
    <xf numFmtId="40" fontId="32" fillId="4" borderId="22" xfId="5" applyNumberFormat="1" applyFont="1" applyFill="1" applyBorder="1" applyAlignment="1">
      <alignment horizontal="center" vertical="top"/>
    </xf>
    <xf numFmtId="2" fontId="29" fillId="4" borderId="22" xfId="5" applyNumberFormat="1" applyFont="1" applyFill="1" applyBorder="1" applyAlignment="1">
      <alignment horizontal="center" vertical="top"/>
    </xf>
    <xf numFmtId="169" fontId="29" fillId="4" borderId="22" xfId="5" applyNumberFormat="1" applyFont="1" applyFill="1" applyBorder="1" applyAlignment="1">
      <alignment horizontal="center" vertical="top"/>
    </xf>
    <xf numFmtId="40" fontId="29" fillId="4" borderId="22" xfId="5" applyNumberFormat="1" applyFont="1" applyFill="1" applyBorder="1" applyAlignment="1">
      <alignment horizontal="right" vertical="top"/>
    </xf>
    <xf numFmtId="40" fontId="29" fillId="4" borderId="24" xfId="5" applyNumberFormat="1" applyFont="1" applyFill="1" applyBorder="1" applyAlignment="1">
      <alignment vertical="top"/>
    </xf>
    <xf numFmtId="164" fontId="30" fillId="4" borderId="21" xfId="5" applyNumberFormat="1" applyFont="1" applyFill="1" applyBorder="1" applyAlignment="1">
      <alignment horizontal="right" vertical="top"/>
    </xf>
    <xf numFmtId="40" fontId="32" fillId="4" borderId="22" xfId="5" applyNumberFormat="1" applyFont="1" applyFill="1" applyBorder="1" applyAlignment="1">
      <alignment horizontal="justify" vertical="top"/>
    </xf>
    <xf numFmtId="40" fontId="29" fillId="4" borderId="0" xfId="5" applyNumberFormat="1" applyFont="1" applyFill="1" applyBorder="1" applyAlignment="1">
      <alignment horizontal="left" vertical="top" wrapText="1"/>
    </xf>
    <xf numFmtId="40" fontId="32" fillId="4" borderId="22" xfId="5" applyNumberFormat="1" applyFont="1" applyFill="1" applyBorder="1" applyAlignment="1">
      <alignment horizontal="center" vertical="top" wrapText="1"/>
    </xf>
    <xf numFmtId="40" fontId="32" fillId="4" borderId="22" xfId="5" applyNumberFormat="1" applyFont="1" applyFill="1" applyBorder="1" applyAlignment="1">
      <alignment horizontal="left" vertical="top"/>
    </xf>
    <xf numFmtId="40" fontId="29" fillId="4" borderId="22" xfId="5" applyNumberFormat="1" applyFont="1" applyFill="1" applyBorder="1" applyAlignment="1">
      <alignment horizontal="left" vertical="top" wrapText="1"/>
    </xf>
    <xf numFmtId="170" fontId="29" fillId="4" borderId="22" xfId="5" applyNumberFormat="1" applyFont="1" applyFill="1" applyBorder="1" applyAlignment="1">
      <alignment horizontal="center" vertical="top"/>
    </xf>
    <xf numFmtId="40" fontId="29" fillId="4" borderId="22" xfId="5" applyNumberFormat="1" applyFont="1" applyFill="1" applyBorder="1" applyAlignment="1">
      <alignment horizontal="center" vertical="top"/>
    </xf>
    <xf numFmtId="40" fontId="29" fillId="4" borderId="24" xfId="5" applyNumberFormat="1" applyFont="1" applyFill="1" applyBorder="1" applyAlignment="1">
      <alignment horizontal="center" vertical="top"/>
    </xf>
    <xf numFmtId="166" fontId="29" fillId="4" borderId="21" xfId="5" quotePrefix="1" applyNumberFormat="1" applyFont="1" applyFill="1" applyBorder="1" applyAlignment="1">
      <alignment horizontal="right" vertical="top"/>
    </xf>
    <xf numFmtId="40" fontId="29" fillId="4" borderId="22" xfId="5" applyNumberFormat="1" applyFont="1" applyFill="1" applyBorder="1" applyAlignment="1">
      <alignment vertical="top" wrapText="1"/>
    </xf>
    <xf numFmtId="167" fontId="29" fillId="4" borderId="22" xfId="5" applyNumberFormat="1" applyFont="1" applyFill="1" applyBorder="1" applyAlignment="1">
      <alignment vertical="top"/>
    </xf>
    <xf numFmtId="166" fontId="29" fillId="4" borderId="21" xfId="5" applyNumberFormat="1" applyFont="1" applyFill="1" applyBorder="1" applyAlignment="1">
      <alignment horizontal="right" vertical="top"/>
    </xf>
    <xf numFmtId="40" fontId="29" fillId="4" borderId="22" xfId="5" applyNumberFormat="1" applyFont="1" applyFill="1" applyBorder="1" applyAlignment="1">
      <alignment horizontal="justify" vertical="top"/>
    </xf>
    <xf numFmtId="164" fontId="29" fillId="4" borderId="6" xfId="5" applyNumberFormat="1" applyFont="1" applyFill="1" applyBorder="1" applyAlignment="1">
      <alignment horizontal="right" vertical="top"/>
    </xf>
    <xf numFmtId="40" fontId="30" fillId="4" borderId="18" xfId="5" applyNumberFormat="1" applyFont="1" applyFill="1" applyBorder="1" applyAlignment="1">
      <alignment horizontal="left" vertical="top"/>
    </xf>
    <xf numFmtId="2" fontId="29" fillId="4" borderId="18" xfId="5" applyNumberFormat="1" applyFont="1" applyFill="1" applyBorder="1" applyAlignment="1">
      <alignment horizontal="center" vertical="top"/>
    </xf>
    <xf numFmtId="169" fontId="29" fillId="4" borderId="18" xfId="5" applyNumberFormat="1" applyFont="1" applyFill="1" applyBorder="1" applyAlignment="1">
      <alignment horizontal="center" vertical="top"/>
    </xf>
    <xf numFmtId="40" fontId="29" fillId="4" borderId="18" xfId="5" applyNumberFormat="1" applyFont="1" applyFill="1" applyBorder="1" applyAlignment="1">
      <alignment horizontal="right" vertical="top"/>
    </xf>
    <xf numFmtId="40" fontId="29" fillId="4" borderId="20" xfId="5" applyNumberFormat="1" applyFont="1" applyFill="1" applyBorder="1" applyAlignment="1">
      <alignment vertical="top"/>
    </xf>
    <xf numFmtId="164" fontId="30" fillId="4" borderId="4" xfId="5" applyNumberFormat="1" applyFont="1" applyFill="1" applyBorder="1" applyAlignment="1">
      <alignment horizontal="right" vertical="top"/>
    </xf>
    <xf numFmtId="40" fontId="30" fillId="4" borderId="3" xfId="5" quotePrefix="1" applyNumberFormat="1" applyFont="1" applyFill="1" applyBorder="1" applyAlignment="1">
      <alignment horizontal="left" vertical="top"/>
    </xf>
    <xf numFmtId="2" fontId="30" fillId="4" borderId="3" xfId="5" applyNumberFormat="1" applyFont="1" applyFill="1" applyBorder="1" applyAlignment="1">
      <alignment horizontal="center" vertical="top"/>
    </xf>
    <xf numFmtId="169" fontId="30" fillId="4" borderId="3" xfId="5" applyNumberFormat="1" applyFont="1" applyFill="1" applyBorder="1" applyAlignment="1">
      <alignment horizontal="center" vertical="top"/>
    </xf>
    <xf numFmtId="40" fontId="30" fillId="4" borderId="3" xfId="5" applyNumberFormat="1" applyFont="1" applyFill="1" applyBorder="1" applyAlignment="1">
      <alignment horizontal="right" vertical="top"/>
    </xf>
    <xf numFmtId="40" fontId="30" fillId="4" borderId="29" xfId="5" applyNumberFormat="1" applyFont="1" applyFill="1" applyBorder="1" applyAlignment="1">
      <alignment vertical="top"/>
    </xf>
    <xf numFmtId="164" fontId="30" fillId="4" borderId="16" xfId="5" applyNumberFormat="1" applyFont="1" applyFill="1" applyBorder="1" applyAlignment="1">
      <alignment horizontal="right" vertical="top"/>
    </xf>
    <xf numFmtId="2" fontId="30" fillId="4" borderId="0" xfId="5" applyNumberFormat="1" applyFont="1" applyFill="1" applyBorder="1" applyAlignment="1">
      <alignment horizontal="center" vertical="top"/>
    </xf>
    <xf numFmtId="169" fontId="30" fillId="4" borderId="0" xfId="5" applyNumberFormat="1" applyFont="1" applyFill="1" applyBorder="1" applyAlignment="1">
      <alignment horizontal="center" vertical="top"/>
    </xf>
    <xf numFmtId="40" fontId="30" fillId="4" borderId="0" xfId="5" applyNumberFormat="1" applyFont="1" applyFill="1" applyBorder="1" applyAlignment="1">
      <alignment horizontal="right" vertical="top"/>
    </xf>
    <xf numFmtId="40" fontId="30" fillId="4" borderId="23" xfId="5" applyNumberFormat="1" applyFont="1" applyFill="1" applyBorder="1" applyAlignment="1">
      <alignment horizontal="center" vertical="top"/>
    </xf>
    <xf numFmtId="164" fontId="30" fillId="4" borderId="17" xfId="5" applyNumberFormat="1" applyFont="1" applyFill="1" applyBorder="1" applyAlignment="1">
      <alignment horizontal="right" vertical="top"/>
    </xf>
    <xf numFmtId="40" fontId="32" fillId="4" borderId="19" xfId="5" applyNumberFormat="1" applyFont="1" applyFill="1" applyBorder="1" applyAlignment="1">
      <alignment horizontal="center" vertical="top"/>
    </xf>
    <xf numFmtId="2" fontId="30" fillId="4" borderId="19" xfId="5" applyNumberFormat="1" applyFont="1" applyFill="1" applyBorder="1" applyAlignment="1">
      <alignment horizontal="center" vertical="top"/>
    </xf>
    <xf numFmtId="169" fontId="30" fillId="4" borderId="19" xfId="5" applyNumberFormat="1" applyFont="1" applyFill="1" applyBorder="1" applyAlignment="1">
      <alignment horizontal="center" vertical="top"/>
    </xf>
    <xf numFmtId="40" fontId="30" fillId="4" borderId="19" xfId="5" applyNumberFormat="1" applyFont="1" applyFill="1" applyBorder="1" applyAlignment="1">
      <alignment horizontal="right" vertical="top"/>
    </xf>
    <xf numFmtId="40" fontId="30" fillId="4" borderId="27" xfId="5" applyNumberFormat="1" applyFont="1" applyFill="1" applyBorder="1" applyAlignment="1">
      <alignment vertical="top"/>
    </xf>
    <xf numFmtId="169" fontId="30" fillId="4" borderId="22" xfId="5" applyNumberFormat="1" applyFont="1" applyFill="1" applyBorder="1" applyAlignment="1">
      <alignment horizontal="center" vertical="top"/>
    </xf>
    <xf numFmtId="40" fontId="30" fillId="4" borderId="22" xfId="5" applyNumberFormat="1" applyFont="1" applyFill="1" applyBorder="1" applyAlignment="1">
      <alignment horizontal="right" vertical="top"/>
    </xf>
    <xf numFmtId="40" fontId="30" fillId="4" borderId="24" xfId="5" applyNumberFormat="1" applyFont="1" applyFill="1" applyBorder="1" applyAlignment="1">
      <alignment horizontal="center" vertical="top"/>
    </xf>
    <xf numFmtId="0" fontId="29" fillId="4" borderId="22" xfId="6" applyNumberFormat="1" applyFont="1" applyFill="1" applyBorder="1" applyAlignment="1">
      <alignment horizontal="left" vertical="top" wrapText="1"/>
    </xf>
    <xf numFmtId="2" fontId="30" fillId="4" borderId="22" xfId="5" applyNumberFormat="1" applyFont="1" applyFill="1" applyBorder="1" applyAlignment="1">
      <alignment horizontal="center" vertical="top"/>
    </xf>
    <xf numFmtId="40" fontId="30" fillId="4" borderId="24" xfId="5" applyNumberFormat="1" applyFont="1" applyFill="1" applyBorder="1" applyAlignment="1">
      <alignment vertical="top"/>
    </xf>
    <xf numFmtId="40" fontId="29" fillId="4" borderId="22" xfId="5" applyNumberFormat="1" applyFont="1" applyFill="1" applyBorder="1" applyAlignment="1">
      <alignment horizontal="justify" vertical="top" wrapText="1"/>
    </xf>
    <xf numFmtId="40" fontId="29" fillId="4" borderId="22" xfId="5" applyNumberFormat="1" applyFont="1" applyFill="1" applyBorder="1" applyAlignment="1">
      <alignment horizontal="left" vertical="top"/>
    </xf>
    <xf numFmtId="40" fontId="29" fillId="4" borderId="22" xfId="5" quotePrefix="1" applyNumberFormat="1" applyFont="1" applyFill="1" applyBorder="1" applyAlignment="1">
      <alignment horizontal="left" vertical="top"/>
    </xf>
    <xf numFmtId="166" fontId="29" fillId="4" borderId="16" xfId="5" applyNumberFormat="1" applyFont="1" applyFill="1" applyBorder="1" applyAlignment="1">
      <alignment horizontal="right" vertical="top"/>
    </xf>
    <xf numFmtId="40" fontId="30" fillId="4" borderId="22" xfId="5" applyNumberFormat="1" applyFont="1" applyFill="1" applyBorder="1" applyAlignment="1">
      <alignment horizontal="center" vertical="top"/>
    </xf>
    <xf numFmtId="40" fontId="29" fillId="4" borderId="0" xfId="5" applyNumberFormat="1" applyFont="1" applyFill="1" applyBorder="1" applyAlignment="1">
      <alignment vertical="top"/>
    </xf>
    <xf numFmtId="40" fontId="29" fillId="4" borderId="30" xfId="5" applyNumberFormat="1" applyFont="1" applyFill="1" applyBorder="1" applyAlignment="1">
      <alignment horizontal="justify" vertical="top"/>
    </xf>
    <xf numFmtId="2" fontId="29" fillId="4" borderId="30" xfId="5" applyNumberFormat="1" applyFont="1" applyFill="1" applyBorder="1" applyAlignment="1">
      <alignment horizontal="center" vertical="top"/>
    </xf>
    <xf numFmtId="40" fontId="29" fillId="4" borderId="30" xfId="5" applyNumberFormat="1" applyFont="1" applyFill="1" applyBorder="1" applyAlignment="1">
      <alignment horizontal="center" vertical="top"/>
    </xf>
    <xf numFmtId="40" fontId="29" fillId="4" borderId="30" xfId="5" applyNumberFormat="1" applyFont="1" applyFill="1" applyBorder="1" applyAlignment="1">
      <alignment horizontal="right" vertical="top"/>
    </xf>
    <xf numFmtId="40" fontId="29" fillId="4" borderId="24" xfId="5" applyNumberFormat="1" applyFont="1" applyFill="1" applyBorder="1" applyAlignment="1">
      <alignment horizontal="right" vertical="top"/>
    </xf>
    <xf numFmtId="40" fontId="30" fillId="4" borderId="18" xfId="5" quotePrefix="1" applyNumberFormat="1" applyFont="1" applyFill="1" applyBorder="1" applyAlignment="1">
      <alignment horizontal="left" vertical="top"/>
    </xf>
    <xf numFmtId="40" fontId="30" fillId="4" borderId="20" xfId="5" applyNumberFormat="1" applyFont="1" applyFill="1" applyBorder="1" applyAlignment="1">
      <alignment horizontal="center" vertical="top"/>
    </xf>
    <xf numFmtId="164" fontId="29" fillId="4" borderId="4" xfId="5" applyNumberFormat="1" applyFont="1" applyFill="1" applyBorder="1" applyAlignment="1">
      <alignment horizontal="right" vertical="top"/>
    </xf>
    <xf numFmtId="2" fontId="29" fillId="4" borderId="3" xfId="5" applyNumberFormat="1" applyFont="1" applyFill="1" applyBorder="1" applyAlignment="1">
      <alignment horizontal="center" vertical="top"/>
    </xf>
    <xf numFmtId="169" fontId="29" fillId="4" borderId="3" xfId="5" applyNumberFormat="1" applyFont="1" applyFill="1" applyBorder="1" applyAlignment="1">
      <alignment horizontal="center" vertical="top"/>
    </xf>
    <xf numFmtId="40" fontId="29" fillId="4" borderId="3" xfId="5" applyNumberFormat="1" applyFont="1" applyFill="1" applyBorder="1" applyAlignment="1">
      <alignment horizontal="right" vertical="top"/>
    </xf>
    <xf numFmtId="40" fontId="30" fillId="4" borderId="29" xfId="5" applyNumberFormat="1" applyFont="1" applyFill="1" applyBorder="1" applyAlignment="1">
      <alignment horizontal="center" vertical="top"/>
    </xf>
    <xf numFmtId="164" fontId="30" fillId="4" borderId="12" xfId="5" applyNumberFormat="1" applyFont="1" applyFill="1" applyBorder="1" applyAlignment="1">
      <alignment horizontal="right" vertical="top"/>
    </xf>
    <xf numFmtId="2" fontId="30" fillId="4" borderId="13" xfId="5" applyNumberFormat="1" applyFont="1" applyFill="1" applyBorder="1" applyAlignment="1">
      <alignment horizontal="center" vertical="top"/>
    </xf>
    <xf numFmtId="169" fontId="30" fillId="4" borderId="13" xfId="5" applyNumberFormat="1" applyFont="1" applyFill="1" applyBorder="1" applyAlignment="1">
      <alignment horizontal="center" vertical="top"/>
    </xf>
    <xf numFmtId="40" fontId="30" fillId="4" borderId="13" xfId="5" applyNumberFormat="1" applyFont="1" applyFill="1" applyBorder="1" applyAlignment="1">
      <alignment horizontal="right" vertical="top"/>
    </xf>
    <xf numFmtId="40" fontId="30" fillId="4" borderId="14" xfId="5" applyNumberFormat="1" applyFont="1" applyFill="1" applyBorder="1" applyAlignment="1">
      <alignment horizontal="center" vertical="top"/>
    </xf>
    <xf numFmtId="40" fontId="29" fillId="4" borderId="19" xfId="5" applyNumberFormat="1" applyFont="1" applyFill="1" applyBorder="1" applyAlignment="1">
      <alignment horizontal="right" vertical="top"/>
    </xf>
    <xf numFmtId="40" fontId="29" fillId="4" borderId="27" xfId="5" applyNumberFormat="1" applyFont="1" applyFill="1" applyBorder="1" applyAlignment="1">
      <alignment horizontal="center" vertical="top"/>
    </xf>
    <xf numFmtId="164" fontId="30" fillId="4" borderId="21" xfId="5" quotePrefix="1" applyNumberFormat="1" applyFont="1" applyFill="1" applyBorder="1" applyAlignment="1">
      <alignment horizontal="right" vertical="top"/>
    </xf>
    <xf numFmtId="40" fontId="29" fillId="4" borderId="22" xfId="5" quotePrefix="1" applyNumberFormat="1" applyFont="1" applyFill="1" applyBorder="1" applyAlignment="1">
      <alignment horizontal="justify" vertical="top"/>
    </xf>
    <xf numFmtId="40" fontId="34" fillId="4" borderId="22" xfId="5" applyNumberFormat="1" applyFont="1" applyFill="1" applyBorder="1" applyAlignment="1">
      <alignment horizontal="left" vertical="top" wrapText="1"/>
    </xf>
    <xf numFmtId="40" fontId="29" fillId="4" borderId="0" xfId="5" applyNumberFormat="1" applyFont="1" applyFill="1" applyBorder="1" applyAlignment="1">
      <alignment horizontal="left" vertical="top"/>
    </xf>
    <xf numFmtId="40" fontId="29" fillId="4" borderId="0" xfId="5" quotePrefix="1" applyNumberFormat="1" applyFont="1" applyFill="1" applyBorder="1" applyAlignment="1">
      <alignment horizontal="left" vertical="top"/>
    </xf>
    <xf numFmtId="0" fontId="32" fillId="4" borderId="22" xfId="5" applyNumberFormat="1" applyFont="1" applyFill="1" applyBorder="1" applyAlignment="1">
      <alignment horizontal="left" vertical="top"/>
    </xf>
    <xf numFmtId="0" fontId="29" fillId="4" borderId="22" xfId="5" applyNumberFormat="1" applyFont="1" applyFill="1" applyBorder="1" applyAlignment="1">
      <alignment horizontal="justify" vertical="top"/>
    </xf>
    <xf numFmtId="2" fontId="29" fillId="0" borderId="22" xfId="5" applyNumberFormat="1" applyFont="1" applyFill="1" applyBorder="1" applyAlignment="1">
      <alignment horizontal="center" vertical="top"/>
    </xf>
    <xf numFmtId="40" fontId="29" fillId="4" borderId="28" xfId="5" applyNumberFormat="1" applyFont="1" applyFill="1" applyBorder="1" applyAlignment="1">
      <alignment horizontal="left" vertical="top" wrapText="1"/>
    </xf>
    <xf numFmtId="40" fontId="29" fillId="4" borderId="15" xfId="5" applyNumberFormat="1" applyFont="1" applyFill="1" applyBorder="1" applyAlignment="1">
      <alignment horizontal="center" vertical="top"/>
    </xf>
    <xf numFmtId="2" fontId="29" fillId="4" borderId="21" xfId="5" applyNumberFormat="1" applyFont="1" applyFill="1" applyBorder="1" applyAlignment="1">
      <alignment horizontal="right" vertical="top"/>
    </xf>
    <xf numFmtId="40" fontId="34" fillId="4" borderId="22" xfId="5" applyNumberFormat="1" applyFont="1" applyFill="1" applyBorder="1" applyAlignment="1">
      <alignment horizontal="justify" vertical="top"/>
    </xf>
    <xf numFmtId="40" fontId="29" fillId="4" borderId="0" xfId="5" applyNumberFormat="1" applyFont="1" applyFill="1" applyBorder="1" applyAlignment="1">
      <alignment horizontal="justify" vertical="top"/>
    </xf>
    <xf numFmtId="166" fontId="29" fillId="4" borderId="31" xfId="5" applyNumberFormat="1" applyFont="1" applyFill="1" applyBorder="1" applyAlignment="1">
      <alignment horizontal="right" vertical="top"/>
    </xf>
    <xf numFmtId="40" fontId="29" fillId="4" borderId="30" xfId="5" quotePrefix="1" applyNumberFormat="1" applyFont="1" applyFill="1" applyBorder="1" applyAlignment="1">
      <alignment horizontal="left" vertical="top"/>
    </xf>
    <xf numFmtId="40" fontId="29" fillId="4" borderId="25" xfId="5" applyNumberFormat="1" applyFont="1" applyFill="1" applyBorder="1" applyAlignment="1">
      <alignment vertical="top"/>
    </xf>
    <xf numFmtId="164" fontId="30" fillId="4" borderId="6" xfId="5" applyNumberFormat="1" applyFont="1" applyFill="1" applyBorder="1" applyAlignment="1">
      <alignment horizontal="right" vertical="top"/>
    </xf>
    <xf numFmtId="40" fontId="30" fillId="4" borderId="0" xfId="5" quotePrefix="1" applyNumberFormat="1" applyFont="1" applyFill="1" applyBorder="1" applyAlignment="1">
      <alignment horizontal="left" vertical="top"/>
    </xf>
    <xf numFmtId="2" fontId="29" fillId="4" borderId="0" xfId="5" applyNumberFormat="1" applyFont="1" applyFill="1" applyBorder="1" applyAlignment="1">
      <alignment horizontal="center" vertical="top"/>
    </xf>
    <xf numFmtId="40" fontId="30" fillId="4" borderId="23" xfId="5" applyNumberFormat="1" applyFont="1" applyFill="1" applyBorder="1" applyAlignment="1">
      <alignment vertical="top"/>
    </xf>
    <xf numFmtId="164" fontId="29" fillId="4" borderId="12" xfId="5" applyNumberFormat="1" applyFont="1" applyFill="1" applyBorder="1" applyAlignment="1">
      <alignment horizontal="right" vertical="top"/>
    </xf>
    <xf numFmtId="2" fontId="29" fillId="4" borderId="13" xfId="5" applyNumberFormat="1" applyFont="1" applyFill="1" applyBorder="1" applyAlignment="1">
      <alignment horizontal="center" vertical="top"/>
    </xf>
    <xf numFmtId="40" fontId="29" fillId="4" borderId="13" xfId="5" applyNumberFormat="1" applyFont="1" applyFill="1" applyBorder="1" applyAlignment="1">
      <alignment horizontal="center" vertical="top"/>
    </xf>
    <xf numFmtId="40" fontId="29" fillId="4" borderId="13" xfId="5" applyNumberFormat="1" applyFont="1" applyFill="1" applyBorder="1" applyAlignment="1">
      <alignment horizontal="right" vertical="top"/>
    </xf>
    <xf numFmtId="40" fontId="29" fillId="4" borderId="14" xfId="5" applyNumberFormat="1" applyFont="1" applyFill="1" applyBorder="1" applyAlignment="1">
      <alignment vertical="top"/>
    </xf>
    <xf numFmtId="40" fontId="32" fillId="4" borderId="22" xfId="5" applyNumberFormat="1" applyFont="1" applyFill="1" applyBorder="1" applyAlignment="1">
      <alignment vertical="top"/>
    </xf>
    <xf numFmtId="40" fontId="30" fillId="4" borderId="0" xfId="5" applyNumberFormat="1" applyFont="1" applyFill="1" applyAlignment="1">
      <alignment vertical="top"/>
    </xf>
    <xf numFmtId="169" fontId="29" fillId="4" borderId="13" xfId="5" applyNumberFormat="1" applyFont="1" applyFill="1" applyBorder="1" applyAlignment="1">
      <alignment horizontal="center" vertical="top"/>
    </xf>
    <xf numFmtId="40" fontId="32" fillId="4" borderId="22" xfId="5" applyNumberFormat="1" applyFont="1" applyFill="1" applyBorder="1" applyAlignment="1">
      <alignment horizontal="left" vertical="top" wrapText="1"/>
    </xf>
    <xf numFmtId="40" fontId="29" fillId="4" borderId="28" xfId="5" applyNumberFormat="1" applyFont="1" applyFill="1" applyBorder="1" applyAlignment="1">
      <alignment horizontal="justify" vertical="top"/>
    </xf>
    <xf numFmtId="40" fontId="30" fillId="4" borderId="13" xfId="5" applyNumberFormat="1" applyFont="1" applyFill="1" applyBorder="1" applyAlignment="1">
      <alignment horizontal="left" vertical="top"/>
    </xf>
    <xf numFmtId="40" fontId="30" fillId="4" borderId="27" xfId="5" applyNumberFormat="1" applyFont="1" applyFill="1" applyBorder="1" applyAlignment="1">
      <alignment horizontal="center" vertical="top"/>
    </xf>
    <xf numFmtId="2" fontId="35" fillId="4" borderId="22" xfId="5" applyNumberFormat="1" applyFont="1" applyFill="1" applyBorder="1" applyAlignment="1">
      <alignment horizontal="center" vertical="top"/>
    </xf>
    <xf numFmtId="40" fontId="35" fillId="4" borderId="22" xfId="5" applyNumberFormat="1" applyFont="1" applyFill="1" applyBorder="1" applyAlignment="1">
      <alignment horizontal="center" vertical="top"/>
    </xf>
    <xf numFmtId="164" fontId="29" fillId="4" borderId="16" xfId="5" applyNumberFormat="1" applyFont="1" applyFill="1" applyBorder="1" applyAlignment="1">
      <alignment horizontal="right" vertical="top"/>
    </xf>
    <xf numFmtId="2" fontId="29" fillId="4" borderId="15" xfId="5" applyNumberFormat="1" applyFont="1" applyFill="1" applyBorder="1" applyAlignment="1">
      <alignment horizontal="center" vertical="top"/>
    </xf>
    <xf numFmtId="40" fontId="29" fillId="4" borderId="22" xfId="5" quotePrefix="1" applyNumberFormat="1" applyFont="1" applyFill="1" applyBorder="1" applyAlignment="1">
      <alignment horizontal="justify" vertical="top" wrapText="1"/>
    </xf>
    <xf numFmtId="40" fontId="29" fillId="4" borderId="16" xfId="5" applyNumberFormat="1" applyFont="1" applyFill="1" applyBorder="1" applyAlignment="1">
      <alignment horizontal="right" vertical="top"/>
    </xf>
    <xf numFmtId="40" fontId="29" fillId="4" borderId="22" xfId="5" applyNumberFormat="1" applyFont="1" applyFill="1" applyBorder="1" applyAlignment="1">
      <alignment vertical="top"/>
    </xf>
    <xf numFmtId="40" fontId="32" fillId="4" borderId="15" xfId="5" applyNumberFormat="1" applyFont="1" applyFill="1" applyBorder="1" applyAlignment="1">
      <alignment horizontal="center" vertical="top"/>
    </xf>
    <xf numFmtId="166" fontId="29" fillId="4" borderId="6" xfId="5" applyNumberFormat="1" applyFont="1" applyFill="1" applyBorder="1" applyAlignment="1">
      <alignment horizontal="right" vertical="top"/>
    </xf>
    <xf numFmtId="2" fontId="30" fillId="4" borderId="18" xfId="5" applyNumberFormat="1" applyFont="1" applyFill="1" applyBorder="1" applyAlignment="1">
      <alignment horizontal="center" vertical="top"/>
    </xf>
    <xf numFmtId="169" fontId="30" fillId="4" borderId="18" xfId="5" applyNumberFormat="1" applyFont="1" applyFill="1" applyBorder="1" applyAlignment="1">
      <alignment horizontal="center" vertical="top"/>
    </xf>
    <xf numFmtId="40" fontId="30" fillId="4" borderId="18" xfId="5" applyNumberFormat="1" applyFont="1" applyFill="1" applyBorder="1" applyAlignment="1">
      <alignment horizontal="right" vertical="top"/>
    </xf>
    <xf numFmtId="40" fontId="29" fillId="4" borderId="29" xfId="5" applyNumberFormat="1" applyFont="1" applyFill="1" applyBorder="1" applyAlignment="1">
      <alignment vertical="top"/>
    </xf>
    <xf numFmtId="0" fontId="36" fillId="4" borderId="0" xfId="0" applyFont="1" applyFill="1" applyAlignment="1">
      <alignment horizontal="justify" vertical="top"/>
    </xf>
    <xf numFmtId="40" fontId="29" fillId="4" borderId="28" xfId="5" applyNumberFormat="1" applyFont="1" applyFill="1" applyBorder="1" applyAlignment="1">
      <alignment vertical="top" wrapText="1"/>
    </xf>
    <xf numFmtId="40" fontId="32" fillId="4" borderId="28" xfId="5" applyNumberFormat="1" applyFont="1" applyFill="1" applyBorder="1" applyAlignment="1">
      <alignment horizontal="justify" vertical="top"/>
    </xf>
    <xf numFmtId="171" fontId="29" fillId="4" borderId="28" xfId="5" applyNumberFormat="1" applyFont="1" applyFill="1" applyBorder="1" applyAlignment="1">
      <alignment horizontal="justify" vertical="top" wrapText="1"/>
    </xf>
    <xf numFmtId="40" fontId="30" fillId="4" borderId="28" xfId="5" applyNumberFormat="1" applyFont="1" applyFill="1" applyBorder="1" applyAlignment="1">
      <alignment horizontal="justify" vertical="top"/>
    </xf>
    <xf numFmtId="166" fontId="29" fillId="4" borderId="21" xfId="5" applyNumberFormat="1" applyFont="1" applyFill="1" applyBorder="1" applyAlignment="1">
      <alignment vertical="top"/>
    </xf>
    <xf numFmtId="40" fontId="29" fillId="4" borderId="28" xfId="5" applyNumberFormat="1" applyFont="1" applyFill="1" applyBorder="1" applyAlignment="1">
      <alignment horizontal="justify" vertical="top" wrapText="1"/>
    </xf>
    <xf numFmtId="40" fontId="32" fillId="4" borderId="28" xfId="5" applyNumberFormat="1" applyFont="1" applyFill="1" applyBorder="1" applyAlignment="1">
      <alignment horizontal="left" vertical="top"/>
    </xf>
    <xf numFmtId="0" fontId="29" fillId="4" borderId="0" xfId="0" applyFont="1" applyFill="1" applyBorder="1" applyAlignment="1">
      <alignment vertical="top" wrapText="1"/>
    </xf>
    <xf numFmtId="2" fontId="29" fillId="4" borderId="28" xfId="5" applyNumberFormat="1" applyFont="1" applyFill="1" applyBorder="1" applyAlignment="1">
      <alignment horizontal="center" vertical="top"/>
    </xf>
    <xf numFmtId="40" fontId="38" fillId="4" borderId="22" xfId="5" applyNumberFormat="1" applyFont="1" applyFill="1" applyBorder="1" applyAlignment="1">
      <alignment horizontal="justify" vertical="top"/>
    </xf>
    <xf numFmtId="40" fontId="32" fillId="4" borderId="19" xfId="5" applyNumberFormat="1" applyFont="1" applyFill="1" applyBorder="1" applyAlignment="1">
      <alignment horizontal="centerContinuous" vertical="top"/>
    </xf>
    <xf numFmtId="40" fontId="32" fillId="4" borderId="15" xfId="5" applyNumberFormat="1" applyFont="1" applyFill="1" applyBorder="1" applyAlignment="1">
      <alignment horizontal="justify" vertical="top"/>
    </xf>
    <xf numFmtId="166" fontId="29" fillId="0" borderId="21" xfId="5" applyNumberFormat="1" applyFont="1" applyFill="1" applyBorder="1" applyAlignment="1">
      <alignment horizontal="right" vertical="top"/>
    </xf>
    <xf numFmtId="40" fontId="29" fillId="0" borderId="22" xfId="5" applyNumberFormat="1" applyFont="1" applyFill="1" applyBorder="1" applyAlignment="1">
      <alignment horizontal="justify" vertical="top"/>
    </xf>
    <xf numFmtId="40" fontId="29" fillId="0" borderId="22" xfId="5" applyNumberFormat="1" applyFont="1" applyFill="1" applyBorder="1" applyAlignment="1">
      <alignment horizontal="center" vertical="top"/>
    </xf>
    <xf numFmtId="40" fontId="29" fillId="4" borderId="0" xfId="5" applyNumberFormat="1" applyFont="1" applyFill="1" applyBorder="1" applyAlignment="1">
      <alignment horizontal="justify" vertical="top" wrapText="1"/>
    </xf>
    <xf numFmtId="40" fontId="29" fillId="4" borderId="23" xfId="5" applyNumberFormat="1" applyFont="1" applyFill="1" applyBorder="1" applyAlignment="1">
      <alignment horizontal="center" vertical="top"/>
    </xf>
    <xf numFmtId="40" fontId="29" fillId="4" borderId="23" xfId="5" applyNumberFormat="1" applyFont="1" applyFill="1" applyBorder="1" applyAlignment="1">
      <alignment vertical="top"/>
    </xf>
    <xf numFmtId="40" fontId="30" fillId="4" borderId="28" xfId="5" applyNumberFormat="1" applyFont="1" applyFill="1" applyBorder="1" applyAlignment="1">
      <alignment horizontal="left" vertical="top"/>
    </xf>
    <xf numFmtId="40" fontId="30" fillId="4" borderId="28" xfId="5" applyNumberFormat="1" applyFont="1" applyFill="1" applyBorder="1" applyAlignment="1">
      <alignment vertical="top"/>
    </xf>
    <xf numFmtId="40" fontId="32" fillId="4" borderId="28" xfId="5" applyNumberFormat="1" applyFont="1" applyFill="1" applyBorder="1" applyAlignment="1">
      <alignment vertical="top"/>
    </xf>
    <xf numFmtId="170" fontId="29" fillId="4" borderId="18" xfId="5" applyNumberFormat="1" applyFont="1" applyFill="1" applyBorder="1" applyAlignment="1">
      <alignment horizontal="center" vertical="top"/>
    </xf>
    <xf numFmtId="2" fontId="30" fillId="4" borderId="21" xfId="5" applyNumberFormat="1" applyFont="1" applyFill="1" applyBorder="1" applyAlignment="1">
      <alignment horizontal="right" vertical="top"/>
    </xf>
    <xf numFmtId="164" fontId="39" fillId="4" borderId="0" xfId="5" applyNumberFormat="1" applyFont="1" applyFill="1" applyBorder="1" applyAlignment="1">
      <alignment horizontal="right" vertical="top"/>
    </xf>
    <xf numFmtId="40" fontId="39" fillId="4" borderId="0" xfId="5" applyNumberFormat="1" applyFont="1" applyFill="1" applyBorder="1" applyAlignment="1">
      <alignment horizontal="center" vertical="top"/>
    </xf>
    <xf numFmtId="2" fontId="40" fillId="4" borderId="0" xfId="5" applyNumberFormat="1" applyFont="1" applyFill="1" applyBorder="1" applyAlignment="1">
      <alignment horizontal="center" vertical="top"/>
    </xf>
    <xf numFmtId="169" fontId="40" fillId="4" borderId="0" xfId="5" applyNumberFormat="1" applyFont="1" applyFill="1" applyBorder="1" applyAlignment="1">
      <alignment horizontal="center" vertical="top"/>
    </xf>
    <xf numFmtId="40" fontId="40" fillId="4" borderId="0" xfId="5" applyNumberFormat="1" applyFont="1" applyFill="1" applyBorder="1" applyAlignment="1">
      <alignment horizontal="right" vertical="top"/>
    </xf>
    <xf numFmtId="40" fontId="40" fillId="4" borderId="0" xfId="5" applyNumberFormat="1" applyFont="1" applyFill="1" applyBorder="1" applyAlignment="1">
      <alignment vertical="top"/>
    </xf>
    <xf numFmtId="0" fontId="40" fillId="4" borderId="0" xfId="0" applyFont="1" applyFill="1" applyBorder="1" applyAlignment="1">
      <alignment vertical="top"/>
    </xf>
    <xf numFmtId="1" fontId="39" fillId="4" borderId="0" xfId="5" applyNumberFormat="1" applyFont="1" applyFill="1" applyBorder="1" applyAlignment="1">
      <alignment horizontal="right" vertical="top"/>
    </xf>
    <xf numFmtId="40" fontId="39" fillId="4" borderId="0" xfId="5" applyNumberFormat="1" applyFont="1" applyFill="1" applyBorder="1" applyAlignment="1">
      <alignment horizontal="justify" vertical="top"/>
    </xf>
    <xf numFmtId="170" fontId="40" fillId="4" borderId="0" xfId="5" applyNumberFormat="1" applyFont="1" applyFill="1" applyBorder="1" applyAlignment="1">
      <alignment horizontal="center" vertical="top"/>
    </xf>
    <xf numFmtId="40" fontId="39" fillId="4" borderId="0" xfId="5" applyNumberFormat="1" applyFont="1" applyFill="1" applyBorder="1" applyAlignment="1">
      <alignment horizontal="right" vertical="top"/>
    </xf>
    <xf numFmtId="40" fontId="39" fillId="4" borderId="0" xfId="5" applyNumberFormat="1" applyFont="1" applyFill="1" applyBorder="1" applyAlignment="1">
      <alignment vertical="top"/>
    </xf>
    <xf numFmtId="40" fontId="39" fillId="4" borderId="0" xfId="5" applyNumberFormat="1" applyFont="1" applyFill="1" applyBorder="1" applyAlignment="1">
      <alignment horizontal="left" vertical="top"/>
    </xf>
    <xf numFmtId="2" fontId="40" fillId="4" borderId="0" xfId="5" applyNumberFormat="1" applyFont="1" applyFill="1" applyBorder="1" applyAlignment="1">
      <alignment horizontal="center" vertical="top" wrapText="1"/>
    </xf>
    <xf numFmtId="170" fontId="40" fillId="4" borderId="0" xfId="5" applyNumberFormat="1" applyFont="1" applyFill="1" applyBorder="1" applyAlignment="1">
      <alignment horizontal="center" vertical="top" wrapText="1"/>
    </xf>
    <xf numFmtId="2" fontId="39" fillId="4" borderId="0" xfId="5" applyNumberFormat="1" applyFont="1" applyFill="1" applyBorder="1" applyAlignment="1">
      <alignment horizontal="center" vertical="top"/>
    </xf>
    <xf numFmtId="169" fontId="39" fillId="4" borderId="0" xfId="5" applyNumberFormat="1" applyFont="1" applyFill="1" applyBorder="1" applyAlignment="1">
      <alignment horizontal="center" vertical="top"/>
    </xf>
    <xf numFmtId="2" fontId="29" fillId="4" borderId="0" xfId="0" applyNumberFormat="1" applyFont="1" applyFill="1" applyBorder="1" applyAlignment="1">
      <alignment vertical="top"/>
    </xf>
    <xf numFmtId="0" fontId="29" fillId="4" borderId="0" xfId="0" applyFont="1" applyFill="1" applyBorder="1" applyAlignment="1">
      <alignment horizontal="right" vertical="top"/>
    </xf>
    <xf numFmtId="40" fontId="29" fillId="4" borderId="0" xfId="0" applyNumberFormat="1" applyFont="1" applyFill="1" applyBorder="1" applyAlignment="1">
      <alignment vertical="top"/>
    </xf>
    <xf numFmtId="1" fontId="29" fillId="4" borderId="0" xfId="0" applyNumberFormat="1" applyFont="1" applyFill="1" applyBorder="1" applyAlignment="1">
      <alignment vertical="top"/>
    </xf>
    <xf numFmtId="40" fontId="29" fillId="4" borderId="0" xfId="5" applyNumberFormat="1" applyFont="1" applyFill="1" applyBorder="1" applyAlignment="1">
      <alignment horizontal="center" vertical="top"/>
    </xf>
    <xf numFmtId="40" fontId="41" fillId="4" borderId="22" xfId="5" applyNumberFormat="1" applyFont="1" applyFill="1" applyBorder="1" applyAlignment="1">
      <alignment horizontal="justify" vertical="top"/>
    </xf>
    <xf numFmtId="0" fontId="13" fillId="0" borderId="0" xfId="0" applyFont="1" applyAlignment="1">
      <alignment horizontal="center"/>
    </xf>
    <xf numFmtId="0" fontId="14" fillId="0" borderId="0" xfId="0" applyFont="1" applyAlignment="1">
      <alignment horizontal="center" vertical="center" wrapText="1"/>
    </xf>
    <xf numFmtId="0" fontId="16" fillId="4" borderId="0" xfId="0" applyFont="1" applyFill="1" applyBorder="1" applyAlignment="1">
      <alignment horizontal="left" vertical="top" wrapText="1"/>
    </xf>
    <xf numFmtId="0" fontId="20" fillId="0" borderId="15" xfId="0" applyFont="1" applyBorder="1" applyAlignment="1">
      <alignment horizontal="center"/>
    </xf>
    <xf numFmtId="0" fontId="28" fillId="4" borderId="0" xfId="0" applyFont="1" applyFill="1" applyBorder="1" applyAlignment="1">
      <alignment horizontal="left" vertical="top" wrapText="1"/>
    </xf>
    <xf numFmtId="40" fontId="40" fillId="4" borderId="0" xfId="5" applyNumberFormat="1" applyFont="1" applyFill="1" applyBorder="1" applyAlignment="1">
      <alignment horizontal="center" vertical="top"/>
    </xf>
    <xf numFmtId="40" fontId="39" fillId="4" borderId="0" xfId="5" applyNumberFormat="1" applyFont="1" applyFill="1" applyBorder="1" applyAlignment="1">
      <alignment horizontal="right" vertical="top"/>
    </xf>
    <xf numFmtId="0" fontId="31" fillId="4" borderId="0" xfId="0" applyFont="1" applyFill="1" applyBorder="1" applyAlignment="1">
      <alignment horizontal="center" vertical="top" wrapText="1"/>
    </xf>
    <xf numFmtId="0" fontId="6" fillId="4" borderId="18" xfId="0" applyFont="1" applyFill="1" applyBorder="1" applyAlignment="1">
      <alignment horizontal="right" vertical="top"/>
    </xf>
    <xf numFmtId="0" fontId="6" fillId="4" borderId="0" xfId="0" applyFont="1" applyFill="1" applyBorder="1" applyAlignment="1">
      <alignment horizontal="left" vertical="top" wrapText="1"/>
    </xf>
    <xf numFmtId="0" fontId="7" fillId="4" borderId="0" xfId="0" applyFont="1" applyFill="1" applyBorder="1" applyAlignment="1">
      <alignment horizontal="center" vertical="top" wrapText="1"/>
    </xf>
  </cellXfs>
  <cellStyles count="8">
    <cellStyle name="Comma" xfId="5" builtinId="3"/>
    <cellStyle name="Normal" xfId="0" builtinId="0"/>
    <cellStyle name="Normal 2" xfId="1"/>
    <cellStyle name="Normal 2 2" xfId="7"/>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7"/>
  <sheetViews>
    <sheetView zoomScaleNormal="100" workbookViewId="0">
      <selection activeCell="L14" sqref="L14"/>
    </sheetView>
  </sheetViews>
  <sheetFormatPr defaultRowHeight="15" x14ac:dyDescent="0.25"/>
  <sheetData>
    <row r="15" spans="1:8" ht="34.5" x14ac:dyDescent="0.55000000000000004">
      <c r="A15" s="368" t="s">
        <v>281</v>
      </c>
      <c r="B15" s="368"/>
      <c r="C15" s="368"/>
      <c r="D15" s="368"/>
      <c r="E15" s="368"/>
      <c r="F15" s="368"/>
      <c r="G15" s="368"/>
      <c r="H15" s="368"/>
    </row>
    <row r="17" spans="1:8" ht="53.25" customHeight="1" x14ac:dyDescent="0.25">
      <c r="A17" s="369" t="s">
        <v>498</v>
      </c>
      <c r="B17" s="369"/>
      <c r="C17" s="369"/>
      <c r="D17" s="369"/>
      <c r="E17" s="369"/>
      <c r="F17" s="369"/>
      <c r="G17" s="369"/>
      <c r="H17" s="369"/>
    </row>
  </sheetData>
  <mergeCells count="2">
    <mergeCell ref="A15:H15"/>
    <mergeCell ref="A17:H17"/>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9"/>
  <sheetViews>
    <sheetView workbookViewId="0">
      <selection activeCell="C11" sqref="C11"/>
    </sheetView>
  </sheetViews>
  <sheetFormatPr defaultRowHeight="12.75" x14ac:dyDescent="0.2"/>
  <cols>
    <col min="1" max="1" width="10.7109375" style="143" customWidth="1"/>
    <col min="2" max="2" width="44.28515625" style="143" customWidth="1"/>
    <col min="3" max="3" width="24.42578125" style="144" customWidth="1"/>
    <col min="4" max="16384" width="9.140625" style="143"/>
  </cols>
  <sheetData>
    <row r="1" spans="1:14" s="3" customFormat="1" ht="15" customHeight="1" x14ac:dyDescent="0.25">
      <c r="A1" s="160" t="s">
        <v>438</v>
      </c>
      <c r="B1" s="161"/>
      <c r="C1" s="162"/>
      <c r="D1" s="163"/>
      <c r="E1" s="164"/>
      <c r="F1" s="165"/>
      <c r="I1" s="166"/>
      <c r="J1" s="166"/>
      <c r="K1" s="166"/>
      <c r="L1" s="166"/>
      <c r="M1" s="166"/>
      <c r="N1" s="166"/>
    </row>
    <row r="2" spans="1:14" s="3" customFormat="1" ht="15" customHeight="1" x14ac:dyDescent="0.25">
      <c r="A2" s="372" t="s">
        <v>467</v>
      </c>
      <c r="B2" s="372"/>
      <c r="C2" s="167"/>
      <c r="D2" s="168"/>
      <c r="E2" s="169"/>
      <c r="F2" s="170"/>
      <c r="I2" s="166"/>
      <c r="J2" s="166"/>
      <c r="K2" s="166"/>
      <c r="L2" s="166"/>
      <c r="M2" s="166"/>
      <c r="N2" s="166"/>
    </row>
    <row r="3" spans="1:14" s="3" customFormat="1" ht="15" customHeight="1" x14ac:dyDescent="0.25">
      <c r="A3" s="171" t="s">
        <v>468</v>
      </c>
      <c r="B3" s="172"/>
      <c r="C3" s="167"/>
      <c r="D3" s="168"/>
      <c r="E3" s="169"/>
      <c r="F3" s="170"/>
      <c r="I3" s="166"/>
      <c r="J3" s="166"/>
      <c r="K3" s="166"/>
      <c r="L3" s="166"/>
      <c r="M3" s="166"/>
      <c r="N3" s="166"/>
    </row>
    <row r="4" spans="1:14" s="3" customFormat="1" ht="15" customHeight="1" x14ac:dyDescent="0.25">
      <c r="A4" s="372" t="s">
        <v>439</v>
      </c>
      <c r="B4" s="372"/>
      <c r="C4" s="167"/>
      <c r="D4" s="168"/>
      <c r="E4" s="169"/>
      <c r="F4" s="170"/>
      <c r="I4" s="166"/>
      <c r="J4" s="166"/>
      <c r="K4" s="166"/>
      <c r="L4" s="166"/>
      <c r="M4" s="166"/>
      <c r="N4" s="166"/>
    </row>
    <row r="5" spans="1:14" s="3" customFormat="1" ht="9.9499999999999993" customHeight="1" x14ac:dyDescent="0.25">
      <c r="A5" s="172"/>
      <c r="B5" s="172"/>
      <c r="C5" s="167"/>
      <c r="D5" s="168"/>
      <c r="E5" s="169"/>
      <c r="F5" s="170"/>
      <c r="I5" s="166"/>
      <c r="J5" s="166"/>
      <c r="K5" s="166"/>
      <c r="L5" s="166"/>
      <c r="M5" s="166"/>
      <c r="N5" s="166"/>
    </row>
    <row r="6" spans="1:14" s="140" customFormat="1" ht="15" customHeight="1" x14ac:dyDescent="0.25">
      <c r="A6" s="141" t="s">
        <v>443</v>
      </c>
      <c r="B6" s="137"/>
      <c r="C6" s="136"/>
      <c r="D6" s="137"/>
      <c r="E6" s="138"/>
      <c r="F6" s="137"/>
      <c r="G6" s="139"/>
    </row>
    <row r="7" spans="1:14" s="140" customFormat="1" ht="9.9499999999999993" customHeight="1" x14ac:dyDescent="0.25">
      <c r="A7" s="137"/>
      <c r="B7" s="137"/>
      <c r="C7" s="136"/>
      <c r="D7" s="137"/>
      <c r="E7" s="138"/>
      <c r="F7" s="137"/>
      <c r="G7" s="139"/>
    </row>
    <row r="8" spans="1:14" s="140" customFormat="1" ht="15" customHeight="1" x14ac:dyDescent="0.25">
      <c r="A8" s="370" t="s">
        <v>441</v>
      </c>
      <c r="B8" s="370"/>
      <c r="C8" s="136"/>
      <c r="D8" s="137"/>
      <c r="E8" s="138"/>
      <c r="F8" s="137"/>
      <c r="G8" s="139"/>
    </row>
    <row r="9" spans="1:14" s="140" customFormat="1" ht="15" customHeight="1" x14ac:dyDescent="0.25">
      <c r="A9" s="370" t="s">
        <v>440</v>
      </c>
      <c r="B9" s="370"/>
      <c r="C9" s="136"/>
      <c r="D9" s="137"/>
      <c r="E9" s="138"/>
      <c r="F9" s="137"/>
      <c r="G9" s="139"/>
    </row>
    <row r="10" spans="1:14" s="140" customFormat="1" ht="15" customHeight="1" x14ac:dyDescent="0.25">
      <c r="A10" s="370" t="s">
        <v>442</v>
      </c>
      <c r="B10" s="370"/>
      <c r="C10" s="136"/>
      <c r="D10" s="137"/>
      <c r="E10" s="138"/>
      <c r="F10" s="137"/>
      <c r="G10" s="139"/>
    </row>
    <row r="11" spans="1:14" ht="15.75" x14ac:dyDescent="0.25">
      <c r="A11" s="142"/>
    </row>
    <row r="12" spans="1:14" ht="20.25" x14ac:dyDescent="0.3">
      <c r="A12" s="371" t="s">
        <v>7</v>
      </c>
      <c r="B12" s="371"/>
      <c r="C12" s="371"/>
    </row>
    <row r="13" spans="1:14" ht="13.5" thickBot="1" x14ac:dyDescent="0.25">
      <c r="A13" s="145"/>
      <c r="B13" s="145"/>
      <c r="C13" s="146"/>
    </row>
    <row r="14" spans="1:14" s="149" customFormat="1" ht="24.95" customHeight="1" thickBot="1" x14ac:dyDescent="0.3">
      <c r="A14" s="147" t="s">
        <v>8</v>
      </c>
      <c r="B14" s="147" t="s">
        <v>9</v>
      </c>
      <c r="C14" s="148" t="s">
        <v>10</v>
      </c>
    </row>
    <row r="15" spans="1:14" s="149" customFormat="1" ht="24.95" customHeight="1" x14ac:dyDescent="0.25">
      <c r="A15" s="150">
        <v>1</v>
      </c>
      <c r="B15" s="151" t="str">
        <f>BOQ!B781</f>
        <v>Preliminaries</v>
      </c>
      <c r="C15" s="152"/>
    </row>
    <row r="16" spans="1:14" s="149" customFormat="1" ht="24.95" customHeight="1" x14ac:dyDescent="0.25">
      <c r="A16" s="153">
        <v>2</v>
      </c>
      <c r="B16" s="154" t="str">
        <f>BOQ!B782</f>
        <v>Ground Works</v>
      </c>
      <c r="C16" s="155"/>
    </row>
    <row r="17" spans="1:4" s="149" customFormat="1" ht="24.95" customHeight="1" x14ac:dyDescent="0.25">
      <c r="A17" s="153">
        <v>3</v>
      </c>
      <c r="B17" s="154" t="str">
        <f>BOQ!B783</f>
        <v xml:space="preserve">Concrete </v>
      </c>
      <c r="C17" s="155"/>
    </row>
    <row r="18" spans="1:4" s="149" customFormat="1" ht="24.95" customHeight="1" x14ac:dyDescent="0.25">
      <c r="A18" s="153">
        <v>4</v>
      </c>
      <c r="B18" s="154" t="str">
        <f>BOQ!B784</f>
        <v>Massonry and Plastering</v>
      </c>
      <c r="C18" s="155"/>
    </row>
    <row r="19" spans="1:4" s="149" customFormat="1" ht="24.95" customHeight="1" x14ac:dyDescent="0.25">
      <c r="A19" s="153">
        <v>5</v>
      </c>
      <c r="B19" s="154" t="str">
        <f>BOQ!B785</f>
        <v>Wood Works</v>
      </c>
      <c r="C19" s="155"/>
    </row>
    <row r="20" spans="1:4" s="149" customFormat="1" ht="24.95" customHeight="1" x14ac:dyDescent="0.25">
      <c r="A20" s="150">
        <v>6</v>
      </c>
      <c r="B20" s="154" t="str">
        <f>BOQ!B786</f>
        <v>Ceilings</v>
      </c>
      <c r="C20" s="155"/>
    </row>
    <row r="21" spans="1:4" s="149" customFormat="1" ht="24.95" customHeight="1" x14ac:dyDescent="0.25">
      <c r="A21" s="153">
        <v>7</v>
      </c>
      <c r="B21" s="154" t="str">
        <f>BOQ!B788</f>
        <v>Finishes</v>
      </c>
      <c r="C21" s="155"/>
    </row>
    <row r="22" spans="1:4" s="149" customFormat="1" ht="24.95" customHeight="1" x14ac:dyDescent="0.25">
      <c r="A22" s="153">
        <v>8</v>
      </c>
      <c r="B22" s="154" t="str">
        <f>BOQ!B789</f>
        <v>Painting</v>
      </c>
      <c r="C22" s="155"/>
    </row>
    <row r="23" spans="1:4" s="149" customFormat="1" ht="24.95" customHeight="1" x14ac:dyDescent="0.25">
      <c r="A23" s="153">
        <v>9</v>
      </c>
      <c r="B23" s="154" t="str">
        <f>BOQ!B790</f>
        <v>Roof truss and cover</v>
      </c>
      <c r="C23" s="155"/>
    </row>
    <row r="24" spans="1:4" s="149" customFormat="1" ht="24.95" customHeight="1" x14ac:dyDescent="0.25">
      <c r="A24" s="153">
        <v>10</v>
      </c>
      <c r="B24" s="154" t="str">
        <f>BOQ!B791</f>
        <v>Hydraulic and Drainage</v>
      </c>
      <c r="C24" s="155"/>
    </row>
    <row r="25" spans="1:4" s="149" customFormat="1" ht="24.95" customHeight="1" x14ac:dyDescent="0.25">
      <c r="A25" s="150">
        <v>11</v>
      </c>
      <c r="B25" s="154" t="str">
        <f>BOQ!B792</f>
        <v>Electrical and Specific Installation</v>
      </c>
      <c r="C25" s="155"/>
    </row>
    <row r="26" spans="1:4" s="149" customFormat="1" ht="24.95" customHeight="1" x14ac:dyDescent="0.25">
      <c r="A26" s="153">
        <v>12</v>
      </c>
      <c r="B26" s="154" t="str">
        <f>BOQ!B793</f>
        <v>Addition</v>
      </c>
      <c r="C26" s="155"/>
    </row>
    <row r="27" spans="1:4" s="149" customFormat="1" ht="24.95" customHeight="1" x14ac:dyDescent="0.25">
      <c r="A27" s="153">
        <v>13</v>
      </c>
      <c r="B27" s="154" t="str">
        <f>BOQ!B794</f>
        <v>Ommission</v>
      </c>
      <c r="C27" s="156"/>
    </row>
    <row r="28" spans="1:4" s="149" customFormat="1" ht="24.95" customHeight="1" x14ac:dyDescent="0.25">
      <c r="A28" s="153">
        <v>14</v>
      </c>
      <c r="B28" s="157" t="s">
        <v>423</v>
      </c>
      <c r="C28" s="156"/>
    </row>
    <row r="29" spans="1:4" s="149" customFormat="1" ht="24.95" customHeight="1" thickBot="1" x14ac:dyDescent="0.3">
      <c r="A29" s="176"/>
      <c r="B29" s="177"/>
      <c r="C29" s="178"/>
    </row>
    <row r="30" spans="1:4" s="149" customFormat="1" ht="30" customHeight="1" thickBot="1" x14ac:dyDescent="0.3">
      <c r="A30" s="173"/>
      <c r="B30" s="174" t="s">
        <v>11</v>
      </c>
      <c r="C30" s="175"/>
    </row>
    <row r="31" spans="1:4" ht="30" customHeight="1" thickBot="1" x14ac:dyDescent="0.3">
      <c r="A31" s="173"/>
      <c r="B31" s="174" t="s">
        <v>469</v>
      </c>
      <c r="C31" s="175"/>
      <c r="D31" s="158"/>
    </row>
    <row r="32" spans="1:4" ht="30" customHeight="1" thickBot="1" x14ac:dyDescent="0.25">
      <c r="A32" s="173"/>
      <c r="B32" s="174" t="s">
        <v>470</v>
      </c>
      <c r="C32" s="175"/>
      <c r="D32" s="159"/>
    </row>
    <row r="259" spans="3:6" x14ac:dyDescent="0.2">
      <c r="C259" s="143"/>
      <c r="F259" s="143">
        <v>100</v>
      </c>
    </row>
  </sheetData>
  <mergeCells count="6">
    <mergeCell ref="A10:B10"/>
    <mergeCell ref="A12:C12"/>
    <mergeCell ref="A4:B4"/>
    <mergeCell ref="A2:B2"/>
    <mergeCell ref="A8:B8"/>
    <mergeCell ref="A9:B9"/>
  </mergeCells>
  <pageMargins left="1" right="1"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0"/>
  <sheetViews>
    <sheetView tabSelected="1" topLeftCell="A511" zoomScaleNormal="100" workbookViewId="0">
      <selection activeCell="E522" sqref="E522"/>
    </sheetView>
  </sheetViews>
  <sheetFormatPr defaultRowHeight="15" customHeight="1" x14ac:dyDescent="0.25"/>
  <cols>
    <col min="1" max="1" width="7.140625" style="181" customWidth="1"/>
    <col min="2" max="2" width="48.140625" style="181" customWidth="1"/>
    <col min="3" max="3" width="9.5703125" style="182" customWidth="1"/>
    <col min="4" max="4" width="7.7109375" style="183" customWidth="1"/>
    <col min="5" max="5" width="11.5703125" style="363" customWidth="1"/>
    <col min="6" max="6" width="14.7109375" style="181" customWidth="1"/>
    <col min="7" max="16384" width="9.140625" style="166"/>
  </cols>
  <sheetData>
    <row r="1" spans="1:6" ht="23.25" customHeight="1" x14ac:dyDescent="0.25">
      <c r="A1" s="180"/>
      <c r="B1" s="375" t="s">
        <v>77</v>
      </c>
      <c r="C1" s="375"/>
      <c r="D1" s="375"/>
      <c r="E1" s="375"/>
      <c r="F1" s="179"/>
    </row>
    <row r="2" spans="1:6" ht="6.95" customHeight="1" x14ac:dyDescent="0.25">
      <c r="E2" s="184"/>
      <c r="F2" s="185"/>
    </row>
    <row r="3" spans="1:6" ht="15" customHeight="1" x14ac:dyDescent="0.25">
      <c r="A3" s="186" t="s">
        <v>12</v>
      </c>
      <c r="B3" s="186" t="s">
        <v>9</v>
      </c>
      <c r="C3" s="187" t="s">
        <v>14</v>
      </c>
      <c r="D3" s="186" t="s">
        <v>13</v>
      </c>
      <c r="E3" s="188" t="s">
        <v>15</v>
      </c>
      <c r="F3" s="188" t="s">
        <v>10</v>
      </c>
    </row>
    <row r="4" spans="1:6" ht="15" customHeight="1" x14ac:dyDescent="0.25">
      <c r="A4" s="189"/>
      <c r="B4" s="190" t="s">
        <v>78</v>
      </c>
      <c r="C4" s="191"/>
      <c r="D4" s="192"/>
      <c r="E4" s="193"/>
      <c r="F4" s="194"/>
    </row>
    <row r="5" spans="1:6" s="201" customFormat="1" ht="15" customHeight="1" x14ac:dyDescent="0.25">
      <c r="A5" s="195"/>
      <c r="B5" s="196"/>
      <c r="C5" s="197"/>
      <c r="D5" s="198"/>
      <c r="E5" s="199"/>
      <c r="F5" s="200"/>
    </row>
    <row r="6" spans="1:6" s="201" customFormat="1" ht="15" customHeight="1" x14ac:dyDescent="0.25">
      <c r="A6" s="202"/>
      <c r="B6" s="203" t="s">
        <v>16</v>
      </c>
      <c r="C6" s="204"/>
      <c r="D6" s="205"/>
      <c r="E6" s="206"/>
      <c r="F6" s="207"/>
    </row>
    <row r="7" spans="1:6" s="201" customFormat="1" ht="15" customHeight="1" x14ac:dyDescent="0.25">
      <c r="A7" s="202"/>
      <c r="B7" s="203"/>
      <c r="C7" s="204"/>
      <c r="D7" s="205"/>
      <c r="E7" s="206"/>
      <c r="F7" s="207"/>
    </row>
    <row r="8" spans="1:6" s="201" customFormat="1" ht="15" customHeight="1" x14ac:dyDescent="0.25">
      <c r="A8" s="208">
        <v>1.1000000000000001</v>
      </c>
      <c r="B8" s="209" t="s">
        <v>17</v>
      </c>
      <c r="C8" s="204"/>
      <c r="D8" s="205"/>
      <c r="E8" s="206"/>
      <c r="F8" s="207"/>
    </row>
    <row r="9" spans="1:6" s="201" customFormat="1" ht="15" customHeight="1" x14ac:dyDescent="0.25">
      <c r="A9" s="202"/>
      <c r="B9" s="210" t="s">
        <v>18</v>
      </c>
      <c r="C9" s="204"/>
      <c r="D9" s="205"/>
      <c r="E9" s="206"/>
      <c r="F9" s="207"/>
    </row>
    <row r="10" spans="1:6" s="201" customFormat="1" ht="15" customHeight="1" x14ac:dyDescent="0.25">
      <c r="A10" s="202"/>
      <c r="B10" s="210" t="s">
        <v>124</v>
      </c>
      <c r="C10" s="204"/>
      <c r="D10" s="205"/>
      <c r="E10" s="206"/>
      <c r="F10" s="207"/>
    </row>
    <row r="11" spans="1:6" s="201" customFormat="1" ht="15" customHeight="1" x14ac:dyDescent="0.25">
      <c r="A11" s="202"/>
      <c r="B11" s="210" t="s">
        <v>19</v>
      </c>
      <c r="C11" s="204"/>
      <c r="D11" s="205"/>
      <c r="E11" s="206"/>
      <c r="F11" s="207"/>
    </row>
    <row r="12" spans="1:6" s="201" customFormat="1" ht="15" customHeight="1" x14ac:dyDescent="0.25">
      <c r="A12" s="202"/>
      <c r="B12" s="210" t="s">
        <v>20</v>
      </c>
      <c r="C12" s="204"/>
      <c r="D12" s="205"/>
      <c r="E12" s="206"/>
      <c r="F12" s="207"/>
    </row>
    <row r="13" spans="1:6" s="201" customFormat="1" ht="15" customHeight="1" x14ac:dyDescent="0.25">
      <c r="A13" s="202"/>
      <c r="B13" s="210" t="s">
        <v>21</v>
      </c>
      <c r="C13" s="204"/>
      <c r="D13" s="205"/>
      <c r="E13" s="206"/>
      <c r="F13" s="207"/>
    </row>
    <row r="14" spans="1:6" s="201" customFormat="1" ht="15" customHeight="1" x14ac:dyDescent="0.25">
      <c r="A14" s="202"/>
      <c r="B14" s="210" t="s">
        <v>22</v>
      </c>
      <c r="C14" s="204"/>
      <c r="D14" s="205"/>
      <c r="E14" s="206"/>
      <c r="F14" s="207"/>
    </row>
    <row r="15" spans="1:6" s="201" customFormat="1" ht="15" customHeight="1" x14ac:dyDescent="0.25">
      <c r="A15" s="202"/>
      <c r="B15" s="210" t="s">
        <v>23</v>
      </c>
      <c r="C15" s="204"/>
      <c r="D15" s="205"/>
      <c r="E15" s="206"/>
      <c r="F15" s="207"/>
    </row>
    <row r="16" spans="1:6" s="201" customFormat="1" ht="15" customHeight="1" x14ac:dyDescent="0.25">
      <c r="A16" s="202"/>
      <c r="B16" s="210" t="s">
        <v>24</v>
      </c>
      <c r="C16" s="204"/>
      <c r="D16" s="205"/>
      <c r="E16" s="206"/>
      <c r="F16" s="207"/>
    </row>
    <row r="17" spans="1:6" s="201" customFormat="1" ht="15" customHeight="1" x14ac:dyDescent="0.25">
      <c r="A17" s="202"/>
      <c r="B17" s="210" t="s">
        <v>25</v>
      </c>
      <c r="C17" s="204"/>
      <c r="D17" s="205"/>
      <c r="E17" s="206"/>
      <c r="F17" s="207"/>
    </row>
    <row r="18" spans="1:6" s="201" customFormat="1" ht="15" customHeight="1" x14ac:dyDescent="0.25">
      <c r="A18" s="202"/>
      <c r="B18" s="210" t="s">
        <v>26</v>
      </c>
      <c r="C18" s="204"/>
      <c r="D18" s="205"/>
      <c r="E18" s="206"/>
      <c r="F18" s="207"/>
    </row>
    <row r="19" spans="1:6" s="201" customFormat="1" ht="15" customHeight="1" x14ac:dyDescent="0.25">
      <c r="A19" s="202"/>
      <c r="B19" s="210" t="s">
        <v>27</v>
      </c>
      <c r="C19" s="204"/>
      <c r="D19" s="205"/>
      <c r="E19" s="206"/>
      <c r="F19" s="207"/>
    </row>
    <row r="20" spans="1:6" s="201" customFormat="1" ht="15" customHeight="1" x14ac:dyDescent="0.25">
      <c r="A20" s="202"/>
      <c r="B20" s="210" t="s">
        <v>193</v>
      </c>
      <c r="C20" s="204"/>
      <c r="D20" s="205"/>
      <c r="E20" s="206"/>
      <c r="F20" s="207"/>
    </row>
    <row r="21" spans="1:6" s="201" customFormat="1" ht="15" customHeight="1" x14ac:dyDescent="0.25">
      <c r="A21" s="202"/>
      <c r="B21" s="210" t="s">
        <v>194</v>
      </c>
      <c r="C21" s="204"/>
      <c r="D21" s="205"/>
      <c r="E21" s="206"/>
      <c r="F21" s="207"/>
    </row>
    <row r="22" spans="1:6" s="201" customFormat="1" ht="15" customHeight="1" x14ac:dyDescent="0.25">
      <c r="A22" s="202"/>
      <c r="B22" s="203"/>
      <c r="C22" s="204"/>
      <c r="D22" s="205"/>
      <c r="E22" s="206"/>
      <c r="F22" s="207"/>
    </row>
    <row r="23" spans="1:6" s="201" customFormat="1" ht="15" customHeight="1" x14ac:dyDescent="0.25">
      <c r="A23" s="202"/>
      <c r="B23" s="211"/>
      <c r="C23" s="204"/>
      <c r="D23" s="205"/>
      <c r="E23" s="206"/>
      <c r="F23" s="207"/>
    </row>
    <row r="24" spans="1:6" s="201" customFormat="1" ht="15" customHeight="1" x14ac:dyDescent="0.25">
      <c r="A24" s="208">
        <v>1.2</v>
      </c>
      <c r="B24" s="212" t="s">
        <v>79</v>
      </c>
      <c r="C24" s="204"/>
      <c r="D24" s="205"/>
      <c r="E24" s="206"/>
      <c r="F24" s="207"/>
    </row>
    <row r="25" spans="1:6" s="201" customFormat="1" ht="51" x14ac:dyDescent="0.25">
      <c r="A25" s="202"/>
      <c r="B25" s="213" t="s">
        <v>125</v>
      </c>
      <c r="C25" s="204">
        <v>1</v>
      </c>
      <c r="D25" s="214" t="s">
        <v>28</v>
      </c>
      <c r="E25" s="215"/>
      <c r="F25" s="216"/>
    </row>
    <row r="26" spans="1:6" s="201" customFormat="1" ht="15" customHeight="1" x14ac:dyDescent="0.25">
      <c r="A26" s="202"/>
      <c r="B26" s="211"/>
      <c r="C26" s="204"/>
      <c r="D26" s="205"/>
      <c r="E26" s="215"/>
      <c r="F26" s="216"/>
    </row>
    <row r="27" spans="1:6" s="201" customFormat="1" ht="15" customHeight="1" x14ac:dyDescent="0.25">
      <c r="A27" s="208">
        <v>1.3</v>
      </c>
      <c r="B27" s="212" t="s">
        <v>80</v>
      </c>
      <c r="C27" s="204"/>
      <c r="D27" s="205"/>
      <c r="E27" s="215"/>
      <c r="F27" s="216"/>
    </row>
    <row r="28" spans="1:6" s="201" customFormat="1" ht="15" customHeight="1" x14ac:dyDescent="0.25">
      <c r="A28" s="217"/>
      <c r="B28" s="218" t="s">
        <v>81</v>
      </c>
      <c r="C28" s="204">
        <v>1</v>
      </c>
      <c r="D28" s="214" t="s">
        <v>28</v>
      </c>
      <c r="E28" s="219"/>
      <c r="F28" s="216"/>
    </row>
    <row r="29" spans="1:6" s="201" customFormat="1" ht="15" customHeight="1" x14ac:dyDescent="0.25">
      <c r="A29" s="202"/>
      <c r="B29" s="211"/>
      <c r="C29" s="204"/>
      <c r="D29" s="205"/>
      <c r="E29" s="215"/>
      <c r="F29" s="207"/>
    </row>
    <row r="30" spans="1:6" s="201" customFormat="1" ht="15" customHeight="1" x14ac:dyDescent="0.25">
      <c r="A30" s="208">
        <v>1.4</v>
      </c>
      <c r="B30" s="212" t="s">
        <v>126</v>
      </c>
      <c r="C30" s="204"/>
      <c r="D30" s="205"/>
      <c r="E30" s="215"/>
      <c r="F30" s="207"/>
    </row>
    <row r="31" spans="1:6" s="201" customFormat="1" ht="25.5" x14ac:dyDescent="0.25">
      <c r="A31" s="217"/>
      <c r="B31" s="218" t="s">
        <v>127</v>
      </c>
      <c r="C31" s="204">
        <v>1</v>
      </c>
      <c r="D31" s="205" t="s">
        <v>28</v>
      </c>
      <c r="E31" s="215"/>
      <c r="F31" s="207"/>
    </row>
    <row r="32" spans="1:6" s="201" customFormat="1" ht="15" customHeight="1" x14ac:dyDescent="0.25">
      <c r="A32" s="202"/>
      <c r="B32" s="211"/>
      <c r="C32" s="204"/>
      <c r="D32" s="205"/>
      <c r="E32" s="215"/>
      <c r="F32" s="207"/>
    </row>
    <row r="33" spans="1:6" s="201" customFormat="1" ht="15" customHeight="1" x14ac:dyDescent="0.25">
      <c r="A33" s="202"/>
      <c r="B33" s="211"/>
      <c r="C33" s="204"/>
      <c r="D33" s="205"/>
      <c r="E33" s="215"/>
      <c r="F33" s="207"/>
    </row>
    <row r="34" spans="1:6" s="201" customFormat="1" ht="15" customHeight="1" x14ac:dyDescent="0.25">
      <c r="A34" s="202"/>
      <c r="B34" s="211"/>
      <c r="C34" s="204"/>
      <c r="D34" s="205"/>
      <c r="E34" s="215"/>
      <c r="F34" s="207"/>
    </row>
    <row r="35" spans="1:6" s="201" customFormat="1" ht="15" customHeight="1" x14ac:dyDescent="0.25">
      <c r="A35" s="202"/>
      <c r="B35" s="211"/>
      <c r="C35" s="204"/>
      <c r="D35" s="205"/>
      <c r="E35" s="215"/>
      <c r="F35" s="207"/>
    </row>
    <row r="36" spans="1:6" s="201" customFormat="1" ht="15" customHeight="1" x14ac:dyDescent="0.25">
      <c r="A36" s="202"/>
      <c r="B36" s="211"/>
      <c r="C36" s="204"/>
      <c r="D36" s="205"/>
      <c r="E36" s="215"/>
      <c r="F36" s="207"/>
    </row>
    <row r="37" spans="1:6" s="201" customFormat="1" ht="15" customHeight="1" x14ac:dyDescent="0.25">
      <c r="A37" s="202"/>
      <c r="B37" s="211"/>
      <c r="C37" s="204"/>
      <c r="D37" s="205"/>
      <c r="E37" s="215"/>
      <c r="F37" s="207"/>
    </row>
    <row r="38" spans="1:6" s="201" customFormat="1" ht="15" customHeight="1" x14ac:dyDescent="0.25">
      <c r="A38" s="202"/>
      <c r="B38" s="211"/>
      <c r="C38" s="204"/>
      <c r="D38" s="205"/>
      <c r="E38" s="215"/>
      <c r="F38" s="207"/>
    </row>
    <row r="39" spans="1:6" s="201" customFormat="1" ht="15" customHeight="1" x14ac:dyDescent="0.25">
      <c r="A39" s="202"/>
      <c r="B39" s="211"/>
      <c r="C39" s="204"/>
      <c r="D39" s="205"/>
      <c r="E39" s="215"/>
      <c r="F39" s="207"/>
    </row>
    <row r="40" spans="1:6" s="201" customFormat="1" ht="15" customHeight="1" x14ac:dyDescent="0.25">
      <c r="A40" s="202"/>
      <c r="B40" s="211"/>
      <c r="C40" s="204"/>
      <c r="D40" s="205"/>
      <c r="E40" s="215"/>
      <c r="F40" s="207"/>
    </row>
    <row r="41" spans="1:6" s="201" customFormat="1" ht="15" customHeight="1" x14ac:dyDescent="0.25">
      <c r="A41" s="202"/>
      <c r="B41" s="211"/>
      <c r="C41" s="204"/>
      <c r="D41" s="205"/>
      <c r="E41" s="206"/>
      <c r="F41" s="207"/>
    </row>
    <row r="42" spans="1:6" s="201" customFormat="1" ht="15" customHeight="1" x14ac:dyDescent="0.25">
      <c r="A42" s="220"/>
      <c r="B42" s="221"/>
      <c r="C42" s="204"/>
      <c r="D42" s="215"/>
      <c r="E42" s="206"/>
      <c r="F42" s="207"/>
    </row>
    <row r="43" spans="1:6" s="201" customFormat="1" ht="15" customHeight="1" x14ac:dyDescent="0.25">
      <c r="A43" s="222"/>
      <c r="B43" s="223" t="s">
        <v>82</v>
      </c>
      <c r="C43" s="224"/>
      <c r="D43" s="225"/>
      <c r="E43" s="226"/>
      <c r="F43" s="227"/>
    </row>
    <row r="44" spans="1:6" s="201" customFormat="1" ht="15" customHeight="1" x14ac:dyDescent="0.25">
      <c r="A44" s="228"/>
      <c r="B44" s="229" t="s">
        <v>29</v>
      </c>
      <c r="C44" s="230"/>
      <c r="D44" s="231"/>
      <c r="E44" s="232"/>
      <c r="F44" s="233"/>
    </row>
    <row r="45" spans="1:6" s="201" customFormat="1" ht="15" customHeight="1" x14ac:dyDescent="0.25">
      <c r="A45" s="234"/>
      <c r="B45" s="229" t="s">
        <v>30</v>
      </c>
      <c r="C45" s="235"/>
      <c r="D45" s="236"/>
      <c r="E45" s="237"/>
      <c r="F45" s="238"/>
    </row>
    <row r="46" spans="1:6" s="201" customFormat="1" ht="15" customHeight="1" x14ac:dyDescent="0.25">
      <c r="A46" s="239"/>
      <c r="B46" s="240" t="s">
        <v>0</v>
      </c>
      <c r="C46" s="241"/>
      <c r="D46" s="242"/>
      <c r="E46" s="243"/>
      <c r="F46" s="244"/>
    </row>
    <row r="47" spans="1:6" s="201" customFormat="1" ht="15" customHeight="1" x14ac:dyDescent="0.25">
      <c r="A47" s="208">
        <v>2.1</v>
      </c>
      <c r="B47" s="209" t="s">
        <v>88</v>
      </c>
      <c r="C47" s="204"/>
      <c r="D47" s="245"/>
      <c r="E47" s="246"/>
      <c r="F47" s="247"/>
    </row>
    <row r="48" spans="1:6" s="201" customFormat="1" ht="38.25" x14ac:dyDescent="0.25">
      <c r="A48" s="208"/>
      <c r="B48" s="248" t="s">
        <v>128</v>
      </c>
      <c r="C48" s="204"/>
      <c r="D48" s="205"/>
      <c r="E48" s="215"/>
      <c r="F48" s="216"/>
    </row>
    <row r="49" spans="1:6" s="201" customFormat="1" ht="15" customHeight="1" x14ac:dyDescent="0.25">
      <c r="A49" s="208"/>
      <c r="B49" s="203"/>
      <c r="C49" s="249"/>
      <c r="D49" s="245"/>
      <c r="E49" s="246"/>
      <c r="F49" s="250"/>
    </row>
    <row r="50" spans="1:6" s="201" customFormat="1" ht="15" customHeight="1" x14ac:dyDescent="0.25">
      <c r="A50" s="208">
        <v>2.2000000000000002</v>
      </c>
      <c r="B50" s="209" t="s">
        <v>83</v>
      </c>
      <c r="C50" s="204"/>
      <c r="D50" s="245"/>
      <c r="E50" s="246"/>
      <c r="F50" s="247"/>
    </row>
    <row r="51" spans="1:6" s="201" customFormat="1" ht="51" x14ac:dyDescent="0.25">
      <c r="A51" s="220">
        <v>1</v>
      </c>
      <c r="B51" s="248" t="s">
        <v>84</v>
      </c>
      <c r="C51" s="204">
        <v>860.27</v>
      </c>
      <c r="D51" s="215" t="s">
        <v>478</v>
      </c>
      <c r="E51" s="215"/>
      <c r="F51" s="216"/>
    </row>
    <row r="52" spans="1:6" s="201" customFormat="1" ht="15" customHeight="1" x14ac:dyDescent="0.25">
      <c r="A52" s="208"/>
      <c r="B52" s="248"/>
      <c r="C52" s="204"/>
      <c r="D52" s="205"/>
      <c r="E52" s="215"/>
      <c r="F52" s="216"/>
    </row>
    <row r="53" spans="1:6" s="201" customFormat="1" ht="15" customHeight="1" x14ac:dyDescent="0.25">
      <c r="A53" s="208">
        <v>2.2999999999999998</v>
      </c>
      <c r="B53" s="209" t="s">
        <v>85</v>
      </c>
      <c r="C53" s="204"/>
      <c r="D53" s="205"/>
      <c r="E53" s="215"/>
      <c r="F53" s="216"/>
    </row>
    <row r="54" spans="1:6" s="201" customFormat="1" ht="51" x14ac:dyDescent="0.25">
      <c r="A54" s="202"/>
      <c r="B54" s="251" t="s">
        <v>86</v>
      </c>
      <c r="C54" s="204"/>
      <c r="D54" s="205"/>
      <c r="E54" s="215"/>
      <c r="F54" s="216"/>
    </row>
    <row r="55" spans="1:6" s="201" customFormat="1" ht="5.0999999999999996" customHeight="1" x14ac:dyDescent="0.25">
      <c r="A55" s="202"/>
      <c r="B55" s="252"/>
      <c r="C55" s="204"/>
      <c r="D55" s="205"/>
      <c r="E55" s="215"/>
      <c r="F55" s="216"/>
    </row>
    <row r="56" spans="1:6" s="201" customFormat="1" ht="15" customHeight="1" x14ac:dyDescent="0.25">
      <c r="A56" s="220">
        <v>1</v>
      </c>
      <c r="B56" s="252" t="s">
        <v>282</v>
      </c>
      <c r="C56" s="204">
        <f>67.08*1.2*1.2</f>
        <v>96.595199999999991</v>
      </c>
      <c r="D56" s="215" t="s">
        <v>32</v>
      </c>
      <c r="E56" s="215"/>
      <c r="F56" s="216"/>
    </row>
    <row r="57" spans="1:6" s="201" customFormat="1" ht="15" customHeight="1" x14ac:dyDescent="0.25">
      <c r="A57" s="220">
        <v>2</v>
      </c>
      <c r="B57" s="252" t="s">
        <v>283</v>
      </c>
      <c r="C57" s="204">
        <f>70.76*1.5*1.2</f>
        <v>127.36800000000001</v>
      </c>
      <c r="D57" s="215" t="s">
        <v>32</v>
      </c>
      <c r="E57" s="215"/>
      <c r="F57" s="216"/>
    </row>
    <row r="58" spans="1:6" s="201" customFormat="1" ht="15" customHeight="1" x14ac:dyDescent="0.25">
      <c r="A58" s="220">
        <v>3</v>
      </c>
      <c r="B58" s="253" t="s">
        <v>288</v>
      </c>
      <c r="C58" s="204">
        <f>117.09*0.85*0.225</f>
        <v>22.393462500000002</v>
      </c>
      <c r="D58" s="215" t="s">
        <v>32</v>
      </c>
      <c r="E58" s="215"/>
      <c r="F58" s="216"/>
    </row>
    <row r="59" spans="1:6" s="201" customFormat="1" ht="15" customHeight="1" x14ac:dyDescent="0.25">
      <c r="A59" s="220"/>
      <c r="B59" s="253"/>
      <c r="C59" s="204"/>
      <c r="D59" s="215"/>
      <c r="E59" s="215"/>
      <c r="F59" s="216"/>
    </row>
    <row r="60" spans="1:6" s="201" customFormat="1" ht="15" customHeight="1" x14ac:dyDescent="0.25">
      <c r="A60" s="208">
        <v>2.4</v>
      </c>
      <c r="B60" s="209" t="s">
        <v>87</v>
      </c>
      <c r="C60" s="204"/>
      <c r="D60" s="215"/>
      <c r="E60" s="206"/>
      <c r="F60" s="216"/>
    </row>
    <row r="61" spans="1:6" s="201" customFormat="1" ht="30" customHeight="1" x14ac:dyDescent="0.25">
      <c r="A61" s="234"/>
      <c r="B61" s="221" t="s">
        <v>129</v>
      </c>
      <c r="C61" s="204"/>
      <c r="D61" s="215"/>
      <c r="E61" s="215"/>
      <c r="F61" s="216"/>
    </row>
    <row r="62" spans="1:6" s="201" customFormat="1" ht="30" customHeight="1" x14ac:dyDescent="0.25">
      <c r="A62" s="234"/>
      <c r="B62" s="221" t="s">
        <v>130</v>
      </c>
      <c r="C62" s="204"/>
      <c r="D62" s="215"/>
      <c r="E62" s="215"/>
      <c r="F62" s="216"/>
    </row>
    <row r="63" spans="1:6" s="201" customFormat="1" ht="15" customHeight="1" x14ac:dyDescent="0.25">
      <c r="A63" s="254">
        <v>1</v>
      </c>
      <c r="B63" s="221" t="s">
        <v>284</v>
      </c>
      <c r="C63" s="204">
        <f>(0.8*0.85*67.08)+(0.25*0.38*67.08)</f>
        <v>51.987000000000002</v>
      </c>
      <c r="D63" s="215" t="s">
        <v>32</v>
      </c>
      <c r="E63" s="215"/>
      <c r="F63" s="216"/>
    </row>
    <row r="64" spans="1:6" s="201" customFormat="1" ht="15" customHeight="1" x14ac:dyDescent="0.25">
      <c r="A64" s="254">
        <v>2</v>
      </c>
      <c r="B64" s="221" t="s">
        <v>285</v>
      </c>
      <c r="C64" s="204">
        <f>(0.9*0.85*70.76)+(0.25*0.45*70.76)</f>
        <v>62.09190000000001</v>
      </c>
      <c r="D64" s="215" t="s">
        <v>32</v>
      </c>
      <c r="E64" s="215"/>
      <c r="F64" s="216"/>
    </row>
    <row r="65" spans="1:6" s="201" customFormat="1" ht="15" customHeight="1" x14ac:dyDescent="0.25">
      <c r="A65" s="254">
        <v>3</v>
      </c>
      <c r="B65" s="221" t="s">
        <v>287</v>
      </c>
      <c r="C65" s="204">
        <f>0.05*0.35*117.09</f>
        <v>2.0490749999999998</v>
      </c>
      <c r="D65" s="215" t="s">
        <v>32</v>
      </c>
      <c r="E65" s="215"/>
      <c r="F65" s="216"/>
    </row>
    <row r="66" spans="1:6" s="201" customFormat="1" ht="15" customHeight="1" x14ac:dyDescent="0.25">
      <c r="A66" s="254">
        <v>3</v>
      </c>
      <c r="B66" s="221" t="s">
        <v>286</v>
      </c>
      <c r="C66" s="204"/>
      <c r="D66" s="215"/>
      <c r="E66" s="215"/>
      <c r="F66" s="216"/>
    </row>
    <row r="67" spans="1:6" s="256" customFormat="1" ht="15" customHeight="1" x14ac:dyDescent="0.25">
      <c r="A67" s="208"/>
      <c r="B67" s="209"/>
      <c r="C67" s="249"/>
      <c r="D67" s="245"/>
      <c r="E67" s="255"/>
      <c r="F67" s="216"/>
    </row>
    <row r="68" spans="1:6" s="201" customFormat="1" ht="15" customHeight="1" x14ac:dyDescent="0.25">
      <c r="A68" s="208">
        <v>2.5</v>
      </c>
      <c r="B68" s="209" t="s">
        <v>131</v>
      </c>
      <c r="C68" s="249"/>
      <c r="D68" s="245"/>
      <c r="E68" s="215"/>
      <c r="F68" s="216"/>
    </row>
    <row r="69" spans="1:6" s="201" customFormat="1" ht="25.5" x14ac:dyDescent="0.25">
      <c r="A69" s="202"/>
      <c r="B69" s="221" t="s">
        <v>132</v>
      </c>
      <c r="C69" s="204"/>
      <c r="D69" s="205"/>
      <c r="E69" s="215"/>
      <c r="F69" s="216"/>
    </row>
    <row r="70" spans="1:6" s="201" customFormat="1" ht="5.0999999999999996" customHeight="1" x14ac:dyDescent="0.25">
      <c r="A70" s="202"/>
      <c r="B70" s="221"/>
      <c r="C70" s="204"/>
      <c r="D70" s="205"/>
      <c r="E70" s="215"/>
      <c r="F70" s="216"/>
    </row>
    <row r="71" spans="1:6" s="201" customFormat="1" ht="12.75" x14ac:dyDescent="0.25">
      <c r="A71" s="220"/>
      <c r="B71" s="221" t="s">
        <v>261</v>
      </c>
      <c r="C71" s="204"/>
      <c r="D71" s="215"/>
      <c r="E71" s="215"/>
      <c r="F71" s="216"/>
    </row>
    <row r="72" spans="1:6" s="201" customFormat="1" x14ac:dyDescent="0.25">
      <c r="A72" s="220">
        <v>1</v>
      </c>
      <c r="B72" s="221" t="s">
        <v>289</v>
      </c>
      <c r="C72" s="204">
        <f>67.08*1.2</f>
        <v>80.495999999999995</v>
      </c>
      <c r="D72" s="215" t="s">
        <v>478</v>
      </c>
      <c r="E72" s="215"/>
      <c r="F72" s="216"/>
    </row>
    <row r="73" spans="1:6" s="201" customFormat="1" x14ac:dyDescent="0.25">
      <c r="A73" s="220">
        <v>2</v>
      </c>
      <c r="B73" s="221" t="s">
        <v>290</v>
      </c>
      <c r="C73" s="204">
        <f>70.76*1.5</f>
        <v>106.14000000000001</v>
      </c>
      <c r="D73" s="215" t="s">
        <v>478</v>
      </c>
      <c r="E73" s="215"/>
      <c r="F73" s="216"/>
    </row>
    <row r="74" spans="1:6" s="201" customFormat="1" x14ac:dyDescent="0.25">
      <c r="A74" s="220">
        <v>3</v>
      </c>
      <c r="B74" s="221" t="s">
        <v>291</v>
      </c>
      <c r="C74" s="204">
        <f>0.23*117.09</f>
        <v>26.930700000000002</v>
      </c>
      <c r="D74" s="215" t="s">
        <v>478</v>
      </c>
      <c r="E74" s="215"/>
      <c r="F74" s="216"/>
    </row>
    <row r="75" spans="1:6" s="201" customFormat="1" ht="12.75" x14ac:dyDescent="0.25">
      <c r="A75" s="220">
        <v>4</v>
      </c>
      <c r="B75" s="221" t="s">
        <v>292</v>
      </c>
      <c r="C75" s="204"/>
      <c r="D75" s="215"/>
      <c r="E75" s="215"/>
      <c r="F75" s="216"/>
    </row>
    <row r="76" spans="1:6" s="201" customFormat="1" ht="12.75" x14ac:dyDescent="0.25">
      <c r="A76" s="220"/>
      <c r="B76" s="221"/>
      <c r="C76" s="204"/>
      <c r="D76" s="215"/>
      <c r="E76" s="215"/>
      <c r="F76" s="216"/>
    </row>
    <row r="77" spans="1:6" s="201" customFormat="1" ht="38.25" x14ac:dyDescent="0.25">
      <c r="A77" s="220"/>
      <c r="B77" s="221" t="s">
        <v>160</v>
      </c>
      <c r="C77" s="204"/>
      <c r="D77" s="215"/>
      <c r="E77" s="215"/>
      <c r="F77" s="216"/>
    </row>
    <row r="78" spans="1:6" s="201" customFormat="1" ht="15" customHeight="1" x14ac:dyDescent="0.25">
      <c r="A78" s="254">
        <v>5</v>
      </c>
      <c r="B78" s="221" t="s">
        <v>289</v>
      </c>
      <c r="C78" s="204">
        <f>(67.08*2.7)+(1.2*0.35*2)+(0.4*0.4*2)</f>
        <v>182.27600000000001</v>
      </c>
      <c r="D78" s="215" t="s">
        <v>478</v>
      </c>
      <c r="E78" s="215"/>
      <c r="F78" s="216"/>
    </row>
    <row r="79" spans="1:6" s="201" customFormat="1" ht="15" customHeight="1" x14ac:dyDescent="0.25">
      <c r="A79" s="254">
        <v>6</v>
      </c>
      <c r="B79" s="221" t="s">
        <v>290</v>
      </c>
      <c r="C79" s="204">
        <f>(70.76*2.7)+(1.5*0.35*4)+(0.475*0.6*4)</f>
        <v>194.292</v>
      </c>
      <c r="D79" s="215" t="s">
        <v>478</v>
      </c>
      <c r="E79" s="215"/>
      <c r="F79" s="216"/>
    </row>
    <row r="80" spans="1:6" s="201" customFormat="1" ht="15" customHeight="1" x14ac:dyDescent="0.25">
      <c r="A80" s="254">
        <v>7</v>
      </c>
      <c r="B80" s="221" t="s">
        <v>291</v>
      </c>
      <c r="C80" s="204">
        <f>1.23*117.09</f>
        <v>144.02070000000001</v>
      </c>
      <c r="D80" s="215" t="s">
        <v>478</v>
      </c>
      <c r="E80" s="215"/>
      <c r="F80" s="216"/>
    </row>
    <row r="81" spans="1:6" s="201" customFormat="1" ht="15" customHeight="1" x14ac:dyDescent="0.25">
      <c r="A81" s="254">
        <v>8</v>
      </c>
      <c r="B81" s="221" t="s">
        <v>293</v>
      </c>
      <c r="C81" s="204">
        <f>((67.08*0.45)+(70.76*0.35)+(117.09*0.35))*2</f>
        <v>191.86699999999999</v>
      </c>
      <c r="D81" s="215" t="s">
        <v>478</v>
      </c>
      <c r="E81" s="215"/>
      <c r="F81" s="216"/>
    </row>
    <row r="82" spans="1:6" s="201" customFormat="1" ht="15" customHeight="1" x14ac:dyDescent="0.25">
      <c r="A82" s="254"/>
      <c r="B82" s="221"/>
      <c r="C82" s="204"/>
      <c r="D82" s="215"/>
      <c r="E82" s="215"/>
      <c r="F82" s="216"/>
    </row>
    <row r="83" spans="1:6" s="201" customFormat="1" ht="15" customHeight="1" x14ac:dyDescent="0.25">
      <c r="A83" s="254"/>
      <c r="B83" s="221"/>
      <c r="C83" s="204"/>
      <c r="D83" s="215"/>
      <c r="E83" s="215"/>
      <c r="F83" s="216"/>
    </row>
    <row r="84" spans="1:6" s="201" customFormat="1" ht="15" customHeight="1" x14ac:dyDescent="0.25">
      <c r="A84" s="254"/>
      <c r="B84" s="221"/>
      <c r="C84" s="204"/>
      <c r="D84" s="215"/>
      <c r="E84" s="215"/>
      <c r="F84" s="216"/>
    </row>
    <row r="85" spans="1:6" s="201" customFormat="1" ht="15" customHeight="1" x14ac:dyDescent="0.25">
      <c r="A85" s="254"/>
      <c r="B85" s="221"/>
      <c r="C85" s="204"/>
      <c r="D85" s="215"/>
      <c r="E85" s="215"/>
      <c r="F85" s="216"/>
    </row>
    <row r="86" spans="1:6" s="201" customFormat="1" ht="15" customHeight="1" x14ac:dyDescent="0.25">
      <c r="A86" s="254"/>
      <c r="B86" s="221"/>
      <c r="C86" s="204"/>
      <c r="D86" s="215"/>
      <c r="E86" s="215"/>
      <c r="F86" s="216"/>
    </row>
    <row r="87" spans="1:6" s="201" customFormat="1" ht="15" customHeight="1" x14ac:dyDescent="0.25">
      <c r="A87" s="254"/>
      <c r="B87" s="221"/>
      <c r="C87" s="204"/>
      <c r="D87" s="215"/>
      <c r="E87" s="215"/>
      <c r="F87" s="216"/>
    </row>
    <row r="88" spans="1:6" s="201" customFormat="1" ht="15" customHeight="1" x14ac:dyDescent="0.25">
      <c r="A88" s="254"/>
      <c r="B88" s="221"/>
      <c r="C88" s="204"/>
      <c r="D88" s="215"/>
      <c r="E88" s="215"/>
      <c r="F88" s="216"/>
    </row>
    <row r="89" spans="1:6" s="201" customFormat="1" ht="15" customHeight="1" x14ac:dyDescent="0.25">
      <c r="A89" s="254"/>
      <c r="B89" s="221"/>
      <c r="C89" s="204"/>
      <c r="D89" s="215"/>
      <c r="E89" s="215"/>
      <c r="F89" s="216"/>
    </row>
    <row r="90" spans="1:6" s="201" customFormat="1" ht="15" customHeight="1" x14ac:dyDescent="0.25">
      <c r="A90" s="254"/>
      <c r="B90" s="221"/>
      <c r="C90" s="204"/>
      <c r="D90" s="215"/>
      <c r="E90" s="215"/>
      <c r="F90" s="216"/>
    </row>
    <row r="91" spans="1:6" s="201" customFormat="1" ht="14.25" customHeight="1" x14ac:dyDescent="0.25">
      <c r="A91" s="220"/>
      <c r="B91" s="221"/>
      <c r="C91" s="204"/>
      <c r="D91" s="215"/>
      <c r="E91" s="215"/>
      <c r="F91" s="216"/>
    </row>
    <row r="92" spans="1:6" s="201" customFormat="1" ht="15" customHeight="1" x14ac:dyDescent="0.25">
      <c r="A92" s="254"/>
      <c r="B92" s="221"/>
      <c r="C92" s="204"/>
      <c r="D92" s="215"/>
      <c r="E92" s="215"/>
      <c r="F92" s="216"/>
    </row>
    <row r="93" spans="1:6" s="201" customFormat="1" ht="15" customHeight="1" x14ac:dyDescent="0.25">
      <c r="A93" s="254"/>
      <c r="B93" s="221"/>
      <c r="C93" s="204"/>
      <c r="D93" s="215"/>
      <c r="E93" s="215"/>
      <c r="F93" s="216"/>
    </row>
    <row r="94" spans="1:6" s="201" customFormat="1" ht="15" customHeight="1" x14ac:dyDescent="0.25">
      <c r="A94" s="254"/>
      <c r="B94" s="257"/>
      <c r="C94" s="258"/>
      <c r="D94" s="259"/>
      <c r="E94" s="260"/>
      <c r="F94" s="261"/>
    </row>
    <row r="95" spans="1:6" s="201" customFormat="1" ht="15" customHeight="1" x14ac:dyDescent="0.25">
      <c r="A95" s="222"/>
      <c r="B95" s="262" t="s">
        <v>33</v>
      </c>
      <c r="C95" s="224"/>
      <c r="D95" s="225"/>
      <c r="E95" s="226"/>
      <c r="F95" s="263"/>
    </row>
    <row r="96" spans="1:6" s="201" customFormat="1" ht="15" customHeight="1" x14ac:dyDescent="0.25">
      <c r="A96" s="264"/>
      <c r="B96" s="229" t="s">
        <v>34</v>
      </c>
      <c r="C96" s="265"/>
      <c r="D96" s="266"/>
      <c r="E96" s="267"/>
      <c r="F96" s="268"/>
    </row>
    <row r="97" spans="1:6" s="201" customFormat="1" ht="15" customHeight="1" x14ac:dyDescent="0.25">
      <c r="A97" s="269"/>
      <c r="B97" s="190" t="s">
        <v>35</v>
      </c>
      <c r="C97" s="270"/>
      <c r="D97" s="271"/>
      <c r="E97" s="272"/>
      <c r="F97" s="273"/>
    </row>
    <row r="98" spans="1:6" s="201" customFormat="1" ht="15" customHeight="1" x14ac:dyDescent="0.25">
      <c r="A98" s="239"/>
      <c r="B98" s="240" t="s">
        <v>36</v>
      </c>
      <c r="C98" s="197"/>
      <c r="D98" s="198"/>
      <c r="E98" s="274"/>
      <c r="F98" s="275"/>
    </row>
    <row r="99" spans="1:6" s="201" customFormat="1" ht="15" customHeight="1" x14ac:dyDescent="0.25">
      <c r="A99" s="208">
        <v>3.1</v>
      </c>
      <c r="B99" s="209" t="s">
        <v>88</v>
      </c>
      <c r="C99" s="204"/>
      <c r="D99" s="205"/>
      <c r="E99" s="206"/>
      <c r="F99" s="216"/>
    </row>
    <row r="100" spans="1:6" s="201" customFormat="1" ht="51" x14ac:dyDescent="0.25">
      <c r="A100" s="202"/>
      <c r="B100" s="221" t="s">
        <v>161</v>
      </c>
      <c r="C100" s="204"/>
      <c r="D100" s="205"/>
      <c r="E100" s="206"/>
      <c r="F100" s="216"/>
    </row>
    <row r="101" spans="1:6" s="201" customFormat="1" ht="25.5" x14ac:dyDescent="0.25">
      <c r="A101" s="202"/>
      <c r="B101" s="221" t="s">
        <v>89</v>
      </c>
      <c r="C101" s="204"/>
      <c r="D101" s="205"/>
      <c r="E101" s="206"/>
      <c r="F101" s="216"/>
    </row>
    <row r="102" spans="1:6" s="201" customFormat="1" ht="25.5" x14ac:dyDescent="0.25">
      <c r="A102" s="202"/>
      <c r="B102" s="221" t="s">
        <v>133</v>
      </c>
      <c r="C102" s="204"/>
      <c r="D102" s="205"/>
      <c r="E102" s="206"/>
      <c r="F102" s="216"/>
    </row>
    <row r="103" spans="1:6" s="201" customFormat="1" ht="12.75" x14ac:dyDescent="0.25">
      <c r="A103" s="202"/>
      <c r="B103" s="221"/>
      <c r="C103" s="204"/>
      <c r="D103" s="205"/>
      <c r="E103" s="206"/>
      <c r="F103" s="216"/>
    </row>
    <row r="104" spans="1:6" s="201" customFormat="1" ht="15" customHeight="1" x14ac:dyDescent="0.25">
      <c r="A104" s="208">
        <v>3.2</v>
      </c>
      <c r="B104" s="209" t="s">
        <v>90</v>
      </c>
      <c r="C104" s="204"/>
      <c r="D104" s="214">
        <v>0</v>
      </c>
      <c r="E104" s="206"/>
      <c r="F104" s="216"/>
    </row>
    <row r="105" spans="1:6" s="201" customFormat="1" ht="38.25" x14ac:dyDescent="0.25">
      <c r="A105" s="202"/>
      <c r="B105" s="221" t="s">
        <v>91</v>
      </c>
      <c r="C105" s="204"/>
      <c r="D105" s="214">
        <v>0</v>
      </c>
      <c r="E105" s="206"/>
      <c r="F105" s="216"/>
    </row>
    <row r="106" spans="1:6" s="201" customFormat="1" ht="10.5" customHeight="1" x14ac:dyDescent="0.25">
      <c r="A106" s="202"/>
      <c r="B106" s="221"/>
      <c r="C106" s="204"/>
      <c r="D106" s="214"/>
      <c r="E106" s="206"/>
      <c r="F106" s="216"/>
    </row>
    <row r="107" spans="1:6" s="201" customFormat="1" ht="25.5" x14ac:dyDescent="0.25">
      <c r="A107" s="220">
        <v>1</v>
      </c>
      <c r="B107" s="221" t="s">
        <v>294</v>
      </c>
      <c r="C107" s="204">
        <f>67.08*1.2</f>
        <v>80.495999999999995</v>
      </c>
      <c r="D107" s="215" t="s">
        <v>31</v>
      </c>
      <c r="E107" s="215"/>
      <c r="F107" s="216"/>
    </row>
    <row r="108" spans="1:6" s="201" customFormat="1" ht="25.5" x14ac:dyDescent="0.25">
      <c r="A108" s="220">
        <v>2</v>
      </c>
      <c r="B108" s="221" t="s">
        <v>295</v>
      </c>
      <c r="C108" s="204">
        <f>70.76*1.5</f>
        <v>106.14000000000001</v>
      </c>
      <c r="D108" s="215" t="s">
        <v>31</v>
      </c>
      <c r="E108" s="215"/>
      <c r="F108" s="216"/>
    </row>
    <row r="109" spans="1:6" s="201" customFormat="1" ht="12.75" x14ac:dyDescent="0.25">
      <c r="A109" s="220">
        <v>3</v>
      </c>
      <c r="B109" s="221" t="s">
        <v>296</v>
      </c>
      <c r="C109" s="204">
        <f>117.09*0.23</f>
        <v>26.930700000000002</v>
      </c>
      <c r="D109" s="215" t="s">
        <v>31</v>
      </c>
      <c r="E109" s="215"/>
      <c r="F109" s="216"/>
    </row>
    <row r="110" spans="1:6" s="201" customFormat="1" ht="12.75" x14ac:dyDescent="0.25">
      <c r="A110" s="220">
        <v>4</v>
      </c>
      <c r="B110" s="221" t="s">
        <v>253</v>
      </c>
      <c r="C110" s="204">
        <f>1*0.2*2</f>
        <v>0.4</v>
      </c>
      <c r="D110" s="215" t="s">
        <v>31</v>
      </c>
      <c r="E110" s="215"/>
      <c r="F110" s="216"/>
    </row>
    <row r="111" spans="1:6" s="201" customFormat="1" ht="15" customHeight="1" x14ac:dyDescent="0.25">
      <c r="A111" s="202"/>
      <c r="B111" s="221"/>
      <c r="C111" s="204"/>
      <c r="D111" s="214">
        <v>0</v>
      </c>
      <c r="E111" s="215"/>
      <c r="F111" s="216"/>
    </row>
    <row r="112" spans="1:6" s="201" customFormat="1" ht="15" customHeight="1" x14ac:dyDescent="0.25">
      <c r="A112" s="276">
        <v>3.3</v>
      </c>
      <c r="B112" s="212" t="s">
        <v>92</v>
      </c>
      <c r="C112" s="204"/>
      <c r="D112" s="214">
        <v>0</v>
      </c>
      <c r="E112" s="215"/>
      <c r="F112" s="216"/>
    </row>
    <row r="113" spans="1:6" s="201" customFormat="1" ht="15" customHeight="1" x14ac:dyDescent="0.25">
      <c r="A113" s="202" t="s">
        <v>37</v>
      </c>
      <c r="B113" s="221" t="s">
        <v>136</v>
      </c>
      <c r="C113" s="204"/>
      <c r="D113" s="214">
        <v>0</v>
      </c>
      <c r="E113" s="215"/>
      <c r="F113" s="216"/>
    </row>
    <row r="114" spans="1:6" s="201" customFormat="1" ht="25.5" x14ac:dyDescent="0.25">
      <c r="A114" s="202"/>
      <c r="B114" s="221" t="s">
        <v>134</v>
      </c>
      <c r="C114" s="204"/>
      <c r="D114" s="214"/>
      <c r="E114" s="215"/>
      <c r="F114" s="216"/>
    </row>
    <row r="115" spans="1:6" s="201" customFormat="1" ht="15" customHeight="1" x14ac:dyDescent="0.25">
      <c r="A115" s="202"/>
      <c r="B115" s="277"/>
      <c r="C115" s="204"/>
      <c r="D115" s="214"/>
      <c r="E115" s="215"/>
      <c r="F115" s="216"/>
    </row>
    <row r="116" spans="1:6" s="201" customFormat="1" ht="15" customHeight="1" x14ac:dyDescent="0.25">
      <c r="A116" s="202" t="s">
        <v>38</v>
      </c>
      <c r="B116" s="209" t="s">
        <v>4</v>
      </c>
      <c r="C116" s="204"/>
      <c r="D116" s="214">
        <v>0</v>
      </c>
      <c r="E116" s="215"/>
      <c r="F116" s="216"/>
    </row>
    <row r="117" spans="1:6" s="201" customFormat="1" ht="15" customHeight="1" x14ac:dyDescent="0.25">
      <c r="A117" s="220">
        <v>1</v>
      </c>
      <c r="B117" s="221" t="s">
        <v>297</v>
      </c>
      <c r="C117" s="204">
        <f>(0.35*1.2*67.08)+(0.4*0.4*67.08)</f>
        <v>38.906399999999998</v>
      </c>
      <c r="D117" s="215" t="s">
        <v>32</v>
      </c>
      <c r="E117" s="215"/>
      <c r="F117" s="216"/>
    </row>
    <row r="118" spans="1:6" s="201" customFormat="1" ht="15" customHeight="1" x14ac:dyDescent="0.25">
      <c r="A118" s="220">
        <v>2</v>
      </c>
      <c r="B118" s="221" t="s">
        <v>298</v>
      </c>
      <c r="C118" s="204">
        <f>(0.35*1.5*70.76)+(0.475*0.6*70.76)</f>
        <v>57.315599999999989</v>
      </c>
      <c r="D118" s="215" t="s">
        <v>32</v>
      </c>
      <c r="E118" s="215"/>
      <c r="F118" s="216"/>
    </row>
    <row r="119" spans="1:6" s="201" customFormat="1" ht="15" customHeight="1" x14ac:dyDescent="0.25">
      <c r="A119" s="220">
        <v>3</v>
      </c>
      <c r="B119" s="221" t="s">
        <v>299</v>
      </c>
      <c r="C119" s="204">
        <f>0.5*0.225*117.09</f>
        <v>13.172625</v>
      </c>
      <c r="D119" s="215" t="s">
        <v>32</v>
      </c>
      <c r="E119" s="215"/>
      <c r="F119" s="216"/>
    </row>
    <row r="120" spans="1:6" s="201" customFormat="1" ht="15" customHeight="1" x14ac:dyDescent="0.25">
      <c r="A120" s="220">
        <v>4</v>
      </c>
      <c r="B120" s="221" t="s">
        <v>252</v>
      </c>
      <c r="C120" s="204">
        <f>1*0.2*0.85*2</f>
        <v>0.34</v>
      </c>
      <c r="D120" s="215" t="s">
        <v>32</v>
      </c>
      <c r="E120" s="215"/>
      <c r="F120" s="216"/>
    </row>
    <row r="121" spans="1:6" s="201" customFormat="1" ht="15" customHeight="1" x14ac:dyDescent="0.25">
      <c r="A121" s="220">
        <v>5</v>
      </c>
      <c r="B121" s="252" t="s">
        <v>250</v>
      </c>
      <c r="C121" s="204">
        <f>0.25*0.4*0.45*7</f>
        <v>0.31500000000000006</v>
      </c>
      <c r="D121" s="215" t="s">
        <v>32</v>
      </c>
      <c r="E121" s="215"/>
      <c r="F121" s="216"/>
    </row>
    <row r="122" spans="1:6" s="201" customFormat="1" ht="15" customHeight="1" x14ac:dyDescent="0.25">
      <c r="A122" s="220">
        <v>6</v>
      </c>
      <c r="B122" s="252" t="s">
        <v>262</v>
      </c>
      <c r="C122" s="204">
        <f>0.2*0.4*28</f>
        <v>2.2400000000000002</v>
      </c>
      <c r="D122" s="215" t="s">
        <v>32</v>
      </c>
      <c r="E122" s="215"/>
      <c r="F122" s="216"/>
    </row>
    <row r="123" spans="1:6" s="201" customFormat="1" ht="15" customHeight="1" x14ac:dyDescent="0.25">
      <c r="A123" s="220"/>
      <c r="B123" s="252"/>
      <c r="C123" s="204"/>
      <c r="D123" s="215"/>
      <c r="E123" s="215"/>
      <c r="F123" s="216"/>
    </row>
    <row r="124" spans="1:6" s="201" customFormat="1" ht="15" customHeight="1" x14ac:dyDescent="0.25">
      <c r="A124" s="202" t="s">
        <v>39</v>
      </c>
      <c r="B124" s="209" t="s">
        <v>2</v>
      </c>
      <c r="C124" s="204"/>
      <c r="D124" s="215"/>
      <c r="E124" s="215"/>
      <c r="F124" s="216"/>
    </row>
    <row r="125" spans="1:6" s="201" customFormat="1" ht="15" customHeight="1" x14ac:dyDescent="0.25">
      <c r="A125" s="220">
        <v>1</v>
      </c>
      <c r="B125" s="252" t="s">
        <v>300</v>
      </c>
      <c r="C125" s="204">
        <f>0.4*0.25*3.45*7</f>
        <v>2.415</v>
      </c>
      <c r="D125" s="215" t="s">
        <v>32</v>
      </c>
      <c r="E125" s="215"/>
      <c r="F125" s="216"/>
    </row>
    <row r="126" spans="1:6" s="201" customFormat="1" ht="15" customHeight="1" x14ac:dyDescent="0.25">
      <c r="A126" s="220">
        <v>2</v>
      </c>
      <c r="B126" s="252" t="s">
        <v>301</v>
      </c>
      <c r="C126" s="204">
        <f>0.4*0.2*3.45*28</f>
        <v>7.7280000000000024</v>
      </c>
      <c r="D126" s="215" t="s">
        <v>32</v>
      </c>
      <c r="E126" s="215"/>
      <c r="F126" s="216"/>
    </row>
    <row r="127" spans="1:6" s="201" customFormat="1" ht="15" customHeight="1" x14ac:dyDescent="0.25">
      <c r="A127" s="220">
        <v>3</v>
      </c>
      <c r="B127" s="252" t="s">
        <v>251</v>
      </c>
      <c r="C127" s="204">
        <f>480.85*0.075</f>
        <v>36.063749999999999</v>
      </c>
      <c r="D127" s="215" t="s">
        <v>32</v>
      </c>
      <c r="E127" s="215"/>
      <c r="F127" s="216"/>
    </row>
    <row r="128" spans="1:6" s="201" customFormat="1" ht="25.5" x14ac:dyDescent="0.25">
      <c r="A128" s="220">
        <v>4</v>
      </c>
      <c r="B128" s="213" t="s">
        <v>135</v>
      </c>
      <c r="C128" s="204">
        <f>2*2</f>
        <v>4</v>
      </c>
      <c r="D128" s="215" t="s">
        <v>32</v>
      </c>
      <c r="E128" s="215"/>
      <c r="F128" s="216"/>
    </row>
    <row r="129" spans="1:6" s="201" customFormat="1" ht="12.75" x14ac:dyDescent="0.25">
      <c r="A129" s="220"/>
      <c r="B129" s="213"/>
      <c r="C129" s="204"/>
      <c r="D129" s="215"/>
      <c r="E129" s="215"/>
      <c r="F129" s="216"/>
    </row>
    <row r="130" spans="1:6" s="201" customFormat="1" ht="12.75" x14ac:dyDescent="0.25">
      <c r="A130" s="220"/>
      <c r="B130" s="278" t="s">
        <v>318</v>
      </c>
      <c r="C130" s="204"/>
      <c r="D130" s="215"/>
      <c r="E130" s="215"/>
      <c r="F130" s="216"/>
    </row>
    <row r="131" spans="1:6" s="201" customFormat="1" ht="12.75" x14ac:dyDescent="0.25">
      <c r="A131" s="220">
        <v>5</v>
      </c>
      <c r="B131" s="213" t="s">
        <v>322</v>
      </c>
      <c r="C131" s="204">
        <f>11.53*0.2</f>
        <v>2.306</v>
      </c>
      <c r="D131" s="215" t="s">
        <v>31</v>
      </c>
      <c r="E131" s="215"/>
      <c r="F131" s="216"/>
    </row>
    <row r="132" spans="1:6" s="201" customFormat="1" ht="12.75" x14ac:dyDescent="0.25">
      <c r="A132" s="220">
        <v>6</v>
      </c>
      <c r="B132" s="213" t="s">
        <v>319</v>
      </c>
      <c r="C132" s="204">
        <f>0.15*0.2*11.53</f>
        <v>0.34589999999999999</v>
      </c>
      <c r="D132" s="215" t="s">
        <v>32</v>
      </c>
      <c r="E132" s="215"/>
      <c r="F132" s="216"/>
    </row>
    <row r="133" spans="1:6" s="201" customFormat="1" ht="12.75" x14ac:dyDescent="0.25">
      <c r="A133" s="220">
        <v>7</v>
      </c>
      <c r="B133" s="213" t="s">
        <v>320</v>
      </c>
      <c r="C133" s="204">
        <f>0.15*0.15*2.1*9</f>
        <v>0.42525000000000002</v>
      </c>
      <c r="D133" s="215" t="s">
        <v>32</v>
      </c>
      <c r="E133" s="215"/>
      <c r="F133" s="216"/>
    </row>
    <row r="134" spans="1:6" s="201" customFormat="1" ht="12.75" x14ac:dyDescent="0.25">
      <c r="A134" s="220">
        <v>8</v>
      </c>
      <c r="B134" s="213" t="s">
        <v>321</v>
      </c>
      <c r="C134" s="204">
        <f>0.15*0.15*11.53</f>
        <v>0.25942499999999996</v>
      </c>
      <c r="D134" s="215" t="s">
        <v>32</v>
      </c>
      <c r="E134" s="215"/>
      <c r="F134" s="216"/>
    </row>
    <row r="135" spans="1:6" s="201" customFormat="1" ht="15" customHeight="1" x14ac:dyDescent="0.25">
      <c r="A135" s="220"/>
      <c r="B135" s="213"/>
      <c r="C135" s="204"/>
      <c r="D135" s="215"/>
      <c r="E135" s="215"/>
      <c r="F135" s="216"/>
    </row>
    <row r="136" spans="1:6" s="201" customFormat="1" ht="15" customHeight="1" x14ac:dyDescent="0.25">
      <c r="A136" s="202" t="s">
        <v>40</v>
      </c>
      <c r="B136" s="212" t="s">
        <v>3</v>
      </c>
      <c r="C136" s="204"/>
      <c r="D136" s="215"/>
      <c r="E136" s="215"/>
      <c r="F136" s="216"/>
    </row>
    <row r="137" spans="1:6" s="201" customFormat="1" ht="15" customHeight="1" x14ac:dyDescent="0.25">
      <c r="A137" s="220">
        <v>1</v>
      </c>
      <c r="B137" s="252" t="s">
        <v>300</v>
      </c>
      <c r="C137" s="204">
        <f>0.4*0.25*3*7</f>
        <v>2.1000000000000005</v>
      </c>
      <c r="D137" s="215" t="s">
        <v>32</v>
      </c>
      <c r="E137" s="215"/>
      <c r="F137" s="216"/>
    </row>
    <row r="138" spans="1:6" s="201" customFormat="1" ht="15" customHeight="1" x14ac:dyDescent="0.25">
      <c r="A138" s="220">
        <v>2</v>
      </c>
      <c r="B138" s="252" t="s">
        <v>301</v>
      </c>
      <c r="C138" s="204">
        <f>0.4*0.2*3*28</f>
        <v>6.7200000000000015</v>
      </c>
      <c r="D138" s="215" t="s">
        <v>32</v>
      </c>
      <c r="E138" s="215"/>
      <c r="F138" s="216"/>
    </row>
    <row r="139" spans="1:6" s="201" customFormat="1" ht="15" customHeight="1" x14ac:dyDescent="0.25">
      <c r="A139" s="220">
        <v>3</v>
      </c>
      <c r="B139" s="252" t="s">
        <v>303</v>
      </c>
      <c r="C139" s="204">
        <f>0.2*0.45*140.87</f>
        <v>12.678300000000002</v>
      </c>
      <c r="D139" s="215" t="s">
        <v>32</v>
      </c>
      <c r="E139" s="215"/>
      <c r="F139" s="216"/>
    </row>
    <row r="140" spans="1:6" s="201" customFormat="1" ht="15" customHeight="1" x14ac:dyDescent="0.25">
      <c r="A140" s="220">
        <v>4</v>
      </c>
      <c r="B140" s="252" t="s">
        <v>306</v>
      </c>
      <c r="C140" s="204">
        <f>0.2*0.45*115.59</f>
        <v>10.403100000000002</v>
      </c>
      <c r="D140" s="215" t="s">
        <v>32</v>
      </c>
      <c r="E140" s="215"/>
      <c r="F140" s="216"/>
    </row>
    <row r="141" spans="1:6" s="201" customFormat="1" ht="15" customHeight="1" x14ac:dyDescent="0.25">
      <c r="A141" s="220">
        <v>5</v>
      </c>
      <c r="B141" s="252" t="s">
        <v>307</v>
      </c>
      <c r="C141" s="204">
        <f>0.2*0.45*7.19</f>
        <v>0.64710000000000012</v>
      </c>
      <c r="D141" s="215" t="s">
        <v>32</v>
      </c>
      <c r="E141" s="215"/>
      <c r="F141" s="216"/>
    </row>
    <row r="142" spans="1:6" s="201" customFormat="1" ht="15" customHeight="1" x14ac:dyDescent="0.25">
      <c r="A142" s="220">
        <v>6</v>
      </c>
      <c r="B142" s="252" t="s">
        <v>308</v>
      </c>
      <c r="C142" s="204">
        <f>0.2*0.45*0.8</f>
        <v>7.2000000000000008E-2</v>
      </c>
      <c r="D142" s="215" t="s">
        <v>32</v>
      </c>
      <c r="E142" s="215"/>
      <c r="F142" s="216"/>
    </row>
    <row r="143" spans="1:6" s="201" customFormat="1" ht="15" customHeight="1" x14ac:dyDescent="0.25">
      <c r="A143" s="220">
        <v>7</v>
      </c>
      <c r="B143" s="279" t="s">
        <v>305</v>
      </c>
      <c r="C143" s="204">
        <f>94.17*0.16</f>
        <v>15.0672</v>
      </c>
      <c r="D143" s="215" t="s">
        <v>32</v>
      </c>
      <c r="E143" s="215"/>
      <c r="F143" s="216"/>
    </row>
    <row r="144" spans="1:6" s="201" customFormat="1" ht="15" customHeight="1" x14ac:dyDescent="0.25">
      <c r="A144" s="220">
        <v>8</v>
      </c>
      <c r="B144" s="279" t="s">
        <v>304</v>
      </c>
      <c r="C144" s="204">
        <f>391.9*0.14</f>
        <v>54.866</v>
      </c>
      <c r="D144" s="215" t="s">
        <v>32</v>
      </c>
      <c r="E144" s="215"/>
      <c r="F144" s="216"/>
    </row>
    <row r="145" spans="1:6" s="201" customFormat="1" ht="25.5" x14ac:dyDescent="0.25">
      <c r="A145" s="220">
        <v>8</v>
      </c>
      <c r="B145" s="213" t="s">
        <v>241</v>
      </c>
      <c r="C145" s="204">
        <f>C128</f>
        <v>4</v>
      </c>
      <c r="D145" s="215" t="s">
        <v>32</v>
      </c>
      <c r="E145" s="215"/>
      <c r="F145" s="216"/>
    </row>
    <row r="146" spans="1:6" s="201" customFormat="1" ht="12.75" x14ac:dyDescent="0.25">
      <c r="A146" s="220">
        <v>10</v>
      </c>
      <c r="B146" s="210" t="s">
        <v>341</v>
      </c>
      <c r="C146" s="204">
        <f>3.53*1*0.01</f>
        <v>3.5299999999999998E-2</v>
      </c>
      <c r="D146" s="215" t="s">
        <v>32</v>
      </c>
      <c r="E146" s="215"/>
      <c r="F146" s="216"/>
    </row>
    <row r="147" spans="1:6" s="201" customFormat="1" ht="15" customHeight="1" x14ac:dyDescent="0.25">
      <c r="A147" s="220"/>
      <c r="B147" s="280"/>
      <c r="C147" s="204"/>
      <c r="D147" s="215"/>
      <c r="E147" s="215"/>
      <c r="F147" s="216"/>
    </row>
    <row r="148" spans="1:6" s="201" customFormat="1" ht="15" customHeight="1" x14ac:dyDescent="0.25">
      <c r="A148" s="202" t="s">
        <v>42</v>
      </c>
      <c r="B148" s="212" t="s">
        <v>240</v>
      </c>
      <c r="C148" s="204"/>
      <c r="D148" s="215"/>
      <c r="E148" s="215"/>
      <c r="F148" s="216"/>
    </row>
    <row r="149" spans="1:6" s="201" customFormat="1" ht="15" customHeight="1" x14ac:dyDescent="0.25">
      <c r="A149" s="220">
        <v>1</v>
      </c>
      <c r="B149" s="252" t="s">
        <v>310</v>
      </c>
      <c r="C149" s="204">
        <f>0.2*0.375*3*7</f>
        <v>1.5750000000000002</v>
      </c>
      <c r="D149" s="215" t="s">
        <v>32</v>
      </c>
      <c r="E149" s="215"/>
      <c r="F149" s="216"/>
    </row>
    <row r="150" spans="1:6" s="201" customFormat="1" ht="15" customHeight="1" x14ac:dyDescent="0.25">
      <c r="A150" s="220">
        <v>2</v>
      </c>
      <c r="B150" s="252" t="s">
        <v>311</v>
      </c>
      <c r="C150" s="204">
        <f>0.2*0.375*3*28</f>
        <v>6.3000000000000007</v>
      </c>
      <c r="D150" s="215" t="s">
        <v>32</v>
      </c>
      <c r="E150" s="215"/>
      <c r="F150" s="216"/>
    </row>
    <row r="151" spans="1:6" s="201" customFormat="1" ht="15" customHeight="1" x14ac:dyDescent="0.25">
      <c r="A151" s="220">
        <v>3</v>
      </c>
      <c r="B151" s="252" t="s">
        <v>303</v>
      </c>
      <c r="C151" s="204">
        <f>C139</f>
        <v>12.678300000000002</v>
      </c>
      <c r="D151" s="215" t="s">
        <v>32</v>
      </c>
      <c r="E151" s="215"/>
      <c r="F151" s="216"/>
    </row>
    <row r="152" spans="1:6" s="201" customFormat="1" ht="15" customHeight="1" x14ac:dyDescent="0.25">
      <c r="A152" s="220">
        <v>4</v>
      </c>
      <c r="B152" s="252" t="s">
        <v>306</v>
      </c>
      <c r="C152" s="204">
        <f>C140</f>
        <v>10.403100000000002</v>
      </c>
      <c r="D152" s="215" t="s">
        <v>32</v>
      </c>
      <c r="E152" s="215"/>
      <c r="F152" s="216"/>
    </row>
    <row r="153" spans="1:6" s="201" customFormat="1" ht="15" customHeight="1" x14ac:dyDescent="0.25">
      <c r="A153" s="220">
        <v>5</v>
      </c>
      <c r="B153" s="252" t="s">
        <v>307</v>
      </c>
      <c r="C153" s="204">
        <f>C141</f>
        <v>0.64710000000000012</v>
      </c>
      <c r="D153" s="215" t="s">
        <v>32</v>
      </c>
      <c r="E153" s="215"/>
      <c r="F153" s="216"/>
    </row>
    <row r="154" spans="1:6" s="201" customFormat="1" ht="15" customHeight="1" x14ac:dyDescent="0.25">
      <c r="A154" s="220">
        <v>6</v>
      </c>
      <c r="B154" s="252" t="s">
        <v>308</v>
      </c>
      <c r="C154" s="204">
        <f>C142</f>
        <v>7.2000000000000008E-2</v>
      </c>
      <c r="D154" s="215" t="s">
        <v>32</v>
      </c>
      <c r="E154" s="215"/>
      <c r="F154" s="216"/>
    </row>
    <row r="155" spans="1:6" s="201" customFormat="1" ht="15" customHeight="1" x14ac:dyDescent="0.25">
      <c r="A155" s="220">
        <v>7</v>
      </c>
      <c r="B155" s="279" t="s">
        <v>305</v>
      </c>
      <c r="C155" s="204">
        <f>94.17*0.16</f>
        <v>15.0672</v>
      </c>
      <c r="D155" s="215" t="s">
        <v>32</v>
      </c>
      <c r="E155" s="215"/>
      <c r="F155" s="216"/>
    </row>
    <row r="156" spans="1:6" s="201" customFormat="1" ht="15" customHeight="1" x14ac:dyDescent="0.25">
      <c r="A156" s="220">
        <v>8</v>
      </c>
      <c r="B156" s="279" t="s">
        <v>304</v>
      </c>
      <c r="C156" s="204">
        <f>391.9*0.14</f>
        <v>54.866</v>
      </c>
      <c r="D156" s="215" t="s">
        <v>32</v>
      </c>
      <c r="E156" s="215"/>
      <c r="F156" s="216"/>
    </row>
    <row r="157" spans="1:6" s="201" customFormat="1" ht="25.5" x14ac:dyDescent="0.25">
      <c r="A157" s="220">
        <v>8</v>
      </c>
      <c r="B157" s="213" t="s">
        <v>241</v>
      </c>
      <c r="C157" s="204">
        <f>C145</f>
        <v>4</v>
      </c>
      <c r="D157" s="215" t="s">
        <v>32</v>
      </c>
      <c r="E157" s="215"/>
      <c r="F157" s="216"/>
    </row>
    <row r="158" spans="1:6" s="201" customFormat="1" ht="12.75" x14ac:dyDescent="0.25">
      <c r="A158" s="220">
        <v>10</v>
      </c>
      <c r="B158" s="210" t="s">
        <v>341</v>
      </c>
      <c r="C158" s="204">
        <f>3.53*1*0.01</f>
        <v>3.5299999999999998E-2</v>
      </c>
      <c r="D158" s="215" t="s">
        <v>32</v>
      </c>
      <c r="E158" s="215"/>
      <c r="F158" s="216"/>
    </row>
    <row r="159" spans="1:6" s="201" customFormat="1" ht="15" customHeight="1" x14ac:dyDescent="0.25">
      <c r="A159" s="220"/>
      <c r="B159" s="280"/>
      <c r="C159" s="204"/>
      <c r="D159" s="215"/>
      <c r="E159" s="215"/>
      <c r="F159" s="216"/>
    </row>
    <row r="160" spans="1:6" s="201" customFormat="1" ht="15" customHeight="1" x14ac:dyDescent="0.25">
      <c r="A160" s="202" t="s">
        <v>42</v>
      </c>
      <c r="B160" s="212" t="s">
        <v>309</v>
      </c>
      <c r="C160" s="204"/>
      <c r="D160" s="215"/>
      <c r="E160" s="215"/>
      <c r="F160" s="216"/>
    </row>
    <row r="161" spans="1:6" s="201" customFormat="1" ht="15" customHeight="1" x14ac:dyDescent="0.25">
      <c r="A161" s="220">
        <v>1</v>
      </c>
      <c r="B161" s="252" t="s">
        <v>310</v>
      </c>
      <c r="C161" s="204">
        <f>0.2*0.375*3*7</f>
        <v>1.5750000000000002</v>
      </c>
      <c r="D161" s="215" t="s">
        <v>32</v>
      </c>
      <c r="E161" s="215"/>
      <c r="F161" s="216"/>
    </row>
    <row r="162" spans="1:6" s="201" customFormat="1" ht="15" customHeight="1" x14ac:dyDescent="0.25">
      <c r="A162" s="220">
        <v>2</v>
      </c>
      <c r="B162" s="252" t="s">
        <v>311</v>
      </c>
      <c r="C162" s="204">
        <f>0.2*0.375*3*28</f>
        <v>6.3000000000000007</v>
      </c>
      <c r="D162" s="215" t="s">
        <v>32</v>
      </c>
      <c r="E162" s="215"/>
      <c r="F162" s="216"/>
    </row>
    <row r="163" spans="1:6" s="201" customFormat="1" ht="15" customHeight="1" x14ac:dyDescent="0.25">
      <c r="A163" s="220">
        <v>3</v>
      </c>
      <c r="B163" s="252" t="s">
        <v>303</v>
      </c>
      <c r="C163" s="204">
        <f>C151</f>
        <v>12.678300000000002</v>
      </c>
      <c r="D163" s="215" t="s">
        <v>32</v>
      </c>
      <c r="E163" s="215"/>
      <c r="F163" s="216"/>
    </row>
    <row r="164" spans="1:6" s="201" customFormat="1" ht="15" customHeight="1" x14ac:dyDescent="0.25">
      <c r="A164" s="220">
        <v>4</v>
      </c>
      <c r="B164" s="252" t="s">
        <v>306</v>
      </c>
      <c r="C164" s="204">
        <f>C152</f>
        <v>10.403100000000002</v>
      </c>
      <c r="D164" s="215" t="s">
        <v>32</v>
      </c>
      <c r="E164" s="215"/>
      <c r="F164" s="216"/>
    </row>
    <row r="165" spans="1:6" s="201" customFormat="1" ht="15" customHeight="1" x14ac:dyDescent="0.25">
      <c r="A165" s="220">
        <v>5</v>
      </c>
      <c r="B165" s="252" t="s">
        <v>307</v>
      </c>
      <c r="C165" s="204">
        <f>C153</f>
        <v>0.64710000000000012</v>
      </c>
      <c r="D165" s="215" t="s">
        <v>32</v>
      </c>
      <c r="E165" s="215"/>
      <c r="F165" s="216"/>
    </row>
    <row r="166" spans="1:6" s="201" customFormat="1" ht="15" customHeight="1" x14ac:dyDescent="0.25">
      <c r="A166" s="220">
        <v>6</v>
      </c>
      <c r="B166" s="252" t="s">
        <v>308</v>
      </c>
      <c r="C166" s="204">
        <f>C154</f>
        <v>7.2000000000000008E-2</v>
      </c>
      <c r="D166" s="215" t="s">
        <v>32</v>
      </c>
      <c r="E166" s="215"/>
      <c r="F166" s="216"/>
    </row>
    <row r="167" spans="1:6" s="201" customFormat="1" ht="15" customHeight="1" x14ac:dyDescent="0.25">
      <c r="A167" s="220">
        <v>7</v>
      </c>
      <c r="B167" s="279" t="s">
        <v>305</v>
      </c>
      <c r="C167" s="204">
        <f>94.17*0.16</f>
        <v>15.0672</v>
      </c>
      <c r="D167" s="215" t="s">
        <v>32</v>
      </c>
      <c r="E167" s="215"/>
      <c r="F167" s="216"/>
    </row>
    <row r="168" spans="1:6" s="201" customFormat="1" ht="15" customHeight="1" x14ac:dyDescent="0.25">
      <c r="A168" s="220">
        <v>8</v>
      </c>
      <c r="B168" s="279" t="s">
        <v>304</v>
      </c>
      <c r="C168" s="204">
        <f>391.9*0.14</f>
        <v>54.866</v>
      </c>
      <c r="D168" s="215" t="s">
        <v>32</v>
      </c>
      <c r="E168" s="215"/>
      <c r="F168" s="216"/>
    </row>
    <row r="169" spans="1:6" s="201" customFormat="1" ht="15" customHeight="1" x14ac:dyDescent="0.25">
      <c r="A169" s="220">
        <v>9</v>
      </c>
      <c r="B169" s="210" t="s">
        <v>341</v>
      </c>
      <c r="C169" s="204">
        <f>56.62*1*0.01</f>
        <v>0.56620000000000004</v>
      </c>
      <c r="D169" s="215" t="s">
        <v>32</v>
      </c>
      <c r="E169" s="215"/>
      <c r="F169" s="216"/>
    </row>
    <row r="170" spans="1:6" s="201" customFormat="1" ht="15" customHeight="1" x14ac:dyDescent="0.25">
      <c r="A170" s="220"/>
      <c r="B170" s="280"/>
      <c r="C170" s="204"/>
      <c r="D170" s="215"/>
      <c r="E170" s="215"/>
      <c r="F170" s="216"/>
    </row>
    <row r="171" spans="1:6" s="201" customFormat="1" ht="15" customHeight="1" x14ac:dyDescent="0.25">
      <c r="A171" s="202" t="s">
        <v>242</v>
      </c>
      <c r="B171" s="212" t="s">
        <v>43</v>
      </c>
      <c r="C171" s="204"/>
      <c r="D171" s="215"/>
      <c r="E171" s="215"/>
      <c r="F171" s="216"/>
    </row>
    <row r="172" spans="1:6" s="201" customFormat="1" ht="15" customHeight="1" x14ac:dyDescent="0.25">
      <c r="A172" s="220">
        <v>1</v>
      </c>
      <c r="B172" s="252" t="s">
        <v>312</v>
      </c>
      <c r="C172" s="204">
        <f>0.2*0.4*158.42</f>
        <v>12.673600000000002</v>
      </c>
      <c r="D172" s="215" t="s">
        <v>32</v>
      </c>
      <c r="E172" s="215"/>
      <c r="F172" s="216"/>
    </row>
    <row r="173" spans="1:6" s="201" customFormat="1" ht="15" customHeight="1" x14ac:dyDescent="0.25">
      <c r="A173" s="220">
        <v>2</v>
      </c>
      <c r="B173" s="252" t="s">
        <v>313</v>
      </c>
      <c r="C173" s="204">
        <f>308.68*0.135</f>
        <v>41.671800000000005</v>
      </c>
      <c r="D173" s="215" t="s">
        <v>32</v>
      </c>
      <c r="E173" s="215"/>
      <c r="F173" s="216"/>
    </row>
    <row r="174" spans="1:6" s="201" customFormat="1" ht="15" customHeight="1" x14ac:dyDescent="0.25">
      <c r="A174" s="220"/>
      <c r="B174" s="253"/>
      <c r="C174" s="204"/>
      <c r="D174" s="215"/>
      <c r="E174" s="215"/>
      <c r="F174" s="216"/>
    </row>
    <row r="175" spans="1:6" s="201" customFormat="1" ht="15" customHeight="1" x14ac:dyDescent="0.25">
      <c r="A175" s="208">
        <v>3.4</v>
      </c>
      <c r="B175" s="281" t="s">
        <v>208</v>
      </c>
      <c r="C175" s="204"/>
      <c r="D175" s="215"/>
      <c r="E175" s="206"/>
      <c r="F175" s="216"/>
    </row>
    <row r="176" spans="1:6" s="201" customFormat="1" ht="51" x14ac:dyDescent="0.25">
      <c r="A176" s="220"/>
      <c r="B176" s="282" t="s">
        <v>75</v>
      </c>
      <c r="C176" s="204"/>
      <c r="D176" s="215"/>
      <c r="E176" s="206"/>
      <c r="F176" s="216"/>
    </row>
    <row r="177" spans="1:6" s="201" customFormat="1" ht="15" customHeight="1" x14ac:dyDescent="0.25">
      <c r="A177" s="202" t="s">
        <v>44</v>
      </c>
      <c r="B177" s="209" t="s">
        <v>4</v>
      </c>
      <c r="C177" s="204"/>
      <c r="D177" s="214">
        <v>0</v>
      </c>
      <c r="E177" s="215"/>
      <c r="F177" s="216"/>
    </row>
    <row r="178" spans="1:6" s="201" customFormat="1" ht="15" customHeight="1" x14ac:dyDescent="0.25">
      <c r="A178" s="220">
        <v>1</v>
      </c>
      <c r="B178" s="221" t="s">
        <v>297</v>
      </c>
      <c r="C178" s="204">
        <f>(0.75*67.08)+(1.2*0.35*4)+(0.4*0.4*4)</f>
        <v>52.63</v>
      </c>
      <c r="D178" s="215" t="s">
        <v>31</v>
      </c>
      <c r="E178" s="215"/>
      <c r="F178" s="216"/>
    </row>
    <row r="179" spans="1:6" s="201" customFormat="1" ht="15" customHeight="1" x14ac:dyDescent="0.25">
      <c r="A179" s="220">
        <v>2</v>
      </c>
      <c r="B179" s="221" t="s">
        <v>298</v>
      </c>
      <c r="C179" s="204">
        <f>(0.825*67.08)+(1.5*0.35*4)+(0.475*0.6*4)</f>
        <v>58.580999999999996</v>
      </c>
      <c r="D179" s="215" t="s">
        <v>31</v>
      </c>
      <c r="E179" s="215"/>
      <c r="F179" s="216"/>
    </row>
    <row r="180" spans="1:6" s="201" customFormat="1" ht="15" customHeight="1" x14ac:dyDescent="0.25">
      <c r="A180" s="220">
        <v>3</v>
      </c>
      <c r="B180" s="221" t="s">
        <v>299</v>
      </c>
      <c r="C180" s="204">
        <f>0.5*117.09*2</f>
        <v>117.09</v>
      </c>
      <c r="D180" s="215" t="s">
        <v>31</v>
      </c>
      <c r="E180" s="215"/>
      <c r="F180" s="216"/>
    </row>
    <row r="181" spans="1:6" s="201" customFormat="1" ht="15" customHeight="1" x14ac:dyDescent="0.25">
      <c r="A181" s="220">
        <v>4</v>
      </c>
      <c r="B181" s="221" t="s">
        <v>252</v>
      </c>
      <c r="C181" s="204">
        <f>0.85*1*2*2</f>
        <v>3.4</v>
      </c>
      <c r="D181" s="215" t="s">
        <v>31</v>
      </c>
      <c r="E181" s="215"/>
      <c r="F181" s="216"/>
    </row>
    <row r="182" spans="1:6" s="201" customFormat="1" ht="15" customHeight="1" x14ac:dyDescent="0.25">
      <c r="A182" s="220">
        <v>5</v>
      </c>
      <c r="B182" s="252" t="s">
        <v>300</v>
      </c>
      <c r="C182" s="204">
        <f>1.3*0.45*7</f>
        <v>4.0950000000000006</v>
      </c>
      <c r="D182" s="215" t="s">
        <v>31</v>
      </c>
      <c r="E182" s="215"/>
      <c r="F182" s="216"/>
    </row>
    <row r="183" spans="1:6" s="201" customFormat="1" ht="15" customHeight="1" x14ac:dyDescent="0.25">
      <c r="A183" s="220">
        <v>6</v>
      </c>
      <c r="B183" s="252" t="s">
        <v>301</v>
      </c>
      <c r="C183" s="204">
        <f>1.2*0.45*28</f>
        <v>15.120000000000001</v>
      </c>
      <c r="D183" s="215" t="s">
        <v>31</v>
      </c>
      <c r="E183" s="215"/>
      <c r="F183" s="216"/>
    </row>
    <row r="184" spans="1:6" s="201" customFormat="1" ht="15" customHeight="1" x14ac:dyDescent="0.25">
      <c r="A184" s="220"/>
      <c r="B184" s="252"/>
      <c r="C184" s="204"/>
      <c r="D184" s="215"/>
      <c r="E184" s="215"/>
      <c r="F184" s="216"/>
    </row>
    <row r="185" spans="1:6" s="201" customFormat="1" ht="15" customHeight="1" x14ac:dyDescent="0.25">
      <c r="A185" s="202" t="s">
        <v>45</v>
      </c>
      <c r="B185" s="209" t="s">
        <v>2</v>
      </c>
      <c r="C185" s="204"/>
      <c r="D185" s="215"/>
      <c r="E185" s="215"/>
      <c r="F185" s="216"/>
    </row>
    <row r="186" spans="1:6" s="201" customFormat="1" ht="15" customHeight="1" x14ac:dyDescent="0.25">
      <c r="A186" s="220">
        <v>1</v>
      </c>
      <c r="B186" s="252" t="s">
        <v>300</v>
      </c>
      <c r="C186" s="204">
        <f>1.3*3.45*7</f>
        <v>31.395000000000003</v>
      </c>
      <c r="D186" s="215" t="s">
        <v>31</v>
      </c>
      <c r="E186" s="215"/>
      <c r="F186" s="216"/>
    </row>
    <row r="187" spans="1:6" s="201" customFormat="1" ht="15" customHeight="1" x14ac:dyDescent="0.25">
      <c r="A187" s="220">
        <v>2</v>
      </c>
      <c r="B187" s="252" t="s">
        <v>301</v>
      </c>
      <c r="C187" s="204">
        <f>1.2*3.45*28</f>
        <v>115.91999999999999</v>
      </c>
      <c r="D187" s="215" t="s">
        <v>31</v>
      </c>
      <c r="E187" s="215"/>
      <c r="F187" s="216"/>
    </row>
    <row r="188" spans="1:6" s="201" customFormat="1" ht="27.75" customHeight="1" x14ac:dyDescent="0.25">
      <c r="A188" s="220">
        <v>3</v>
      </c>
      <c r="B188" s="213" t="s">
        <v>135</v>
      </c>
      <c r="C188" s="283">
        <f>12.8*2</f>
        <v>25.6</v>
      </c>
      <c r="D188" s="215" t="s">
        <v>31</v>
      </c>
      <c r="E188" s="215"/>
      <c r="F188" s="216"/>
    </row>
    <row r="189" spans="1:6" s="201" customFormat="1" ht="15" customHeight="1" x14ac:dyDescent="0.25">
      <c r="A189" s="220"/>
      <c r="B189" s="213"/>
      <c r="C189" s="204"/>
      <c r="D189" s="215"/>
      <c r="E189" s="215"/>
      <c r="F189" s="216"/>
    </row>
    <row r="190" spans="1:6" s="201" customFormat="1" ht="15" customHeight="1" x14ac:dyDescent="0.25">
      <c r="A190" s="220"/>
      <c r="B190" s="278" t="s">
        <v>318</v>
      </c>
      <c r="C190" s="204"/>
      <c r="D190" s="215"/>
      <c r="E190" s="215"/>
      <c r="F190" s="216"/>
    </row>
    <row r="191" spans="1:6" s="201" customFormat="1" ht="15" customHeight="1" x14ac:dyDescent="0.25">
      <c r="A191" s="220">
        <v>4</v>
      </c>
      <c r="B191" s="213" t="s">
        <v>319</v>
      </c>
      <c r="C191" s="204">
        <f>0.3*11.53</f>
        <v>3.4589999999999996</v>
      </c>
      <c r="D191" s="215" t="s">
        <v>31</v>
      </c>
      <c r="E191" s="215"/>
      <c r="F191" s="216"/>
    </row>
    <row r="192" spans="1:6" s="201" customFormat="1" ht="15" customHeight="1" x14ac:dyDescent="0.25">
      <c r="A192" s="220">
        <v>5</v>
      </c>
      <c r="B192" s="213" t="s">
        <v>320</v>
      </c>
      <c r="C192" s="204">
        <f>0.6*2.1*9</f>
        <v>11.34</v>
      </c>
      <c r="D192" s="215" t="s">
        <v>31</v>
      </c>
      <c r="E192" s="215"/>
      <c r="F192" s="216"/>
    </row>
    <row r="193" spans="1:6" s="201" customFormat="1" ht="15" customHeight="1" x14ac:dyDescent="0.25">
      <c r="A193" s="220">
        <v>6</v>
      </c>
      <c r="B193" s="213" t="s">
        <v>321</v>
      </c>
      <c r="C193" s="204">
        <f>0.5*11.53</f>
        <v>5.7649999999999997</v>
      </c>
      <c r="D193" s="215" t="s">
        <v>31</v>
      </c>
      <c r="E193" s="215"/>
      <c r="F193" s="216"/>
    </row>
    <row r="194" spans="1:6" s="201" customFormat="1" ht="15" customHeight="1" x14ac:dyDescent="0.25">
      <c r="A194" s="220"/>
      <c r="B194" s="213"/>
      <c r="C194" s="204"/>
      <c r="D194" s="215"/>
      <c r="E194" s="215"/>
      <c r="F194" s="216"/>
    </row>
    <row r="195" spans="1:6" s="201" customFormat="1" ht="15" customHeight="1" x14ac:dyDescent="0.25">
      <c r="A195" s="202" t="s">
        <v>46</v>
      </c>
      <c r="B195" s="212" t="s">
        <v>3</v>
      </c>
      <c r="C195" s="204"/>
      <c r="D195" s="215"/>
      <c r="E195" s="215"/>
      <c r="F195" s="216"/>
    </row>
    <row r="196" spans="1:6" s="201" customFormat="1" ht="15" customHeight="1" x14ac:dyDescent="0.25">
      <c r="A196" s="220">
        <v>1</v>
      </c>
      <c r="B196" s="252" t="s">
        <v>300</v>
      </c>
      <c r="C196" s="204">
        <f>1.3*3*7</f>
        <v>27.300000000000004</v>
      </c>
      <c r="D196" s="215" t="s">
        <v>31</v>
      </c>
      <c r="E196" s="215"/>
      <c r="F196" s="216"/>
    </row>
    <row r="197" spans="1:6" s="201" customFormat="1" ht="15" customHeight="1" x14ac:dyDescent="0.25">
      <c r="A197" s="220">
        <v>2</v>
      </c>
      <c r="B197" s="252" t="s">
        <v>301</v>
      </c>
      <c r="C197" s="204">
        <f>1.2*3*28</f>
        <v>100.79999999999998</v>
      </c>
      <c r="D197" s="215" t="s">
        <v>31</v>
      </c>
      <c r="E197" s="215"/>
      <c r="F197" s="216"/>
    </row>
    <row r="198" spans="1:6" s="201" customFormat="1" ht="15" customHeight="1" x14ac:dyDescent="0.25">
      <c r="A198" s="220">
        <v>3</v>
      </c>
      <c r="B198" s="252" t="s">
        <v>303</v>
      </c>
      <c r="C198" s="204">
        <f>140.87*1.1</f>
        <v>154.95700000000002</v>
      </c>
      <c r="D198" s="215" t="s">
        <v>31</v>
      </c>
      <c r="E198" s="215"/>
      <c r="F198" s="216"/>
    </row>
    <row r="199" spans="1:6" s="201" customFormat="1" ht="15" customHeight="1" x14ac:dyDescent="0.25">
      <c r="A199" s="220">
        <v>4</v>
      </c>
      <c r="B199" s="252" t="s">
        <v>306</v>
      </c>
      <c r="C199" s="204">
        <f>115.59*1.1</f>
        <v>127.14900000000002</v>
      </c>
      <c r="D199" s="215" t="s">
        <v>31</v>
      </c>
      <c r="E199" s="215"/>
      <c r="F199" s="216"/>
    </row>
    <row r="200" spans="1:6" s="201" customFormat="1" ht="15" customHeight="1" x14ac:dyDescent="0.25">
      <c r="A200" s="220">
        <v>5</v>
      </c>
      <c r="B200" s="252" t="s">
        <v>307</v>
      </c>
      <c r="C200" s="204">
        <f>7.19*1.1</f>
        <v>7.9090000000000007</v>
      </c>
      <c r="D200" s="215" t="s">
        <v>31</v>
      </c>
      <c r="E200" s="215"/>
      <c r="F200" s="216"/>
    </row>
    <row r="201" spans="1:6" s="201" customFormat="1" ht="15" customHeight="1" x14ac:dyDescent="0.25">
      <c r="A201" s="220">
        <v>6</v>
      </c>
      <c r="B201" s="252" t="s">
        <v>308</v>
      </c>
      <c r="C201" s="204">
        <f>0.8*1.1</f>
        <v>0.88000000000000012</v>
      </c>
      <c r="D201" s="215" t="s">
        <v>31</v>
      </c>
      <c r="E201" s="215"/>
      <c r="F201" s="216"/>
    </row>
    <row r="202" spans="1:6" s="201" customFormat="1" ht="15" customHeight="1" x14ac:dyDescent="0.25">
      <c r="A202" s="220">
        <v>7</v>
      </c>
      <c r="B202" s="279" t="s">
        <v>305</v>
      </c>
      <c r="C202" s="204">
        <v>94.17</v>
      </c>
      <c r="D202" s="215" t="s">
        <v>31</v>
      </c>
      <c r="E202" s="215"/>
      <c r="F202" s="216"/>
    </row>
    <row r="203" spans="1:6" s="201" customFormat="1" ht="15" customHeight="1" x14ac:dyDescent="0.25">
      <c r="A203" s="220">
        <v>8</v>
      </c>
      <c r="B203" s="279" t="s">
        <v>304</v>
      </c>
      <c r="C203" s="204">
        <v>391.9</v>
      </c>
      <c r="D203" s="215" t="s">
        <v>31</v>
      </c>
      <c r="E203" s="215"/>
      <c r="F203" s="216"/>
    </row>
    <row r="204" spans="1:6" s="201" customFormat="1" ht="15" customHeight="1" x14ac:dyDescent="0.25">
      <c r="A204" s="220">
        <v>9</v>
      </c>
      <c r="B204" s="213" t="s">
        <v>241</v>
      </c>
      <c r="C204" s="204">
        <f>C188</f>
        <v>25.6</v>
      </c>
      <c r="D204" s="215" t="s">
        <v>31</v>
      </c>
      <c r="E204" s="215"/>
      <c r="F204" s="216"/>
    </row>
    <row r="205" spans="1:6" s="201" customFormat="1" ht="15" customHeight="1" x14ac:dyDescent="0.25">
      <c r="A205" s="220">
        <v>10</v>
      </c>
      <c r="B205" s="210" t="s">
        <v>341</v>
      </c>
      <c r="C205" s="204">
        <f>3.53*1*2</f>
        <v>7.06</v>
      </c>
      <c r="D205" s="215" t="s">
        <v>31</v>
      </c>
      <c r="E205" s="215"/>
      <c r="F205" s="216"/>
    </row>
    <row r="206" spans="1:6" s="201" customFormat="1" ht="15" customHeight="1" x14ac:dyDescent="0.25">
      <c r="A206" s="220"/>
      <c r="B206" s="279"/>
      <c r="C206" s="204"/>
      <c r="D206" s="215"/>
      <c r="E206" s="215"/>
      <c r="F206" s="216"/>
    </row>
    <row r="207" spans="1:6" s="201" customFormat="1" ht="15" customHeight="1" x14ac:dyDescent="0.25">
      <c r="A207" s="202" t="s">
        <v>47</v>
      </c>
      <c r="B207" s="212" t="s">
        <v>240</v>
      </c>
      <c r="C207" s="204"/>
      <c r="D207" s="215"/>
      <c r="E207" s="215"/>
      <c r="F207" s="216"/>
    </row>
    <row r="208" spans="1:6" s="201" customFormat="1" ht="15" customHeight="1" x14ac:dyDescent="0.25">
      <c r="A208" s="220">
        <v>1</v>
      </c>
      <c r="B208" s="252" t="s">
        <v>310</v>
      </c>
      <c r="C208" s="204">
        <f>1.15*3*7</f>
        <v>24.15</v>
      </c>
      <c r="D208" s="215" t="s">
        <v>31</v>
      </c>
      <c r="E208" s="215"/>
      <c r="F208" s="216"/>
    </row>
    <row r="209" spans="1:6" s="201" customFormat="1" ht="15" customHeight="1" x14ac:dyDescent="0.25">
      <c r="A209" s="220">
        <v>2</v>
      </c>
      <c r="B209" s="252" t="s">
        <v>311</v>
      </c>
      <c r="C209" s="204">
        <f>1.1*3*28</f>
        <v>92.4</v>
      </c>
      <c r="D209" s="215" t="s">
        <v>31</v>
      </c>
      <c r="E209" s="215"/>
      <c r="F209" s="216"/>
    </row>
    <row r="210" spans="1:6" s="201" customFormat="1" ht="15" customHeight="1" x14ac:dyDescent="0.25">
      <c r="A210" s="220">
        <v>3</v>
      </c>
      <c r="B210" s="252" t="s">
        <v>303</v>
      </c>
      <c r="C210" s="204">
        <f>140.87*1.1</f>
        <v>154.95700000000002</v>
      </c>
      <c r="D210" s="215" t="s">
        <v>31</v>
      </c>
      <c r="E210" s="215"/>
      <c r="F210" s="216"/>
    </row>
    <row r="211" spans="1:6" s="201" customFormat="1" ht="15" customHeight="1" x14ac:dyDescent="0.25">
      <c r="A211" s="220">
        <v>4</v>
      </c>
      <c r="B211" s="252" t="s">
        <v>306</v>
      </c>
      <c r="C211" s="204">
        <f>115.59*1.1</f>
        <v>127.14900000000002</v>
      </c>
      <c r="D211" s="215" t="s">
        <v>31</v>
      </c>
      <c r="E211" s="215"/>
      <c r="F211" s="216"/>
    </row>
    <row r="212" spans="1:6" s="201" customFormat="1" ht="15" customHeight="1" x14ac:dyDescent="0.25">
      <c r="A212" s="220">
        <v>5</v>
      </c>
      <c r="B212" s="252" t="s">
        <v>307</v>
      </c>
      <c r="C212" s="204">
        <f>7.19*1.1</f>
        <v>7.9090000000000007</v>
      </c>
      <c r="D212" s="215" t="s">
        <v>31</v>
      </c>
      <c r="E212" s="215"/>
      <c r="F212" s="216"/>
    </row>
    <row r="213" spans="1:6" s="201" customFormat="1" ht="15" customHeight="1" x14ac:dyDescent="0.25">
      <c r="A213" s="220">
        <v>6</v>
      </c>
      <c r="B213" s="252" t="s">
        <v>308</v>
      </c>
      <c r="C213" s="204">
        <f>0.8*1.1</f>
        <v>0.88000000000000012</v>
      </c>
      <c r="D213" s="215" t="s">
        <v>31</v>
      </c>
      <c r="E213" s="215"/>
      <c r="F213" s="216"/>
    </row>
    <row r="214" spans="1:6" s="201" customFormat="1" ht="15" customHeight="1" x14ac:dyDescent="0.25">
      <c r="A214" s="220">
        <v>7</v>
      </c>
      <c r="B214" s="279" t="s">
        <v>305</v>
      </c>
      <c r="C214" s="204">
        <v>94.17</v>
      </c>
      <c r="D214" s="215" t="s">
        <v>31</v>
      </c>
      <c r="E214" s="215"/>
      <c r="F214" s="216"/>
    </row>
    <row r="215" spans="1:6" s="201" customFormat="1" ht="15" customHeight="1" x14ac:dyDescent="0.25">
      <c r="A215" s="220">
        <v>8</v>
      </c>
      <c r="B215" s="279" t="s">
        <v>304</v>
      </c>
      <c r="C215" s="204">
        <v>391.9</v>
      </c>
      <c r="D215" s="215" t="s">
        <v>31</v>
      </c>
      <c r="E215" s="215"/>
      <c r="F215" s="216"/>
    </row>
    <row r="216" spans="1:6" s="201" customFormat="1" ht="25.5" x14ac:dyDescent="0.25">
      <c r="A216" s="220">
        <v>9</v>
      </c>
      <c r="B216" s="213" t="s">
        <v>241</v>
      </c>
      <c r="C216" s="204">
        <f>C204</f>
        <v>25.6</v>
      </c>
      <c r="D216" s="215" t="s">
        <v>31</v>
      </c>
      <c r="E216" s="215"/>
      <c r="F216" s="216"/>
    </row>
    <row r="217" spans="1:6" s="201" customFormat="1" ht="12.75" x14ac:dyDescent="0.25">
      <c r="A217" s="220">
        <v>10</v>
      </c>
      <c r="B217" s="210" t="s">
        <v>341</v>
      </c>
      <c r="C217" s="204">
        <f>3.53*1*2</f>
        <v>7.06</v>
      </c>
      <c r="D217" s="215" t="s">
        <v>31</v>
      </c>
      <c r="E217" s="215"/>
      <c r="F217" s="216"/>
    </row>
    <row r="218" spans="1:6" s="201" customFormat="1" ht="15" customHeight="1" x14ac:dyDescent="0.25">
      <c r="A218" s="220"/>
      <c r="B218" s="279"/>
      <c r="C218" s="204"/>
      <c r="D218" s="215"/>
      <c r="E218" s="215"/>
      <c r="F218" s="216"/>
    </row>
    <row r="219" spans="1:6" s="201" customFormat="1" ht="15" customHeight="1" x14ac:dyDescent="0.25">
      <c r="A219" s="202" t="s">
        <v>47</v>
      </c>
      <c r="B219" s="212" t="s">
        <v>309</v>
      </c>
      <c r="C219" s="204"/>
      <c r="D219" s="215"/>
      <c r="E219" s="215"/>
      <c r="F219" s="216"/>
    </row>
    <row r="220" spans="1:6" s="201" customFormat="1" ht="15" customHeight="1" x14ac:dyDescent="0.25">
      <c r="A220" s="220">
        <v>1</v>
      </c>
      <c r="B220" s="252" t="s">
        <v>310</v>
      </c>
      <c r="C220" s="204">
        <f>1.15*3*7</f>
        <v>24.15</v>
      </c>
      <c r="D220" s="215" t="s">
        <v>31</v>
      </c>
      <c r="E220" s="215"/>
      <c r="F220" s="216"/>
    </row>
    <row r="221" spans="1:6" s="201" customFormat="1" ht="15" customHeight="1" x14ac:dyDescent="0.25">
      <c r="A221" s="220">
        <v>2</v>
      </c>
      <c r="B221" s="252" t="s">
        <v>311</v>
      </c>
      <c r="C221" s="204">
        <f>1.1*3*28</f>
        <v>92.4</v>
      </c>
      <c r="D221" s="215" t="s">
        <v>31</v>
      </c>
      <c r="E221" s="215"/>
      <c r="F221" s="216"/>
    </row>
    <row r="222" spans="1:6" s="201" customFormat="1" ht="15" customHeight="1" x14ac:dyDescent="0.25">
      <c r="A222" s="220">
        <v>3</v>
      </c>
      <c r="B222" s="252" t="s">
        <v>303</v>
      </c>
      <c r="C222" s="204">
        <f>140.87*1.1</f>
        <v>154.95700000000002</v>
      </c>
      <c r="D222" s="215" t="s">
        <v>31</v>
      </c>
      <c r="E222" s="215"/>
      <c r="F222" s="216"/>
    </row>
    <row r="223" spans="1:6" s="201" customFormat="1" ht="15" customHeight="1" x14ac:dyDescent="0.25">
      <c r="A223" s="220">
        <v>4</v>
      </c>
      <c r="B223" s="252" t="s">
        <v>306</v>
      </c>
      <c r="C223" s="204">
        <f>115.59*1.1</f>
        <v>127.14900000000002</v>
      </c>
      <c r="D223" s="215" t="s">
        <v>31</v>
      </c>
      <c r="E223" s="215"/>
      <c r="F223" s="216"/>
    </row>
    <row r="224" spans="1:6" s="201" customFormat="1" ht="15" customHeight="1" x14ac:dyDescent="0.25">
      <c r="A224" s="220">
        <v>5</v>
      </c>
      <c r="B224" s="252" t="s">
        <v>307</v>
      </c>
      <c r="C224" s="204">
        <f>7.19*1.1</f>
        <v>7.9090000000000007</v>
      </c>
      <c r="D224" s="215" t="s">
        <v>31</v>
      </c>
      <c r="E224" s="215"/>
      <c r="F224" s="216"/>
    </row>
    <row r="225" spans="1:6" s="201" customFormat="1" ht="15" customHeight="1" x14ac:dyDescent="0.25">
      <c r="A225" s="220">
        <v>6</v>
      </c>
      <c r="B225" s="252" t="s">
        <v>308</v>
      </c>
      <c r="C225" s="204">
        <f>0.8*1.1</f>
        <v>0.88000000000000012</v>
      </c>
      <c r="D225" s="215" t="s">
        <v>31</v>
      </c>
      <c r="E225" s="215"/>
      <c r="F225" s="216"/>
    </row>
    <row r="226" spans="1:6" s="201" customFormat="1" ht="15" customHeight="1" x14ac:dyDescent="0.25">
      <c r="A226" s="220">
        <v>7</v>
      </c>
      <c r="B226" s="279" t="s">
        <v>305</v>
      </c>
      <c r="C226" s="204">
        <v>94.17</v>
      </c>
      <c r="D226" s="215" t="s">
        <v>31</v>
      </c>
      <c r="E226" s="215"/>
      <c r="F226" s="216"/>
    </row>
    <row r="227" spans="1:6" s="201" customFormat="1" ht="15" customHeight="1" x14ac:dyDescent="0.25">
      <c r="A227" s="220">
        <v>8</v>
      </c>
      <c r="B227" s="279" t="s">
        <v>304</v>
      </c>
      <c r="C227" s="204">
        <v>391.9</v>
      </c>
      <c r="D227" s="215" t="s">
        <v>31</v>
      </c>
      <c r="E227" s="215"/>
      <c r="F227" s="216"/>
    </row>
    <row r="228" spans="1:6" s="201" customFormat="1" ht="15" customHeight="1" x14ac:dyDescent="0.25">
      <c r="A228" s="220">
        <v>9</v>
      </c>
      <c r="B228" s="210" t="s">
        <v>341</v>
      </c>
      <c r="C228" s="204">
        <f>56.62*1*2</f>
        <v>113.24</v>
      </c>
      <c r="D228" s="215" t="s">
        <v>31</v>
      </c>
      <c r="E228" s="215"/>
      <c r="F228" s="216"/>
    </row>
    <row r="229" spans="1:6" s="201" customFormat="1" ht="12.75" x14ac:dyDescent="0.25">
      <c r="A229" s="220"/>
      <c r="B229" s="213"/>
      <c r="C229" s="204"/>
      <c r="D229" s="215"/>
      <c r="E229" s="215"/>
      <c r="F229" s="216"/>
    </row>
    <row r="230" spans="1:6" s="201" customFormat="1" ht="15" customHeight="1" x14ac:dyDescent="0.25">
      <c r="A230" s="202" t="s">
        <v>249</v>
      </c>
      <c r="B230" s="212" t="s">
        <v>43</v>
      </c>
      <c r="C230" s="204"/>
      <c r="D230" s="215"/>
      <c r="E230" s="215"/>
      <c r="F230" s="216"/>
    </row>
    <row r="231" spans="1:6" s="201" customFormat="1" ht="15" customHeight="1" x14ac:dyDescent="0.25">
      <c r="A231" s="220">
        <v>1</v>
      </c>
      <c r="B231" s="252" t="s">
        <v>312</v>
      </c>
      <c r="C231" s="204">
        <f>158.42*1.2</f>
        <v>190.10399999999998</v>
      </c>
      <c r="D231" s="215" t="s">
        <v>31</v>
      </c>
      <c r="E231" s="215"/>
      <c r="F231" s="216"/>
    </row>
    <row r="232" spans="1:6" s="201" customFormat="1" ht="15" customHeight="1" x14ac:dyDescent="0.25">
      <c r="A232" s="220">
        <v>2</v>
      </c>
      <c r="B232" s="252" t="s">
        <v>313</v>
      </c>
      <c r="C232" s="283">
        <v>308.68</v>
      </c>
      <c r="D232" s="215" t="s">
        <v>31</v>
      </c>
      <c r="E232" s="215"/>
      <c r="F232" s="216"/>
    </row>
    <row r="233" spans="1:6" s="201" customFormat="1" ht="15" customHeight="1" x14ac:dyDescent="0.25">
      <c r="A233" s="220"/>
      <c r="B233" s="284"/>
      <c r="C233" s="204"/>
      <c r="D233" s="285"/>
      <c r="E233" s="206"/>
      <c r="F233" s="216"/>
    </row>
    <row r="234" spans="1:6" s="201" customFormat="1" ht="15" customHeight="1" x14ac:dyDescent="0.25">
      <c r="A234" s="208">
        <v>3.5</v>
      </c>
      <c r="B234" s="212" t="s">
        <v>93</v>
      </c>
      <c r="C234" s="204"/>
      <c r="D234" s="214">
        <v>0</v>
      </c>
      <c r="E234" s="206"/>
      <c r="F234" s="216"/>
    </row>
    <row r="235" spans="1:6" s="201" customFormat="1" ht="39" customHeight="1" x14ac:dyDescent="0.25">
      <c r="A235" s="202"/>
      <c r="B235" s="221" t="s">
        <v>209</v>
      </c>
      <c r="C235" s="204"/>
      <c r="D235" s="214">
        <v>0</v>
      </c>
      <c r="E235" s="206"/>
      <c r="F235" s="216"/>
    </row>
    <row r="236" spans="1:6" s="201" customFormat="1" ht="25.5" x14ac:dyDescent="0.25">
      <c r="A236" s="202"/>
      <c r="B236" s="213" t="s">
        <v>211</v>
      </c>
      <c r="C236" s="204"/>
      <c r="D236" s="214">
        <v>0</v>
      </c>
      <c r="E236" s="206"/>
      <c r="F236" s="216"/>
    </row>
    <row r="237" spans="1:6" s="201" customFormat="1" ht="25.5" x14ac:dyDescent="0.25">
      <c r="A237" s="202"/>
      <c r="B237" s="213" t="s">
        <v>210</v>
      </c>
      <c r="C237" s="204"/>
      <c r="D237" s="214"/>
      <c r="E237" s="206"/>
      <c r="F237" s="216"/>
    </row>
    <row r="238" spans="1:6" s="201" customFormat="1" ht="15" customHeight="1" x14ac:dyDescent="0.25">
      <c r="A238" s="202"/>
      <c r="B238" s="213"/>
      <c r="C238" s="204"/>
      <c r="D238" s="214"/>
      <c r="E238" s="206"/>
      <c r="F238" s="216"/>
    </row>
    <row r="239" spans="1:6" s="201" customFormat="1" ht="15" customHeight="1" x14ac:dyDescent="0.25">
      <c r="A239" s="286" t="s">
        <v>48</v>
      </c>
      <c r="B239" s="209" t="s">
        <v>4</v>
      </c>
      <c r="C239" s="204"/>
      <c r="D239" s="214"/>
      <c r="E239" s="206"/>
      <c r="F239" s="216"/>
    </row>
    <row r="240" spans="1:6" s="201" customFormat="1" ht="15" customHeight="1" x14ac:dyDescent="0.25">
      <c r="A240" s="286"/>
      <c r="B240" s="287" t="s">
        <v>266</v>
      </c>
      <c r="C240" s="204"/>
      <c r="D240" s="214"/>
      <c r="E240" s="206"/>
      <c r="F240" s="216"/>
    </row>
    <row r="241" spans="1:6" s="201" customFormat="1" ht="15" customHeight="1" x14ac:dyDescent="0.25">
      <c r="A241" s="220">
        <v>1</v>
      </c>
      <c r="B241" s="221" t="s">
        <v>316</v>
      </c>
      <c r="C241" s="204">
        <v>1.32</v>
      </c>
      <c r="D241" s="215" t="s">
        <v>76</v>
      </c>
      <c r="E241" s="206"/>
      <c r="F241" s="216"/>
    </row>
    <row r="242" spans="1:6" s="201" customFormat="1" ht="15" customHeight="1" x14ac:dyDescent="0.25">
      <c r="A242" s="220">
        <v>2</v>
      </c>
      <c r="B242" s="221" t="s">
        <v>317</v>
      </c>
      <c r="C242" s="204">
        <v>0.64</v>
      </c>
      <c r="D242" s="215" t="s">
        <v>76</v>
      </c>
      <c r="E242" s="206"/>
      <c r="F242" s="216"/>
    </row>
    <row r="243" spans="1:6" s="201" customFormat="1" ht="15" customHeight="1" x14ac:dyDescent="0.25">
      <c r="A243" s="220">
        <v>3</v>
      </c>
      <c r="B243" s="221" t="s">
        <v>264</v>
      </c>
      <c r="C243" s="204">
        <v>2.86</v>
      </c>
      <c r="D243" s="215" t="s">
        <v>76</v>
      </c>
      <c r="E243" s="206"/>
      <c r="F243" s="216"/>
    </row>
    <row r="244" spans="1:6" s="201" customFormat="1" ht="15" customHeight="1" x14ac:dyDescent="0.25">
      <c r="A244" s="220">
        <v>4</v>
      </c>
      <c r="B244" s="221" t="s">
        <v>263</v>
      </c>
      <c r="C244" s="204">
        <v>0.9</v>
      </c>
      <c r="D244" s="215" t="s">
        <v>76</v>
      </c>
      <c r="E244" s="206"/>
      <c r="F244" s="216"/>
    </row>
    <row r="245" spans="1:6" s="201" customFormat="1" ht="15" customHeight="1" x14ac:dyDescent="0.25">
      <c r="A245" s="220"/>
      <c r="B245" s="221"/>
      <c r="C245" s="204"/>
      <c r="D245" s="215"/>
      <c r="E245" s="206"/>
      <c r="F245" s="216"/>
    </row>
    <row r="246" spans="1:6" s="201" customFormat="1" ht="15" customHeight="1" x14ac:dyDescent="0.25">
      <c r="A246" s="286"/>
      <c r="B246" s="287" t="s">
        <v>315</v>
      </c>
      <c r="C246" s="204"/>
      <c r="D246" s="214"/>
      <c r="E246" s="206"/>
      <c r="F246" s="216"/>
    </row>
    <row r="247" spans="1:6" s="201" customFormat="1" ht="15" customHeight="1" x14ac:dyDescent="0.25">
      <c r="A247" s="220">
        <v>1</v>
      </c>
      <c r="B247" s="221" t="s">
        <v>316</v>
      </c>
      <c r="C247" s="204">
        <f>1.74+0.09</f>
        <v>1.83</v>
      </c>
      <c r="D247" s="215" t="s">
        <v>76</v>
      </c>
      <c r="E247" s="206"/>
      <c r="F247" s="216"/>
    </row>
    <row r="248" spans="1:6" s="201" customFormat="1" ht="15" customHeight="1" x14ac:dyDescent="0.25">
      <c r="A248" s="220">
        <v>2</v>
      </c>
      <c r="B248" s="221" t="s">
        <v>264</v>
      </c>
      <c r="C248" s="204">
        <f>3.77+0.13</f>
        <v>3.9</v>
      </c>
      <c r="D248" s="215" t="s">
        <v>76</v>
      </c>
      <c r="E248" s="206"/>
      <c r="F248" s="216"/>
    </row>
    <row r="249" spans="1:6" s="201" customFormat="1" ht="15" customHeight="1" x14ac:dyDescent="0.25">
      <c r="A249" s="220">
        <v>3</v>
      </c>
      <c r="B249" s="221" t="s">
        <v>263</v>
      </c>
      <c r="C249" s="204">
        <v>1.05</v>
      </c>
      <c r="D249" s="215" t="s">
        <v>76</v>
      </c>
      <c r="E249" s="206"/>
      <c r="F249" s="216"/>
    </row>
    <row r="250" spans="1:6" s="201" customFormat="1" ht="15" customHeight="1" x14ac:dyDescent="0.25">
      <c r="A250" s="220"/>
      <c r="B250" s="221"/>
      <c r="C250" s="204"/>
      <c r="D250" s="215"/>
      <c r="E250" s="206"/>
      <c r="F250" s="216"/>
    </row>
    <row r="251" spans="1:6" s="201" customFormat="1" ht="15" customHeight="1" x14ac:dyDescent="0.25">
      <c r="A251" s="220"/>
      <c r="B251" s="287" t="s">
        <v>265</v>
      </c>
      <c r="C251" s="204"/>
      <c r="D251" s="215"/>
      <c r="E251" s="206"/>
      <c r="F251" s="216"/>
    </row>
    <row r="252" spans="1:6" s="201" customFormat="1" ht="15" customHeight="1" x14ac:dyDescent="0.25">
      <c r="A252" s="220">
        <v>4</v>
      </c>
      <c r="B252" s="221" t="s">
        <v>94</v>
      </c>
      <c r="C252" s="204">
        <v>1.29</v>
      </c>
      <c r="D252" s="215" t="s">
        <v>76</v>
      </c>
      <c r="E252" s="206"/>
      <c r="F252" s="216"/>
    </row>
    <row r="253" spans="1:6" s="201" customFormat="1" ht="15" customHeight="1" x14ac:dyDescent="0.25">
      <c r="A253" s="220">
        <v>6</v>
      </c>
      <c r="B253" s="221" t="s">
        <v>95</v>
      </c>
      <c r="C253" s="204">
        <v>0.25</v>
      </c>
      <c r="D253" s="215" t="s">
        <v>76</v>
      </c>
      <c r="E253" s="206"/>
      <c r="F253" s="216"/>
    </row>
    <row r="254" spans="1:6" s="201" customFormat="1" ht="15" customHeight="1" x14ac:dyDescent="0.25">
      <c r="A254" s="220"/>
      <c r="B254" s="221"/>
      <c r="C254" s="204"/>
      <c r="D254" s="215"/>
      <c r="E254" s="206"/>
      <c r="F254" s="216"/>
    </row>
    <row r="255" spans="1:6" s="201" customFormat="1" ht="15" customHeight="1" x14ac:dyDescent="0.25">
      <c r="A255" s="220"/>
      <c r="B255" s="287" t="s">
        <v>268</v>
      </c>
      <c r="C255" s="204"/>
      <c r="D255" s="215"/>
      <c r="E255" s="206"/>
      <c r="F255" s="216"/>
    </row>
    <row r="256" spans="1:6" s="201" customFormat="1" ht="15" customHeight="1" x14ac:dyDescent="0.25">
      <c r="A256" s="220">
        <v>7</v>
      </c>
      <c r="B256" s="221" t="s">
        <v>255</v>
      </c>
      <c r="C256" s="204">
        <v>0.04</v>
      </c>
      <c r="D256" s="215" t="s">
        <v>76</v>
      </c>
      <c r="E256" s="206"/>
      <c r="F256" s="216"/>
    </row>
    <row r="257" spans="1:6" s="201" customFormat="1" ht="15" customHeight="1" x14ac:dyDescent="0.25">
      <c r="A257" s="220"/>
      <c r="B257" s="221"/>
      <c r="C257" s="204"/>
      <c r="D257" s="215"/>
      <c r="E257" s="206"/>
      <c r="F257" s="216"/>
    </row>
    <row r="258" spans="1:6" s="201" customFormat="1" ht="15" customHeight="1" x14ac:dyDescent="0.25">
      <c r="A258" s="286" t="s">
        <v>49</v>
      </c>
      <c r="B258" s="209" t="s">
        <v>2</v>
      </c>
      <c r="C258" s="204"/>
      <c r="D258" s="215"/>
      <c r="E258" s="206"/>
      <c r="F258" s="216"/>
    </row>
    <row r="259" spans="1:6" s="201" customFormat="1" ht="15" customHeight="1" x14ac:dyDescent="0.25">
      <c r="A259" s="286"/>
      <c r="B259" s="287" t="s">
        <v>267</v>
      </c>
      <c r="C259" s="204"/>
      <c r="D259" s="215"/>
      <c r="E259" s="206"/>
      <c r="F259" s="216"/>
    </row>
    <row r="260" spans="1:6" s="201" customFormat="1" ht="15" customHeight="1" x14ac:dyDescent="0.25">
      <c r="A260" s="220">
        <v>1</v>
      </c>
      <c r="B260" s="221" t="s">
        <v>254</v>
      </c>
      <c r="C260" s="204">
        <v>0.24</v>
      </c>
      <c r="D260" s="215" t="s">
        <v>76</v>
      </c>
      <c r="E260" s="206"/>
      <c r="F260" s="216"/>
    </row>
    <row r="261" spans="1:6" s="201" customFormat="1" ht="15" customHeight="1" x14ac:dyDescent="0.25">
      <c r="A261" s="220">
        <v>2</v>
      </c>
      <c r="B261" s="221" t="s">
        <v>96</v>
      </c>
      <c r="C261" s="204">
        <f>0.23+1.22</f>
        <v>1.45</v>
      </c>
      <c r="D261" s="215" t="s">
        <v>76</v>
      </c>
      <c r="E261" s="206"/>
      <c r="F261" s="216"/>
    </row>
    <row r="262" spans="1:6" s="201" customFormat="1" ht="15" customHeight="1" x14ac:dyDescent="0.25">
      <c r="A262" s="220">
        <v>3</v>
      </c>
      <c r="B262" s="221" t="s">
        <v>97</v>
      </c>
      <c r="C262" s="204">
        <f>0.14+0.34</f>
        <v>0.48000000000000004</v>
      </c>
      <c r="D262" s="215" t="s">
        <v>76</v>
      </c>
      <c r="E262" s="206"/>
      <c r="F262" s="216"/>
    </row>
    <row r="263" spans="1:6" s="201" customFormat="1" ht="15" customHeight="1" x14ac:dyDescent="0.25">
      <c r="A263" s="220"/>
      <c r="B263" s="221"/>
      <c r="C263" s="204"/>
      <c r="D263" s="215"/>
      <c r="E263" s="206"/>
      <c r="F263" s="216"/>
    </row>
    <row r="264" spans="1:6" s="201" customFormat="1" ht="15" customHeight="1" x14ac:dyDescent="0.25">
      <c r="A264" s="220"/>
      <c r="B264" s="278" t="s">
        <v>318</v>
      </c>
      <c r="C264" s="204"/>
      <c r="D264" s="215"/>
      <c r="E264" s="206"/>
      <c r="F264" s="216"/>
    </row>
    <row r="265" spans="1:6" s="201" customFormat="1" ht="15" customHeight="1" x14ac:dyDescent="0.25">
      <c r="A265" s="220">
        <v>4</v>
      </c>
      <c r="B265" s="221" t="s">
        <v>324</v>
      </c>
      <c r="C265" s="204">
        <v>0.03</v>
      </c>
      <c r="D265" s="215" t="s">
        <v>76</v>
      </c>
      <c r="E265" s="206"/>
      <c r="F265" s="216"/>
    </row>
    <row r="266" spans="1:6" s="201" customFormat="1" ht="15" customHeight="1" x14ac:dyDescent="0.25">
      <c r="A266" s="220">
        <v>5</v>
      </c>
      <c r="B266" s="221" t="s">
        <v>323</v>
      </c>
      <c r="C266" s="204">
        <v>0.02</v>
      </c>
      <c r="D266" s="215" t="s">
        <v>76</v>
      </c>
      <c r="E266" s="206"/>
      <c r="F266" s="216"/>
    </row>
    <row r="267" spans="1:6" s="201" customFormat="1" ht="15" customHeight="1" x14ac:dyDescent="0.25">
      <c r="A267" s="220">
        <v>6</v>
      </c>
      <c r="B267" s="221" t="s">
        <v>325</v>
      </c>
      <c r="C267" s="204">
        <v>0.05</v>
      </c>
      <c r="D267" s="215" t="s">
        <v>76</v>
      </c>
      <c r="E267" s="206"/>
      <c r="F267" s="216"/>
    </row>
    <row r="268" spans="1:6" s="201" customFormat="1" ht="15" customHeight="1" x14ac:dyDescent="0.25">
      <c r="A268" s="220">
        <v>7</v>
      </c>
      <c r="B268" s="221" t="s">
        <v>97</v>
      </c>
      <c r="C268" s="204">
        <v>0.02</v>
      </c>
      <c r="D268" s="215" t="s">
        <v>76</v>
      </c>
      <c r="E268" s="206"/>
      <c r="F268" s="216"/>
    </row>
    <row r="269" spans="1:6" s="201" customFormat="1" ht="15" customHeight="1" x14ac:dyDescent="0.25">
      <c r="A269" s="220">
        <v>8</v>
      </c>
      <c r="B269" s="221" t="s">
        <v>326</v>
      </c>
      <c r="C269" s="204">
        <v>0.03</v>
      </c>
      <c r="D269" s="215" t="s">
        <v>76</v>
      </c>
      <c r="E269" s="206"/>
      <c r="F269" s="216"/>
    </row>
    <row r="270" spans="1:6" s="201" customFormat="1" ht="15" customHeight="1" x14ac:dyDescent="0.25">
      <c r="A270" s="220">
        <v>9</v>
      </c>
      <c r="B270" s="221" t="s">
        <v>327</v>
      </c>
      <c r="C270" s="204">
        <v>0.01</v>
      </c>
      <c r="D270" s="215" t="s">
        <v>76</v>
      </c>
      <c r="E270" s="206"/>
      <c r="F270" s="216"/>
    </row>
    <row r="271" spans="1:6" s="201" customFormat="1" ht="15" customHeight="1" x14ac:dyDescent="0.25">
      <c r="A271" s="220"/>
      <c r="B271" s="221"/>
      <c r="C271" s="204"/>
      <c r="D271" s="215"/>
      <c r="E271" s="206"/>
      <c r="F271" s="216"/>
    </row>
    <row r="272" spans="1:6" s="201" customFormat="1" ht="15" customHeight="1" x14ac:dyDescent="0.25">
      <c r="A272" s="220"/>
      <c r="B272" s="287" t="s">
        <v>292</v>
      </c>
      <c r="C272" s="204"/>
      <c r="D272" s="215"/>
      <c r="E272" s="206"/>
      <c r="F272" s="216"/>
    </row>
    <row r="273" spans="1:6" s="201" customFormat="1" ht="15" customHeight="1" x14ac:dyDescent="0.25">
      <c r="A273" s="220">
        <v>4</v>
      </c>
      <c r="B273" s="221" t="s">
        <v>330</v>
      </c>
      <c r="C273" s="283">
        <v>2.46</v>
      </c>
      <c r="D273" s="215" t="s">
        <v>76</v>
      </c>
      <c r="E273" s="206"/>
      <c r="F273" s="216"/>
    </row>
    <row r="274" spans="1:6" s="201" customFormat="1" ht="15" customHeight="1" x14ac:dyDescent="0.25">
      <c r="A274" s="220"/>
      <c r="B274" s="221"/>
      <c r="C274" s="204"/>
      <c r="D274" s="215"/>
      <c r="E274" s="206"/>
      <c r="F274" s="216"/>
    </row>
    <row r="275" spans="1:6" s="201" customFormat="1" ht="15" customHeight="1" x14ac:dyDescent="0.25">
      <c r="A275" s="220"/>
      <c r="B275" s="287" t="s">
        <v>268</v>
      </c>
      <c r="C275" s="204"/>
      <c r="D275" s="215"/>
      <c r="E275" s="206"/>
      <c r="F275" s="216"/>
    </row>
    <row r="276" spans="1:6" s="201" customFormat="1" ht="15" customHeight="1" x14ac:dyDescent="0.25">
      <c r="A276" s="220">
        <v>5</v>
      </c>
      <c r="B276" s="221" t="s">
        <v>137</v>
      </c>
      <c r="C276" s="204">
        <v>0.12</v>
      </c>
      <c r="D276" s="215" t="s">
        <v>76</v>
      </c>
      <c r="E276" s="206"/>
      <c r="F276" s="216"/>
    </row>
    <row r="277" spans="1:6" s="201" customFormat="1" ht="15" customHeight="1" x14ac:dyDescent="0.25">
      <c r="A277" s="220"/>
      <c r="B277" s="221"/>
      <c r="C277" s="204"/>
      <c r="D277" s="215"/>
      <c r="E277" s="206"/>
      <c r="F277" s="216"/>
    </row>
    <row r="278" spans="1:6" s="201" customFormat="1" ht="15" customHeight="1" x14ac:dyDescent="0.25">
      <c r="A278" s="202" t="s">
        <v>50</v>
      </c>
      <c r="B278" s="209" t="s">
        <v>3</v>
      </c>
      <c r="C278" s="204"/>
      <c r="D278" s="215"/>
      <c r="E278" s="206"/>
      <c r="F278" s="216"/>
    </row>
    <row r="279" spans="1:6" s="201" customFormat="1" ht="15" customHeight="1" x14ac:dyDescent="0.25">
      <c r="A279" s="202"/>
      <c r="B279" s="287" t="s">
        <v>267</v>
      </c>
      <c r="C279" s="204"/>
      <c r="D279" s="215"/>
      <c r="E279" s="206"/>
      <c r="F279" s="216"/>
    </row>
    <row r="280" spans="1:6" s="201" customFormat="1" ht="15" customHeight="1" x14ac:dyDescent="0.25">
      <c r="A280" s="220">
        <v>1</v>
      </c>
      <c r="B280" s="221" t="s">
        <v>254</v>
      </c>
      <c r="C280" s="204">
        <v>0.21</v>
      </c>
      <c r="D280" s="215" t="s">
        <v>76</v>
      </c>
      <c r="E280" s="206"/>
      <c r="F280" s="216"/>
    </row>
    <row r="281" spans="1:6" s="201" customFormat="1" ht="15" customHeight="1" x14ac:dyDescent="0.25">
      <c r="A281" s="220">
        <v>2</v>
      </c>
      <c r="B281" s="221" t="s">
        <v>96</v>
      </c>
      <c r="C281" s="204">
        <f>0.2+1.06</f>
        <v>1.26</v>
      </c>
      <c r="D281" s="215" t="s">
        <v>76</v>
      </c>
      <c r="E281" s="206"/>
      <c r="F281" s="216"/>
    </row>
    <row r="282" spans="1:6" s="201" customFormat="1" ht="15" customHeight="1" x14ac:dyDescent="0.25">
      <c r="A282" s="220">
        <v>3</v>
      </c>
      <c r="B282" s="252" t="s">
        <v>97</v>
      </c>
      <c r="C282" s="204">
        <f>0.12+0.3</f>
        <v>0.42</v>
      </c>
      <c r="D282" s="215" t="s">
        <v>76</v>
      </c>
      <c r="E282" s="206"/>
      <c r="F282" s="216"/>
    </row>
    <row r="283" spans="1:6" s="201" customFormat="1" ht="5.0999999999999996" customHeight="1" x14ac:dyDescent="0.25">
      <c r="A283" s="220"/>
      <c r="B283" s="252"/>
      <c r="C283" s="204"/>
      <c r="D283" s="215"/>
      <c r="E283" s="206"/>
      <c r="F283" s="216"/>
    </row>
    <row r="284" spans="1:6" s="201" customFormat="1" ht="15" customHeight="1" x14ac:dyDescent="0.25">
      <c r="A284" s="220"/>
      <c r="B284" s="287" t="s">
        <v>329</v>
      </c>
      <c r="C284" s="204"/>
      <c r="D284" s="215"/>
      <c r="E284" s="206"/>
      <c r="F284" s="216"/>
    </row>
    <row r="285" spans="1:6" s="201" customFormat="1" ht="15" customHeight="1" x14ac:dyDescent="0.25">
      <c r="A285" s="220">
        <v>4</v>
      </c>
      <c r="B285" s="252" t="s">
        <v>256</v>
      </c>
      <c r="C285" s="204">
        <f>1.64+0.16+0.02</f>
        <v>1.8199999999999998</v>
      </c>
      <c r="D285" s="215" t="s">
        <v>76</v>
      </c>
      <c r="E285" s="206"/>
      <c r="F285" s="216"/>
    </row>
    <row r="286" spans="1:6" s="201" customFormat="1" ht="15" customHeight="1" x14ac:dyDescent="0.25">
      <c r="A286" s="220">
        <v>5</v>
      </c>
      <c r="B286" s="252" t="s">
        <v>98</v>
      </c>
      <c r="C286" s="204">
        <f>1.78+0.02</f>
        <v>1.8</v>
      </c>
      <c r="D286" s="215" t="s">
        <v>76</v>
      </c>
      <c r="E286" s="206"/>
      <c r="F286" s="216"/>
    </row>
    <row r="287" spans="1:6" s="201" customFormat="1" ht="15" customHeight="1" x14ac:dyDescent="0.25">
      <c r="A287" s="220">
        <v>6</v>
      </c>
      <c r="B287" s="221" t="s">
        <v>99</v>
      </c>
      <c r="C287" s="204">
        <f>0.48+0.51+0.04+0.01</f>
        <v>1.04</v>
      </c>
      <c r="D287" s="215" t="s">
        <v>76</v>
      </c>
      <c r="E287" s="206"/>
      <c r="F287" s="216"/>
    </row>
    <row r="288" spans="1:6" s="201" customFormat="1" ht="5.0999999999999996" customHeight="1" x14ac:dyDescent="0.25">
      <c r="A288" s="220"/>
      <c r="B288" s="221"/>
      <c r="C288" s="204"/>
      <c r="D288" s="215"/>
      <c r="E288" s="206"/>
      <c r="F288" s="216"/>
    </row>
    <row r="289" spans="1:6" s="201" customFormat="1" ht="15" customHeight="1" x14ac:dyDescent="0.25">
      <c r="A289" s="220"/>
      <c r="B289" s="287" t="s">
        <v>268</v>
      </c>
      <c r="C289" s="204"/>
      <c r="D289" s="215"/>
      <c r="E289" s="206"/>
      <c r="F289" s="216"/>
    </row>
    <row r="290" spans="1:6" s="201" customFormat="1" ht="15" customHeight="1" x14ac:dyDescent="0.25">
      <c r="A290" s="220">
        <v>7</v>
      </c>
      <c r="B290" s="221" t="s">
        <v>137</v>
      </c>
      <c r="C290" s="204">
        <f>C276</f>
        <v>0.12</v>
      </c>
      <c r="D290" s="215" t="s">
        <v>76</v>
      </c>
      <c r="E290" s="206"/>
      <c r="F290" s="216"/>
    </row>
    <row r="291" spans="1:6" s="201" customFormat="1" ht="5.0999999999999996" customHeight="1" x14ac:dyDescent="0.25">
      <c r="A291" s="220"/>
      <c r="B291" s="221"/>
      <c r="C291" s="204"/>
      <c r="D291" s="215"/>
      <c r="E291" s="206"/>
      <c r="F291" s="216"/>
    </row>
    <row r="292" spans="1:6" s="201" customFormat="1" ht="15" customHeight="1" x14ac:dyDescent="0.25">
      <c r="A292" s="220"/>
      <c r="B292" s="287" t="s">
        <v>331</v>
      </c>
      <c r="C292" s="204"/>
      <c r="D292" s="215"/>
      <c r="E292" s="206"/>
      <c r="F292" s="216"/>
    </row>
    <row r="293" spans="1:6" s="201" customFormat="1" ht="15" customHeight="1" x14ac:dyDescent="0.25">
      <c r="A293" s="220">
        <v>8</v>
      </c>
      <c r="B293" s="221" t="s">
        <v>138</v>
      </c>
      <c r="C293" s="204">
        <v>6.34</v>
      </c>
      <c r="D293" s="215" t="s">
        <v>76</v>
      </c>
      <c r="E293" s="206"/>
      <c r="F293" s="216"/>
    </row>
    <row r="294" spans="1:6" s="201" customFormat="1" ht="5.0999999999999996" customHeight="1" x14ac:dyDescent="0.25">
      <c r="A294" s="220"/>
      <c r="B294" s="288"/>
      <c r="C294" s="204"/>
      <c r="D294" s="215"/>
      <c r="E294" s="206"/>
      <c r="F294" s="216"/>
    </row>
    <row r="295" spans="1:6" s="201" customFormat="1" ht="15" customHeight="1" x14ac:dyDescent="0.25">
      <c r="A295" s="220"/>
      <c r="B295" s="287" t="s">
        <v>342</v>
      </c>
      <c r="C295" s="204"/>
      <c r="D295" s="215"/>
      <c r="E295" s="206"/>
      <c r="F295" s="216"/>
    </row>
    <row r="296" spans="1:6" s="201" customFormat="1" ht="15" customHeight="1" x14ac:dyDescent="0.25">
      <c r="A296" s="220">
        <v>9</v>
      </c>
      <c r="B296" s="221" t="s">
        <v>343</v>
      </c>
      <c r="C296" s="204">
        <v>0.03</v>
      </c>
      <c r="D296" s="215" t="s">
        <v>76</v>
      </c>
      <c r="E296" s="206"/>
      <c r="F296" s="216"/>
    </row>
    <row r="297" spans="1:6" s="201" customFormat="1" ht="15" customHeight="1" x14ac:dyDescent="0.25">
      <c r="A297" s="220"/>
      <c r="B297" s="210"/>
      <c r="C297" s="204"/>
      <c r="D297" s="215"/>
      <c r="E297" s="206"/>
      <c r="F297" s="216"/>
    </row>
    <row r="298" spans="1:6" s="201" customFormat="1" ht="15" customHeight="1" x14ac:dyDescent="0.25">
      <c r="A298" s="202" t="s">
        <v>51</v>
      </c>
      <c r="B298" s="209" t="s">
        <v>240</v>
      </c>
      <c r="C298" s="204"/>
      <c r="D298" s="215"/>
      <c r="E298" s="206"/>
      <c r="F298" s="216"/>
    </row>
    <row r="299" spans="1:6" s="201" customFormat="1" ht="15" customHeight="1" x14ac:dyDescent="0.25">
      <c r="A299" s="202"/>
      <c r="B299" s="287" t="s">
        <v>267</v>
      </c>
      <c r="C299" s="204"/>
      <c r="D299" s="215"/>
      <c r="E299" s="206"/>
      <c r="F299" s="216"/>
    </row>
    <row r="300" spans="1:6" s="201" customFormat="1" ht="15" customHeight="1" x14ac:dyDescent="0.25">
      <c r="A300" s="220">
        <v>1</v>
      </c>
      <c r="B300" s="221" t="s">
        <v>96</v>
      </c>
      <c r="C300" s="204">
        <f>0.27+0.53</f>
        <v>0.8</v>
      </c>
      <c r="D300" s="215" t="s">
        <v>76</v>
      </c>
      <c r="E300" s="206"/>
      <c r="F300" s="216"/>
    </row>
    <row r="301" spans="1:6" s="201" customFormat="1" ht="15" customHeight="1" x14ac:dyDescent="0.25">
      <c r="A301" s="220">
        <v>2</v>
      </c>
      <c r="B301" s="221" t="s">
        <v>328</v>
      </c>
      <c r="C301" s="204">
        <v>0.3</v>
      </c>
      <c r="D301" s="215" t="s">
        <v>76</v>
      </c>
      <c r="E301" s="206"/>
      <c r="F301" s="216"/>
    </row>
    <row r="302" spans="1:6" s="201" customFormat="1" ht="15" customHeight="1" x14ac:dyDescent="0.25">
      <c r="A302" s="220">
        <v>3</v>
      </c>
      <c r="B302" s="252" t="s">
        <v>97</v>
      </c>
      <c r="C302" s="204">
        <f>0.7+0.14</f>
        <v>0.84</v>
      </c>
      <c r="D302" s="215" t="s">
        <v>76</v>
      </c>
      <c r="E302" s="206"/>
      <c r="F302" s="216"/>
    </row>
    <row r="303" spans="1:6" s="201" customFormat="1" ht="5.0999999999999996" customHeight="1" x14ac:dyDescent="0.25">
      <c r="A303" s="220"/>
      <c r="B303" s="252"/>
      <c r="C303" s="204"/>
      <c r="D303" s="215"/>
      <c r="E303" s="206"/>
      <c r="F303" s="216"/>
    </row>
    <row r="304" spans="1:6" s="201" customFormat="1" ht="15" customHeight="1" x14ac:dyDescent="0.25">
      <c r="A304" s="220"/>
      <c r="B304" s="287" t="s">
        <v>329</v>
      </c>
      <c r="C304" s="204"/>
      <c r="D304" s="215"/>
      <c r="E304" s="206"/>
      <c r="F304" s="216"/>
    </row>
    <row r="305" spans="1:6" s="201" customFormat="1" ht="15" customHeight="1" x14ac:dyDescent="0.25">
      <c r="A305" s="220">
        <v>4</v>
      </c>
      <c r="B305" s="252" t="s">
        <v>256</v>
      </c>
      <c r="C305" s="204">
        <f>1.64+0.16+0.02</f>
        <v>1.8199999999999998</v>
      </c>
      <c r="D305" s="215" t="s">
        <v>76</v>
      </c>
      <c r="E305" s="206"/>
      <c r="F305" s="216"/>
    </row>
    <row r="306" spans="1:6" s="201" customFormat="1" ht="15" customHeight="1" x14ac:dyDescent="0.25">
      <c r="A306" s="220">
        <v>5</v>
      </c>
      <c r="B306" s="252" t="s">
        <v>98</v>
      </c>
      <c r="C306" s="204">
        <f>1.78+0.02</f>
        <v>1.8</v>
      </c>
      <c r="D306" s="215" t="s">
        <v>76</v>
      </c>
      <c r="E306" s="206"/>
      <c r="F306" s="216"/>
    </row>
    <row r="307" spans="1:6" s="201" customFormat="1" ht="15" customHeight="1" x14ac:dyDescent="0.25">
      <c r="A307" s="220">
        <v>6</v>
      </c>
      <c r="B307" s="221" t="s">
        <v>99</v>
      </c>
      <c r="C307" s="204">
        <f>0.48+0.51+0.04+0.01</f>
        <v>1.04</v>
      </c>
      <c r="D307" s="215" t="s">
        <v>76</v>
      </c>
      <c r="E307" s="206"/>
      <c r="F307" s="216"/>
    </row>
    <row r="308" spans="1:6" s="201" customFormat="1" ht="5.0999999999999996" customHeight="1" x14ac:dyDescent="0.25">
      <c r="A308" s="220"/>
      <c r="B308" s="221"/>
      <c r="C308" s="204"/>
      <c r="D308" s="215"/>
      <c r="E308" s="206"/>
      <c r="F308" s="216"/>
    </row>
    <row r="309" spans="1:6" s="201" customFormat="1" ht="15" customHeight="1" x14ac:dyDescent="0.25">
      <c r="A309" s="220"/>
      <c r="B309" s="287" t="s">
        <v>268</v>
      </c>
      <c r="C309" s="204"/>
      <c r="D309" s="215"/>
      <c r="E309" s="206"/>
      <c r="F309" s="216"/>
    </row>
    <row r="310" spans="1:6" s="201" customFormat="1" ht="15" customHeight="1" x14ac:dyDescent="0.25">
      <c r="A310" s="220">
        <v>7</v>
      </c>
      <c r="B310" s="221" t="s">
        <v>137</v>
      </c>
      <c r="C310" s="204">
        <f>C293</f>
        <v>6.34</v>
      </c>
      <c r="D310" s="215" t="s">
        <v>76</v>
      </c>
      <c r="E310" s="206"/>
      <c r="F310" s="216"/>
    </row>
    <row r="311" spans="1:6" s="201" customFormat="1" ht="5.0999999999999996" customHeight="1" x14ac:dyDescent="0.25">
      <c r="A311" s="220"/>
      <c r="B311" s="221"/>
      <c r="C311" s="204"/>
      <c r="D311" s="215"/>
      <c r="E311" s="206"/>
      <c r="F311" s="216"/>
    </row>
    <row r="312" spans="1:6" s="201" customFormat="1" ht="15" customHeight="1" x14ac:dyDescent="0.25">
      <c r="A312" s="220"/>
      <c r="B312" s="287" t="s">
        <v>331</v>
      </c>
      <c r="C312" s="204"/>
      <c r="D312" s="215"/>
      <c r="E312" s="206"/>
      <c r="F312" s="216"/>
    </row>
    <row r="313" spans="1:6" s="201" customFormat="1" ht="15" customHeight="1" x14ac:dyDescent="0.25">
      <c r="A313" s="220">
        <v>8</v>
      </c>
      <c r="B313" s="221" t="s">
        <v>138</v>
      </c>
      <c r="C313" s="204">
        <v>6.34</v>
      </c>
      <c r="D313" s="215" t="s">
        <v>76</v>
      </c>
      <c r="E313" s="206"/>
      <c r="F313" s="216"/>
    </row>
    <row r="314" spans="1:6" s="201" customFormat="1" ht="5.0999999999999996" customHeight="1" x14ac:dyDescent="0.25">
      <c r="A314" s="220"/>
      <c r="B314" s="288"/>
      <c r="C314" s="204"/>
      <c r="D314" s="215"/>
      <c r="E314" s="206"/>
      <c r="F314" s="216"/>
    </row>
    <row r="315" spans="1:6" s="201" customFormat="1" ht="15" customHeight="1" x14ac:dyDescent="0.25">
      <c r="A315" s="220"/>
      <c r="B315" s="287" t="s">
        <v>342</v>
      </c>
      <c r="C315" s="204"/>
      <c r="D315" s="215"/>
      <c r="E315" s="206"/>
      <c r="F315" s="216"/>
    </row>
    <row r="316" spans="1:6" s="201" customFormat="1" ht="15" customHeight="1" x14ac:dyDescent="0.25">
      <c r="A316" s="220">
        <v>9</v>
      </c>
      <c r="B316" s="221" t="s">
        <v>343</v>
      </c>
      <c r="C316" s="204">
        <v>0.03</v>
      </c>
      <c r="D316" s="215" t="s">
        <v>76</v>
      </c>
      <c r="E316" s="206"/>
      <c r="F316" s="216"/>
    </row>
    <row r="317" spans="1:6" s="201" customFormat="1" ht="15" customHeight="1" x14ac:dyDescent="0.25">
      <c r="A317" s="220"/>
      <c r="B317" s="221"/>
      <c r="C317" s="204"/>
      <c r="D317" s="215"/>
      <c r="E317" s="206"/>
      <c r="F317" s="216"/>
    </row>
    <row r="318" spans="1:6" s="201" customFormat="1" ht="15" customHeight="1" x14ac:dyDescent="0.25">
      <c r="A318" s="202" t="s">
        <v>246</v>
      </c>
      <c r="B318" s="209" t="s">
        <v>309</v>
      </c>
      <c r="C318" s="204"/>
      <c r="D318" s="215"/>
      <c r="E318" s="206"/>
      <c r="F318" s="216"/>
    </row>
    <row r="319" spans="1:6" s="201" customFormat="1" ht="15" customHeight="1" x14ac:dyDescent="0.25">
      <c r="A319" s="202"/>
      <c r="B319" s="287" t="s">
        <v>267</v>
      </c>
      <c r="C319" s="204"/>
      <c r="D319" s="215"/>
      <c r="E319" s="206"/>
      <c r="F319" s="216"/>
    </row>
    <row r="320" spans="1:6" s="201" customFormat="1" ht="15" customHeight="1" x14ac:dyDescent="0.25">
      <c r="A320" s="220">
        <v>1</v>
      </c>
      <c r="B320" s="221" t="s">
        <v>96</v>
      </c>
      <c r="C320" s="204">
        <f>0.27+0.53</f>
        <v>0.8</v>
      </c>
      <c r="D320" s="215" t="s">
        <v>76</v>
      </c>
      <c r="E320" s="206"/>
      <c r="F320" s="216"/>
    </row>
    <row r="321" spans="1:6" s="201" customFormat="1" ht="15" customHeight="1" x14ac:dyDescent="0.25">
      <c r="A321" s="220">
        <v>2</v>
      </c>
      <c r="B321" s="221" t="s">
        <v>328</v>
      </c>
      <c r="C321" s="204">
        <v>0.3</v>
      </c>
      <c r="D321" s="215" t="s">
        <v>76</v>
      </c>
      <c r="E321" s="206"/>
      <c r="F321" s="216"/>
    </row>
    <row r="322" spans="1:6" s="201" customFormat="1" ht="15" customHeight="1" x14ac:dyDescent="0.25">
      <c r="A322" s="220">
        <v>3</v>
      </c>
      <c r="B322" s="252" t="s">
        <v>97</v>
      </c>
      <c r="C322" s="204">
        <f>0.7+0.14</f>
        <v>0.84</v>
      </c>
      <c r="D322" s="215" t="s">
        <v>76</v>
      </c>
      <c r="E322" s="206"/>
      <c r="F322" s="216"/>
    </row>
    <row r="323" spans="1:6" s="201" customFormat="1" ht="5.0999999999999996" customHeight="1" x14ac:dyDescent="0.25">
      <c r="A323" s="220"/>
      <c r="B323" s="252"/>
      <c r="C323" s="204"/>
      <c r="D323" s="215"/>
      <c r="E323" s="206"/>
      <c r="F323" s="216"/>
    </row>
    <row r="324" spans="1:6" s="201" customFormat="1" ht="15" customHeight="1" x14ac:dyDescent="0.25">
      <c r="A324" s="220"/>
      <c r="B324" s="287" t="s">
        <v>329</v>
      </c>
      <c r="C324" s="204"/>
      <c r="D324" s="215"/>
      <c r="E324" s="206"/>
      <c r="F324" s="216"/>
    </row>
    <row r="325" spans="1:6" s="201" customFormat="1" ht="15" customHeight="1" x14ac:dyDescent="0.25">
      <c r="A325" s="220">
        <v>4</v>
      </c>
      <c r="B325" s="252" t="s">
        <v>256</v>
      </c>
      <c r="C325" s="204">
        <f>1.64+0.16+0.02</f>
        <v>1.8199999999999998</v>
      </c>
      <c r="D325" s="215" t="s">
        <v>76</v>
      </c>
      <c r="E325" s="206"/>
      <c r="F325" s="216"/>
    </row>
    <row r="326" spans="1:6" s="201" customFormat="1" ht="15" customHeight="1" x14ac:dyDescent="0.25">
      <c r="A326" s="220">
        <v>5</v>
      </c>
      <c r="B326" s="252" t="s">
        <v>98</v>
      </c>
      <c r="C326" s="204">
        <f>1.78+0.02</f>
        <v>1.8</v>
      </c>
      <c r="D326" s="215" t="s">
        <v>76</v>
      </c>
      <c r="E326" s="206"/>
      <c r="F326" s="216"/>
    </row>
    <row r="327" spans="1:6" s="201" customFormat="1" ht="15" customHeight="1" x14ac:dyDescent="0.25">
      <c r="A327" s="220">
        <v>6</v>
      </c>
      <c r="B327" s="221" t="s">
        <v>99</v>
      </c>
      <c r="C327" s="204">
        <f>0.48+0.51+0.04+0.01</f>
        <v>1.04</v>
      </c>
      <c r="D327" s="215" t="s">
        <v>76</v>
      </c>
      <c r="E327" s="206"/>
      <c r="F327" s="216"/>
    </row>
    <row r="328" spans="1:6" s="201" customFormat="1" ht="5.0999999999999996" customHeight="1" x14ac:dyDescent="0.25">
      <c r="A328" s="220"/>
      <c r="B328" s="221"/>
      <c r="C328" s="204"/>
      <c r="D328" s="215"/>
      <c r="E328" s="206"/>
      <c r="F328" s="216"/>
    </row>
    <row r="329" spans="1:6" s="201" customFormat="1" ht="15" customHeight="1" x14ac:dyDescent="0.25">
      <c r="A329" s="220"/>
      <c r="B329" s="287" t="s">
        <v>268</v>
      </c>
      <c r="C329" s="204"/>
      <c r="D329" s="215"/>
      <c r="E329" s="206"/>
      <c r="F329" s="216"/>
    </row>
    <row r="330" spans="1:6" s="201" customFormat="1" ht="15" customHeight="1" x14ac:dyDescent="0.25">
      <c r="A330" s="220">
        <v>7</v>
      </c>
      <c r="B330" s="221" t="s">
        <v>137</v>
      </c>
      <c r="C330" s="204">
        <f>C313</f>
        <v>6.34</v>
      </c>
      <c r="D330" s="215" t="s">
        <v>76</v>
      </c>
      <c r="E330" s="206"/>
      <c r="F330" s="216"/>
    </row>
    <row r="331" spans="1:6" s="201" customFormat="1" ht="5.0999999999999996" customHeight="1" x14ac:dyDescent="0.25">
      <c r="A331" s="220"/>
      <c r="B331" s="221"/>
      <c r="C331" s="204"/>
      <c r="D331" s="215"/>
      <c r="E331" s="206"/>
      <c r="F331" s="216"/>
    </row>
    <row r="332" spans="1:6" s="201" customFormat="1" ht="15" customHeight="1" x14ac:dyDescent="0.25">
      <c r="A332" s="220"/>
      <c r="B332" s="287" t="s">
        <v>331</v>
      </c>
      <c r="C332" s="204"/>
      <c r="D332" s="215"/>
      <c r="E332" s="206"/>
      <c r="F332" s="216"/>
    </row>
    <row r="333" spans="1:6" s="201" customFormat="1" ht="15" customHeight="1" x14ac:dyDescent="0.25">
      <c r="A333" s="220">
        <v>8</v>
      </c>
      <c r="B333" s="221" t="s">
        <v>138</v>
      </c>
      <c r="C333" s="204">
        <v>6.34</v>
      </c>
      <c r="D333" s="215" t="s">
        <v>76</v>
      </c>
      <c r="E333" s="206"/>
      <c r="F333" s="216"/>
    </row>
    <row r="334" spans="1:6" s="201" customFormat="1" ht="5.0999999999999996" customHeight="1" x14ac:dyDescent="0.25">
      <c r="A334" s="220"/>
      <c r="B334" s="288"/>
      <c r="C334" s="204"/>
      <c r="D334" s="215"/>
      <c r="E334" s="206"/>
      <c r="F334" s="216"/>
    </row>
    <row r="335" spans="1:6" s="201" customFormat="1" ht="15" customHeight="1" x14ac:dyDescent="0.25">
      <c r="A335" s="220"/>
      <c r="B335" s="287" t="s">
        <v>342</v>
      </c>
      <c r="C335" s="204"/>
      <c r="D335" s="215"/>
      <c r="E335" s="206"/>
      <c r="F335" s="216"/>
    </row>
    <row r="336" spans="1:6" s="201" customFormat="1" ht="15" customHeight="1" x14ac:dyDescent="0.25">
      <c r="A336" s="220">
        <v>9</v>
      </c>
      <c r="B336" s="221" t="s">
        <v>343</v>
      </c>
      <c r="C336" s="204">
        <v>0.47</v>
      </c>
      <c r="D336" s="215" t="s">
        <v>76</v>
      </c>
      <c r="E336" s="206"/>
      <c r="F336" s="216"/>
    </row>
    <row r="337" spans="1:6" s="201" customFormat="1" ht="15" customHeight="1" x14ac:dyDescent="0.25">
      <c r="A337" s="220"/>
      <c r="B337" s="252"/>
      <c r="C337" s="204"/>
      <c r="D337" s="215"/>
      <c r="E337" s="206"/>
      <c r="F337" s="216"/>
    </row>
    <row r="338" spans="1:6" s="201" customFormat="1" ht="15" customHeight="1" x14ac:dyDescent="0.25">
      <c r="A338" s="202" t="s">
        <v>246</v>
      </c>
      <c r="B338" s="209" t="s">
        <v>43</v>
      </c>
      <c r="C338" s="204"/>
      <c r="D338" s="215"/>
      <c r="E338" s="206"/>
      <c r="F338" s="216"/>
    </row>
    <row r="339" spans="1:6" s="201" customFormat="1" ht="15" customHeight="1" x14ac:dyDescent="0.25">
      <c r="A339" s="202"/>
      <c r="B339" s="287" t="s">
        <v>332</v>
      </c>
      <c r="C339" s="204"/>
      <c r="D339" s="215"/>
      <c r="E339" s="206"/>
      <c r="F339" s="216"/>
    </row>
    <row r="340" spans="1:6" s="201" customFormat="1" ht="15" customHeight="1" x14ac:dyDescent="0.25">
      <c r="A340" s="220">
        <v>1</v>
      </c>
      <c r="B340" s="252" t="s">
        <v>98</v>
      </c>
      <c r="C340" s="204">
        <v>2</v>
      </c>
      <c r="D340" s="215" t="s">
        <v>76</v>
      </c>
      <c r="E340" s="206"/>
      <c r="F340" s="216"/>
    </row>
    <row r="341" spans="1:6" s="201" customFormat="1" ht="15" customHeight="1" x14ac:dyDescent="0.25">
      <c r="A341" s="220">
        <v>2</v>
      </c>
      <c r="B341" s="221" t="s">
        <v>99</v>
      </c>
      <c r="C341" s="204">
        <v>0.7</v>
      </c>
      <c r="D341" s="215" t="s">
        <v>76</v>
      </c>
      <c r="E341" s="206"/>
      <c r="F341" s="216"/>
    </row>
    <row r="342" spans="1:6" s="201" customFormat="1" ht="5.0999999999999996" customHeight="1" x14ac:dyDescent="0.25">
      <c r="A342" s="220"/>
      <c r="B342" s="221"/>
      <c r="C342" s="204"/>
      <c r="D342" s="215"/>
      <c r="E342" s="206"/>
      <c r="F342" s="216"/>
    </row>
    <row r="343" spans="1:6" s="201" customFormat="1" ht="15" customHeight="1" x14ac:dyDescent="0.25">
      <c r="A343" s="220"/>
      <c r="B343" s="287" t="s">
        <v>314</v>
      </c>
      <c r="C343" s="204"/>
      <c r="D343" s="215"/>
      <c r="E343" s="206"/>
      <c r="F343" s="216"/>
    </row>
    <row r="344" spans="1:6" s="201" customFormat="1" ht="15" customHeight="1" x14ac:dyDescent="0.25">
      <c r="A344" s="220">
        <v>3</v>
      </c>
      <c r="B344" s="253" t="s">
        <v>333</v>
      </c>
      <c r="C344" s="204">
        <v>3.61</v>
      </c>
      <c r="D344" s="215" t="s">
        <v>76</v>
      </c>
      <c r="E344" s="206"/>
      <c r="F344" s="216"/>
    </row>
    <row r="345" spans="1:6" s="201" customFormat="1" ht="15" customHeight="1" x14ac:dyDescent="0.25">
      <c r="A345" s="220"/>
      <c r="B345" s="253"/>
      <c r="C345" s="204"/>
      <c r="D345" s="215"/>
      <c r="E345" s="206"/>
      <c r="F345" s="216"/>
    </row>
    <row r="346" spans="1:6" s="201" customFormat="1" ht="15" customHeight="1" x14ac:dyDescent="0.25">
      <c r="A346" s="208">
        <v>3.6</v>
      </c>
      <c r="B346" s="212" t="s">
        <v>444</v>
      </c>
      <c r="C346" s="204"/>
      <c r="D346" s="215"/>
      <c r="E346" s="206"/>
      <c r="F346" s="216"/>
    </row>
    <row r="347" spans="1:6" s="201" customFormat="1" ht="15" customHeight="1" x14ac:dyDescent="0.25">
      <c r="A347" s="220" t="s">
        <v>445</v>
      </c>
      <c r="B347" s="209" t="s">
        <v>446</v>
      </c>
      <c r="C347" s="204"/>
      <c r="D347" s="215"/>
      <c r="E347" s="206"/>
      <c r="F347" s="216"/>
    </row>
    <row r="348" spans="1:6" s="201" customFormat="1" ht="38.25" x14ac:dyDescent="0.25">
      <c r="A348" s="220"/>
      <c r="B348" s="221" t="s">
        <v>447</v>
      </c>
      <c r="C348" s="204">
        <v>1</v>
      </c>
      <c r="D348" s="215" t="s">
        <v>28</v>
      </c>
      <c r="E348" s="206"/>
      <c r="F348" s="216"/>
    </row>
    <row r="349" spans="1:6" s="201" customFormat="1" ht="15" customHeight="1" x14ac:dyDescent="0.25">
      <c r="A349" s="220"/>
      <c r="B349" s="287"/>
      <c r="C349" s="204"/>
      <c r="D349" s="215"/>
      <c r="E349" s="206"/>
      <c r="F349" s="216"/>
    </row>
    <row r="350" spans="1:6" s="201" customFormat="1" ht="15" customHeight="1" x14ac:dyDescent="0.25">
      <c r="A350" s="220" t="s">
        <v>454</v>
      </c>
      <c r="B350" s="209" t="s">
        <v>453</v>
      </c>
      <c r="C350" s="204"/>
      <c r="D350" s="215"/>
      <c r="E350" s="206"/>
      <c r="F350" s="216"/>
    </row>
    <row r="351" spans="1:6" s="201" customFormat="1" ht="38.25" x14ac:dyDescent="0.25">
      <c r="A351" s="220"/>
      <c r="B351" s="221" t="s">
        <v>448</v>
      </c>
      <c r="C351" s="204">
        <v>1</v>
      </c>
      <c r="D351" s="215" t="s">
        <v>28</v>
      </c>
      <c r="E351" s="206"/>
      <c r="F351" s="216"/>
    </row>
    <row r="352" spans="1:6" s="201" customFormat="1" ht="15" customHeight="1" x14ac:dyDescent="0.25">
      <c r="A352" s="220"/>
      <c r="B352" s="221"/>
      <c r="C352" s="204"/>
      <c r="D352" s="215"/>
      <c r="E352" s="206"/>
      <c r="F352" s="216"/>
    </row>
    <row r="353" spans="1:6" s="201" customFormat="1" ht="15" customHeight="1" x14ac:dyDescent="0.25">
      <c r="A353" s="220" t="s">
        <v>455</v>
      </c>
      <c r="B353" s="209" t="s">
        <v>449</v>
      </c>
      <c r="C353" s="204"/>
      <c r="D353" s="215"/>
      <c r="E353" s="206"/>
      <c r="F353" s="216"/>
    </row>
    <row r="354" spans="1:6" s="201" customFormat="1" ht="25.5" x14ac:dyDescent="0.25">
      <c r="A354" s="220"/>
      <c r="B354" s="221" t="s">
        <v>451</v>
      </c>
      <c r="C354" s="204">
        <v>1</v>
      </c>
      <c r="D354" s="215" t="s">
        <v>28</v>
      </c>
      <c r="E354" s="206"/>
      <c r="F354" s="216"/>
    </row>
    <row r="355" spans="1:6" s="201" customFormat="1" ht="15" customHeight="1" x14ac:dyDescent="0.25">
      <c r="A355" s="220"/>
      <c r="B355" s="221"/>
      <c r="C355" s="204"/>
      <c r="D355" s="215"/>
      <c r="E355" s="206"/>
      <c r="F355" s="216"/>
    </row>
    <row r="356" spans="1:6" s="201" customFormat="1" ht="15" customHeight="1" x14ac:dyDescent="0.25">
      <c r="A356" s="220" t="s">
        <v>456</v>
      </c>
      <c r="B356" s="209" t="s">
        <v>450</v>
      </c>
      <c r="C356" s="204"/>
      <c r="D356" s="215"/>
      <c r="E356" s="206"/>
      <c r="F356" s="216"/>
    </row>
    <row r="357" spans="1:6" s="201" customFormat="1" ht="25.5" x14ac:dyDescent="0.25">
      <c r="A357" s="220"/>
      <c r="B357" s="221" t="s">
        <v>452</v>
      </c>
      <c r="C357" s="204">
        <v>1</v>
      </c>
      <c r="D357" s="215" t="s">
        <v>28</v>
      </c>
      <c r="E357" s="206"/>
      <c r="F357" s="216"/>
    </row>
    <row r="358" spans="1:6" s="201" customFormat="1" ht="15" customHeight="1" x14ac:dyDescent="0.25">
      <c r="A358" s="220"/>
      <c r="B358" s="221"/>
      <c r="C358" s="204"/>
      <c r="D358" s="215"/>
      <c r="E358" s="206"/>
      <c r="F358" s="216"/>
    </row>
    <row r="359" spans="1:6" s="201" customFormat="1" ht="15" customHeight="1" x14ac:dyDescent="0.25">
      <c r="A359" s="220"/>
      <c r="B359" s="253"/>
      <c r="C359" s="204"/>
      <c r="D359" s="215"/>
      <c r="E359" s="206"/>
      <c r="F359" s="216"/>
    </row>
    <row r="360" spans="1:6" s="201" customFormat="1" ht="15" customHeight="1" x14ac:dyDescent="0.25">
      <c r="A360" s="220"/>
      <c r="B360" s="253"/>
      <c r="C360" s="204"/>
      <c r="D360" s="215"/>
      <c r="E360" s="206"/>
      <c r="F360" s="216"/>
    </row>
    <row r="361" spans="1:6" s="201" customFormat="1" ht="15" customHeight="1" x14ac:dyDescent="0.25">
      <c r="A361" s="220"/>
      <c r="B361" s="253"/>
      <c r="C361" s="204"/>
      <c r="D361" s="215"/>
      <c r="E361" s="206"/>
      <c r="F361" s="216"/>
    </row>
    <row r="362" spans="1:6" s="201" customFormat="1" ht="15" customHeight="1" x14ac:dyDescent="0.25">
      <c r="A362" s="220"/>
      <c r="B362" s="253"/>
      <c r="C362" s="204"/>
      <c r="D362" s="215"/>
      <c r="E362" s="206"/>
      <c r="F362" s="216"/>
    </row>
    <row r="363" spans="1:6" s="201" customFormat="1" ht="15" customHeight="1" x14ac:dyDescent="0.25">
      <c r="A363" s="220"/>
      <c r="B363" s="253"/>
      <c r="C363" s="204"/>
      <c r="D363" s="215"/>
      <c r="E363" s="206"/>
      <c r="F363" s="216"/>
    </row>
    <row r="364" spans="1:6" s="201" customFormat="1" ht="15" customHeight="1" x14ac:dyDescent="0.25">
      <c r="A364" s="220"/>
      <c r="B364" s="253"/>
      <c r="C364" s="204"/>
      <c r="D364" s="215"/>
      <c r="E364" s="206"/>
      <c r="F364" s="216"/>
    </row>
    <row r="365" spans="1:6" s="201" customFormat="1" ht="15" customHeight="1" x14ac:dyDescent="0.25">
      <c r="A365" s="220"/>
      <c r="B365" s="253"/>
      <c r="C365" s="204"/>
      <c r="D365" s="215"/>
      <c r="E365" s="206"/>
      <c r="F365" s="216"/>
    </row>
    <row r="366" spans="1:6" s="201" customFormat="1" ht="15" customHeight="1" x14ac:dyDescent="0.25">
      <c r="A366" s="220"/>
      <c r="B366" s="253"/>
      <c r="C366" s="204"/>
      <c r="D366" s="215"/>
      <c r="E366" s="206"/>
      <c r="F366" s="216"/>
    </row>
    <row r="367" spans="1:6" s="201" customFormat="1" ht="15" customHeight="1" x14ac:dyDescent="0.25">
      <c r="A367" s="220"/>
      <c r="B367" s="253"/>
      <c r="C367" s="204"/>
      <c r="D367" s="215"/>
      <c r="E367" s="206"/>
      <c r="F367" s="216"/>
    </row>
    <row r="368" spans="1:6" s="201" customFormat="1" ht="15" customHeight="1" x14ac:dyDescent="0.25">
      <c r="A368" s="289"/>
      <c r="B368" s="290"/>
      <c r="C368" s="258"/>
      <c r="D368" s="259"/>
      <c r="E368" s="260"/>
      <c r="F368" s="291"/>
    </row>
    <row r="369" spans="1:6" s="201" customFormat="1" ht="15" customHeight="1" x14ac:dyDescent="0.25">
      <c r="A369" s="292"/>
      <c r="B369" s="293" t="s">
        <v>100</v>
      </c>
      <c r="C369" s="294"/>
      <c r="D369" s="236"/>
      <c r="E369" s="237"/>
      <c r="F369" s="295"/>
    </row>
    <row r="370" spans="1:6" s="201" customFormat="1" ht="15" customHeight="1" x14ac:dyDescent="0.25">
      <c r="A370" s="228"/>
      <c r="B370" s="229" t="s">
        <v>52</v>
      </c>
      <c r="C370" s="230"/>
      <c r="D370" s="231"/>
      <c r="E370" s="232"/>
      <c r="F370" s="233"/>
    </row>
    <row r="371" spans="1:6" s="201" customFormat="1" ht="15" customHeight="1" x14ac:dyDescent="0.25">
      <c r="A371" s="296"/>
      <c r="B371" s="190" t="s">
        <v>53</v>
      </c>
      <c r="C371" s="297"/>
      <c r="D371" s="298"/>
      <c r="E371" s="299"/>
      <c r="F371" s="300"/>
    </row>
    <row r="372" spans="1:6" s="201" customFormat="1" ht="15" customHeight="1" x14ac:dyDescent="0.25">
      <c r="A372" s="202"/>
      <c r="B372" s="203" t="s">
        <v>54</v>
      </c>
      <c r="C372" s="204"/>
      <c r="D372" s="215"/>
      <c r="E372" s="206"/>
      <c r="F372" s="207"/>
    </row>
    <row r="373" spans="1:6" s="201" customFormat="1" ht="15" customHeight="1" x14ac:dyDescent="0.25">
      <c r="A373" s="208">
        <v>4.0999999999999996</v>
      </c>
      <c r="B373" s="301" t="s">
        <v>88</v>
      </c>
      <c r="C373" s="204"/>
      <c r="D373" s="215"/>
      <c r="E373" s="206"/>
      <c r="F373" s="207"/>
    </row>
    <row r="374" spans="1:6" s="201" customFormat="1" ht="51.75" customHeight="1" x14ac:dyDescent="0.25">
      <c r="A374" s="202"/>
      <c r="B374" s="221" t="s">
        <v>139</v>
      </c>
      <c r="C374" s="204"/>
      <c r="D374" s="215"/>
      <c r="E374" s="206"/>
      <c r="F374" s="207"/>
    </row>
    <row r="375" spans="1:6" s="201" customFormat="1" ht="38.25" x14ac:dyDescent="0.25">
      <c r="A375" s="202"/>
      <c r="B375" s="221" t="s">
        <v>144</v>
      </c>
      <c r="C375" s="204"/>
      <c r="D375" s="215"/>
      <c r="E375" s="206"/>
      <c r="F375" s="207"/>
    </row>
    <row r="376" spans="1:6" s="201" customFormat="1" ht="15" customHeight="1" x14ac:dyDescent="0.25">
      <c r="A376" s="202"/>
      <c r="B376" s="221"/>
      <c r="C376" s="204"/>
      <c r="D376" s="215"/>
      <c r="E376" s="206"/>
      <c r="F376" s="207"/>
    </row>
    <row r="377" spans="1:6" s="201" customFormat="1" ht="15" customHeight="1" x14ac:dyDescent="0.25">
      <c r="A377" s="208">
        <v>4.2</v>
      </c>
      <c r="B377" s="209" t="s">
        <v>140</v>
      </c>
      <c r="C377" s="204"/>
      <c r="D377" s="215"/>
      <c r="E377" s="206"/>
      <c r="F377" s="216"/>
    </row>
    <row r="378" spans="1:6" s="201" customFormat="1" ht="3" customHeight="1" x14ac:dyDescent="0.25">
      <c r="A378" s="202"/>
      <c r="B378" s="221"/>
      <c r="C378" s="204"/>
      <c r="D378" s="215"/>
      <c r="E378" s="206"/>
      <c r="F378" s="207"/>
    </row>
    <row r="379" spans="1:6" s="201" customFormat="1" ht="15" customHeight="1" x14ac:dyDescent="0.25">
      <c r="A379" s="202" t="s">
        <v>141</v>
      </c>
      <c r="B379" s="287" t="s">
        <v>335</v>
      </c>
      <c r="C379" s="204"/>
      <c r="D379" s="215"/>
      <c r="E379" s="206"/>
      <c r="F379" s="216"/>
    </row>
    <row r="380" spans="1:6" s="201" customFormat="1" ht="15" customHeight="1" x14ac:dyDescent="0.25">
      <c r="A380" s="220">
        <v>1</v>
      </c>
      <c r="B380" s="221" t="s">
        <v>337</v>
      </c>
      <c r="C380" s="204">
        <f>220.36*0.045</f>
        <v>9.9161999999999999</v>
      </c>
      <c r="D380" s="215" t="s">
        <v>31</v>
      </c>
      <c r="E380" s="206"/>
      <c r="F380" s="216"/>
    </row>
    <row r="381" spans="1:6" s="201" customFormat="1" ht="15" customHeight="1" x14ac:dyDescent="0.25">
      <c r="A381" s="220">
        <v>2</v>
      </c>
      <c r="B381" s="221" t="s">
        <v>55</v>
      </c>
      <c r="C381" s="204">
        <v>475.15</v>
      </c>
      <c r="D381" s="215" t="s">
        <v>31</v>
      </c>
      <c r="E381" s="215"/>
      <c r="F381" s="216"/>
    </row>
    <row r="382" spans="1:6" s="201" customFormat="1" ht="15" customHeight="1" x14ac:dyDescent="0.25">
      <c r="A382" s="220">
        <v>3</v>
      </c>
      <c r="B382" s="221" t="s">
        <v>257</v>
      </c>
      <c r="C382" s="204">
        <v>353.95</v>
      </c>
      <c r="D382" s="215" t="s">
        <v>31</v>
      </c>
      <c r="E382" s="215"/>
      <c r="F382" s="216"/>
    </row>
    <row r="383" spans="1:6" s="201" customFormat="1" ht="15" customHeight="1" x14ac:dyDescent="0.25">
      <c r="A383" s="220">
        <v>4</v>
      </c>
      <c r="B383" s="221" t="s">
        <v>244</v>
      </c>
      <c r="C383" s="204">
        <v>339.11</v>
      </c>
      <c r="D383" s="215" t="s">
        <v>31</v>
      </c>
      <c r="E383" s="215"/>
      <c r="F383" s="216"/>
    </row>
    <row r="384" spans="1:6" s="201" customFormat="1" ht="15" customHeight="1" x14ac:dyDescent="0.25">
      <c r="A384" s="220">
        <v>5</v>
      </c>
      <c r="B384" s="221" t="s">
        <v>334</v>
      </c>
      <c r="C384" s="204">
        <v>219.42</v>
      </c>
      <c r="D384" s="215" t="s">
        <v>31</v>
      </c>
      <c r="E384" s="215"/>
      <c r="F384" s="216"/>
    </row>
    <row r="385" spans="1:6" s="201" customFormat="1" ht="15" customHeight="1" x14ac:dyDescent="0.25">
      <c r="A385" s="220"/>
      <c r="B385" s="221"/>
      <c r="C385" s="204"/>
      <c r="D385" s="215"/>
      <c r="E385" s="215"/>
      <c r="F385" s="216"/>
    </row>
    <row r="386" spans="1:6" s="201" customFormat="1" ht="15" customHeight="1" x14ac:dyDescent="0.25">
      <c r="A386" s="208">
        <v>4.3</v>
      </c>
      <c r="B386" s="209" t="s">
        <v>143</v>
      </c>
      <c r="C386" s="204"/>
      <c r="D386" s="215"/>
      <c r="E386" s="206"/>
      <c r="F386" s="216"/>
    </row>
    <row r="387" spans="1:6" s="201" customFormat="1" ht="3" customHeight="1" x14ac:dyDescent="0.25">
      <c r="A387" s="202"/>
      <c r="B387" s="221"/>
      <c r="C387" s="204"/>
      <c r="D387" s="215"/>
      <c r="E387" s="206"/>
      <c r="F387" s="207"/>
    </row>
    <row r="388" spans="1:6" s="201" customFormat="1" ht="15" customHeight="1" x14ac:dyDescent="0.25">
      <c r="A388" s="202" t="s">
        <v>145</v>
      </c>
      <c r="B388" s="287" t="s">
        <v>336</v>
      </c>
      <c r="C388" s="204"/>
      <c r="D388" s="215"/>
      <c r="E388" s="206"/>
      <c r="F388" s="216"/>
    </row>
    <row r="389" spans="1:6" s="201" customFormat="1" ht="15" customHeight="1" x14ac:dyDescent="0.25">
      <c r="A389" s="220">
        <v>1</v>
      </c>
      <c r="B389" s="221" t="s">
        <v>2</v>
      </c>
      <c r="C389" s="204">
        <v>410.65</v>
      </c>
      <c r="D389" s="215" t="s">
        <v>31</v>
      </c>
      <c r="E389" s="215"/>
      <c r="F389" s="216"/>
    </row>
    <row r="390" spans="1:6" s="201" customFormat="1" ht="15" customHeight="1" x14ac:dyDescent="0.25">
      <c r="A390" s="220">
        <v>2</v>
      </c>
      <c r="B390" s="221" t="s">
        <v>142</v>
      </c>
      <c r="C390" s="204">
        <v>382.84</v>
      </c>
      <c r="D390" s="215" t="s">
        <v>31</v>
      </c>
      <c r="E390" s="215"/>
      <c r="F390" s="216"/>
    </row>
    <row r="391" spans="1:6" s="201" customFormat="1" ht="15" customHeight="1" x14ac:dyDescent="0.25">
      <c r="A391" s="220">
        <v>3</v>
      </c>
      <c r="B391" s="221" t="s">
        <v>243</v>
      </c>
      <c r="C391" s="204">
        <v>367.7</v>
      </c>
      <c r="D391" s="215" t="s">
        <v>31</v>
      </c>
      <c r="E391" s="215"/>
      <c r="F391" s="216"/>
    </row>
    <row r="392" spans="1:6" s="201" customFormat="1" ht="15" customHeight="1" x14ac:dyDescent="0.25">
      <c r="A392" s="220">
        <v>4</v>
      </c>
      <c r="B392" s="221" t="s">
        <v>338</v>
      </c>
      <c r="C392" s="204">
        <v>142.08000000000001</v>
      </c>
      <c r="D392" s="215" t="s">
        <v>31</v>
      </c>
      <c r="E392" s="215"/>
      <c r="F392" s="216"/>
    </row>
    <row r="393" spans="1:6" s="201" customFormat="1" ht="15" customHeight="1" x14ac:dyDescent="0.25">
      <c r="A393" s="220"/>
      <c r="B393" s="221"/>
      <c r="C393" s="204"/>
      <c r="D393" s="215"/>
      <c r="E393" s="215"/>
      <c r="F393" s="216"/>
    </row>
    <row r="394" spans="1:6" s="201" customFormat="1" ht="15" customHeight="1" x14ac:dyDescent="0.25">
      <c r="A394" s="208">
        <v>4.4000000000000004</v>
      </c>
      <c r="B394" s="209" t="s">
        <v>101</v>
      </c>
      <c r="C394" s="204"/>
      <c r="D394" s="215"/>
      <c r="E394" s="206"/>
      <c r="F394" s="216"/>
    </row>
    <row r="395" spans="1:6" s="201" customFormat="1" ht="51" x14ac:dyDescent="0.25">
      <c r="A395" s="202" t="s">
        <v>146</v>
      </c>
      <c r="B395" s="282" t="s">
        <v>479</v>
      </c>
      <c r="C395" s="204"/>
      <c r="D395" s="215"/>
      <c r="E395" s="206"/>
      <c r="F395" s="216"/>
    </row>
    <row r="396" spans="1:6" s="201" customFormat="1" ht="12.75" x14ac:dyDescent="0.25">
      <c r="A396" s="220">
        <v>1</v>
      </c>
      <c r="B396" s="221" t="s">
        <v>337</v>
      </c>
      <c r="C396" s="204">
        <f>C380*2</f>
        <v>19.8324</v>
      </c>
      <c r="D396" s="215" t="s">
        <v>31</v>
      </c>
      <c r="E396" s="206"/>
      <c r="F396" s="216"/>
    </row>
    <row r="397" spans="1:6" s="201" customFormat="1" ht="12.75" x14ac:dyDescent="0.25">
      <c r="A397" s="220">
        <v>2</v>
      </c>
      <c r="B397" s="221" t="s">
        <v>2</v>
      </c>
      <c r="C397" s="204">
        <f>C381</f>
        <v>475.15</v>
      </c>
      <c r="D397" s="215" t="s">
        <v>31</v>
      </c>
      <c r="E397" s="206"/>
      <c r="F397" s="216"/>
    </row>
    <row r="398" spans="1:6" s="201" customFormat="1" ht="15" customHeight="1" x14ac:dyDescent="0.25">
      <c r="A398" s="220">
        <v>3</v>
      </c>
      <c r="B398" s="221" t="s">
        <v>142</v>
      </c>
      <c r="C398" s="204">
        <f t="shared" ref="C398:C400" si="0">C382</f>
        <v>353.95</v>
      </c>
      <c r="D398" s="215" t="s">
        <v>31</v>
      </c>
      <c r="E398" s="215"/>
      <c r="F398" s="216"/>
    </row>
    <row r="399" spans="1:6" s="201" customFormat="1" ht="15" customHeight="1" x14ac:dyDescent="0.25">
      <c r="A399" s="220">
        <v>4</v>
      </c>
      <c r="B399" s="221" t="s">
        <v>243</v>
      </c>
      <c r="C399" s="204">
        <f t="shared" si="0"/>
        <v>339.11</v>
      </c>
      <c r="D399" s="215" t="s">
        <v>31</v>
      </c>
      <c r="E399" s="215"/>
      <c r="F399" s="216"/>
    </row>
    <row r="400" spans="1:6" s="201" customFormat="1" ht="15" customHeight="1" x14ac:dyDescent="0.25">
      <c r="A400" s="220">
        <v>5</v>
      </c>
      <c r="B400" s="221" t="s">
        <v>338</v>
      </c>
      <c r="C400" s="204">
        <f t="shared" si="0"/>
        <v>219.42</v>
      </c>
      <c r="D400" s="215" t="s">
        <v>31</v>
      </c>
      <c r="E400" s="215"/>
      <c r="F400" s="216"/>
    </row>
    <row r="401" spans="1:6" s="201" customFormat="1" ht="15" customHeight="1" x14ac:dyDescent="0.25">
      <c r="A401" s="220">
        <v>6</v>
      </c>
      <c r="B401" s="221" t="s">
        <v>339</v>
      </c>
      <c r="C401" s="204">
        <v>14.12</v>
      </c>
      <c r="D401" s="215" t="s">
        <v>31</v>
      </c>
      <c r="E401" s="215"/>
      <c r="F401" s="216"/>
    </row>
    <row r="402" spans="1:6" s="201" customFormat="1" ht="15" customHeight="1" x14ac:dyDescent="0.25">
      <c r="A402" s="220">
        <v>7</v>
      </c>
      <c r="B402" s="221" t="s">
        <v>340</v>
      </c>
      <c r="C402" s="204">
        <v>113.24</v>
      </c>
      <c r="D402" s="215" t="s">
        <v>31</v>
      </c>
      <c r="E402" s="215"/>
      <c r="F402" s="216"/>
    </row>
    <row r="403" spans="1:6" s="201" customFormat="1" ht="15" customHeight="1" x14ac:dyDescent="0.25">
      <c r="A403" s="220"/>
      <c r="B403" s="221"/>
      <c r="C403" s="204"/>
      <c r="D403" s="215"/>
      <c r="E403" s="215"/>
      <c r="F403" s="216"/>
    </row>
    <row r="404" spans="1:6" s="201" customFormat="1" ht="51" x14ac:dyDescent="0.25">
      <c r="A404" s="202" t="s">
        <v>147</v>
      </c>
      <c r="B404" s="282" t="s">
        <v>480</v>
      </c>
      <c r="C404" s="204"/>
      <c r="D404" s="215"/>
      <c r="E404" s="206"/>
      <c r="F404" s="216"/>
    </row>
    <row r="405" spans="1:6" s="201" customFormat="1" ht="12.75" x14ac:dyDescent="0.25">
      <c r="A405" s="220">
        <v>1</v>
      </c>
      <c r="B405" s="221" t="s">
        <v>2</v>
      </c>
      <c r="C405" s="204">
        <f>C381+(C389*2)</f>
        <v>1296.4499999999998</v>
      </c>
      <c r="D405" s="215" t="s">
        <v>31</v>
      </c>
      <c r="E405" s="206"/>
      <c r="F405" s="216"/>
    </row>
    <row r="406" spans="1:6" s="201" customFormat="1" ht="12.75" x14ac:dyDescent="0.25">
      <c r="A406" s="220">
        <v>2</v>
      </c>
      <c r="B406" s="221" t="s">
        <v>142</v>
      </c>
      <c r="C406" s="204">
        <f>C382+(C390*2)</f>
        <v>1119.6299999999999</v>
      </c>
      <c r="D406" s="215" t="s">
        <v>31</v>
      </c>
      <c r="E406" s="206"/>
      <c r="F406" s="216"/>
    </row>
    <row r="407" spans="1:6" s="201" customFormat="1" ht="12.75" x14ac:dyDescent="0.25">
      <c r="A407" s="220">
        <v>3</v>
      </c>
      <c r="B407" s="221" t="s">
        <v>243</v>
      </c>
      <c r="C407" s="204">
        <f>C383+(C391*2)</f>
        <v>1074.51</v>
      </c>
      <c r="D407" s="215" t="s">
        <v>31</v>
      </c>
      <c r="E407" s="206"/>
      <c r="F407" s="216"/>
    </row>
    <row r="408" spans="1:6" s="201" customFormat="1" ht="12.75" x14ac:dyDescent="0.25">
      <c r="A408" s="220">
        <v>4</v>
      </c>
      <c r="B408" s="221" t="s">
        <v>338</v>
      </c>
      <c r="C408" s="204">
        <f>C384+(C392*2)</f>
        <v>503.58000000000004</v>
      </c>
      <c r="D408" s="215" t="s">
        <v>31</v>
      </c>
      <c r="E408" s="206"/>
      <c r="F408" s="216"/>
    </row>
    <row r="409" spans="1:6" s="201" customFormat="1" ht="12.75" x14ac:dyDescent="0.25">
      <c r="A409" s="202"/>
      <c r="B409" s="282"/>
      <c r="C409" s="204"/>
      <c r="D409" s="215"/>
      <c r="E409" s="206"/>
      <c r="F409" s="216"/>
    </row>
    <row r="410" spans="1:6" s="201" customFormat="1" ht="15" customHeight="1" x14ac:dyDescent="0.25">
      <c r="A410" s="208">
        <v>4.5</v>
      </c>
      <c r="B410" s="301" t="s">
        <v>148</v>
      </c>
      <c r="C410" s="204"/>
      <c r="D410" s="215"/>
      <c r="E410" s="215"/>
      <c r="F410" s="216"/>
    </row>
    <row r="411" spans="1:6" s="201" customFormat="1" ht="38.25" x14ac:dyDescent="0.25">
      <c r="A411" s="202"/>
      <c r="B411" s="213" t="s">
        <v>258</v>
      </c>
      <c r="C411" s="204"/>
      <c r="D411" s="215"/>
      <c r="E411" s="215"/>
      <c r="F411" s="216"/>
    </row>
    <row r="412" spans="1:6" s="201" customFormat="1" ht="5.0999999999999996" customHeight="1" x14ac:dyDescent="0.25">
      <c r="A412" s="202"/>
      <c r="B412" s="213"/>
      <c r="C412" s="204"/>
      <c r="D412" s="215"/>
      <c r="E412" s="215"/>
      <c r="F412" s="216"/>
    </row>
    <row r="413" spans="1:6" s="201" customFormat="1" ht="15" customHeight="1" x14ac:dyDescent="0.25">
      <c r="A413" s="220">
        <v>1</v>
      </c>
      <c r="B413" s="221" t="s">
        <v>55</v>
      </c>
      <c r="C413" s="204">
        <v>469.05</v>
      </c>
      <c r="D413" s="215" t="s">
        <v>31</v>
      </c>
      <c r="E413" s="215"/>
      <c r="F413" s="216"/>
    </row>
    <row r="414" spans="1:6" s="201" customFormat="1" ht="15" customHeight="1" x14ac:dyDescent="0.25">
      <c r="A414" s="220">
        <v>2</v>
      </c>
      <c r="B414" s="221" t="s">
        <v>41</v>
      </c>
      <c r="C414" s="204">
        <v>469.05</v>
      </c>
      <c r="D414" s="215" t="s">
        <v>31</v>
      </c>
      <c r="E414" s="215"/>
      <c r="F414" s="216"/>
    </row>
    <row r="415" spans="1:6" s="201" customFormat="1" ht="15" customHeight="1" x14ac:dyDescent="0.25">
      <c r="A415" s="220">
        <v>3</v>
      </c>
      <c r="B415" s="221" t="s">
        <v>244</v>
      </c>
      <c r="C415" s="204">
        <v>469.05</v>
      </c>
      <c r="D415" s="215" t="s">
        <v>31</v>
      </c>
      <c r="E415" s="215"/>
      <c r="F415" s="216"/>
    </row>
    <row r="416" spans="1:6" s="201" customFormat="1" ht="15" customHeight="1" x14ac:dyDescent="0.25">
      <c r="A416" s="220">
        <v>4</v>
      </c>
      <c r="B416" s="221" t="s">
        <v>344</v>
      </c>
      <c r="C416" s="204">
        <v>469.05</v>
      </c>
      <c r="D416" s="215" t="s">
        <v>31</v>
      </c>
      <c r="E416" s="215"/>
      <c r="F416" s="216"/>
    </row>
    <row r="417" spans="1:6" s="201" customFormat="1" ht="15" customHeight="1" x14ac:dyDescent="0.25">
      <c r="A417" s="220">
        <v>5</v>
      </c>
      <c r="B417" s="221" t="s">
        <v>314</v>
      </c>
      <c r="C417" s="204">
        <v>30.86</v>
      </c>
      <c r="D417" s="215" t="s">
        <v>31</v>
      </c>
      <c r="E417" s="215"/>
      <c r="F417" s="216"/>
    </row>
    <row r="418" spans="1:6" s="201" customFormat="1" ht="15" customHeight="1" x14ac:dyDescent="0.25">
      <c r="A418" s="220"/>
      <c r="B418" s="221"/>
      <c r="C418" s="204"/>
      <c r="D418" s="215"/>
      <c r="E418" s="215"/>
      <c r="F418" s="216"/>
    </row>
    <row r="419" spans="1:6" s="201" customFormat="1" ht="15" customHeight="1" x14ac:dyDescent="0.25">
      <c r="A419" s="220"/>
      <c r="B419" s="221"/>
      <c r="C419" s="204"/>
      <c r="D419" s="215"/>
      <c r="E419" s="215"/>
      <c r="F419" s="216"/>
    </row>
    <row r="420" spans="1:6" s="201" customFormat="1" ht="15" customHeight="1" x14ac:dyDescent="0.25">
      <c r="A420" s="220"/>
      <c r="B420" s="221"/>
      <c r="C420" s="204"/>
      <c r="D420" s="215"/>
      <c r="E420" s="215"/>
      <c r="F420" s="216"/>
    </row>
    <row r="421" spans="1:6" s="201" customFormat="1" ht="15" customHeight="1" x14ac:dyDescent="0.25">
      <c r="A421" s="220"/>
      <c r="B421" s="221"/>
      <c r="C421" s="204"/>
      <c r="D421" s="215"/>
      <c r="E421" s="215"/>
      <c r="F421" s="216"/>
    </row>
    <row r="422" spans="1:6" s="201" customFormat="1" ht="15" customHeight="1" x14ac:dyDescent="0.25">
      <c r="A422" s="220"/>
      <c r="B422" s="221"/>
      <c r="C422" s="204"/>
      <c r="D422" s="215"/>
      <c r="E422" s="215"/>
      <c r="F422" s="216"/>
    </row>
    <row r="423" spans="1:6" s="201" customFormat="1" ht="15" customHeight="1" x14ac:dyDescent="0.25">
      <c r="A423" s="220"/>
      <c r="B423" s="221"/>
      <c r="C423" s="204"/>
      <c r="D423" s="215"/>
      <c r="E423" s="206"/>
      <c r="F423" s="207"/>
    </row>
    <row r="424" spans="1:6" s="201" customFormat="1" ht="15" customHeight="1" x14ac:dyDescent="0.25">
      <c r="A424" s="222"/>
      <c r="B424" s="262" t="s">
        <v>56</v>
      </c>
      <c r="C424" s="224"/>
      <c r="D424" s="225"/>
      <c r="E424" s="226"/>
      <c r="F424" s="227"/>
    </row>
    <row r="425" spans="1:6" s="302" customFormat="1" ht="15" customHeight="1" x14ac:dyDescent="0.25">
      <c r="A425" s="228"/>
      <c r="B425" s="229" t="s">
        <v>57</v>
      </c>
      <c r="C425" s="230"/>
      <c r="D425" s="231"/>
      <c r="E425" s="232"/>
      <c r="F425" s="233"/>
    </row>
    <row r="426" spans="1:6" s="201" customFormat="1" ht="15" customHeight="1" x14ac:dyDescent="0.25">
      <c r="A426" s="296"/>
      <c r="B426" s="190" t="s">
        <v>58</v>
      </c>
      <c r="C426" s="297"/>
      <c r="D426" s="303"/>
      <c r="E426" s="299"/>
      <c r="F426" s="300"/>
    </row>
    <row r="427" spans="1:6" s="201" customFormat="1" ht="15" customHeight="1" x14ac:dyDescent="0.25">
      <c r="A427" s="202"/>
      <c r="B427" s="203" t="s">
        <v>462</v>
      </c>
      <c r="C427" s="204"/>
      <c r="D427" s="205"/>
      <c r="E427" s="206"/>
      <c r="F427" s="207"/>
    </row>
    <row r="428" spans="1:6" s="201" customFormat="1" ht="15" customHeight="1" x14ac:dyDescent="0.25">
      <c r="A428" s="202"/>
      <c r="B428" s="203"/>
      <c r="C428" s="204"/>
      <c r="D428" s="205"/>
      <c r="E428" s="206"/>
      <c r="F428" s="207"/>
    </row>
    <row r="429" spans="1:6" s="201" customFormat="1" ht="15" customHeight="1" x14ac:dyDescent="0.25">
      <c r="A429" s="208">
        <v>5.0999999999999996</v>
      </c>
      <c r="B429" s="212" t="s">
        <v>88</v>
      </c>
      <c r="C429" s="204"/>
      <c r="D429" s="205"/>
      <c r="E429" s="206"/>
      <c r="F429" s="207"/>
    </row>
    <row r="430" spans="1:6" s="201" customFormat="1" ht="53.25" customHeight="1" x14ac:dyDescent="0.25">
      <c r="A430" s="202"/>
      <c r="B430" s="221" t="s">
        <v>259</v>
      </c>
      <c r="C430" s="204"/>
      <c r="D430" s="214">
        <v>0</v>
      </c>
      <c r="E430" s="206"/>
      <c r="F430" s="216"/>
    </row>
    <row r="431" spans="1:6" s="201" customFormat="1" ht="12.75" x14ac:dyDescent="0.25">
      <c r="A431" s="202"/>
      <c r="B431" s="221" t="s">
        <v>102</v>
      </c>
      <c r="C431" s="204"/>
      <c r="D431" s="214">
        <v>0</v>
      </c>
      <c r="E431" s="206"/>
      <c r="F431" s="207"/>
    </row>
    <row r="432" spans="1:6" s="201" customFormat="1" ht="25.5" x14ac:dyDescent="0.25">
      <c r="A432" s="202"/>
      <c r="B432" s="221" t="s">
        <v>103</v>
      </c>
      <c r="C432" s="204"/>
      <c r="D432" s="214"/>
      <c r="E432" s="206"/>
      <c r="F432" s="207"/>
    </row>
    <row r="433" spans="1:6" s="201" customFormat="1" ht="15" customHeight="1" x14ac:dyDescent="0.25">
      <c r="A433" s="202"/>
      <c r="B433" s="221"/>
      <c r="C433" s="204"/>
      <c r="D433" s="214"/>
      <c r="E433" s="206"/>
      <c r="F433" s="207"/>
    </row>
    <row r="434" spans="1:6" s="256" customFormat="1" ht="15" customHeight="1" x14ac:dyDescent="0.25">
      <c r="A434" s="208">
        <v>5.2</v>
      </c>
      <c r="B434" s="304" t="s">
        <v>376</v>
      </c>
      <c r="C434" s="204"/>
      <c r="D434" s="214"/>
      <c r="E434" s="206"/>
      <c r="F434" s="207"/>
    </row>
    <row r="435" spans="1:6" s="201" customFormat="1" ht="5.0999999999999996" customHeight="1" x14ac:dyDescent="0.25">
      <c r="A435" s="220"/>
      <c r="B435" s="287"/>
      <c r="C435" s="204"/>
      <c r="D435" s="215"/>
      <c r="E435" s="215"/>
      <c r="F435" s="216"/>
    </row>
    <row r="436" spans="1:6" s="201" customFormat="1" ht="15" customHeight="1" x14ac:dyDescent="0.25">
      <c r="A436" s="220">
        <v>1</v>
      </c>
      <c r="B436" s="221" t="s">
        <v>345</v>
      </c>
      <c r="C436" s="204">
        <v>4</v>
      </c>
      <c r="D436" s="215" t="s">
        <v>6</v>
      </c>
      <c r="E436" s="215"/>
      <c r="F436" s="216"/>
    </row>
    <row r="437" spans="1:6" s="201" customFormat="1" ht="5.0999999999999996" customHeight="1" x14ac:dyDescent="0.25">
      <c r="A437" s="220"/>
      <c r="B437" s="221"/>
      <c r="C437" s="204"/>
      <c r="D437" s="215"/>
      <c r="E437" s="215"/>
      <c r="F437" s="216"/>
    </row>
    <row r="438" spans="1:6" s="201" customFormat="1" ht="15" customHeight="1" x14ac:dyDescent="0.25">
      <c r="A438" s="220"/>
      <c r="B438" s="287" t="s">
        <v>260</v>
      </c>
      <c r="C438" s="204"/>
      <c r="D438" s="215"/>
      <c r="E438" s="215"/>
      <c r="F438" s="216"/>
    </row>
    <row r="439" spans="1:6" s="201" customFormat="1" ht="15" customHeight="1" x14ac:dyDescent="0.25">
      <c r="A439" s="220">
        <v>2</v>
      </c>
      <c r="B439" s="221" t="s">
        <v>248</v>
      </c>
      <c r="C439" s="204">
        <v>74.400000000000006</v>
      </c>
      <c r="D439" s="215" t="s">
        <v>59</v>
      </c>
      <c r="E439" s="206"/>
      <c r="F439" s="207"/>
    </row>
    <row r="440" spans="1:6" s="201" customFormat="1" ht="15" customHeight="1" x14ac:dyDescent="0.25">
      <c r="A440" s="220">
        <v>3</v>
      </c>
      <c r="B440" s="221" t="s">
        <v>247</v>
      </c>
      <c r="C440" s="204">
        <v>31.8</v>
      </c>
      <c r="D440" s="215" t="s">
        <v>59</v>
      </c>
      <c r="E440" s="206"/>
      <c r="F440" s="207"/>
    </row>
    <row r="441" spans="1:6" s="201" customFormat="1" ht="5.0999999999999996" customHeight="1" x14ac:dyDescent="0.25">
      <c r="A441" s="220"/>
      <c r="B441" s="305"/>
      <c r="C441" s="204"/>
      <c r="D441" s="285"/>
      <c r="E441" s="206"/>
      <c r="F441" s="216"/>
    </row>
    <row r="442" spans="1:6" s="201" customFormat="1" ht="15" customHeight="1" x14ac:dyDescent="0.25">
      <c r="A442" s="220"/>
      <c r="B442" s="305"/>
      <c r="C442" s="204"/>
      <c r="D442" s="285"/>
      <c r="E442" s="206"/>
      <c r="F442" s="216"/>
    </row>
    <row r="443" spans="1:6" s="201" customFormat="1" ht="15" customHeight="1" x14ac:dyDescent="0.25">
      <c r="A443" s="208">
        <v>5.3</v>
      </c>
      <c r="B443" s="304" t="s">
        <v>463</v>
      </c>
      <c r="C443" s="204"/>
      <c r="D443" s="215"/>
      <c r="E443" s="206"/>
      <c r="F443" s="216"/>
    </row>
    <row r="444" spans="1:6" s="201" customFormat="1" ht="25.5" x14ac:dyDescent="0.25">
      <c r="A444" s="220">
        <v>1</v>
      </c>
      <c r="B444" s="221" t="s">
        <v>452</v>
      </c>
      <c r="C444" s="204">
        <v>1</v>
      </c>
      <c r="D444" s="215" t="s">
        <v>28</v>
      </c>
      <c r="E444" s="206"/>
      <c r="F444" s="216"/>
    </row>
    <row r="445" spans="1:6" s="201" customFormat="1" ht="12.75" x14ac:dyDescent="0.25">
      <c r="A445" s="220"/>
      <c r="B445" s="305"/>
      <c r="C445" s="204"/>
      <c r="D445" s="285"/>
      <c r="E445" s="206"/>
      <c r="F445" s="216"/>
    </row>
    <row r="446" spans="1:6" s="201" customFormat="1" ht="15" customHeight="1" x14ac:dyDescent="0.25">
      <c r="A446" s="208">
        <v>5.3</v>
      </c>
      <c r="B446" s="304" t="s">
        <v>464</v>
      </c>
      <c r="C446" s="204"/>
      <c r="D446" s="215"/>
      <c r="E446" s="206"/>
      <c r="F446" s="216"/>
    </row>
    <row r="447" spans="1:6" s="201" customFormat="1" ht="38.25" x14ac:dyDescent="0.25">
      <c r="A447" s="220">
        <v>1</v>
      </c>
      <c r="B447" s="221" t="s">
        <v>465</v>
      </c>
      <c r="C447" s="204">
        <v>1</v>
      </c>
      <c r="D447" s="215" t="s">
        <v>28</v>
      </c>
      <c r="E447" s="206"/>
      <c r="F447" s="216"/>
    </row>
    <row r="448" spans="1:6" s="201" customFormat="1" ht="12.75" x14ac:dyDescent="0.25">
      <c r="A448" s="220"/>
      <c r="B448" s="305"/>
      <c r="C448" s="204"/>
      <c r="D448" s="285"/>
      <c r="E448" s="206"/>
      <c r="F448" s="216"/>
    </row>
    <row r="449" spans="1:6" s="201" customFormat="1" ht="15" customHeight="1" x14ac:dyDescent="0.25">
      <c r="A449" s="220"/>
      <c r="B449" s="305"/>
      <c r="C449" s="204"/>
      <c r="D449" s="285"/>
      <c r="E449" s="206"/>
      <c r="F449" s="216"/>
    </row>
    <row r="450" spans="1:6" s="201" customFormat="1" ht="15" customHeight="1" x14ac:dyDescent="0.25">
      <c r="A450" s="220"/>
      <c r="B450" s="305"/>
      <c r="C450" s="204"/>
      <c r="D450" s="285"/>
      <c r="E450" s="206"/>
      <c r="F450" s="216"/>
    </row>
    <row r="451" spans="1:6" s="201" customFormat="1" ht="15" customHeight="1" x14ac:dyDescent="0.25">
      <c r="A451" s="220"/>
      <c r="B451" s="221"/>
      <c r="C451" s="204"/>
      <c r="D451" s="215"/>
      <c r="E451" s="206"/>
      <c r="F451" s="216"/>
    </row>
    <row r="452" spans="1:6" s="201" customFormat="1" ht="15" customHeight="1" x14ac:dyDescent="0.25">
      <c r="A452" s="220"/>
      <c r="B452" s="221"/>
      <c r="C452" s="204"/>
      <c r="D452" s="215"/>
      <c r="E452" s="206"/>
      <c r="F452" s="216"/>
    </row>
    <row r="453" spans="1:6" s="201" customFormat="1" ht="15" customHeight="1" x14ac:dyDescent="0.25">
      <c r="A453" s="220"/>
      <c r="B453" s="221"/>
      <c r="C453" s="204"/>
      <c r="D453" s="215"/>
      <c r="E453" s="206"/>
      <c r="F453" s="216"/>
    </row>
    <row r="454" spans="1:6" s="201" customFormat="1" ht="15" customHeight="1" x14ac:dyDescent="0.25">
      <c r="A454" s="220"/>
      <c r="B454" s="221"/>
      <c r="C454" s="204"/>
      <c r="D454" s="215"/>
      <c r="E454" s="206"/>
      <c r="F454" s="207"/>
    </row>
    <row r="455" spans="1:6" s="201" customFormat="1" ht="15" customHeight="1" x14ac:dyDescent="0.25">
      <c r="A455" s="220"/>
      <c r="B455" s="221"/>
      <c r="C455" s="204"/>
      <c r="D455" s="215"/>
      <c r="E455" s="206"/>
      <c r="F455" s="207"/>
    </row>
    <row r="456" spans="1:6" s="201" customFormat="1" ht="15" customHeight="1" x14ac:dyDescent="0.25">
      <c r="A456" s="222"/>
      <c r="B456" s="262" t="s">
        <v>466</v>
      </c>
      <c r="C456" s="224"/>
      <c r="D456" s="225"/>
      <c r="E456" s="226"/>
      <c r="F456" s="227"/>
    </row>
    <row r="457" spans="1:6" s="201" customFormat="1" ht="15" customHeight="1" x14ac:dyDescent="0.25">
      <c r="A457" s="228"/>
      <c r="B457" s="229" t="s">
        <v>60</v>
      </c>
      <c r="C457" s="230"/>
      <c r="D457" s="231"/>
      <c r="E457" s="232"/>
      <c r="F457" s="233"/>
    </row>
    <row r="458" spans="1:6" s="201" customFormat="1" ht="15" customHeight="1" x14ac:dyDescent="0.25">
      <c r="A458" s="269"/>
      <c r="B458" s="306" t="s">
        <v>61</v>
      </c>
      <c r="C458" s="297"/>
      <c r="D458" s="271"/>
      <c r="E458" s="272"/>
      <c r="F458" s="273"/>
    </row>
    <row r="459" spans="1:6" s="201" customFormat="1" ht="15" customHeight="1" x14ac:dyDescent="0.25">
      <c r="A459" s="239"/>
      <c r="B459" s="240" t="s">
        <v>104</v>
      </c>
      <c r="C459" s="197"/>
      <c r="D459" s="242"/>
      <c r="E459" s="243"/>
      <c r="F459" s="307"/>
    </row>
    <row r="460" spans="1:6" s="201" customFormat="1" ht="15" customHeight="1" x14ac:dyDescent="0.25">
      <c r="A460" s="208"/>
      <c r="B460" s="203"/>
      <c r="C460" s="204"/>
      <c r="D460" s="245"/>
      <c r="E460" s="246"/>
      <c r="F460" s="247"/>
    </row>
    <row r="461" spans="1:6" s="201" customFormat="1" ht="15" customHeight="1" x14ac:dyDescent="0.25">
      <c r="A461" s="208">
        <v>6.1</v>
      </c>
      <c r="B461" s="212" t="s">
        <v>88</v>
      </c>
      <c r="C461" s="204"/>
      <c r="D461" s="205"/>
      <c r="E461" s="206"/>
      <c r="F461" s="207"/>
    </row>
    <row r="462" spans="1:6" s="201" customFormat="1" ht="51" x14ac:dyDescent="0.25">
      <c r="A462" s="202"/>
      <c r="B462" s="221" t="s">
        <v>149</v>
      </c>
      <c r="C462" s="204"/>
      <c r="D462" s="214" t="s">
        <v>302</v>
      </c>
      <c r="E462" s="206"/>
      <c r="F462" s="216"/>
    </row>
    <row r="463" spans="1:6" s="201" customFormat="1" ht="15" customHeight="1" x14ac:dyDescent="0.25">
      <c r="A463" s="202"/>
      <c r="B463" s="251"/>
      <c r="C463" s="204"/>
      <c r="D463" s="215"/>
      <c r="E463" s="246"/>
      <c r="F463" s="247"/>
    </row>
    <row r="464" spans="1:6" s="201" customFormat="1" ht="15" customHeight="1" x14ac:dyDescent="0.25">
      <c r="A464" s="208">
        <v>6.2</v>
      </c>
      <c r="B464" s="209" t="s">
        <v>346</v>
      </c>
      <c r="C464" s="308"/>
      <c r="D464" s="309"/>
      <c r="E464" s="206"/>
      <c r="F464" s="216"/>
    </row>
    <row r="465" spans="1:6" s="201" customFormat="1" ht="15" customHeight="1" x14ac:dyDescent="0.25">
      <c r="A465" s="220">
        <v>1</v>
      </c>
      <c r="B465" s="221" t="s">
        <v>55</v>
      </c>
      <c r="C465" s="204">
        <v>469.05</v>
      </c>
      <c r="D465" s="215" t="s">
        <v>31</v>
      </c>
      <c r="E465" s="215"/>
      <c r="F465" s="216"/>
    </row>
    <row r="466" spans="1:6" s="201" customFormat="1" ht="15" customHeight="1" x14ac:dyDescent="0.25">
      <c r="A466" s="220">
        <v>2</v>
      </c>
      <c r="B466" s="221" t="s">
        <v>41</v>
      </c>
      <c r="C466" s="204">
        <v>469.05</v>
      </c>
      <c r="D466" s="215" t="s">
        <v>31</v>
      </c>
      <c r="E466" s="215"/>
      <c r="F466" s="216"/>
    </row>
    <row r="467" spans="1:6" s="201" customFormat="1" ht="15" customHeight="1" x14ac:dyDescent="0.25">
      <c r="A467" s="220">
        <v>3</v>
      </c>
      <c r="B467" s="221" t="s">
        <v>244</v>
      </c>
      <c r="C467" s="204">
        <v>469.05</v>
      </c>
      <c r="D467" s="215" t="s">
        <v>31</v>
      </c>
      <c r="E467" s="215"/>
      <c r="F467" s="216"/>
    </row>
    <row r="468" spans="1:6" s="201" customFormat="1" ht="15" customHeight="1" x14ac:dyDescent="0.25">
      <c r="A468" s="220">
        <v>4</v>
      </c>
      <c r="B468" s="221" t="s">
        <v>344</v>
      </c>
      <c r="C468" s="204">
        <v>469.05</v>
      </c>
      <c r="D468" s="215" t="s">
        <v>31</v>
      </c>
      <c r="E468" s="215"/>
      <c r="F468" s="216"/>
    </row>
    <row r="469" spans="1:6" s="201" customFormat="1" ht="15" customHeight="1" x14ac:dyDescent="0.25">
      <c r="A469" s="220"/>
      <c r="B469" s="221"/>
      <c r="C469" s="204"/>
      <c r="D469" s="309"/>
      <c r="E469" s="246"/>
      <c r="F469" s="216"/>
    </row>
    <row r="470" spans="1:6" s="201" customFormat="1" ht="15" customHeight="1" x14ac:dyDescent="0.25">
      <c r="A470" s="208">
        <v>6.3</v>
      </c>
      <c r="B470" s="209" t="s">
        <v>347</v>
      </c>
      <c r="C470" s="204"/>
      <c r="D470" s="215"/>
      <c r="E470" s="206"/>
      <c r="F470" s="216"/>
    </row>
    <row r="471" spans="1:6" s="201" customFormat="1" ht="27.75" customHeight="1" x14ac:dyDescent="0.25">
      <c r="A471" s="310"/>
      <c r="B471" s="282" t="s">
        <v>372</v>
      </c>
      <c r="C471" s="311"/>
      <c r="D471" s="215"/>
      <c r="E471" s="206"/>
      <c r="F471" s="216"/>
    </row>
    <row r="472" spans="1:6" s="201" customFormat="1" ht="15" customHeight="1" x14ac:dyDescent="0.25">
      <c r="A472" s="220">
        <v>1</v>
      </c>
      <c r="B472" s="221" t="s">
        <v>55</v>
      </c>
      <c r="C472" s="204">
        <v>126.88</v>
      </c>
      <c r="D472" s="215" t="s">
        <v>59</v>
      </c>
      <c r="E472" s="206"/>
      <c r="F472" s="216"/>
    </row>
    <row r="473" spans="1:6" s="201" customFormat="1" ht="15" customHeight="1" x14ac:dyDescent="0.25">
      <c r="A473" s="220">
        <v>2</v>
      </c>
      <c r="B473" s="221" t="s">
        <v>41</v>
      </c>
      <c r="C473" s="204">
        <v>259.41000000000003</v>
      </c>
      <c r="D473" s="215" t="s">
        <v>59</v>
      </c>
      <c r="E473" s="206"/>
      <c r="F473" s="216"/>
    </row>
    <row r="474" spans="1:6" s="201" customFormat="1" ht="15" customHeight="1" x14ac:dyDescent="0.25">
      <c r="A474" s="220">
        <v>3</v>
      </c>
      <c r="B474" s="221" t="s">
        <v>244</v>
      </c>
      <c r="C474" s="204">
        <v>191.67</v>
      </c>
      <c r="D474" s="215" t="s">
        <v>59</v>
      </c>
      <c r="E474" s="206"/>
      <c r="F474" s="216"/>
    </row>
    <row r="475" spans="1:6" s="201" customFormat="1" ht="15" customHeight="1" x14ac:dyDescent="0.25">
      <c r="A475" s="220">
        <v>4</v>
      </c>
      <c r="B475" s="221" t="s">
        <v>344</v>
      </c>
      <c r="C475" s="204">
        <v>112.23</v>
      </c>
      <c r="D475" s="215" t="s">
        <v>59</v>
      </c>
      <c r="E475" s="206"/>
      <c r="F475" s="216"/>
    </row>
    <row r="476" spans="1:6" s="201" customFormat="1" ht="15" customHeight="1" x14ac:dyDescent="0.25">
      <c r="A476" s="220"/>
      <c r="B476" s="252"/>
      <c r="C476" s="204"/>
      <c r="D476" s="215"/>
      <c r="E476" s="206"/>
      <c r="F476" s="207"/>
    </row>
    <row r="477" spans="1:6" s="201" customFormat="1" ht="15" customHeight="1" x14ac:dyDescent="0.25">
      <c r="A477" s="208">
        <v>6.3</v>
      </c>
      <c r="B477" s="209" t="s">
        <v>373</v>
      </c>
      <c r="C477" s="204"/>
      <c r="D477" s="215"/>
      <c r="E477" s="206"/>
      <c r="F477" s="216"/>
    </row>
    <row r="478" spans="1:6" s="201" customFormat="1" ht="28.5" customHeight="1" x14ac:dyDescent="0.25">
      <c r="A478" s="220"/>
      <c r="B478" s="282" t="s">
        <v>374</v>
      </c>
      <c r="C478" s="204"/>
      <c r="D478" s="215"/>
      <c r="E478" s="206"/>
      <c r="F478" s="207"/>
    </row>
    <row r="479" spans="1:6" s="201" customFormat="1" ht="15" customHeight="1" x14ac:dyDescent="0.25">
      <c r="A479" s="220">
        <v>1</v>
      </c>
      <c r="B479" s="221" t="s">
        <v>41</v>
      </c>
      <c r="C479" s="204">
        <v>6.75</v>
      </c>
      <c r="D479" s="215" t="s">
        <v>59</v>
      </c>
      <c r="E479" s="206"/>
      <c r="F479" s="207"/>
    </row>
    <row r="480" spans="1:6" s="201" customFormat="1" ht="15" customHeight="1" x14ac:dyDescent="0.25">
      <c r="A480" s="220">
        <v>2</v>
      </c>
      <c r="B480" s="221" t="s">
        <v>244</v>
      </c>
      <c r="C480" s="204">
        <v>6.75</v>
      </c>
      <c r="D480" s="215" t="s">
        <v>59</v>
      </c>
      <c r="E480" s="206"/>
      <c r="F480" s="207"/>
    </row>
    <row r="481" spans="1:6" s="201" customFormat="1" ht="15" customHeight="1" x14ac:dyDescent="0.25">
      <c r="A481" s="220">
        <v>3</v>
      </c>
      <c r="B481" s="221" t="s">
        <v>375</v>
      </c>
      <c r="C481" s="204">
        <v>103.59</v>
      </c>
      <c r="D481" s="215" t="s">
        <v>59</v>
      </c>
      <c r="E481" s="206"/>
      <c r="F481" s="207"/>
    </row>
    <row r="482" spans="1:6" s="201" customFormat="1" ht="15" customHeight="1" x14ac:dyDescent="0.25">
      <c r="A482" s="220"/>
      <c r="B482" s="252"/>
      <c r="C482" s="204"/>
      <c r="D482" s="215"/>
      <c r="E482" s="206"/>
      <c r="F482" s="207"/>
    </row>
    <row r="483" spans="1:6" s="201" customFormat="1" ht="15" customHeight="1" x14ac:dyDescent="0.25">
      <c r="A483" s="220"/>
      <c r="B483" s="252"/>
      <c r="C483" s="204"/>
      <c r="D483" s="215"/>
      <c r="E483" s="206"/>
      <c r="F483" s="207"/>
    </row>
    <row r="484" spans="1:6" s="201" customFormat="1" ht="15" customHeight="1" x14ac:dyDescent="0.25">
      <c r="A484" s="220"/>
      <c r="B484" s="252"/>
      <c r="C484" s="204"/>
      <c r="D484" s="215"/>
      <c r="E484" s="206"/>
      <c r="F484" s="207"/>
    </row>
    <row r="485" spans="1:6" s="201" customFormat="1" ht="15" customHeight="1" x14ac:dyDescent="0.25">
      <c r="A485" s="220"/>
      <c r="B485" s="252"/>
      <c r="C485" s="204"/>
      <c r="D485" s="215"/>
      <c r="E485" s="206"/>
      <c r="F485" s="207"/>
    </row>
    <row r="486" spans="1:6" s="201" customFormat="1" ht="15" customHeight="1" x14ac:dyDescent="0.25">
      <c r="A486" s="220"/>
      <c r="B486" s="252"/>
      <c r="C486" s="204"/>
      <c r="D486" s="215"/>
      <c r="E486" s="206"/>
      <c r="F486" s="207"/>
    </row>
    <row r="487" spans="1:6" s="201" customFormat="1" ht="15" customHeight="1" x14ac:dyDescent="0.25">
      <c r="A487" s="220"/>
      <c r="B487" s="252"/>
      <c r="C487" s="204"/>
      <c r="D487" s="215"/>
      <c r="E487" s="206"/>
      <c r="F487" s="207"/>
    </row>
    <row r="488" spans="1:6" s="201" customFormat="1" ht="15" customHeight="1" x14ac:dyDescent="0.25">
      <c r="A488" s="220"/>
      <c r="B488" s="252"/>
      <c r="C488" s="204"/>
      <c r="D488" s="215"/>
      <c r="E488" s="206"/>
      <c r="F488" s="207"/>
    </row>
    <row r="489" spans="1:6" s="201" customFormat="1" ht="15" customHeight="1" x14ac:dyDescent="0.25">
      <c r="A489" s="220"/>
      <c r="B489" s="252"/>
      <c r="C489" s="204"/>
      <c r="D489" s="215"/>
      <c r="E489" s="206"/>
      <c r="F489" s="207"/>
    </row>
    <row r="490" spans="1:6" s="201" customFormat="1" ht="15" customHeight="1" x14ac:dyDescent="0.25">
      <c r="A490" s="220"/>
      <c r="B490" s="252"/>
      <c r="C490" s="204"/>
      <c r="D490" s="215"/>
      <c r="E490" s="206"/>
      <c r="F490" s="207"/>
    </row>
    <row r="491" spans="1:6" s="201" customFormat="1" ht="15" customHeight="1" x14ac:dyDescent="0.25">
      <c r="A491" s="220"/>
      <c r="B491" s="252"/>
      <c r="C491" s="204"/>
      <c r="D491" s="215"/>
      <c r="E491" s="206"/>
      <c r="F491" s="207"/>
    </row>
    <row r="492" spans="1:6" s="201" customFormat="1" ht="15" customHeight="1" x14ac:dyDescent="0.25">
      <c r="A492" s="220"/>
      <c r="B492" s="252"/>
      <c r="C492" s="204"/>
      <c r="D492" s="215"/>
      <c r="E492" s="206"/>
      <c r="F492" s="207"/>
    </row>
    <row r="493" spans="1:6" s="201" customFormat="1" ht="15" customHeight="1" x14ac:dyDescent="0.25">
      <c r="A493" s="220"/>
      <c r="B493" s="252"/>
      <c r="C493" s="204"/>
      <c r="D493" s="215"/>
      <c r="E493" s="206"/>
      <c r="F493" s="207"/>
    </row>
    <row r="494" spans="1:6" s="201" customFormat="1" ht="15" customHeight="1" x14ac:dyDescent="0.25">
      <c r="A494" s="220"/>
      <c r="B494" s="252"/>
      <c r="C494" s="204"/>
      <c r="D494" s="215"/>
      <c r="E494" s="206"/>
      <c r="F494" s="207"/>
    </row>
    <row r="495" spans="1:6" s="201" customFormat="1" ht="15" customHeight="1" x14ac:dyDescent="0.25">
      <c r="A495" s="220"/>
      <c r="B495" s="253"/>
      <c r="C495" s="204"/>
      <c r="D495" s="215"/>
      <c r="E495" s="206"/>
      <c r="F495" s="207"/>
    </row>
    <row r="496" spans="1:6" s="201" customFormat="1" ht="15" customHeight="1" x14ac:dyDescent="0.25">
      <c r="A496" s="222"/>
      <c r="B496" s="262" t="s">
        <v>105</v>
      </c>
      <c r="C496" s="224"/>
      <c r="D496" s="225"/>
      <c r="E496" s="226"/>
      <c r="F496" s="227"/>
    </row>
    <row r="497" spans="1:6" s="302" customFormat="1" ht="15" customHeight="1" x14ac:dyDescent="0.25">
      <c r="A497" s="228"/>
      <c r="B497" s="229" t="s">
        <v>62</v>
      </c>
      <c r="C497" s="230"/>
      <c r="D497" s="231"/>
      <c r="E497" s="232"/>
      <c r="F497" s="233"/>
    </row>
    <row r="498" spans="1:6" s="201" customFormat="1" ht="15" customHeight="1" x14ac:dyDescent="0.25">
      <c r="A498" s="296"/>
      <c r="B498" s="190" t="s">
        <v>106</v>
      </c>
      <c r="C498" s="297"/>
      <c r="D498" s="303"/>
      <c r="E498" s="299"/>
      <c r="F498" s="300"/>
    </row>
    <row r="499" spans="1:6" s="201" customFormat="1" ht="15" customHeight="1" x14ac:dyDescent="0.25">
      <c r="A499" s="202"/>
      <c r="B499" s="211" t="s">
        <v>65</v>
      </c>
      <c r="C499" s="204"/>
      <c r="D499" s="205"/>
      <c r="E499" s="206"/>
      <c r="F499" s="207"/>
    </row>
    <row r="500" spans="1:6" s="201" customFormat="1" ht="15" customHeight="1" x14ac:dyDescent="0.25">
      <c r="A500" s="208">
        <v>7.1</v>
      </c>
      <c r="B500" s="212" t="s">
        <v>88</v>
      </c>
      <c r="C500" s="204"/>
      <c r="D500" s="205"/>
      <c r="E500" s="206"/>
      <c r="F500" s="207"/>
    </row>
    <row r="501" spans="1:6" s="201" customFormat="1" ht="38.25" x14ac:dyDescent="0.25">
      <c r="A501" s="202"/>
      <c r="B501" s="221" t="s">
        <v>150</v>
      </c>
      <c r="C501" s="204"/>
      <c r="D501" s="205"/>
      <c r="E501" s="206"/>
      <c r="F501" s="207"/>
    </row>
    <row r="502" spans="1:6" s="201" customFormat="1" ht="38.25" x14ac:dyDescent="0.25">
      <c r="A502" s="202"/>
      <c r="B502" s="221" t="s">
        <v>151</v>
      </c>
      <c r="C502" s="204"/>
      <c r="D502" s="205"/>
      <c r="E502" s="206"/>
      <c r="F502" s="207"/>
    </row>
    <row r="503" spans="1:6" s="201" customFormat="1" ht="25.5" x14ac:dyDescent="0.25">
      <c r="A503" s="202"/>
      <c r="B503" s="251" t="s">
        <v>152</v>
      </c>
      <c r="C503" s="204"/>
      <c r="D503" s="205"/>
      <c r="E503" s="206"/>
      <c r="F503" s="207"/>
    </row>
    <row r="504" spans="1:6" s="201" customFormat="1" ht="25.5" x14ac:dyDescent="0.25">
      <c r="A504" s="202"/>
      <c r="B504" s="251" t="s">
        <v>153</v>
      </c>
      <c r="C504" s="204"/>
      <c r="D504" s="205"/>
      <c r="E504" s="206"/>
      <c r="F504" s="207"/>
    </row>
    <row r="505" spans="1:6" s="201" customFormat="1" ht="25.5" x14ac:dyDescent="0.25">
      <c r="A505" s="202"/>
      <c r="B505" s="251" t="s">
        <v>154</v>
      </c>
      <c r="C505" s="204"/>
      <c r="D505" s="205"/>
      <c r="E505" s="206"/>
      <c r="F505" s="207"/>
    </row>
    <row r="506" spans="1:6" s="201" customFormat="1" ht="15" customHeight="1" x14ac:dyDescent="0.25">
      <c r="A506" s="202"/>
      <c r="B506" s="312"/>
      <c r="C506" s="204"/>
      <c r="D506" s="205"/>
      <c r="E506" s="206"/>
      <c r="F506" s="207"/>
    </row>
    <row r="507" spans="1:6" s="201" customFormat="1" ht="15" customHeight="1" x14ac:dyDescent="0.25">
      <c r="A507" s="313" t="s">
        <v>155</v>
      </c>
      <c r="B507" s="304" t="s">
        <v>212</v>
      </c>
      <c r="C507" s="204"/>
      <c r="D507" s="214"/>
      <c r="E507" s="206"/>
      <c r="F507" s="216"/>
    </row>
    <row r="508" spans="1:6" s="201" customFormat="1" ht="15" customHeight="1" x14ac:dyDescent="0.25">
      <c r="A508" s="220">
        <v>1</v>
      </c>
      <c r="B508" s="221" t="s">
        <v>348</v>
      </c>
      <c r="C508" s="204">
        <v>7</v>
      </c>
      <c r="D508" s="215" t="s">
        <v>1</v>
      </c>
      <c r="E508" s="206"/>
      <c r="F508" s="216"/>
    </row>
    <row r="509" spans="1:6" s="201" customFormat="1" ht="15" customHeight="1" x14ac:dyDescent="0.25">
      <c r="A509" s="220">
        <v>2</v>
      </c>
      <c r="B509" s="221" t="s">
        <v>350</v>
      </c>
      <c r="C509" s="204">
        <v>15</v>
      </c>
      <c r="D509" s="215" t="s">
        <v>1</v>
      </c>
      <c r="E509" s="206"/>
      <c r="F509" s="216"/>
    </row>
    <row r="510" spans="1:6" s="201" customFormat="1" ht="15" customHeight="1" x14ac:dyDescent="0.25">
      <c r="A510" s="220">
        <v>3</v>
      </c>
      <c r="B510" s="221" t="s">
        <v>351</v>
      </c>
      <c r="C510" s="204">
        <v>12</v>
      </c>
      <c r="D510" s="215" t="s">
        <v>1</v>
      </c>
      <c r="E510" s="206"/>
      <c r="F510" s="216"/>
    </row>
    <row r="511" spans="1:6" s="201" customFormat="1" ht="15" customHeight="1" x14ac:dyDescent="0.25">
      <c r="A511" s="220">
        <v>4</v>
      </c>
      <c r="B511" s="221" t="s">
        <v>352</v>
      </c>
      <c r="C511" s="204">
        <v>3</v>
      </c>
      <c r="D511" s="215" t="s">
        <v>1</v>
      </c>
      <c r="E511" s="206"/>
      <c r="F511" s="216"/>
    </row>
    <row r="512" spans="1:6" s="201" customFormat="1" ht="15" customHeight="1" x14ac:dyDescent="0.25">
      <c r="A512" s="220">
        <v>5</v>
      </c>
      <c r="B512" s="221" t="s">
        <v>353</v>
      </c>
      <c r="C512" s="204">
        <v>11</v>
      </c>
      <c r="D512" s="215" t="s">
        <v>1</v>
      </c>
      <c r="E512" s="206"/>
      <c r="F512" s="216"/>
    </row>
    <row r="513" spans="1:6" s="201" customFormat="1" ht="15" customHeight="1" x14ac:dyDescent="0.25">
      <c r="A513" s="220">
        <v>6</v>
      </c>
      <c r="B513" s="221" t="s">
        <v>349</v>
      </c>
      <c r="C513" s="204">
        <v>27</v>
      </c>
      <c r="D513" s="215" t="s">
        <v>1</v>
      </c>
      <c r="E513" s="206"/>
      <c r="F513" s="216"/>
    </row>
    <row r="514" spans="1:6" s="201" customFormat="1" ht="15" customHeight="1" x14ac:dyDescent="0.25">
      <c r="A514" s="220">
        <v>7</v>
      </c>
      <c r="B514" s="221" t="s">
        <v>354</v>
      </c>
      <c r="C514" s="204">
        <v>2</v>
      </c>
      <c r="D514" s="215" t="s">
        <v>1</v>
      </c>
      <c r="E514" s="206"/>
      <c r="F514" s="216"/>
    </row>
    <row r="515" spans="1:6" s="201" customFormat="1" ht="12.75" x14ac:dyDescent="0.25">
      <c r="A515" s="254"/>
      <c r="B515" s="221"/>
      <c r="C515" s="204"/>
      <c r="D515" s="215"/>
      <c r="E515" s="206"/>
      <c r="F515" s="216"/>
    </row>
    <row r="516" spans="1:6" s="201" customFormat="1" ht="15" customHeight="1" x14ac:dyDescent="0.25">
      <c r="A516" s="313" t="s">
        <v>156</v>
      </c>
      <c r="B516" s="304" t="s">
        <v>213</v>
      </c>
      <c r="C516" s="204"/>
      <c r="D516" s="214"/>
      <c r="E516" s="206"/>
      <c r="F516" s="216"/>
    </row>
    <row r="517" spans="1:6" s="201" customFormat="1" ht="15" customHeight="1" x14ac:dyDescent="0.25">
      <c r="A517" s="220">
        <v>1</v>
      </c>
      <c r="B517" s="221" t="s">
        <v>358</v>
      </c>
      <c r="C517" s="204">
        <v>14</v>
      </c>
      <c r="D517" s="215" t="s">
        <v>1</v>
      </c>
      <c r="E517" s="206"/>
      <c r="F517" s="216"/>
    </row>
    <row r="518" spans="1:6" s="201" customFormat="1" ht="15" customHeight="1" x14ac:dyDescent="0.25">
      <c r="A518" s="220">
        <v>2</v>
      </c>
      <c r="B518" s="221" t="s">
        <v>359</v>
      </c>
      <c r="C518" s="204">
        <v>8</v>
      </c>
      <c r="D518" s="215" t="s">
        <v>1</v>
      </c>
      <c r="E518" s="206"/>
      <c r="F518" s="216"/>
    </row>
    <row r="519" spans="1:6" s="201" customFormat="1" ht="15" customHeight="1" x14ac:dyDescent="0.25">
      <c r="A519" s="220">
        <v>3</v>
      </c>
      <c r="B519" s="221" t="s">
        <v>360</v>
      </c>
      <c r="C519" s="204">
        <v>27</v>
      </c>
      <c r="D519" s="215" t="s">
        <v>1</v>
      </c>
      <c r="E519" s="206"/>
      <c r="F519" s="216"/>
    </row>
    <row r="520" spans="1:6" s="201" customFormat="1" ht="15" customHeight="1" x14ac:dyDescent="0.25">
      <c r="A520" s="220">
        <v>4</v>
      </c>
      <c r="B520" s="221" t="s">
        <v>499</v>
      </c>
      <c r="C520" s="204">
        <v>5</v>
      </c>
      <c r="D520" s="215" t="s">
        <v>1</v>
      </c>
      <c r="E520" s="206"/>
      <c r="F520" s="216"/>
    </row>
    <row r="521" spans="1:6" s="201" customFormat="1" ht="15" customHeight="1" x14ac:dyDescent="0.25">
      <c r="A521" s="220">
        <v>5</v>
      </c>
      <c r="B521" s="221" t="s">
        <v>500</v>
      </c>
      <c r="C521" s="204">
        <v>14</v>
      </c>
      <c r="D521" s="215" t="s">
        <v>1</v>
      </c>
      <c r="E521" s="206"/>
      <c r="F521" s="216"/>
    </row>
    <row r="522" spans="1:6" s="201" customFormat="1" ht="15" customHeight="1" x14ac:dyDescent="0.25">
      <c r="A522" s="220">
        <v>6</v>
      </c>
      <c r="B522" s="221" t="s">
        <v>501</v>
      </c>
      <c r="C522" s="204">
        <v>1</v>
      </c>
      <c r="D522" s="215" t="s">
        <v>1</v>
      </c>
      <c r="E522" s="206"/>
      <c r="F522" s="216"/>
    </row>
    <row r="523" spans="1:6" s="201" customFormat="1" ht="15" customHeight="1" x14ac:dyDescent="0.25">
      <c r="A523" s="220">
        <v>7</v>
      </c>
      <c r="B523" s="221" t="s">
        <v>502</v>
      </c>
      <c r="C523" s="204">
        <v>6</v>
      </c>
      <c r="D523" s="215" t="s">
        <v>1</v>
      </c>
      <c r="E523" s="206"/>
      <c r="F523" s="216"/>
    </row>
    <row r="524" spans="1:6" s="201" customFormat="1" ht="15" customHeight="1" x14ac:dyDescent="0.25">
      <c r="A524" s="220">
        <v>8</v>
      </c>
      <c r="B524" s="221" t="s">
        <v>503</v>
      </c>
      <c r="C524" s="204">
        <v>4</v>
      </c>
      <c r="D524" s="215" t="s">
        <v>1</v>
      </c>
      <c r="E524" s="206"/>
      <c r="F524" s="216"/>
    </row>
    <row r="525" spans="1:6" s="201" customFormat="1" ht="15" customHeight="1" x14ac:dyDescent="0.25">
      <c r="A525" s="220">
        <v>5</v>
      </c>
      <c r="B525" s="221" t="s">
        <v>457</v>
      </c>
      <c r="C525" s="204">
        <v>3</v>
      </c>
      <c r="D525" s="215" t="s">
        <v>1</v>
      </c>
      <c r="E525" s="206"/>
      <c r="F525" s="216"/>
    </row>
    <row r="526" spans="1:6" s="201" customFormat="1" ht="15" customHeight="1" x14ac:dyDescent="0.25">
      <c r="A526" s="220">
        <v>6</v>
      </c>
      <c r="B526" s="221" t="s">
        <v>458</v>
      </c>
      <c r="C526" s="204">
        <v>2</v>
      </c>
      <c r="D526" s="215" t="s">
        <v>1</v>
      </c>
      <c r="E526" s="206"/>
      <c r="F526" s="216"/>
    </row>
    <row r="527" spans="1:6" s="201" customFormat="1" ht="15" customHeight="1" x14ac:dyDescent="0.25">
      <c r="A527" s="220">
        <v>7</v>
      </c>
      <c r="B527" s="221" t="s">
        <v>459</v>
      </c>
      <c r="C527" s="204">
        <v>4</v>
      </c>
      <c r="D527" s="215" t="s">
        <v>1</v>
      </c>
      <c r="E527" s="206"/>
      <c r="F527" s="216"/>
    </row>
    <row r="528" spans="1:6" s="201" customFormat="1" ht="15" customHeight="1" x14ac:dyDescent="0.25">
      <c r="A528" s="220">
        <v>8</v>
      </c>
      <c r="B528" s="221" t="s">
        <v>460</v>
      </c>
      <c r="C528" s="204">
        <v>4</v>
      </c>
      <c r="D528" s="215" t="s">
        <v>1</v>
      </c>
      <c r="E528" s="206"/>
      <c r="F528" s="216"/>
    </row>
    <row r="529" spans="1:6" s="201" customFormat="1" ht="15" customHeight="1" x14ac:dyDescent="0.25">
      <c r="A529" s="220">
        <v>9</v>
      </c>
      <c r="B529" s="221" t="s">
        <v>461</v>
      </c>
      <c r="C529" s="204">
        <v>4</v>
      </c>
      <c r="D529" s="215" t="s">
        <v>1</v>
      </c>
      <c r="E529" s="206"/>
      <c r="F529" s="216"/>
    </row>
    <row r="530" spans="1:6" s="201" customFormat="1" ht="15" customHeight="1" x14ac:dyDescent="0.25">
      <c r="A530" s="220"/>
      <c r="B530" s="288"/>
      <c r="C530" s="204"/>
      <c r="D530" s="215"/>
      <c r="E530" s="206"/>
      <c r="F530" s="216"/>
    </row>
    <row r="531" spans="1:6" s="201" customFormat="1" ht="15" customHeight="1" x14ac:dyDescent="0.25">
      <c r="A531" s="313" t="s">
        <v>156</v>
      </c>
      <c r="B531" s="304" t="s">
        <v>355</v>
      </c>
      <c r="C531" s="204"/>
      <c r="D531" s="214"/>
      <c r="E531" s="206"/>
      <c r="F531" s="216"/>
    </row>
    <row r="532" spans="1:6" s="201" customFormat="1" ht="15" customHeight="1" x14ac:dyDescent="0.25">
      <c r="A532" s="220">
        <v>1</v>
      </c>
      <c r="B532" s="221" t="s">
        <v>356</v>
      </c>
      <c r="C532" s="204">
        <v>5</v>
      </c>
      <c r="D532" s="215" t="s">
        <v>1</v>
      </c>
      <c r="E532" s="206"/>
      <c r="F532" s="216"/>
    </row>
    <row r="533" spans="1:6" s="201" customFormat="1" ht="15" customHeight="1" x14ac:dyDescent="0.25">
      <c r="A533" s="220">
        <v>2</v>
      </c>
      <c r="B533" s="221" t="s">
        <v>357</v>
      </c>
      <c r="C533" s="204">
        <v>5</v>
      </c>
      <c r="D533" s="215" t="s">
        <v>1</v>
      </c>
      <c r="E533" s="206"/>
      <c r="F533" s="216"/>
    </row>
    <row r="534" spans="1:6" s="201" customFormat="1" ht="15" customHeight="1" x14ac:dyDescent="0.25">
      <c r="A534" s="220"/>
      <c r="B534" s="288"/>
      <c r="C534" s="204"/>
      <c r="D534" s="215"/>
      <c r="E534" s="206"/>
      <c r="F534" s="216"/>
    </row>
    <row r="535" spans="1:6" s="201" customFormat="1" ht="15" customHeight="1" x14ac:dyDescent="0.25">
      <c r="A535" s="220"/>
      <c r="C535" s="204"/>
      <c r="D535" s="215"/>
      <c r="E535" s="206"/>
      <c r="F535" s="216"/>
    </row>
    <row r="536" spans="1:6" s="201" customFormat="1" ht="15" customHeight="1" x14ac:dyDescent="0.25">
      <c r="A536" s="220"/>
      <c r="B536" s="221"/>
      <c r="C536" s="204"/>
      <c r="D536" s="215"/>
      <c r="E536" s="206"/>
      <c r="F536" s="207"/>
    </row>
    <row r="537" spans="1:6" s="201" customFormat="1" ht="15" customHeight="1" x14ac:dyDescent="0.25">
      <c r="A537" s="220"/>
      <c r="B537" s="221"/>
      <c r="C537" s="204"/>
      <c r="D537" s="215"/>
      <c r="E537" s="206"/>
      <c r="F537" s="207"/>
    </row>
    <row r="538" spans="1:6" s="201" customFormat="1" ht="15" customHeight="1" x14ac:dyDescent="0.25">
      <c r="A538" s="289"/>
      <c r="B538" s="221"/>
      <c r="C538" s="204"/>
      <c r="D538" s="215"/>
      <c r="E538" s="206"/>
      <c r="F538" s="207"/>
    </row>
    <row r="539" spans="1:6" s="201" customFormat="1" ht="15" customHeight="1" x14ac:dyDescent="0.25">
      <c r="A539" s="222"/>
      <c r="B539" s="223" t="s">
        <v>107</v>
      </c>
      <c r="C539" s="224"/>
      <c r="D539" s="225"/>
      <c r="E539" s="226"/>
      <c r="F539" s="227"/>
    </row>
    <row r="540" spans="1:6" s="302" customFormat="1" ht="15" customHeight="1" x14ac:dyDescent="0.25">
      <c r="A540" s="228"/>
      <c r="B540" s="229" t="s">
        <v>63</v>
      </c>
      <c r="C540" s="230"/>
      <c r="D540" s="231"/>
      <c r="E540" s="232"/>
      <c r="F540" s="233"/>
    </row>
    <row r="541" spans="1:6" s="201" customFormat="1" ht="15" customHeight="1" x14ac:dyDescent="0.25">
      <c r="A541" s="296"/>
      <c r="B541" s="190" t="s">
        <v>64</v>
      </c>
      <c r="C541" s="297"/>
      <c r="D541" s="303"/>
      <c r="E541" s="299"/>
      <c r="F541" s="300"/>
    </row>
    <row r="542" spans="1:6" s="201" customFormat="1" ht="15" customHeight="1" x14ac:dyDescent="0.25">
      <c r="A542" s="195"/>
      <c r="B542" s="240" t="s">
        <v>67</v>
      </c>
      <c r="C542" s="197"/>
      <c r="D542" s="198"/>
      <c r="E542" s="274"/>
      <c r="F542" s="200"/>
    </row>
    <row r="543" spans="1:6" s="201" customFormat="1" ht="15" customHeight="1" x14ac:dyDescent="0.25">
      <c r="A543" s="208">
        <v>8.1</v>
      </c>
      <c r="B543" s="212" t="s">
        <v>88</v>
      </c>
      <c r="C543" s="204"/>
      <c r="D543" s="205"/>
      <c r="E543" s="206"/>
      <c r="F543" s="207"/>
    </row>
    <row r="544" spans="1:6" s="201" customFormat="1" ht="38.25" x14ac:dyDescent="0.25">
      <c r="A544" s="202"/>
      <c r="B544" s="221" t="s">
        <v>157</v>
      </c>
      <c r="C544" s="204"/>
      <c r="D544" s="214">
        <v>0</v>
      </c>
      <c r="E544" s="206"/>
      <c r="F544" s="216"/>
    </row>
    <row r="545" spans="1:6" s="201" customFormat="1" ht="15" customHeight="1" x14ac:dyDescent="0.25">
      <c r="A545" s="202"/>
      <c r="B545" s="314"/>
      <c r="C545" s="204"/>
      <c r="D545" s="214">
        <v>0</v>
      </c>
      <c r="E545" s="206"/>
      <c r="F545" s="207"/>
    </row>
    <row r="546" spans="1:6" s="201" customFormat="1" ht="15" customHeight="1" x14ac:dyDescent="0.25">
      <c r="A546" s="208">
        <v>8.1999999999999993</v>
      </c>
      <c r="B546" s="212" t="s">
        <v>108</v>
      </c>
      <c r="C546" s="204"/>
      <c r="D546" s="214">
        <v>0</v>
      </c>
      <c r="E546" s="215"/>
      <c r="F546" s="216"/>
    </row>
    <row r="547" spans="1:6" s="201" customFormat="1" ht="15" customHeight="1" x14ac:dyDescent="0.25">
      <c r="A547" s="202" t="s">
        <v>109</v>
      </c>
      <c r="B547" s="301" t="s">
        <v>2</v>
      </c>
      <c r="C547" s="204"/>
      <c r="D547" s="214"/>
      <c r="E547" s="215"/>
      <c r="F547" s="216"/>
    </row>
    <row r="548" spans="1:6" s="201" customFormat="1" ht="12.75" x14ac:dyDescent="0.25">
      <c r="A548" s="220">
        <v>1</v>
      </c>
      <c r="B548" s="221" t="s">
        <v>361</v>
      </c>
      <c r="C548" s="204">
        <v>115.22</v>
      </c>
      <c r="D548" s="215" t="s">
        <v>31</v>
      </c>
      <c r="E548" s="215"/>
      <c r="F548" s="216"/>
    </row>
    <row r="549" spans="1:6" s="201" customFormat="1" ht="12.75" x14ac:dyDescent="0.25">
      <c r="A549" s="220">
        <v>2</v>
      </c>
      <c r="B549" s="221" t="s">
        <v>362</v>
      </c>
      <c r="C549" s="204">
        <v>113.02</v>
      </c>
      <c r="D549" s="215" t="s">
        <v>31</v>
      </c>
      <c r="E549" s="215"/>
      <c r="F549" s="216"/>
    </row>
    <row r="550" spans="1:6" s="201" customFormat="1" ht="25.5" x14ac:dyDescent="0.25">
      <c r="A550" s="220">
        <v>3</v>
      </c>
      <c r="B550" s="221" t="s">
        <v>364</v>
      </c>
      <c r="C550" s="204">
        <v>9.4600000000000009</v>
      </c>
      <c r="D550" s="215" t="s">
        <v>31</v>
      </c>
      <c r="E550" s="215"/>
      <c r="F550" s="216"/>
    </row>
    <row r="551" spans="1:6" s="201" customFormat="1" ht="15" customHeight="1" x14ac:dyDescent="0.25">
      <c r="A551" s="220">
        <v>4</v>
      </c>
      <c r="B551" s="221" t="s">
        <v>363</v>
      </c>
      <c r="C551" s="204">
        <v>14.17</v>
      </c>
      <c r="D551" s="215" t="s">
        <v>31</v>
      </c>
      <c r="E551" s="215"/>
      <c r="F551" s="216"/>
    </row>
    <row r="552" spans="1:6" s="201" customFormat="1" ht="16.5" customHeight="1" x14ac:dyDescent="0.25">
      <c r="A552" s="220">
        <v>5</v>
      </c>
      <c r="B552" s="221" t="s">
        <v>365</v>
      </c>
      <c r="C552" s="204">
        <v>21.06</v>
      </c>
      <c r="D552" s="215" t="s">
        <v>31</v>
      </c>
      <c r="E552" s="215"/>
      <c r="F552" s="216"/>
    </row>
    <row r="553" spans="1:6" s="201" customFormat="1" ht="25.5" x14ac:dyDescent="0.25">
      <c r="A553" s="220">
        <v>6</v>
      </c>
      <c r="B553" s="221" t="s">
        <v>269</v>
      </c>
      <c r="C553" s="204">
        <v>185.91</v>
      </c>
      <c r="D553" s="215" t="s">
        <v>31</v>
      </c>
      <c r="E553" s="215"/>
      <c r="F553" s="216"/>
    </row>
    <row r="554" spans="1:6" s="201" customFormat="1" ht="12.75" x14ac:dyDescent="0.25">
      <c r="A554" s="220"/>
      <c r="B554" s="221"/>
      <c r="C554" s="204"/>
      <c r="D554" s="215"/>
      <c r="E554" s="215"/>
      <c r="F554" s="216"/>
    </row>
    <row r="555" spans="1:6" s="201" customFormat="1" ht="15" customHeight="1" x14ac:dyDescent="0.25">
      <c r="A555" s="202" t="s">
        <v>110</v>
      </c>
      <c r="B555" s="301" t="s">
        <v>3</v>
      </c>
      <c r="C555" s="204"/>
      <c r="D555" s="214"/>
      <c r="E555" s="206"/>
      <c r="F555" s="216"/>
    </row>
    <row r="556" spans="1:6" s="201" customFormat="1" ht="12.75" x14ac:dyDescent="0.25">
      <c r="A556" s="220">
        <v>1</v>
      </c>
      <c r="B556" s="221" t="s">
        <v>361</v>
      </c>
      <c r="C556" s="204">
        <v>371.44</v>
      </c>
      <c r="D556" s="215" t="s">
        <v>31</v>
      </c>
      <c r="E556" s="215"/>
      <c r="F556" s="216"/>
    </row>
    <row r="557" spans="1:6" s="201" customFormat="1" ht="25.5" x14ac:dyDescent="0.25">
      <c r="A557" s="220">
        <v>2</v>
      </c>
      <c r="B557" s="221" t="s">
        <v>364</v>
      </c>
      <c r="C557" s="204">
        <v>9.4600000000000009</v>
      </c>
      <c r="D557" s="215" t="s">
        <v>31</v>
      </c>
      <c r="E557" s="215"/>
      <c r="F557" s="216"/>
    </row>
    <row r="558" spans="1:6" s="201" customFormat="1" ht="12.75" x14ac:dyDescent="0.25">
      <c r="A558" s="220">
        <v>3</v>
      </c>
      <c r="B558" s="221" t="s">
        <v>363</v>
      </c>
      <c r="C558" s="204">
        <f>14.17+24.34</f>
        <v>38.51</v>
      </c>
      <c r="D558" s="215" t="s">
        <v>31</v>
      </c>
      <c r="E558" s="215"/>
      <c r="F558" s="216"/>
    </row>
    <row r="559" spans="1:6" s="201" customFormat="1" ht="25.5" x14ac:dyDescent="0.25">
      <c r="A559" s="220">
        <v>4</v>
      </c>
      <c r="B559" s="221" t="s">
        <v>365</v>
      </c>
      <c r="C559" s="204">
        <f>21.06+56.6+8.76</f>
        <v>86.42</v>
      </c>
      <c r="D559" s="215" t="s">
        <v>31</v>
      </c>
      <c r="E559" s="215"/>
      <c r="F559" s="216"/>
    </row>
    <row r="560" spans="1:6" s="201" customFormat="1" ht="12.75" x14ac:dyDescent="0.25">
      <c r="A560" s="220">
        <v>5</v>
      </c>
      <c r="B560" s="221" t="s">
        <v>366</v>
      </c>
      <c r="C560" s="204">
        <v>2.85</v>
      </c>
      <c r="D560" s="215" t="s">
        <v>31</v>
      </c>
      <c r="E560" s="215"/>
      <c r="F560" s="216"/>
    </row>
    <row r="561" spans="1:6" s="201" customFormat="1" ht="25.5" x14ac:dyDescent="0.25">
      <c r="A561" s="220">
        <v>6</v>
      </c>
      <c r="B561" s="221" t="s">
        <v>269</v>
      </c>
      <c r="C561" s="204">
        <v>45.82</v>
      </c>
      <c r="D561" s="215" t="s">
        <v>31</v>
      </c>
      <c r="E561" s="215"/>
      <c r="F561" s="216"/>
    </row>
    <row r="562" spans="1:6" s="201" customFormat="1" ht="12.75" x14ac:dyDescent="0.25">
      <c r="A562" s="220"/>
      <c r="B562" s="221"/>
      <c r="C562" s="204"/>
      <c r="D562" s="215"/>
      <c r="E562" s="215"/>
      <c r="F562" s="216"/>
    </row>
    <row r="563" spans="1:6" s="201" customFormat="1" ht="15" customHeight="1" x14ac:dyDescent="0.25">
      <c r="A563" s="202" t="s">
        <v>245</v>
      </c>
      <c r="B563" s="301" t="s">
        <v>240</v>
      </c>
      <c r="C563" s="204"/>
      <c r="D563" s="214"/>
      <c r="E563" s="206"/>
      <c r="F563" s="216"/>
    </row>
    <row r="564" spans="1:6" s="201" customFormat="1" ht="12.75" x14ac:dyDescent="0.25">
      <c r="A564" s="220">
        <v>1</v>
      </c>
      <c r="B564" s="221" t="s">
        <v>361</v>
      </c>
      <c r="C564" s="204">
        <v>380.55</v>
      </c>
      <c r="D564" s="215" t="s">
        <v>31</v>
      </c>
      <c r="E564" s="215"/>
      <c r="F564" s="216"/>
    </row>
    <row r="565" spans="1:6" s="201" customFormat="1" ht="25.5" x14ac:dyDescent="0.25">
      <c r="A565" s="220">
        <v>2</v>
      </c>
      <c r="B565" s="221" t="s">
        <v>364</v>
      </c>
      <c r="C565" s="204">
        <v>9.4600000000000009</v>
      </c>
      <c r="D565" s="215" t="s">
        <v>31</v>
      </c>
      <c r="E565" s="215"/>
      <c r="F565" s="216"/>
    </row>
    <row r="566" spans="1:6" s="201" customFormat="1" ht="12.75" x14ac:dyDescent="0.25">
      <c r="A566" s="220">
        <v>3</v>
      </c>
      <c r="B566" s="221" t="s">
        <v>363</v>
      </c>
      <c r="C566" s="204">
        <f>14.17+24.34</f>
        <v>38.51</v>
      </c>
      <c r="D566" s="215" t="s">
        <v>31</v>
      </c>
      <c r="E566" s="215"/>
      <c r="F566" s="216"/>
    </row>
    <row r="567" spans="1:6" s="201" customFormat="1" ht="25.5" x14ac:dyDescent="0.25">
      <c r="A567" s="220">
        <v>4</v>
      </c>
      <c r="B567" s="221" t="s">
        <v>365</v>
      </c>
      <c r="C567" s="204">
        <f>21.06+56.6+8.76</f>
        <v>86.42</v>
      </c>
      <c r="D567" s="215" t="s">
        <v>31</v>
      </c>
      <c r="E567" s="215"/>
      <c r="F567" s="216"/>
    </row>
    <row r="568" spans="1:6" s="201" customFormat="1" ht="12.75" x14ac:dyDescent="0.25">
      <c r="A568" s="220">
        <v>5</v>
      </c>
      <c r="B568" s="221" t="s">
        <v>366</v>
      </c>
      <c r="C568" s="204">
        <v>2.85</v>
      </c>
      <c r="D568" s="215" t="s">
        <v>31</v>
      </c>
      <c r="E568" s="215"/>
      <c r="F568" s="216"/>
    </row>
    <row r="569" spans="1:6" s="201" customFormat="1" ht="12.75" x14ac:dyDescent="0.25">
      <c r="A569" s="220">
        <v>6</v>
      </c>
      <c r="B569" s="221" t="s">
        <v>367</v>
      </c>
      <c r="C569" s="204">
        <v>8.33</v>
      </c>
      <c r="D569" s="215" t="s">
        <v>31</v>
      </c>
      <c r="E569" s="215"/>
      <c r="F569" s="216"/>
    </row>
    <row r="570" spans="1:6" s="201" customFormat="1" ht="12.75" x14ac:dyDescent="0.25">
      <c r="A570" s="220">
        <v>7</v>
      </c>
      <c r="B570" s="221" t="s">
        <v>368</v>
      </c>
      <c r="C570" s="204">
        <v>8.27</v>
      </c>
      <c r="D570" s="215" t="s">
        <v>31</v>
      </c>
      <c r="E570" s="215"/>
      <c r="F570" s="216"/>
    </row>
    <row r="571" spans="1:6" s="201" customFormat="1" ht="25.5" x14ac:dyDescent="0.25">
      <c r="A571" s="220">
        <v>6</v>
      </c>
      <c r="B571" s="221" t="s">
        <v>269</v>
      </c>
      <c r="C571" s="204">
        <v>45.82</v>
      </c>
      <c r="D571" s="215" t="s">
        <v>31</v>
      </c>
      <c r="E571" s="215"/>
      <c r="F571" s="216"/>
    </row>
    <row r="572" spans="1:6" s="201" customFormat="1" ht="12.75" x14ac:dyDescent="0.25">
      <c r="A572" s="220"/>
      <c r="B572" s="221"/>
      <c r="C572" s="204"/>
      <c r="D572" s="215"/>
      <c r="E572" s="215"/>
      <c r="F572" s="216"/>
    </row>
    <row r="573" spans="1:6" s="201" customFormat="1" ht="12.75" x14ac:dyDescent="0.25">
      <c r="A573" s="202" t="s">
        <v>245</v>
      </c>
      <c r="B573" s="301" t="s">
        <v>309</v>
      </c>
      <c r="C573" s="204"/>
      <c r="D573" s="214"/>
      <c r="E573" s="215"/>
      <c r="F573" s="216"/>
    </row>
    <row r="574" spans="1:6" s="201" customFormat="1" ht="12.75" x14ac:dyDescent="0.25">
      <c r="A574" s="220">
        <v>1</v>
      </c>
      <c r="B574" s="221" t="s">
        <v>369</v>
      </c>
      <c r="C574" s="204">
        <v>212.58</v>
      </c>
      <c r="D574" s="215" t="s">
        <v>31</v>
      </c>
      <c r="E574" s="215">
        <f>23.95+8.5</f>
        <v>32.450000000000003</v>
      </c>
      <c r="F574" s="216"/>
    </row>
    <row r="575" spans="1:6" s="201" customFormat="1" ht="12.75" x14ac:dyDescent="0.25">
      <c r="A575" s="220">
        <v>1</v>
      </c>
      <c r="B575" s="221" t="s">
        <v>370</v>
      </c>
      <c r="C575" s="204">
        <v>200.08</v>
      </c>
      <c r="D575" s="215" t="s">
        <v>31</v>
      </c>
      <c r="E575" s="215"/>
      <c r="F575" s="216"/>
    </row>
    <row r="576" spans="1:6" s="201" customFormat="1" ht="12.75" x14ac:dyDescent="0.25">
      <c r="A576" s="220">
        <v>2</v>
      </c>
      <c r="B576" s="221" t="s">
        <v>371</v>
      </c>
      <c r="C576" s="204">
        <v>32.450000000000003</v>
      </c>
      <c r="D576" s="215" t="s">
        <v>31</v>
      </c>
      <c r="E576" s="215"/>
      <c r="F576" s="216"/>
    </row>
    <row r="577" spans="1:6" s="201" customFormat="1" ht="12.75" x14ac:dyDescent="0.25">
      <c r="A577" s="220">
        <v>3</v>
      </c>
      <c r="B577" s="221" t="s">
        <v>363</v>
      </c>
      <c r="C577" s="204">
        <f>2.4*3</f>
        <v>7.1999999999999993</v>
      </c>
      <c r="D577" s="215" t="s">
        <v>31</v>
      </c>
      <c r="E577" s="215"/>
      <c r="F577" s="216"/>
    </row>
    <row r="578" spans="1:6" s="201" customFormat="1" ht="25.5" x14ac:dyDescent="0.25">
      <c r="A578" s="220">
        <v>4</v>
      </c>
      <c r="B578" s="221" t="s">
        <v>365</v>
      </c>
      <c r="C578" s="204">
        <f>((1.2*1.35*2)+(2*1.35*2)-(0.75*1.35))*3</f>
        <v>22.8825</v>
      </c>
      <c r="D578" s="215" t="s">
        <v>31</v>
      </c>
      <c r="E578" s="215"/>
      <c r="F578" s="216"/>
    </row>
    <row r="579" spans="1:6" s="201" customFormat="1" ht="25.5" x14ac:dyDescent="0.25">
      <c r="A579" s="220">
        <v>6</v>
      </c>
      <c r="B579" s="221" t="s">
        <v>269</v>
      </c>
      <c r="C579" s="204">
        <v>45.82</v>
      </c>
      <c r="D579" s="215" t="s">
        <v>31</v>
      </c>
      <c r="E579" s="215"/>
      <c r="F579" s="216"/>
    </row>
    <row r="580" spans="1:6" s="201" customFormat="1" ht="12.75" x14ac:dyDescent="0.25">
      <c r="A580" s="220"/>
      <c r="B580" s="221"/>
      <c r="C580" s="204"/>
      <c r="D580" s="215"/>
      <c r="E580" s="215"/>
      <c r="F580" s="216"/>
    </row>
    <row r="581" spans="1:6" s="201" customFormat="1" ht="12.75" x14ac:dyDescent="0.25">
      <c r="A581" s="220"/>
      <c r="B581" s="221"/>
      <c r="C581" s="204"/>
      <c r="D581" s="215"/>
      <c r="E581" s="215"/>
      <c r="F581" s="216"/>
    </row>
    <row r="582" spans="1:6" s="201" customFormat="1" ht="15" customHeight="1" x14ac:dyDescent="0.25">
      <c r="A582" s="220"/>
      <c r="B582" s="221"/>
      <c r="C582" s="204"/>
      <c r="D582" s="215"/>
      <c r="E582" s="215"/>
      <c r="F582" s="216"/>
    </row>
    <row r="583" spans="1:6" s="201" customFormat="1" ht="15" customHeight="1" x14ac:dyDescent="0.25">
      <c r="A583" s="220"/>
      <c r="B583" s="221"/>
      <c r="C583" s="204"/>
      <c r="D583" s="215"/>
      <c r="E583" s="215"/>
      <c r="F583" s="216"/>
    </row>
    <row r="584" spans="1:6" s="201" customFormat="1" ht="15" customHeight="1" x14ac:dyDescent="0.25">
      <c r="A584" s="220"/>
      <c r="B584" s="206"/>
      <c r="C584" s="204"/>
      <c r="D584" s="215"/>
      <c r="E584" s="215"/>
      <c r="F584" s="216"/>
    </row>
    <row r="585" spans="1:6" s="201" customFormat="1" ht="15" customHeight="1" x14ac:dyDescent="0.25">
      <c r="A585" s="220"/>
      <c r="B585" s="221"/>
      <c r="C585" s="204"/>
      <c r="D585" s="215"/>
      <c r="E585" s="206"/>
      <c r="F585" s="207"/>
    </row>
    <row r="586" spans="1:6" s="201" customFormat="1" ht="15" customHeight="1" x14ac:dyDescent="0.25">
      <c r="A586" s="220"/>
      <c r="B586" s="251"/>
      <c r="C586" s="204"/>
      <c r="D586" s="215"/>
      <c r="E586" s="206"/>
      <c r="F586" s="207"/>
    </row>
    <row r="587" spans="1:6" s="201" customFormat="1" ht="15" customHeight="1" x14ac:dyDescent="0.25">
      <c r="A587" s="222"/>
      <c r="B587" s="262" t="s">
        <v>111</v>
      </c>
      <c r="C587" s="224"/>
      <c r="D587" s="225"/>
      <c r="E587" s="226"/>
      <c r="F587" s="227"/>
    </row>
    <row r="588" spans="1:6" s="302" customFormat="1" ht="15" customHeight="1" x14ac:dyDescent="0.25">
      <c r="A588" s="228"/>
      <c r="B588" s="229" t="s">
        <v>66</v>
      </c>
      <c r="C588" s="230"/>
      <c r="D588" s="231"/>
      <c r="E588" s="232"/>
      <c r="F588" s="233"/>
    </row>
    <row r="589" spans="1:6" s="201" customFormat="1" ht="15" customHeight="1" x14ac:dyDescent="0.25">
      <c r="A589" s="269"/>
      <c r="B589" s="190" t="s">
        <v>112</v>
      </c>
      <c r="C589" s="297"/>
      <c r="D589" s="303"/>
      <c r="E589" s="299"/>
      <c r="F589" s="300"/>
    </row>
    <row r="590" spans="1:6" s="201" customFormat="1" ht="15" customHeight="1" x14ac:dyDescent="0.25">
      <c r="A590" s="195"/>
      <c r="B590" s="315" t="s">
        <v>68</v>
      </c>
      <c r="C590" s="204"/>
      <c r="D590" s="205"/>
      <c r="E590" s="206"/>
      <c r="F590" s="207"/>
    </row>
    <row r="591" spans="1:6" s="201" customFormat="1" ht="15" customHeight="1" x14ac:dyDescent="0.25">
      <c r="A591" s="276">
        <v>9.1</v>
      </c>
      <c r="B591" s="209" t="s">
        <v>88</v>
      </c>
      <c r="C591" s="204"/>
      <c r="D591" s="205"/>
      <c r="E591" s="206"/>
      <c r="F591" s="207"/>
    </row>
    <row r="592" spans="1:6" s="201" customFormat="1" ht="52.5" customHeight="1" x14ac:dyDescent="0.25">
      <c r="A592" s="276"/>
      <c r="B592" s="221" t="s">
        <v>177</v>
      </c>
      <c r="C592" s="204"/>
      <c r="D592" s="205"/>
      <c r="E592" s="206"/>
      <c r="F592" s="207"/>
    </row>
    <row r="593" spans="1:6" s="201" customFormat="1" ht="25.5" x14ac:dyDescent="0.25">
      <c r="A593" s="202"/>
      <c r="B593" s="221" t="s">
        <v>270</v>
      </c>
      <c r="C593" s="204"/>
      <c r="D593" s="214">
        <v>0</v>
      </c>
      <c r="E593" s="206"/>
      <c r="F593" s="207"/>
    </row>
    <row r="594" spans="1:6" s="201" customFormat="1" ht="15" customHeight="1" x14ac:dyDescent="0.25">
      <c r="A594" s="202"/>
      <c r="B594" s="221"/>
      <c r="C594" s="204"/>
      <c r="D594" s="214"/>
      <c r="E594" s="206"/>
      <c r="F594" s="207"/>
    </row>
    <row r="595" spans="1:6" s="201" customFormat="1" ht="15" customHeight="1" x14ac:dyDescent="0.25">
      <c r="A595" s="276">
        <v>9.1999999999999993</v>
      </c>
      <c r="B595" s="301" t="s">
        <v>115</v>
      </c>
      <c r="C595" s="204"/>
      <c r="D595" s="214">
        <v>0</v>
      </c>
      <c r="E595" s="206"/>
      <c r="F595" s="207"/>
    </row>
    <row r="596" spans="1:6" s="201" customFormat="1" ht="38.25" customHeight="1" x14ac:dyDescent="0.25">
      <c r="A596" s="208"/>
      <c r="B596" s="221" t="s">
        <v>481</v>
      </c>
      <c r="C596" s="204"/>
      <c r="D596" s="215" t="s">
        <v>37</v>
      </c>
      <c r="E596" s="206"/>
      <c r="F596" s="207"/>
    </row>
    <row r="597" spans="1:6" s="201" customFormat="1" ht="15" customHeight="1" x14ac:dyDescent="0.25">
      <c r="A597" s="220">
        <v>1</v>
      </c>
      <c r="B597" s="221" t="str">
        <f t="shared" ref="B597:C602" si="1">B397</f>
        <v>Ground Floor</v>
      </c>
      <c r="C597" s="204">
        <f t="shared" si="1"/>
        <v>475.15</v>
      </c>
      <c r="D597" s="215" t="s">
        <v>31</v>
      </c>
      <c r="E597" s="215"/>
      <c r="F597" s="207"/>
    </row>
    <row r="598" spans="1:6" s="201" customFormat="1" ht="15" customHeight="1" x14ac:dyDescent="0.25">
      <c r="A598" s="220">
        <v>2</v>
      </c>
      <c r="B598" s="221" t="str">
        <f t="shared" si="1"/>
        <v xml:space="preserve">First Floor </v>
      </c>
      <c r="C598" s="204">
        <f t="shared" si="1"/>
        <v>353.95</v>
      </c>
      <c r="D598" s="215" t="s">
        <v>31</v>
      </c>
      <c r="E598" s="215"/>
      <c r="F598" s="216"/>
    </row>
    <row r="599" spans="1:6" s="201" customFormat="1" ht="15" customHeight="1" x14ac:dyDescent="0.25">
      <c r="A599" s="220">
        <v>3</v>
      </c>
      <c r="B599" s="221" t="str">
        <f t="shared" si="1"/>
        <v xml:space="preserve">Second Floor </v>
      </c>
      <c r="C599" s="204">
        <f t="shared" si="1"/>
        <v>339.11</v>
      </c>
      <c r="D599" s="215" t="s">
        <v>31</v>
      </c>
      <c r="E599" s="215"/>
      <c r="F599" s="216"/>
    </row>
    <row r="600" spans="1:6" s="201" customFormat="1" ht="15" customHeight="1" x14ac:dyDescent="0.25">
      <c r="A600" s="220">
        <v>4</v>
      </c>
      <c r="B600" s="221" t="str">
        <f t="shared" si="1"/>
        <v xml:space="preserve">Terrace Floor </v>
      </c>
      <c r="C600" s="204">
        <f t="shared" si="1"/>
        <v>219.42</v>
      </c>
      <c r="D600" s="215" t="s">
        <v>31</v>
      </c>
      <c r="E600" s="215"/>
      <c r="F600" s="216"/>
    </row>
    <row r="601" spans="1:6" s="201" customFormat="1" ht="15" customHeight="1" x14ac:dyDescent="0.25">
      <c r="A601" s="220">
        <v>5</v>
      </c>
      <c r="B601" s="221" t="str">
        <f t="shared" si="1"/>
        <v>15mm thick plastering on first and second floor balcony walls</v>
      </c>
      <c r="C601" s="204">
        <f t="shared" si="1"/>
        <v>14.12</v>
      </c>
      <c r="D601" s="215" t="s">
        <v>31</v>
      </c>
      <c r="E601" s="215"/>
      <c r="F601" s="216"/>
    </row>
    <row r="602" spans="1:6" s="201" customFormat="1" ht="15" customHeight="1" x14ac:dyDescent="0.25">
      <c r="A602" s="220">
        <v>6</v>
      </c>
      <c r="B602" s="221" t="str">
        <f t="shared" si="1"/>
        <v>15mm thick plastering on terrace floor balcony walls</v>
      </c>
      <c r="C602" s="204">
        <f t="shared" si="1"/>
        <v>113.24</v>
      </c>
      <c r="D602" s="215" t="s">
        <v>31</v>
      </c>
      <c r="E602" s="215"/>
      <c r="F602" s="216"/>
    </row>
    <row r="603" spans="1:6" s="201" customFormat="1" ht="15" customHeight="1" x14ac:dyDescent="0.25">
      <c r="A603" s="220"/>
      <c r="B603" s="221"/>
      <c r="C603" s="204"/>
      <c r="D603" s="215"/>
      <c r="E603" s="215"/>
      <c r="F603" s="216"/>
    </row>
    <row r="604" spans="1:6" s="201" customFormat="1" ht="15" customHeight="1" x14ac:dyDescent="0.25">
      <c r="A604" s="202" t="s">
        <v>214</v>
      </c>
      <c r="B604" s="301" t="s">
        <v>5</v>
      </c>
      <c r="C604" s="204"/>
      <c r="D604" s="214">
        <v>0</v>
      </c>
      <c r="E604" s="206"/>
      <c r="F604" s="207"/>
    </row>
    <row r="605" spans="1:6" s="201" customFormat="1" ht="38.25" x14ac:dyDescent="0.25">
      <c r="A605" s="208"/>
      <c r="B605" s="221" t="s">
        <v>482</v>
      </c>
      <c r="C605" s="204"/>
      <c r="D605" s="215" t="s">
        <v>37</v>
      </c>
      <c r="E605" s="206"/>
      <c r="F605" s="207"/>
    </row>
    <row r="606" spans="1:6" s="201" customFormat="1" ht="15" customHeight="1" x14ac:dyDescent="0.25">
      <c r="A606" s="220">
        <v>1</v>
      </c>
      <c r="B606" s="221" t="str">
        <f t="shared" ref="B606:C609" si="2">B405</f>
        <v>Ground Floor</v>
      </c>
      <c r="C606" s="204">
        <f t="shared" si="2"/>
        <v>1296.4499999999998</v>
      </c>
      <c r="D606" s="215" t="s">
        <v>31</v>
      </c>
      <c r="E606" s="215"/>
      <c r="F606" s="207"/>
    </row>
    <row r="607" spans="1:6" s="201" customFormat="1" ht="15" customHeight="1" x14ac:dyDescent="0.25">
      <c r="A607" s="220">
        <v>2</v>
      </c>
      <c r="B607" s="221" t="str">
        <f t="shared" si="2"/>
        <v xml:space="preserve">First Floor </v>
      </c>
      <c r="C607" s="204">
        <f t="shared" si="2"/>
        <v>1119.6299999999999</v>
      </c>
      <c r="D607" s="215" t="s">
        <v>31</v>
      </c>
      <c r="E607" s="215"/>
      <c r="F607" s="216"/>
    </row>
    <row r="608" spans="1:6" s="201" customFormat="1" ht="15" customHeight="1" x14ac:dyDescent="0.25">
      <c r="A608" s="220">
        <v>3</v>
      </c>
      <c r="B608" s="221" t="str">
        <f t="shared" si="2"/>
        <v xml:space="preserve">Second Floor </v>
      </c>
      <c r="C608" s="204">
        <f t="shared" si="2"/>
        <v>1074.51</v>
      </c>
      <c r="D608" s="215" t="s">
        <v>31</v>
      </c>
      <c r="E608" s="215"/>
      <c r="F608" s="216"/>
    </row>
    <row r="609" spans="1:6" s="201" customFormat="1" ht="15" customHeight="1" x14ac:dyDescent="0.25">
      <c r="A609" s="220">
        <v>4</v>
      </c>
      <c r="B609" s="221" t="str">
        <f t="shared" si="2"/>
        <v xml:space="preserve">Terrace Floor </v>
      </c>
      <c r="C609" s="204">
        <f t="shared" si="2"/>
        <v>503.58000000000004</v>
      </c>
      <c r="D609" s="215" t="s">
        <v>31</v>
      </c>
      <c r="E609" s="215"/>
      <c r="F609" s="216"/>
    </row>
    <row r="610" spans="1:6" s="201" customFormat="1" ht="15" customHeight="1" x14ac:dyDescent="0.25">
      <c r="A610" s="220"/>
      <c r="B610" s="206"/>
      <c r="C610" s="204"/>
      <c r="D610" s="215"/>
      <c r="E610" s="215"/>
      <c r="F610" s="216"/>
    </row>
    <row r="611" spans="1:6" s="201" customFormat="1" ht="15" customHeight="1" x14ac:dyDescent="0.25">
      <c r="A611" s="220" t="s">
        <v>215</v>
      </c>
      <c r="B611" s="301" t="s">
        <v>116</v>
      </c>
      <c r="C611" s="204"/>
      <c r="D611" s="215"/>
      <c r="E611" s="215"/>
      <c r="F611" s="216"/>
    </row>
    <row r="612" spans="1:6" s="201" customFormat="1" ht="25.5" x14ac:dyDescent="0.25">
      <c r="A612" s="208"/>
      <c r="B612" s="221" t="s">
        <v>483</v>
      </c>
      <c r="C612" s="204"/>
      <c r="D612" s="215"/>
      <c r="E612" s="215"/>
      <c r="F612" s="216"/>
    </row>
    <row r="613" spans="1:6" s="201" customFormat="1" ht="15" customHeight="1" x14ac:dyDescent="0.25">
      <c r="A613" s="220">
        <v>1</v>
      </c>
      <c r="B613" s="221" t="str">
        <f>B465</f>
        <v>Ground floor</v>
      </c>
      <c r="C613" s="204">
        <f>C465</f>
        <v>469.05</v>
      </c>
      <c r="D613" s="215" t="s">
        <v>31</v>
      </c>
      <c r="E613" s="215"/>
      <c r="F613" s="216"/>
    </row>
    <row r="614" spans="1:6" s="201" customFormat="1" ht="15" customHeight="1" x14ac:dyDescent="0.25">
      <c r="A614" s="220">
        <v>2</v>
      </c>
      <c r="B614" s="221" t="str">
        <f t="shared" ref="B614:C616" si="3">B466</f>
        <v>First floor</v>
      </c>
      <c r="C614" s="204">
        <f t="shared" si="3"/>
        <v>469.05</v>
      </c>
      <c r="D614" s="215" t="s">
        <v>31</v>
      </c>
      <c r="E614" s="215"/>
      <c r="F614" s="216"/>
    </row>
    <row r="615" spans="1:6" s="201" customFormat="1" ht="15" customHeight="1" x14ac:dyDescent="0.25">
      <c r="A615" s="220">
        <v>3</v>
      </c>
      <c r="B615" s="221" t="str">
        <f t="shared" si="3"/>
        <v>Second floor</v>
      </c>
      <c r="C615" s="204">
        <f t="shared" si="3"/>
        <v>469.05</v>
      </c>
      <c r="D615" s="215" t="s">
        <v>31</v>
      </c>
      <c r="E615" s="215"/>
      <c r="F615" s="216"/>
    </row>
    <row r="616" spans="1:6" s="201" customFormat="1" ht="15" customHeight="1" x14ac:dyDescent="0.25">
      <c r="A616" s="220">
        <v>4</v>
      </c>
      <c r="B616" s="221" t="str">
        <f t="shared" si="3"/>
        <v>Terrace floor</v>
      </c>
      <c r="C616" s="204">
        <f t="shared" si="3"/>
        <v>469.05</v>
      </c>
      <c r="D616" s="215" t="s">
        <v>31</v>
      </c>
      <c r="E616" s="215"/>
      <c r="F616" s="216"/>
    </row>
    <row r="617" spans="1:6" s="201" customFormat="1" ht="15" customHeight="1" x14ac:dyDescent="0.25">
      <c r="A617" s="220"/>
      <c r="B617" s="221"/>
      <c r="C617" s="204"/>
      <c r="D617" s="215"/>
      <c r="E617" s="215"/>
      <c r="F617" s="216"/>
    </row>
    <row r="618" spans="1:6" s="201" customFormat="1" ht="15" customHeight="1" x14ac:dyDescent="0.25">
      <c r="A618" s="220"/>
      <c r="B618" s="221"/>
      <c r="C618" s="204"/>
      <c r="D618" s="215"/>
      <c r="E618" s="215"/>
      <c r="F618" s="216"/>
    </row>
    <row r="619" spans="1:6" s="201" customFormat="1" ht="15" customHeight="1" x14ac:dyDescent="0.25">
      <c r="A619" s="220"/>
      <c r="B619" s="206"/>
      <c r="C619" s="204"/>
      <c r="D619" s="215"/>
      <c r="E619" s="206"/>
      <c r="F619" s="207"/>
    </row>
    <row r="620" spans="1:6" s="201" customFormat="1" ht="15" customHeight="1" x14ac:dyDescent="0.25">
      <c r="A620" s="220"/>
      <c r="B620" s="206"/>
      <c r="C620" s="204"/>
      <c r="D620" s="215"/>
      <c r="E620" s="206"/>
      <c r="F620" s="207"/>
    </row>
    <row r="621" spans="1:6" s="201" customFormat="1" ht="15" customHeight="1" x14ac:dyDescent="0.25">
      <c r="A621" s="316"/>
      <c r="B621" s="262" t="s">
        <v>231</v>
      </c>
      <c r="C621" s="317"/>
      <c r="D621" s="318"/>
      <c r="E621" s="319"/>
      <c r="F621" s="227"/>
    </row>
    <row r="622" spans="1:6" s="302" customFormat="1" ht="15" customHeight="1" x14ac:dyDescent="0.25">
      <c r="A622" s="228"/>
      <c r="B622" s="229" t="s">
        <v>232</v>
      </c>
      <c r="C622" s="265"/>
      <c r="D622" s="266"/>
      <c r="E622" s="267"/>
      <c r="F622" s="233"/>
    </row>
    <row r="623" spans="1:6" s="201" customFormat="1" ht="15" customHeight="1" x14ac:dyDescent="0.25">
      <c r="A623" s="296"/>
      <c r="B623" s="190" t="s">
        <v>485</v>
      </c>
      <c r="C623" s="297"/>
      <c r="D623" s="303"/>
      <c r="E623" s="299"/>
      <c r="F623" s="320"/>
    </row>
    <row r="624" spans="1:6" s="201" customFormat="1" ht="15" customHeight="1" x14ac:dyDescent="0.25">
      <c r="A624" s="208"/>
      <c r="B624" s="203" t="s">
        <v>70</v>
      </c>
      <c r="C624" s="249"/>
      <c r="D624" s="214"/>
      <c r="E624" s="206"/>
      <c r="F624" s="207"/>
    </row>
    <row r="625" spans="1:6" s="201" customFormat="1" ht="15" customHeight="1" x14ac:dyDescent="0.25">
      <c r="A625" s="208"/>
      <c r="B625" s="203"/>
      <c r="C625" s="249"/>
      <c r="D625" s="214"/>
      <c r="E625" s="206"/>
      <c r="F625" s="207"/>
    </row>
    <row r="626" spans="1:6" s="201" customFormat="1" ht="15" customHeight="1" x14ac:dyDescent="0.25">
      <c r="A626" s="208">
        <v>10.1</v>
      </c>
      <c r="B626" s="212" t="s">
        <v>88</v>
      </c>
      <c r="C626" s="249"/>
      <c r="D626" s="214"/>
      <c r="E626" s="206"/>
      <c r="F626" s="207"/>
    </row>
    <row r="627" spans="1:6" s="201" customFormat="1" ht="76.5" x14ac:dyDescent="0.25">
      <c r="A627" s="202"/>
      <c r="B627" s="321" t="s">
        <v>484</v>
      </c>
      <c r="C627" s="204"/>
      <c r="D627" s="214"/>
      <c r="E627" s="206"/>
      <c r="F627" s="207"/>
    </row>
    <row r="628" spans="1:6" s="201" customFormat="1" ht="12.75" x14ac:dyDescent="0.25">
      <c r="A628" s="220" t="s">
        <v>37</v>
      </c>
      <c r="B628" s="322" t="s">
        <v>158</v>
      </c>
      <c r="C628" s="204"/>
      <c r="D628" s="214"/>
      <c r="E628" s="206"/>
      <c r="F628" s="207"/>
    </row>
    <row r="629" spans="1:6" s="201" customFormat="1" ht="26.25" customHeight="1" x14ac:dyDescent="0.25">
      <c r="A629" s="220"/>
      <c r="B629" s="322" t="s">
        <v>159</v>
      </c>
      <c r="C629" s="204"/>
      <c r="D629" s="214"/>
      <c r="E629" s="206"/>
      <c r="F629" s="207"/>
    </row>
    <row r="630" spans="1:6" s="201" customFormat="1" ht="15" customHeight="1" x14ac:dyDescent="0.25">
      <c r="A630" s="208">
        <v>10.199999999999999</v>
      </c>
      <c r="B630" s="323" t="s">
        <v>162</v>
      </c>
      <c r="C630" s="204"/>
      <c r="D630" s="214"/>
      <c r="E630" s="206"/>
      <c r="F630" s="207"/>
    </row>
    <row r="631" spans="1:6" s="201" customFormat="1" ht="38.25" x14ac:dyDescent="0.25">
      <c r="A631" s="220">
        <v>1</v>
      </c>
      <c r="B631" s="305" t="s">
        <v>166</v>
      </c>
      <c r="C631" s="204">
        <v>1</v>
      </c>
      <c r="D631" s="214" t="s">
        <v>28</v>
      </c>
      <c r="E631" s="285"/>
      <c r="F631" s="216"/>
    </row>
    <row r="632" spans="1:6" s="201" customFormat="1" ht="38.25" x14ac:dyDescent="0.25">
      <c r="A632" s="220">
        <v>2</v>
      </c>
      <c r="B632" s="305" t="s">
        <v>167</v>
      </c>
      <c r="C632" s="204">
        <v>1</v>
      </c>
      <c r="D632" s="214" t="s">
        <v>28</v>
      </c>
      <c r="E632" s="285"/>
      <c r="F632" s="216"/>
    </row>
    <row r="633" spans="1:6" s="201" customFormat="1" ht="27" customHeight="1" x14ac:dyDescent="0.25">
      <c r="A633" s="220">
        <v>3</v>
      </c>
      <c r="B633" s="305" t="s">
        <v>168</v>
      </c>
      <c r="C633" s="204">
        <v>1</v>
      </c>
      <c r="D633" s="214" t="s">
        <v>28</v>
      </c>
      <c r="E633" s="285"/>
      <c r="F633" s="216"/>
    </row>
    <row r="634" spans="1:6" s="201" customFormat="1" ht="15" customHeight="1" x14ac:dyDescent="0.25">
      <c r="A634" s="220"/>
      <c r="B634" s="324"/>
      <c r="C634" s="204"/>
      <c r="D634" s="214"/>
      <c r="E634" s="285"/>
      <c r="F634" s="216"/>
    </row>
    <row r="635" spans="1:6" s="201" customFormat="1" ht="15" customHeight="1" x14ac:dyDescent="0.25">
      <c r="A635" s="202" t="s">
        <v>486</v>
      </c>
      <c r="B635" s="325" t="s">
        <v>113</v>
      </c>
      <c r="C635" s="204"/>
      <c r="D635" s="214"/>
      <c r="E635" s="206"/>
      <c r="F635" s="207"/>
    </row>
    <row r="636" spans="1:6" s="201" customFormat="1" ht="27" customHeight="1" x14ac:dyDescent="0.25">
      <c r="A636" s="220"/>
      <c r="B636" s="305" t="s">
        <v>197</v>
      </c>
      <c r="C636" s="204"/>
      <c r="D636" s="214"/>
      <c r="E636" s="206"/>
      <c r="F636" s="207"/>
    </row>
    <row r="637" spans="1:6" s="201" customFormat="1" ht="12.75" x14ac:dyDescent="0.25">
      <c r="A637" s="220"/>
      <c r="B637" s="305" t="s">
        <v>199</v>
      </c>
      <c r="C637" s="204"/>
      <c r="D637" s="214"/>
      <c r="E637" s="206"/>
      <c r="F637" s="207"/>
    </row>
    <row r="638" spans="1:6" s="201" customFormat="1" ht="15" customHeight="1" x14ac:dyDescent="0.25">
      <c r="A638" s="220"/>
      <c r="B638" s="305" t="s">
        <v>198</v>
      </c>
      <c r="C638" s="204"/>
      <c r="D638" s="214"/>
      <c r="E638" s="206"/>
      <c r="F638" s="207"/>
    </row>
    <row r="639" spans="1:6" s="201" customFormat="1" ht="25.5" x14ac:dyDescent="0.25">
      <c r="A639" s="220"/>
      <c r="B639" s="305" t="s">
        <v>200</v>
      </c>
      <c r="C639" s="204"/>
      <c r="D639" s="214"/>
      <c r="E639" s="206"/>
      <c r="F639" s="207"/>
    </row>
    <row r="640" spans="1:6" s="201" customFormat="1" ht="12.75" x14ac:dyDescent="0.25">
      <c r="A640" s="220"/>
      <c r="B640" s="305" t="s">
        <v>201</v>
      </c>
      <c r="C640" s="204"/>
      <c r="D640" s="214"/>
      <c r="E640" s="206"/>
      <c r="F640" s="207"/>
    </row>
    <row r="641" spans="1:6" s="201" customFormat="1" ht="5.0999999999999996" customHeight="1" x14ac:dyDescent="0.25">
      <c r="A641" s="220"/>
      <c r="B641" s="305"/>
      <c r="C641" s="204"/>
      <c r="D641" s="214"/>
      <c r="E641" s="206"/>
      <c r="F641" s="207"/>
    </row>
    <row r="642" spans="1:6" s="201" customFormat="1" ht="15" customHeight="1" x14ac:dyDescent="0.25">
      <c r="A642" s="220">
        <v>1</v>
      </c>
      <c r="B642" s="322" t="s">
        <v>408</v>
      </c>
      <c r="C642" s="204">
        <v>1</v>
      </c>
      <c r="D642" s="214" t="s">
        <v>1</v>
      </c>
      <c r="E642" s="215"/>
      <c r="F642" s="216"/>
    </row>
    <row r="643" spans="1:6" s="201" customFormat="1" ht="15" customHeight="1" x14ac:dyDescent="0.25">
      <c r="A643" s="220">
        <v>2</v>
      </c>
      <c r="B643" s="322" t="s">
        <v>196</v>
      </c>
      <c r="C643" s="204">
        <v>22</v>
      </c>
      <c r="D643" s="214" t="s">
        <v>1</v>
      </c>
      <c r="E643" s="215"/>
      <c r="F643" s="216"/>
    </row>
    <row r="644" spans="1:6" s="201" customFormat="1" ht="15" customHeight="1" x14ac:dyDescent="0.25">
      <c r="A644" s="220">
        <v>3</v>
      </c>
      <c r="B644" s="322" t="s">
        <v>195</v>
      </c>
      <c r="C644" s="204">
        <v>20</v>
      </c>
      <c r="D644" s="214" t="s">
        <v>1</v>
      </c>
      <c r="E644" s="215"/>
      <c r="F644" s="216"/>
    </row>
    <row r="645" spans="1:6" s="201" customFormat="1" ht="15" customHeight="1" x14ac:dyDescent="0.25">
      <c r="A645" s="220">
        <v>4</v>
      </c>
      <c r="B645" s="322" t="s">
        <v>71</v>
      </c>
      <c r="C645" s="204">
        <v>41</v>
      </c>
      <c r="D645" s="214" t="s">
        <v>1</v>
      </c>
      <c r="E645" s="215"/>
      <c r="F645" s="216"/>
    </row>
    <row r="646" spans="1:6" s="201" customFormat="1" ht="15" customHeight="1" x14ac:dyDescent="0.25">
      <c r="A646" s="220">
        <v>5</v>
      </c>
      <c r="B646" s="322" t="s">
        <v>74</v>
      </c>
      <c r="C646" s="204">
        <v>22</v>
      </c>
      <c r="D646" s="214" t="s">
        <v>1</v>
      </c>
      <c r="E646" s="215"/>
      <c r="F646" s="216"/>
    </row>
    <row r="647" spans="1:6" s="201" customFormat="1" ht="15" customHeight="1" x14ac:dyDescent="0.25">
      <c r="A647" s="220">
        <v>6</v>
      </c>
      <c r="B647" s="322" t="s">
        <v>202</v>
      </c>
      <c r="C647" s="204">
        <v>41</v>
      </c>
      <c r="D647" s="214" t="s">
        <v>1</v>
      </c>
      <c r="E647" s="215"/>
      <c r="F647" s="216"/>
    </row>
    <row r="648" spans="1:6" s="201" customFormat="1" ht="15" customHeight="1" x14ac:dyDescent="0.25">
      <c r="A648" s="220">
        <v>7</v>
      </c>
      <c r="B648" s="322" t="s">
        <v>203</v>
      </c>
      <c r="C648" s="204">
        <v>20</v>
      </c>
      <c r="D648" s="214" t="s">
        <v>1</v>
      </c>
      <c r="E648" s="215"/>
      <c r="F648" s="216"/>
    </row>
    <row r="649" spans="1:6" s="201" customFormat="1" ht="15" customHeight="1" x14ac:dyDescent="0.25">
      <c r="A649" s="220">
        <v>8</v>
      </c>
      <c r="B649" s="322" t="s">
        <v>420</v>
      </c>
      <c r="C649" s="204">
        <v>5</v>
      </c>
      <c r="D649" s="214" t="s">
        <v>1</v>
      </c>
      <c r="E649" s="215"/>
      <c r="F649" s="216"/>
    </row>
    <row r="650" spans="1:6" s="201" customFormat="1" ht="15" customHeight="1" x14ac:dyDescent="0.25">
      <c r="A650" s="220">
        <v>9</v>
      </c>
      <c r="B650" s="322" t="s">
        <v>421</v>
      </c>
      <c r="C650" s="204">
        <v>7</v>
      </c>
      <c r="D650" s="214" t="s">
        <v>1</v>
      </c>
      <c r="E650" s="215"/>
      <c r="F650" s="216"/>
    </row>
    <row r="651" spans="1:6" s="201" customFormat="1" ht="15" customHeight="1" x14ac:dyDescent="0.25">
      <c r="A651" s="220">
        <v>10</v>
      </c>
      <c r="B651" s="322" t="s">
        <v>422</v>
      </c>
      <c r="C651" s="204">
        <v>13</v>
      </c>
      <c r="D651" s="214" t="s">
        <v>1</v>
      </c>
      <c r="E651" s="215"/>
      <c r="F651" s="216"/>
    </row>
    <row r="652" spans="1:6" s="201" customFormat="1" ht="15" customHeight="1" x14ac:dyDescent="0.25">
      <c r="A652" s="326"/>
      <c r="B652" s="322"/>
      <c r="C652" s="204"/>
      <c r="D652" s="214"/>
      <c r="E652" s="215"/>
      <c r="F652" s="216"/>
    </row>
    <row r="653" spans="1:6" s="201" customFormat="1" ht="15" customHeight="1" x14ac:dyDescent="0.25">
      <c r="A653" s="208">
        <v>10.3</v>
      </c>
      <c r="B653" s="323" t="s">
        <v>169</v>
      </c>
      <c r="C653" s="204"/>
      <c r="D653" s="214"/>
      <c r="E653" s="206"/>
      <c r="F653" s="207"/>
    </row>
    <row r="654" spans="1:6" s="201" customFormat="1" ht="63.75" x14ac:dyDescent="0.25">
      <c r="A654" s="220"/>
      <c r="B654" s="327" t="s">
        <v>170</v>
      </c>
      <c r="C654" s="204"/>
      <c r="D654" s="214"/>
      <c r="E654" s="215"/>
      <c r="F654" s="216"/>
    </row>
    <row r="655" spans="1:6" s="201" customFormat="1" ht="15" customHeight="1" x14ac:dyDescent="0.25">
      <c r="A655" s="220">
        <v>1</v>
      </c>
      <c r="B655" s="327" t="s">
        <v>171</v>
      </c>
      <c r="C655" s="204">
        <v>1</v>
      </c>
      <c r="D655" s="214" t="s">
        <v>6</v>
      </c>
      <c r="E655" s="215"/>
      <c r="F655" s="216"/>
    </row>
    <row r="656" spans="1:6" s="201" customFormat="1" ht="15" customHeight="1" x14ac:dyDescent="0.25">
      <c r="A656" s="220"/>
      <c r="B656" s="327"/>
      <c r="C656" s="204"/>
      <c r="D656" s="214"/>
      <c r="E656" s="215"/>
      <c r="F656" s="216"/>
    </row>
    <row r="657" spans="1:6" s="201" customFormat="1" ht="15" customHeight="1" x14ac:dyDescent="0.25">
      <c r="A657" s="208">
        <v>10.4</v>
      </c>
      <c r="B657" s="328" t="s">
        <v>114</v>
      </c>
      <c r="C657" s="204"/>
      <c r="D657" s="214"/>
      <c r="E657" s="206"/>
      <c r="F657" s="207"/>
    </row>
    <row r="658" spans="1:6" s="201" customFormat="1" ht="51" x14ac:dyDescent="0.25">
      <c r="A658" s="202"/>
      <c r="B658" s="327" t="s">
        <v>163</v>
      </c>
      <c r="C658" s="204"/>
      <c r="D658" s="214"/>
      <c r="E658" s="206"/>
      <c r="F658" s="207"/>
    </row>
    <row r="659" spans="1:6" s="201" customFormat="1" ht="15" customHeight="1" x14ac:dyDescent="0.25">
      <c r="A659" s="208" t="s">
        <v>37</v>
      </c>
      <c r="B659" s="252" t="s">
        <v>164</v>
      </c>
      <c r="C659" s="204"/>
      <c r="D659" s="214"/>
      <c r="E659" s="206"/>
      <c r="F659" s="207"/>
    </row>
    <row r="660" spans="1:6" s="201" customFormat="1" ht="15" customHeight="1" x14ac:dyDescent="0.25">
      <c r="A660" s="208"/>
      <c r="B660" s="252"/>
      <c r="C660" s="204"/>
      <c r="D660" s="214"/>
      <c r="E660" s="206"/>
      <c r="F660" s="207"/>
    </row>
    <row r="661" spans="1:6" ht="15" customHeight="1" x14ac:dyDescent="0.25">
      <c r="A661" s="208">
        <v>10.5</v>
      </c>
      <c r="B661" s="328" t="s">
        <v>172</v>
      </c>
      <c r="C661" s="204"/>
      <c r="D661" s="214"/>
      <c r="E661" s="206"/>
      <c r="F661" s="207"/>
    </row>
    <row r="662" spans="1:6" ht="25.5" x14ac:dyDescent="0.25">
      <c r="A662" s="220">
        <v>1</v>
      </c>
      <c r="B662" s="329" t="s">
        <v>173</v>
      </c>
      <c r="C662" s="204">
        <v>1</v>
      </c>
      <c r="D662" s="214" t="s">
        <v>28</v>
      </c>
      <c r="E662" s="206"/>
      <c r="F662" s="207"/>
    </row>
    <row r="663" spans="1:6" s="201" customFormat="1" ht="15" customHeight="1" x14ac:dyDescent="0.25">
      <c r="A663" s="220">
        <v>2</v>
      </c>
      <c r="B663" s="251" t="s">
        <v>174</v>
      </c>
      <c r="C663" s="330">
        <v>1</v>
      </c>
      <c r="D663" s="214" t="s">
        <v>28</v>
      </c>
      <c r="E663" s="215"/>
      <c r="F663" s="216"/>
    </row>
    <row r="664" spans="1:6" s="201" customFormat="1" ht="15" customHeight="1" x14ac:dyDescent="0.25">
      <c r="A664" s="220"/>
      <c r="B664" s="251"/>
      <c r="C664" s="330"/>
      <c r="D664" s="214"/>
      <c r="E664" s="215"/>
      <c r="F664" s="216"/>
    </row>
    <row r="665" spans="1:6" s="201" customFormat="1" ht="15" customHeight="1" x14ac:dyDescent="0.25">
      <c r="A665" s="208">
        <v>10.6</v>
      </c>
      <c r="B665" s="209" t="s">
        <v>175</v>
      </c>
      <c r="C665" s="204"/>
      <c r="D665" s="214"/>
      <c r="E665" s="285"/>
      <c r="F665" s="216"/>
    </row>
    <row r="666" spans="1:6" s="201" customFormat="1" ht="25.5" x14ac:dyDescent="0.25">
      <c r="A666" s="220">
        <v>1</v>
      </c>
      <c r="B666" s="324" t="s">
        <v>377</v>
      </c>
      <c r="C666" s="204">
        <v>3</v>
      </c>
      <c r="D666" s="214" t="s">
        <v>1</v>
      </c>
      <c r="E666" s="285"/>
      <c r="F666" s="216"/>
    </row>
    <row r="667" spans="1:6" s="201" customFormat="1" ht="12.75" x14ac:dyDescent="0.25">
      <c r="A667" s="220">
        <v>2</v>
      </c>
      <c r="B667" s="324" t="s">
        <v>381</v>
      </c>
      <c r="C667" s="330">
        <v>1</v>
      </c>
      <c r="D667" s="214" t="s">
        <v>6</v>
      </c>
      <c r="E667" s="285"/>
      <c r="F667" s="216"/>
    </row>
    <row r="668" spans="1:6" s="201" customFormat="1" ht="15" customHeight="1" x14ac:dyDescent="0.25">
      <c r="A668" s="220"/>
      <c r="B668" s="251"/>
      <c r="C668" s="330"/>
      <c r="D668" s="214"/>
      <c r="E668" s="215"/>
      <c r="F668" s="216"/>
    </row>
    <row r="669" spans="1:6" s="201" customFormat="1" ht="15" customHeight="1" x14ac:dyDescent="0.25">
      <c r="A669" s="208">
        <v>10.7</v>
      </c>
      <c r="B669" s="209" t="s">
        <v>176</v>
      </c>
      <c r="C669" s="330"/>
      <c r="D669" s="214"/>
      <c r="E669" s="206"/>
      <c r="F669" s="207"/>
    </row>
    <row r="670" spans="1:6" s="201" customFormat="1" ht="25.5" x14ac:dyDescent="0.25">
      <c r="A670" s="220">
        <v>1</v>
      </c>
      <c r="B670" s="251" t="s">
        <v>165</v>
      </c>
      <c r="C670" s="330">
        <v>72.25</v>
      </c>
      <c r="D670" s="214" t="s">
        <v>59</v>
      </c>
      <c r="E670" s="215"/>
      <c r="F670" s="216"/>
    </row>
    <row r="671" spans="1:6" s="201" customFormat="1" ht="15" customHeight="1" x14ac:dyDescent="0.25">
      <c r="A671" s="220"/>
      <c r="B671" s="251"/>
      <c r="C671" s="330"/>
      <c r="D671" s="214"/>
      <c r="E671" s="215"/>
      <c r="F671" s="216"/>
    </row>
    <row r="672" spans="1:6" s="201" customFormat="1" ht="15" customHeight="1" x14ac:dyDescent="0.25">
      <c r="A672" s="220"/>
      <c r="B672" s="251"/>
      <c r="C672" s="330"/>
      <c r="D672" s="214"/>
      <c r="E672" s="215"/>
      <c r="F672" s="216"/>
    </row>
    <row r="673" spans="1:6" s="201" customFormat="1" ht="15" customHeight="1" x14ac:dyDescent="0.25">
      <c r="A673" s="220"/>
      <c r="B673" s="251"/>
      <c r="C673" s="330"/>
      <c r="D673" s="214"/>
      <c r="E673" s="215"/>
      <c r="F673" s="216"/>
    </row>
    <row r="674" spans="1:6" s="201" customFormat="1" ht="15" customHeight="1" x14ac:dyDescent="0.25">
      <c r="A674" s="220"/>
      <c r="B674" s="251"/>
      <c r="C674" s="330"/>
      <c r="D674" s="214"/>
      <c r="E674" s="215"/>
      <c r="F674" s="216"/>
    </row>
    <row r="675" spans="1:6" s="201" customFormat="1" ht="15" customHeight="1" x14ac:dyDescent="0.25">
      <c r="A675" s="220"/>
      <c r="B675" s="251"/>
      <c r="C675" s="330"/>
      <c r="D675" s="214"/>
      <c r="E675" s="215"/>
      <c r="F675" s="216"/>
    </row>
    <row r="676" spans="1:6" s="201" customFormat="1" ht="15" customHeight="1" x14ac:dyDescent="0.25">
      <c r="A676" s="220"/>
      <c r="B676" s="251"/>
      <c r="C676" s="330"/>
      <c r="D676" s="214"/>
      <c r="E676" s="215"/>
      <c r="F676" s="216"/>
    </row>
    <row r="677" spans="1:6" s="201" customFormat="1" ht="15" customHeight="1" x14ac:dyDescent="0.25">
      <c r="A677" s="202"/>
      <c r="B677" s="331"/>
      <c r="C677" s="204"/>
      <c r="D677" s="214"/>
      <c r="E677" s="206"/>
      <c r="F677" s="207"/>
    </row>
    <row r="678" spans="1:6" s="201" customFormat="1" ht="15" customHeight="1" x14ac:dyDescent="0.25">
      <c r="A678" s="222"/>
      <c r="B678" s="262" t="s">
        <v>487</v>
      </c>
      <c r="C678" s="224"/>
      <c r="D678" s="225"/>
      <c r="E678" s="226"/>
      <c r="F678" s="227"/>
    </row>
    <row r="679" spans="1:6" s="302" customFormat="1" ht="15" customHeight="1" x14ac:dyDescent="0.25">
      <c r="A679" s="264"/>
      <c r="B679" s="229" t="s">
        <v>488</v>
      </c>
      <c r="C679" s="230"/>
      <c r="D679" s="231"/>
      <c r="E679" s="232"/>
      <c r="F679" s="233"/>
    </row>
    <row r="680" spans="1:6" s="201" customFormat="1" ht="15" customHeight="1" x14ac:dyDescent="0.25">
      <c r="A680" s="264"/>
      <c r="B680" s="306" t="s">
        <v>233</v>
      </c>
      <c r="C680" s="297"/>
      <c r="D680" s="303"/>
      <c r="E680" s="299"/>
      <c r="F680" s="300"/>
    </row>
    <row r="681" spans="1:6" s="201" customFormat="1" ht="15" customHeight="1" x14ac:dyDescent="0.25">
      <c r="A681" s="222"/>
      <c r="B681" s="332" t="s">
        <v>117</v>
      </c>
      <c r="C681" s="197"/>
      <c r="D681" s="198"/>
      <c r="E681" s="274"/>
      <c r="F681" s="200"/>
    </row>
    <row r="682" spans="1:6" s="201" customFormat="1" ht="15" customHeight="1" x14ac:dyDescent="0.25">
      <c r="A682" s="208">
        <v>11.1</v>
      </c>
      <c r="B682" s="333" t="s">
        <v>88</v>
      </c>
      <c r="C682" s="204"/>
      <c r="D682" s="205"/>
      <c r="E682" s="206"/>
      <c r="F682" s="207"/>
    </row>
    <row r="683" spans="1:6" s="201" customFormat="1" ht="38.25" x14ac:dyDescent="0.25">
      <c r="A683" s="208"/>
      <c r="B683" s="221" t="s">
        <v>178</v>
      </c>
      <c r="C683" s="204"/>
      <c r="D683" s="205"/>
      <c r="E683" s="206"/>
      <c r="F683" s="207"/>
    </row>
    <row r="684" spans="1:6" s="201" customFormat="1" ht="38.25" x14ac:dyDescent="0.25">
      <c r="A684" s="208"/>
      <c r="B684" s="221" t="s">
        <v>179</v>
      </c>
      <c r="C684" s="204"/>
      <c r="D684" s="214">
        <v>0</v>
      </c>
      <c r="E684" s="206"/>
      <c r="F684" s="216"/>
    </row>
    <row r="685" spans="1:6" s="201" customFormat="1" ht="51" x14ac:dyDescent="0.25">
      <c r="A685" s="202"/>
      <c r="B685" s="221" t="s">
        <v>180</v>
      </c>
      <c r="C685" s="204"/>
      <c r="D685" s="214"/>
      <c r="E685" s="206"/>
      <c r="F685" s="216"/>
    </row>
    <row r="686" spans="1:6" s="201" customFormat="1" ht="38.25" x14ac:dyDescent="0.25">
      <c r="A686" s="202"/>
      <c r="B686" s="221" t="s">
        <v>181</v>
      </c>
      <c r="C686" s="204"/>
      <c r="D686" s="214"/>
      <c r="E686" s="206"/>
      <c r="F686" s="216"/>
    </row>
    <row r="687" spans="1:6" s="201" customFormat="1" ht="25.5" x14ac:dyDescent="0.25">
      <c r="A687" s="202"/>
      <c r="B687" s="221" t="s">
        <v>182</v>
      </c>
      <c r="C687" s="204"/>
      <c r="D687" s="214"/>
      <c r="E687" s="206"/>
      <c r="F687" s="216"/>
    </row>
    <row r="688" spans="1:6" s="201" customFormat="1" ht="38.25" x14ac:dyDescent="0.25">
      <c r="A688" s="202"/>
      <c r="B688" s="221" t="s">
        <v>183</v>
      </c>
      <c r="C688" s="204"/>
      <c r="D688" s="214"/>
      <c r="E688" s="206"/>
      <c r="F688" s="216"/>
    </row>
    <row r="689" spans="1:6" s="201" customFormat="1" ht="25.5" x14ac:dyDescent="0.25">
      <c r="A689" s="202"/>
      <c r="B689" s="221" t="s">
        <v>184</v>
      </c>
      <c r="C689" s="204"/>
      <c r="D689" s="214"/>
      <c r="E689" s="206"/>
      <c r="F689" s="216"/>
    </row>
    <row r="690" spans="1:6" s="201" customFormat="1" ht="15" customHeight="1" x14ac:dyDescent="0.25">
      <c r="A690" s="202"/>
      <c r="B690" s="221" t="s">
        <v>185</v>
      </c>
      <c r="C690" s="204"/>
      <c r="D690" s="214"/>
      <c r="E690" s="206"/>
      <c r="F690" s="216"/>
    </row>
    <row r="691" spans="1:6" s="201" customFormat="1" ht="15" customHeight="1" x14ac:dyDescent="0.25">
      <c r="A691" s="202"/>
      <c r="B691" s="221"/>
      <c r="C691" s="204"/>
      <c r="D691" s="214"/>
      <c r="E691" s="206"/>
      <c r="F691" s="216"/>
    </row>
    <row r="692" spans="1:6" s="201" customFormat="1" ht="15" customHeight="1" x14ac:dyDescent="0.25">
      <c r="A692" s="208">
        <v>11.2</v>
      </c>
      <c r="B692" s="209" t="s">
        <v>186</v>
      </c>
      <c r="C692" s="204"/>
      <c r="D692" s="214">
        <v>0</v>
      </c>
      <c r="E692" s="215"/>
      <c r="F692" s="207"/>
    </row>
    <row r="693" spans="1:6" s="201" customFormat="1" ht="25.5" x14ac:dyDescent="0.25">
      <c r="A693" s="220">
        <v>1</v>
      </c>
      <c r="B693" s="221" t="s">
        <v>187</v>
      </c>
      <c r="C693" s="204">
        <v>1</v>
      </c>
      <c r="D693" s="215" t="s">
        <v>28</v>
      </c>
      <c r="E693" s="215"/>
      <c r="F693" s="216"/>
    </row>
    <row r="694" spans="1:6" s="201" customFormat="1" ht="25.5" x14ac:dyDescent="0.25">
      <c r="A694" s="220">
        <v>2</v>
      </c>
      <c r="B694" s="221" t="s">
        <v>188</v>
      </c>
      <c r="C694" s="204">
        <v>1</v>
      </c>
      <c r="D694" s="215" t="s">
        <v>28</v>
      </c>
      <c r="E694" s="215"/>
      <c r="F694" s="216"/>
    </row>
    <row r="695" spans="1:6" s="201" customFormat="1" ht="15" customHeight="1" x14ac:dyDescent="0.25">
      <c r="A695" s="202"/>
      <c r="B695" s="221"/>
      <c r="C695" s="204"/>
      <c r="D695" s="214"/>
      <c r="E695" s="206"/>
      <c r="F695" s="216"/>
    </row>
    <row r="696" spans="1:6" s="201" customFormat="1" ht="15" customHeight="1" x14ac:dyDescent="0.25">
      <c r="A696" s="208">
        <v>11.3</v>
      </c>
      <c r="B696" s="209" t="s">
        <v>118</v>
      </c>
      <c r="C696" s="204"/>
      <c r="D696" s="214"/>
      <c r="E696" s="206"/>
      <c r="F696" s="207"/>
    </row>
    <row r="697" spans="1:6" s="201" customFormat="1" ht="25.5" x14ac:dyDescent="0.25">
      <c r="A697" s="208"/>
      <c r="B697" s="221" t="s">
        <v>190</v>
      </c>
      <c r="C697" s="204"/>
      <c r="D697" s="215"/>
      <c r="E697" s="215"/>
      <c r="F697" s="216"/>
    </row>
    <row r="698" spans="1:6" s="201" customFormat="1" ht="12.75" x14ac:dyDescent="0.25">
      <c r="A698" s="220">
        <v>1</v>
      </c>
      <c r="B698" s="221" t="s">
        <v>378</v>
      </c>
      <c r="C698" s="204">
        <v>1</v>
      </c>
      <c r="D698" s="215" t="s">
        <v>1</v>
      </c>
      <c r="E698" s="215"/>
      <c r="F698" s="216"/>
    </row>
    <row r="699" spans="1:6" s="201" customFormat="1" ht="15" customHeight="1" x14ac:dyDescent="0.25">
      <c r="A699" s="220">
        <v>2</v>
      </c>
      <c r="B699" s="221" t="s">
        <v>191</v>
      </c>
      <c r="C699" s="204">
        <v>1</v>
      </c>
      <c r="D699" s="215" t="s">
        <v>1</v>
      </c>
      <c r="E699" s="215"/>
      <c r="F699" s="216"/>
    </row>
    <row r="700" spans="1:6" s="201" customFormat="1" ht="15" customHeight="1" x14ac:dyDescent="0.25">
      <c r="A700" s="220">
        <v>3</v>
      </c>
      <c r="B700" s="221" t="s">
        <v>379</v>
      </c>
      <c r="C700" s="204">
        <v>12</v>
      </c>
      <c r="D700" s="215" t="s">
        <v>1</v>
      </c>
      <c r="E700" s="215"/>
      <c r="F700" s="216"/>
    </row>
    <row r="701" spans="1:6" s="201" customFormat="1" ht="15" customHeight="1" x14ac:dyDescent="0.25">
      <c r="A701" s="220"/>
      <c r="B701" s="221"/>
      <c r="C701" s="204"/>
      <c r="D701" s="215"/>
      <c r="E701" s="215"/>
      <c r="F701" s="216"/>
    </row>
    <row r="702" spans="1:6" s="201" customFormat="1" ht="15" customHeight="1" x14ac:dyDescent="0.25">
      <c r="A702" s="208">
        <v>11.4</v>
      </c>
      <c r="B702" s="209" t="s">
        <v>119</v>
      </c>
      <c r="C702" s="204"/>
      <c r="D702" s="214">
        <v>0</v>
      </c>
      <c r="E702" s="215"/>
      <c r="F702" s="207"/>
    </row>
    <row r="703" spans="1:6" s="201" customFormat="1" ht="38.25" x14ac:dyDescent="0.25">
      <c r="A703" s="208"/>
      <c r="B703" s="221" t="s">
        <v>189</v>
      </c>
      <c r="C703" s="204"/>
      <c r="D703" s="214">
        <v>0</v>
      </c>
      <c r="E703" s="215"/>
      <c r="F703" s="216"/>
    </row>
    <row r="704" spans="1:6" s="201" customFormat="1" ht="15" customHeight="1" x14ac:dyDescent="0.25">
      <c r="A704" s="220">
        <v>1</v>
      </c>
      <c r="B704" s="221" t="s">
        <v>216</v>
      </c>
      <c r="C704" s="204">
        <v>1</v>
      </c>
      <c r="D704" s="215" t="s">
        <v>28</v>
      </c>
      <c r="E704" s="215"/>
      <c r="F704" s="216"/>
    </row>
    <row r="705" spans="1:6" s="201" customFormat="1" ht="15" customHeight="1" x14ac:dyDescent="0.25">
      <c r="A705" s="220">
        <v>2</v>
      </c>
      <c r="B705" s="221" t="s">
        <v>217</v>
      </c>
      <c r="C705" s="204">
        <v>1</v>
      </c>
      <c r="D705" s="215" t="s">
        <v>28</v>
      </c>
      <c r="E705" s="215"/>
      <c r="F705" s="216"/>
    </row>
    <row r="706" spans="1:6" s="201" customFormat="1" ht="15" customHeight="1" x14ac:dyDescent="0.25">
      <c r="A706" s="220"/>
      <c r="B706" s="221"/>
      <c r="C706" s="204"/>
      <c r="D706" s="215"/>
      <c r="E706" s="215"/>
      <c r="F706" s="216"/>
    </row>
    <row r="707" spans="1:6" s="201" customFormat="1" ht="15" customHeight="1" x14ac:dyDescent="0.25">
      <c r="A707" s="208">
        <v>11.5</v>
      </c>
      <c r="B707" s="209" t="s">
        <v>120</v>
      </c>
      <c r="C707" s="204"/>
      <c r="D707" s="214"/>
      <c r="E707" s="206"/>
      <c r="F707" s="207"/>
    </row>
    <row r="708" spans="1:6" s="201" customFormat="1" ht="38.25" x14ac:dyDescent="0.25">
      <c r="A708" s="208"/>
      <c r="B708" s="221" t="s">
        <v>192</v>
      </c>
      <c r="C708" s="204"/>
      <c r="D708" s="215"/>
      <c r="E708" s="215"/>
      <c r="F708" s="207"/>
    </row>
    <row r="709" spans="1:6" s="201" customFormat="1" ht="15" customHeight="1" x14ac:dyDescent="0.25">
      <c r="A709" s="334">
        <v>1</v>
      </c>
      <c r="B709" s="335" t="s">
        <v>204</v>
      </c>
      <c r="C709" s="283">
        <v>29</v>
      </c>
      <c r="D709" s="336" t="s">
        <v>1</v>
      </c>
      <c r="E709" s="215"/>
      <c r="F709" s="216"/>
    </row>
    <row r="710" spans="1:6" s="201" customFormat="1" ht="15" customHeight="1" x14ac:dyDescent="0.25">
      <c r="A710" s="220">
        <v>2</v>
      </c>
      <c r="B710" s="221" t="s">
        <v>380</v>
      </c>
      <c r="C710" s="204">
        <v>80</v>
      </c>
      <c r="D710" s="215" t="s">
        <v>1</v>
      </c>
      <c r="E710" s="215"/>
      <c r="F710" s="216"/>
    </row>
    <row r="711" spans="1:6" s="201" customFormat="1" ht="25.5" x14ac:dyDescent="0.25">
      <c r="A711" s="220">
        <v>4</v>
      </c>
      <c r="B711" s="213" t="s">
        <v>271</v>
      </c>
      <c r="C711" s="204">
        <v>198</v>
      </c>
      <c r="D711" s="215" t="s">
        <v>1</v>
      </c>
      <c r="E711" s="215"/>
      <c r="F711" s="216"/>
    </row>
    <row r="712" spans="1:6" s="201" customFormat="1" ht="16.5" customHeight="1" x14ac:dyDescent="0.25">
      <c r="A712" s="220">
        <v>4</v>
      </c>
      <c r="B712" s="213" t="s">
        <v>411</v>
      </c>
      <c r="C712" s="204">
        <v>8</v>
      </c>
      <c r="D712" s="215" t="s">
        <v>1</v>
      </c>
      <c r="E712" s="215"/>
      <c r="F712" s="216"/>
    </row>
    <row r="713" spans="1:6" s="201" customFormat="1" ht="15" customHeight="1" x14ac:dyDescent="0.25">
      <c r="A713" s="220">
        <v>5</v>
      </c>
      <c r="B713" s="252" t="s">
        <v>412</v>
      </c>
      <c r="C713" s="204">
        <v>14</v>
      </c>
      <c r="D713" s="215" t="s">
        <v>1</v>
      </c>
      <c r="E713" s="215"/>
      <c r="F713" s="216"/>
    </row>
    <row r="714" spans="1:6" s="201" customFormat="1" ht="15" customHeight="1" x14ac:dyDescent="0.25">
      <c r="A714" s="220">
        <v>6</v>
      </c>
      <c r="B714" s="221" t="s">
        <v>273</v>
      </c>
      <c r="C714" s="204">
        <v>15</v>
      </c>
      <c r="D714" s="215" t="s">
        <v>1</v>
      </c>
      <c r="E714" s="215"/>
      <c r="F714" s="216"/>
    </row>
    <row r="715" spans="1:6" s="201" customFormat="1" ht="15" customHeight="1" x14ac:dyDescent="0.25">
      <c r="A715" s="220">
        <v>7</v>
      </c>
      <c r="B715" s="221" t="s">
        <v>274</v>
      </c>
      <c r="C715" s="204">
        <v>94</v>
      </c>
      <c r="D715" s="215" t="s">
        <v>1</v>
      </c>
      <c r="E715" s="215"/>
      <c r="F715" s="216"/>
    </row>
    <row r="716" spans="1:6" s="201" customFormat="1" ht="15" customHeight="1" x14ac:dyDescent="0.25">
      <c r="A716" s="220">
        <v>8</v>
      </c>
      <c r="B716" s="221" t="s">
        <v>413</v>
      </c>
      <c r="C716" s="204">
        <v>18</v>
      </c>
      <c r="D716" s="215" t="s">
        <v>1</v>
      </c>
      <c r="E716" s="215"/>
      <c r="F716" s="216"/>
    </row>
    <row r="717" spans="1:6" s="201" customFormat="1" ht="15" customHeight="1" x14ac:dyDescent="0.25">
      <c r="A717" s="220">
        <v>9</v>
      </c>
      <c r="B717" s="221" t="s">
        <v>414</v>
      </c>
      <c r="C717" s="204">
        <v>5</v>
      </c>
      <c r="D717" s="215" t="s">
        <v>1</v>
      </c>
      <c r="E717" s="215"/>
      <c r="F717" s="216"/>
    </row>
    <row r="718" spans="1:6" s="201" customFormat="1" ht="15" customHeight="1" x14ac:dyDescent="0.25">
      <c r="A718" s="220">
        <v>9</v>
      </c>
      <c r="B718" s="221" t="s">
        <v>415</v>
      </c>
      <c r="C718" s="204">
        <v>48</v>
      </c>
      <c r="D718" s="215" t="s">
        <v>1</v>
      </c>
      <c r="E718" s="215"/>
      <c r="F718" s="216"/>
    </row>
    <row r="719" spans="1:6" s="201" customFormat="1" ht="15" customHeight="1" x14ac:dyDescent="0.25">
      <c r="A719" s="220">
        <v>10</v>
      </c>
      <c r="B719" s="221" t="s">
        <v>416</v>
      </c>
      <c r="C719" s="204">
        <v>26</v>
      </c>
      <c r="D719" s="215" t="s">
        <v>1</v>
      </c>
      <c r="E719" s="215"/>
      <c r="F719" s="216"/>
    </row>
    <row r="720" spans="1:6" s="201" customFormat="1" ht="15" customHeight="1" x14ac:dyDescent="0.25">
      <c r="A720" s="220">
        <v>11</v>
      </c>
      <c r="B720" s="221" t="s">
        <v>417</v>
      </c>
      <c r="C720" s="204">
        <v>3</v>
      </c>
      <c r="D720" s="215" t="s">
        <v>1</v>
      </c>
      <c r="E720" s="215"/>
      <c r="F720" s="216"/>
    </row>
    <row r="721" spans="1:6" s="201" customFormat="1" ht="15" customHeight="1" x14ac:dyDescent="0.25">
      <c r="A721" s="220">
        <v>12</v>
      </c>
      <c r="B721" s="221" t="s">
        <v>418</v>
      </c>
      <c r="C721" s="204">
        <v>9</v>
      </c>
      <c r="D721" s="215" t="s">
        <v>1</v>
      </c>
      <c r="E721" s="215"/>
      <c r="F721" s="216"/>
    </row>
    <row r="722" spans="1:6" s="201" customFormat="1" ht="15" customHeight="1" x14ac:dyDescent="0.25">
      <c r="A722" s="220">
        <v>10</v>
      </c>
      <c r="B722" s="221" t="s">
        <v>275</v>
      </c>
      <c r="C722" s="204">
        <v>5</v>
      </c>
      <c r="D722" s="215" t="s">
        <v>1</v>
      </c>
      <c r="E722" s="215"/>
      <c r="F722" s="216"/>
    </row>
    <row r="723" spans="1:6" s="201" customFormat="1" ht="15" customHeight="1" x14ac:dyDescent="0.25">
      <c r="A723" s="220">
        <v>11</v>
      </c>
      <c r="B723" s="221" t="s">
        <v>419</v>
      </c>
      <c r="C723" s="204">
        <v>8</v>
      </c>
      <c r="D723" s="215" t="s">
        <v>1</v>
      </c>
      <c r="E723" s="215"/>
      <c r="F723" s="216"/>
    </row>
    <row r="724" spans="1:6" s="201" customFormat="1" ht="15" customHeight="1" x14ac:dyDescent="0.25">
      <c r="A724" s="220"/>
      <c r="B724" s="221"/>
      <c r="C724" s="204"/>
      <c r="D724" s="215"/>
      <c r="E724" s="215"/>
      <c r="F724" s="216"/>
    </row>
    <row r="725" spans="1:6" s="201" customFormat="1" ht="12.75" x14ac:dyDescent="0.25">
      <c r="A725" s="208">
        <v>11.6</v>
      </c>
      <c r="B725" s="209" t="s">
        <v>471</v>
      </c>
      <c r="C725" s="204"/>
      <c r="D725" s="366"/>
      <c r="E725" s="206"/>
      <c r="F725" s="261"/>
    </row>
    <row r="726" spans="1:6" s="201" customFormat="1" ht="51" x14ac:dyDescent="0.25">
      <c r="A726" s="220">
        <v>1</v>
      </c>
      <c r="B726" s="221" t="s">
        <v>472</v>
      </c>
      <c r="C726" s="204">
        <v>1</v>
      </c>
      <c r="D726" s="366" t="s">
        <v>28</v>
      </c>
      <c r="E726" s="206"/>
      <c r="F726" s="261"/>
    </row>
    <row r="727" spans="1:6" s="201" customFormat="1" ht="12.75" x14ac:dyDescent="0.25">
      <c r="A727" s="220">
        <v>2</v>
      </c>
      <c r="B727" s="221" t="s">
        <v>473</v>
      </c>
      <c r="C727" s="204">
        <v>10</v>
      </c>
      <c r="D727" s="366" t="s">
        <v>6</v>
      </c>
      <c r="E727" s="206"/>
      <c r="F727" s="261"/>
    </row>
    <row r="728" spans="1:6" s="201" customFormat="1" ht="12.75" x14ac:dyDescent="0.25">
      <c r="A728" s="220">
        <v>3</v>
      </c>
      <c r="B728" s="221" t="s">
        <v>474</v>
      </c>
      <c r="C728" s="204">
        <v>65</v>
      </c>
      <c r="D728" s="366" t="s">
        <v>6</v>
      </c>
      <c r="E728" s="206"/>
      <c r="F728" s="261"/>
    </row>
    <row r="729" spans="1:6" s="201" customFormat="1" ht="12.75" x14ac:dyDescent="0.25">
      <c r="A729" s="220"/>
      <c r="B729" s="367"/>
      <c r="C729" s="204"/>
      <c r="D729" s="366"/>
      <c r="E729" s="206"/>
      <c r="F729" s="261"/>
    </row>
    <row r="730" spans="1:6" s="201" customFormat="1" ht="12.75" x14ac:dyDescent="0.25">
      <c r="A730" s="208">
        <v>11.7</v>
      </c>
      <c r="B730" s="209" t="s">
        <v>475</v>
      </c>
      <c r="C730" s="204"/>
      <c r="D730" s="366"/>
      <c r="E730" s="206"/>
      <c r="F730" s="261"/>
    </row>
    <row r="731" spans="1:6" s="201" customFormat="1" ht="38.25" x14ac:dyDescent="0.25">
      <c r="A731" s="220">
        <v>1</v>
      </c>
      <c r="B731" s="221" t="s">
        <v>476</v>
      </c>
      <c r="C731" s="204">
        <v>1</v>
      </c>
      <c r="D731" s="366" t="s">
        <v>28</v>
      </c>
      <c r="E731" s="206"/>
      <c r="F731" s="261"/>
    </row>
    <row r="732" spans="1:6" s="201" customFormat="1" ht="12.75" x14ac:dyDescent="0.25">
      <c r="A732" s="220">
        <v>2</v>
      </c>
      <c r="B732" s="221" t="s">
        <v>477</v>
      </c>
      <c r="C732" s="204">
        <v>10</v>
      </c>
      <c r="D732" s="366" t="s">
        <v>6</v>
      </c>
      <c r="E732" s="206"/>
      <c r="F732" s="261"/>
    </row>
    <row r="733" spans="1:6" s="201" customFormat="1" ht="15" customHeight="1" x14ac:dyDescent="0.25">
      <c r="A733" s="220"/>
      <c r="B733" s="221"/>
      <c r="C733" s="204"/>
      <c r="D733" s="215"/>
      <c r="E733" s="215"/>
      <c r="F733" s="216"/>
    </row>
    <row r="734" spans="1:6" s="201" customFormat="1" ht="15" customHeight="1" x14ac:dyDescent="0.25">
      <c r="A734" s="208">
        <v>11.8</v>
      </c>
      <c r="B734" s="209" t="s">
        <v>276</v>
      </c>
      <c r="C734" s="204"/>
      <c r="D734" s="215"/>
      <c r="E734" s="215"/>
      <c r="F734" s="216"/>
    </row>
    <row r="735" spans="1:6" s="201" customFormat="1" ht="38.25" x14ac:dyDescent="0.25">
      <c r="A735" s="208"/>
      <c r="B735" s="221" t="s">
        <v>277</v>
      </c>
      <c r="C735" s="204"/>
      <c r="D735" s="215"/>
      <c r="E735" s="215"/>
      <c r="F735" s="216"/>
    </row>
    <row r="736" spans="1:6" s="201" customFormat="1" ht="15" customHeight="1" x14ac:dyDescent="0.25">
      <c r="A736" s="220">
        <v>1</v>
      </c>
      <c r="B736" s="221" t="s">
        <v>278</v>
      </c>
      <c r="C736" s="204">
        <v>16</v>
      </c>
      <c r="D736" s="215" t="s">
        <v>1</v>
      </c>
      <c r="E736" s="215"/>
      <c r="F736" s="216"/>
    </row>
    <row r="737" spans="1:6" s="201" customFormat="1" ht="15" customHeight="1" x14ac:dyDescent="0.25">
      <c r="A737" s="220">
        <v>2</v>
      </c>
      <c r="B737" s="221" t="s">
        <v>279</v>
      </c>
      <c r="C737" s="204">
        <v>16</v>
      </c>
      <c r="D737" s="215" t="s">
        <v>1</v>
      </c>
      <c r="E737" s="215"/>
      <c r="F737" s="216"/>
    </row>
    <row r="738" spans="1:6" s="201" customFormat="1" ht="15" customHeight="1" x14ac:dyDescent="0.25">
      <c r="A738" s="220">
        <v>3</v>
      </c>
      <c r="B738" s="221" t="s">
        <v>280</v>
      </c>
      <c r="C738" s="204">
        <v>8</v>
      </c>
      <c r="D738" s="215" t="s">
        <v>1</v>
      </c>
      <c r="E738" s="215"/>
      <c r="F738" s="216"/>
    </row>
    <row r="739" spans="1:6" s="201" customFormat="1" ht="15" customHeight="1" x14ac:dyDescent="0.25">
      <c r="A739" s="220"/>
      <c r="B739" s="221"/>
      <c r="C739" s="204"/>
      <c r="D739" s="215"/>
      <c r="E739" s="215"/>
      <c r="F739" s="216"/>
    </row>
    <row r="740" spans="1:6" s="201" customFormat="1" ht="15" customHeight="1" x14ac:dyDescent="0.25">
      <c r="A740" s="220"/>
      <c r="B740" s="221"/>
      <c r="C740" s="204"/>
      <c r="D740" s="215"/>
      <c r="E740" s="215"/>
      <c r="F740" s="216"/>
    </row>
    <row r="741" spans="1:6" s="201" customFormat="1" ht="15" customHeight="1" x14ac:dyDescent="0.25">
      <c r="A741" s="220"/>
      <c r="B741" s="221"/>
      <c r="C741" s="204"/>
      <c r="D741" s="215"/>
      <c r="E741" s="215"/>
      <c r="F741" s="216"/>
    </row>
    <row r="742" spans="1:6" s="201" customFormat="1" ht="15" customHeight="1" x14ac:dyDescent="0.25">
      <c r="A742" s="220"/>
      <c r="B742" s="221"/>
      <c r="C742" s="204"/>
      <c r="D742" s="215"/>
      <c r="E742" s="215"/>
      <c r="F742" s="216"/>
    </row>
    <row r="743" spans="1:6" s="201" customFormat="1" ht="15" customHeight="1" x14ac:dyDescent="0.25">
      <c r="A743" s="220"/>
      <c r="B743" s="221"/>
      <c r="C743" s="204"/>
      <c r="D743" s="215"/>
      <c r="E743" s="215"/>
      <c r="F743" s="216"/>
    </row>
    <row r="744" spans="1:6" s="201" customFormat="1" ht="15" customHeight="1" x14ac:dyDescent="0.25">
      <c r="A744" s="220"/>
      <c r="B744" s="221"/>
      <c r="C744" s="204"/>
      <c r="D744" s="215"/>
      <c r="E744" s="215"/>
      <c r="F744" s="216"/>
    </row>
    <row r="745" spans="1:6" s="201" customFormat="1" ht="15" customHeight="1" x14ac:dyDescent="0.25">
      <c r="A745" s="220"/>
      <c r="B745" s="221"/>
      <c r="C745" s="204"/>
      <c r="D745" s="215"/>
      <c r="E745" s="215"/>
      <c r="F745" s="216"/>
    </row>
    <row r="746" spans="1:6" s="201" customFormat="1" ht="15" customHeight="1" x14ac:dyDescent="0.25">
      <c r="A746" s="220"/>
      <c r="B746" s="221"/>
      <c r="C746" s="204"/>
      <c r="D746" s="215"/>
      <c r="E746" s="215"/>
      <c r="F746" s="216"/>
    </row>
    <row r="747" spans="1:6" s="201" customFormat="1" ht="15" customHeight="1" x14ac:dyDescent="0.25">
      <c r="A747" s="220"/>
      <c r="B747" s="221"/>
      <c r="C747" s="204"/>
      <c r="D747" s="215"/>
      <c r="E747" s="215"/>
      <c r="F747" s="216"/>
    </row>
    <row r="748" spans="1:6" s="201" customFormat="1" ht="15" customHeight="1" x14ac:dyDescent="0.25">
      <c r="A748" s="220"/>
      <c r="B748" s="221"/>
      <c r="C748" s="204"/>
      <c r="D748" s="215"/>
      <c r="E748" s="215"/>
      <c r="F748" s="216"/>
    </row>
    <row r="749" spans="1:6" s="201" customFormat="1" ht="15" customHeight="1" x14ac:dyDescent="0.25">
      <c r="A749" s="220"/>
      <c r="B749" s="221"/>
      <c r="C749" s="204"/>
      <c r="D749" s="215"/>
      <c r="E749" s="215"/>
      <c r="F749" s="216"/>
    </row>
    <row r="750" spans="1:6" s="201" customFormat="1" ht="15" customHeight="1" x14ac:dyDescent="0.25">
      <c r="A750" s="220"/>
      <c r="B750" s="221"/>
      <c r="C750" s="204"/>
      <c r="D750" s="215"/>
      <c r="E750" s="215"/>
      <c r="F750" s="216"/>
    </row>
    <row r="751" spans="1:6" s="201" customFormat="1" ht="15" customHeight="1" x14ac:dyDescent="0.25">
      <c r="A751" s="220"/>
      <c r="B751" s="221"/>
      <c r="C751" s="204"/>
      <c r="D751" s="215"/>
      <c r="E751" s="215"/>
      <c r="F751" s="216"/>
    </row>
    <row r="752" spans="1:6" s="201" customFormat="1" ht="15" customHeight="1" x14ac:dyDescent="0.25">
      <c r="A752" s="208"/>
      <c r="B752" s="337"/>
      <c r="C752" s="204"/>
      <c r="D752" s="215"/>
      <c r="E752" s="215"/>
      <c r="F752" s="338"/>
    </row>
    <row r="753" spans="1:6" s="201" customFormat="1" ht="15" customHeight="1" x14ac:dyDescent="0.25">
      <c r="A753" s="220"/>
      <c r="B753" s="288"/>
      <c r="C753" s="204"/>
      <c r="D753" s="215"/>
      <c r="E753" s="206"/>
      <c r="F753" s="339"/>
    </row>
    <row r="754" spans="1:6" s="201" customFormat="1" ht="15" customHeight="1" x14ac:dyDescent="0.25">
      <c r="A754" s="316"/>
      <c r="B754" s="262" t="s">
        <v>489</v>
      </c>
      <c r="C754" s="317"/>
      <c r="D754" s="318"/>
      <c r="E754" s="319"/>
      <c r="F754" s="227"/>
    </row>
    <row r="755" spans="1:6" s="201" customFormat="1" ht="15" customHeight="1" x14ac:dyDescent="0.25">
      <c r="A755" s="228"/>
      <c r="B755" s="229" t="s">
        <v>69</v>
      </c>
      <c r="C755" s="265"/>
      <c r="D755" s="266"/>
      <c r="E755" s="267"/>
      <c r="F755" s="233"/>
    </row>
    <row r="756" spans="1:6" s="201" customFormat="1" ht="15" customHeight="1" x14ac:dyDescent="0.25">
      <c r="A756" s="269"/>
      <c r="B756" s="190" t="s">
        <v>490</v>
      </c>
      <c r="C756" s="297"/>
      <c r="D756" s="303"/>
      <c r="E756" s="299"/>
      <c r="F756" s="300"/>
    </row>
    <row r="757" spans="1:6" s="201" customFormat="1" ht="15" customHeight="1" x14ac:dyDescent="0.25">
      <c r="A757" s="208"/>
      <c r="B757" s="332" t="s">
        <v>121</v>
      </c>
      <c r="C757" s="204"/>
      <c r="D757" s="214"/>
      <c r="E757" s="206"/>
      <c r="F757" s="216"/>
    </row>
    <row r="758" spans="1:6" s="201" customFormat="1" ht="15" customHeight="1" x14ac:dyDescent="0.25">
      <c r="A758" s="220"/>
      <c r="B758" s="340"/>
      <c r="C758" s="204"/>
      <c r="D758" s="214"/>
      <c r="E758" s="206"/>
      <c r="F758" s="216"/>
    </row>
    <row r="759" spans="1:6" s="201" customFormat="1" ht="15" customHeight="1" x14ac:dyDescent="0.25">
      <c r="A759" s="220"/>
      <c r="B759" s="340"/>
      <c r="C759" s="204"/>
      <c r="D759" s="214"/>
      <c r="E759" s="206"/>
      <c r="F759" s="216"/>
    </row>
    <row r="760" spans="1:6" s="201" customFormat="1" ht="15" customHeight="1" x14ac:dyDescent="0.25">
      <c r="A760" s="220"/>
      <c r="B760" s="341"/>
      <c r="C760" s="204"/>
      <c r="D760" s="215"/>
      <c r="E760" s="206"/>
      <c r="F760" s="207"/>
    </row>
    <row r="761" spans="1:6" s="201" customFormat="1" ht="15" customHeight="1" x14ac:dyDescent="0.25">
      <c r="A761" s="220"/>
      <c r="B761" s="342"/>
      <c r="C761" s="204"/>
      <c r="D761" s="215"/>
      <c r="E761" s="206"/>
      <c r="F761" s="207"/>
    </row>
    <row r="762" spans="1:6" s="201" customFormat="1" ht="15" customHeight="1" x14ac:dyDescent="0.25">
      <c r="A762" s="208"/>
      <c r="B762" s="341"/>
      <c r="C762" s="204"/>
      <c r="D762" s="215"/>
      <c r="E762" s="206"/>
      <c r="F762" s="207"/>
    </row>
    <row r="763" spans="1:6" s="201" customFormat="1" ht="15" customHeight="1" x14ac:dyDescent="0.25">
      <c r="A763" s="220"/>
      <c r="B763" s="341"/>
      <c r="C763" s="204"/>
      <c r="D763" s="215"/>
      <c r="E763" s="206"/>
      <c r="F763" s="207"/>
    </row>
    <row r="764" spans="1:6" s="201" customFormat="1" ht="15" customHeight="1" x14ac:dyDescent="0.25">
      <c r="A764" s="220"/>
      <c r="B764" s="341"/>
      <c r="C764" s="204"/>
      <c r="D764" s="215"/>
      <c r="E764" s="206"/>
      <c r="F764" s="207"/>
    </row>
    <row r="765" spans="1:6" s="201" customFormat="1" ht="15" customHeight="1" x14ac:dyDescent="0.25">
      <c r="A765" s="220"/>
      <c r="B765" s="221"/>
      <c r="C765" s="204"/>
      <c r="D765" s="215"/>
      <c r="E765" s="206"/>
      <c r="F765" s="207"/>
    </row>
    <row r="766" spans="1:6" s="201" customFormat="1" ht="15" customHeight="1" x14ac:dyDescent="0.25">
      <c r="A766" s="316"/>
      <c r="B766" s="262" t="s">
        <v>491</v>
      </c>
      <c r="C766" s="224"/>
      <c r="D766" s="343">
        <v>0</v>
      </c>
      <c r="E766" s="226"/>
      <c r="F766" s="227"/>
    </row>
    <row r="767" spans="1:6" s="201" customFormat="1" ht="15" customHeight="1" x14ac:dyDescent="0.25">
      <c r="A767" s="264"/>
      <c r="B767" s="229" t="s">
        <v>72</v>
      </c>
      <c r="C767" s="230"/>
      <c r="D767" s="231"/>
      <c r="E767" s="232"/>
      <c r="F767" s="233"/>
    </row>
    <row r="768" spans="1:6" s="201" customFormat="1" ht="15" customHeight="1" x14ac:dyDescent="0.25">
      <c r="A768" s="269"/>
      <c r="B768" s="190" t="s">
        <v>234</v>
      </c>
      <c r="C768" s="297"/>
      <c r="D768" s="303"/>
      <c r="E768" s="299"/>
      <c r="F768" s="300"/>
    </row>
    <row r="769" spans="1:6" s="201" customFormat="1" ht="15" customHeight="1" x14ac:dyDescent="0.25">
      <c r="A769" s="208"/>
      <c r="B769" s="332" t="s">
        <v>218</v>
      </c>
      <c r="C769" s="204"/>
      <c r="D769" s="214"/>
      <c r="E769" s="206"/>
      <c r="F769" s="216"/>
    </row>
    <row r="770" spans="1:6" s="201" customFormat="1" ht="15" customHeight="1" x14ac:dyDescent="0.25">
      <c r="A770" s="220"/>
      <c r="B770" s="340"/>
      <c r="C770" s="204"/>
      <c r="D770" s="214"/>
      <c r="E770" s="206"/>
      <c r="F770" s="216"/>
    </row>
    <row r="771" spans="1:6" s="201" customFormat="1" ht="15" customHeight="1" x14ac:dyDescent="0.25">
      <c r="A771" s="220"/>
      <c r="B771" s="323"/>
      <c r="C771" s="204"/>
      <c r="D771" s="215"/>
      <c r="E771" s="206"/>
      <c r="F771" s="207"/>
    </row>
    <row r="772" spans="1:6" s="201" customFormat="1" ht="15" customHeight="1" x14ac:dyDescent="0.25">
      <c r="A772" s="208"/>
      <c r="B772" s="325"/>
      <c r="C772" s="204"/>
      <c r="D772" s="215"/>
      <c r="E772" s="206"/>
      <c r="F772" s="207"/>
    </row>
    <row r="773" spans="1:6" s="201" customFormat="1" ht="15" customHeight="1" x14ac:dyDescent="0.25">
      <c r="A773" s="220"/>
      <c r="B773" s="325"/>
      <c r="C773" s="204"/>
      <c r="D773" s="215"/>
      <c r="E773" s="206"/>
      <c r="F773" s="207"/>
    </row>
    <row r="774" spans="1:6" s="201" customFormat="1" ht="15" customHeight="1" x14ac:dyDescent="0.25">
      <c r="A774" s="220"/>
      <c r="B774" s="325"/>
      <c r="C774" s="204"/>
      <c r="D774" s="215"/>
      <c r="E774" s="206"/>
      <c r="F774" s="207"/>
    </row>
    <row r="775" spans="1:6" s="201" customFormat="1" ht="15" customHeight="1" x14ac:dyDescent="0.25">
      <c r="A775" s="344"/>
      <c r="B775" s="342"/>
      <c r="C775" s="204"/>
      <c r="D775" s="215"/>
      <c r="E775" s="206"/>
      <c r="F775" s="207"/>
    </row>
    <row r="776" spans="1:6" s="201" customFormat="1" ht="15" customHeight="1" x14ac:dyDescent="0.25">
      <c r="A776" s="220"/>
      <c r="B776" s="342"/>
      <c r="C776" s="204"/>
      <c r="D776" s="215"/>
      <c r="E776" s="206"/>
      <c r="F776" s="207"/>
    </row>
    <row r="777" spans="1:6" s="201" customFormat="1" ht="15" customHeight="1" x14ac:dyDescent="0.25">
      <c r="A777" s="289"/>
      <c r="B777" s="221"/>
      <c r="C777" s="204"/>
      <c r="D777" s="215"/>
      <c r="E777" s="206"/>
      <c r="F777" s="207"/>
    </row>
    <row r="778" spans="1:6" s="201" customFormat="1" ht="15" customHeight="1" x14ac:dyDescent="0.25">
      <c r="A778" s="316"/>
      <c r="B778" s="262" t="s">
        <v>492</v>
      </c>
      <c r="C778" s="224"/>
      <c r="D778" s="343">
        <v>0</v>
      </c>
      <c r="E778" s="226"/>
      <c r="F778" s="227"/>
    </row>
    <row r="779" spans="1:6" s="201" customFormat="1" ht="15" customHeight="1" x14ac:dyDescent="0.25">
      <c r="A779" s="264"/>
      <c r="B779" s="229" t="s">
        <v>73</v>
      </c>
      <c r="C779" s="230"/>
      <c r="D779" s="231"/>
      <c r="E779" s="232"/>
      <c r="F779" s="233"/>
    </row>
    <row r="780" spans="1:6" s="351" customFormat="1" ht="15" customHeight="1" x14ac:dyDescent="0.25">
      <c r="A780" s="345"/>
      <c r="B780" s="346" t="s">
        <v>122</v>
      </c>
      <c r="C780" s="347"/>
      <c r="D780" s="348"/>
      <c r="E780" s="349"/>
      <c r="F780" s="350"/>
    </row>
    <row r="781" spans="1:6" s="351" customFormat="1" ht="15" customHeight="1" x14ac:dyDescent="0.25">
      <c r="A781" s="352">
        <v>1</v>
      </c>
      <c r="B781" s="353" t="s">
        <v>219</v>
      </c>
      <c r="C781" s="347"/>
      <c r="D781" s="354"/>
      <c r="E781" s="355"/>
      <c r="F781" s="355"/>
    </row>
    <row r="782" spans="1:6" s="351" customFormat="1" ht="15" customHeight="1" x14ac:dyDescent="0.25">
      <c r="A782" s="352">
        <v>2</v>
      </c>
      <c r="B782" s="353" t="s">
        <v>220</v>
      </c>
      <c r="C782" s="347"/>
      <c r="D782" s="354"/>
      <c r="E782" s="355"/>
      <c r="F782" s="355"/>
    </row>
    <row r="783" spans="1:6" s="351" customFormat="1" ht="15" customHeight="1" x14ac:dyDescent="0.25">
      <c r="A783" s="352">
        <v>3</v>
      </c>
      <c r="B783" s="353" t="s">
        <v>221</v>
      </c>
      <c r="C783" s="347"/>
      <c r="D783" s="354"/>
      <c r="E783" s="355"/>
      <c r="F783" s="355"/>
    </row>
    <row r="784" spans="1:6" s="351" customFormat="1" ht="15" customHeight="1" x14ac:dyDescent="0.25">
      <c r="A784" s="352">
        <v>4</v>
      </c>
      <c r="B784" s="356" t="s">
        <v>222</v>
      </c>
      <c r="C784" s="347"/>
      <c r="D784" s="354">
        <v>0</v>
      </c>
      <c r="E784" s="355"/>
      <c r="F784" s="355"/>
    </row>
    <row r="785" spans="1:6" s="351" customFormat="1" ht="15" customHeight="1" x14ac:dyDescent="0.25">
      <c r="A785" s="352">
        <v>5</v>
      </c>
      <c r="B785" s="356" t="s">
        <v>223</v>
      </c>
      <c r="C785" s="347"/>
      <c r="D785" s="354"/>
      <c r="E785" s="374"/>
      <c r="F785" s="374"/>
    </row>
    <row r="786" spans="1:6" s="351" customFormat="1" ht="15" customHeight="1" x14ac:dyDescent="0.25">
      <c r="A786" s="352">
        <v>6</v>
      </c>
      <c r="B786" s="356" t="s">
        <v>224</v>
      </c>
      <c r="C786" s="347"/>
      <c r="D786" s="354"/>
      <c r="E786" s="374"/>
      <c r="F786" s="374"/>
    </row>
    <row r="787" spans="1:6" s="351" customFormat="1" ht="15" customHeight="1" x14ac:dyDescent="0.25">
      <c r="A787" s="352">
        <v>7</v>
      </c>
      <c r="B787" s="357" t="s">
        <v>225</v>
      </c>
      <c r="C787" s="358"/>
      <c r="D787" s="359"/>
      <c r="E787" s="374"/>
      <c r="F787" s="374"/>
    </row>
    <row r="788" spans="1:6" s="351" customFormat="1" ht="15" customHeight="1" x14ac:dyDescent="0.25">
      <c r="A788" s="352">
        <v>8</v>
      </c>
      <c r="B788" s="356" t="s">
        <v>226</v>
      </c>
      <c r="C788" s="347"/>
      <c r="D788" s="354"/>
      <c r="E788" s="374"/>
      <c r="F788" s="374"/>
    </row>
    <row r="789" spans="1:6" s="351" customFormat="1" ht="15" customHeight="1" x14ac:dyDescent="0.25">
      <c r="A789" s="352">
        <v>9</v>
      </c>
      <c r="B789" s="356" t="s">
        <v>227</v>
      </c>
      <c r="C789" s="347"/>
      <c r="D789" s="354"/>
      <c r="E789" s="374"/>
      <c r="F789" s="374"/>
    </row>
    <row r="790" spans="1:6" s="351" customFormat="1" ht="15" customHeight="1" x14ac:dyDescent="0.25">
      <c r="A790" s="352">
        <v>10</v>
      </c>
      <c r="B790" s="356" t="s">
        <v>228</v>
      </c>
      <c r="C790" s="347"/>
      <c r="D790" s="354"/>
      <c r="E790" s="374"/>
      <c r="F790" s="374"/>
    </row>
    <row r="791" spans="1:6" s="351" customFormat="1" ht="15" customHeight="1" x14ac:dyDescent="0.25">
      <c r="A791" s="352">
        <v>11</v>
      </c>
      <c r="B791" s="356" t="s">
        <v>229</v>
      </c>
      <c r="C791" s="347"/>
      <c r="D791" s="354"/>
      <c r="E791" s="374"/>
      <c r="F791" s="374"/>
    </row>
    <row r="792" spans="1:6" s="351" customFormat="1" ht="15" customHeight="1" x14ac:dyDescent="0.25">
      <c r="A792" s="352">
        <v>12</v>
      </c>
      <c r="B792" s="356" t="s">
        <v>230</v>
      </c>
      <c r="C792" s="347"/>
      <c r="D792" s="354"/>
      <c r="E792" s="374"/>
      <c r="F792" s="374"/>
    </row>
    <row r="793" spans="1:6" s="351" customFormat="1" ht="15" customHeight="1" x14ac:dyDescent="0.25">
      <c r="A793" s="352">
        <v>13</v>
      </c>
      <c r="B793" s="356" t="s">
        <v>235</v>
      </c>
      <c r="C793" s="347"/>
      <c r="D793" s="354"/>
      <c r="E793" s="355"/>
      <c r="F793" s="355"/>
    </row>
    <row r="794" spans="1:6" s="351" customFormat="1" ht="15" customHeight="1" x14ac:dyDescent="0.25">
      <c r="A794" s="352">
        <v>14</v>
      </c>
      <c r="B794" s="356" t="s">
        <v>236</v>
      </c>
      <c r="C794" s="347"/>
      <c r="D794" s="354"/>
      <c r="E794" s="355"/>
      <c r="F794" s="355"/>
    </row>
    <row r="795" spans="1:6" s="351" customFormat="1" ht="15" customHeight="1" x14ac:dyDescent="0.25">
      <c r="A795" s="345"/>
      <c r="B795" s="356"/>
      <c r="C795" s="347"/>
      <c r="D795" s="354"/>
      <c r="E795" s="355"/>
      <c r="F795" s="355"/>
    </row>
    <row r="796" spans="1:6" s="351" customFormat="1" ht="15" customHeight="1" x14ac:dyDescent="0.25">
      <c r="A796" s="345"/>
      <c r="B796" s="356"/>
      <c r="C796" s="347"/>
      <c r="D796" s="354"/>
      <c r="E796" s="355"/>
      <c r="F796" s="355"/>
    </row>
    <row r="797" spans="1:6" s="351" customFormat="1" ht="15" customHeight="1" x14ac:dyDescent="0.25">
      <c r="A797" s="345"/>
      <c r="B797" s="356"/>
      <c r="C797" s="347"/>
      <c r="D797" s="354"/>
      <c r="E797" s="355"/>
      <c r="F797" s="355"/>
    </row>
    <row r="798" spans="1:6" s="351" customFormat="1" ht="15" customHeight="1" x14ac:dyDescent="0.25">
      <c r="A798" s="345"/>
      <c r="B798" s="356"/>
      <c r="C798" s="347"/>
      <c r="D798" s="354"/>
      <c r="E798" s="355"/>
      <c r="F798" s="355"/>
    </row>
    <row r="799" spans="1:6" s="351" customFormat="1" ht="15" customHeight="1" x14ac:dyDescent="0.25">
      <c r="A799" s="345"/>
      <c r="B799" s="356"/>
      <c r="C799" s="347"/>
      <c r="D799" s="354"/>
      <c r="E799" s="355"/>
      <c r="F799" s="355"/>
    </row>
    <row r="800" spans="1:6" s="351" customFormat="1" ht="15" customHeight="1" x14ac:dyDescent="0.25">
      <c r="A800" s="345"/>
      <c r="B800" s="356"/>
      <c r="C800" s="347"/>
      <c r="D800" s="354"/>
      <c r="E800" s="355"/>
      <c r="F800" s="355"/>
    </row>
    <row r="801" spans="1:6" s="351" customFormat="1" ht="15" customHeight="1" x14ac:dyDescent="0.25">
      <c r="A801" s="345"/>
      <c r="B801" s="356"/>
      <c r="C801" s="347"/>
      <c r="D801" s="354"/>
      <c r="E801" s="355"/>
      <c r="F801" s="355"/>
    </row>
    <row r="802" spans="1:6" s="351" customFormat="1" ht="15" customHeight="1" x14ac:dyDescent="0.25">
      <c r="A802" s="345"/>
      <c r="B802" s="356" t="s">
        <v>37</v>
      </c>
      <c r="C802" s="347"/>
      <c r="D802" s="354">
        <v>0</v>
      </c>
      <c r="E802" s="373"/>
      <c r="F802" s="373"/>
    </row>
    <row r="803" spans="1:6" s="351" customFormat="1" ht="15" customHeight="1" x14ac:dyDescent="0.25">
      <c r="A803" s="345" t="s">
        <v>37</v>
      </c>
      <c r="B803" s="357" t="s">
        <v>123</v>
      </c>
      <c r="C803" s="360"/>
      <c r="D803" s="361"/>
      <c r="E803" s="374"/>
      <c r="F803" s="374"/>
    </row>
    <row r="804" spans="1:6" ht="15" customHeight="1" x14ac:dyDescent="0.25">
      <c r="A804" s="362"/>
    </row>
    <row r="808" spans="1:6" ht="15" customHeight="1" x14ac:dyDescent="0.25">
      <c r="F808" s="364"/>
    </row>
    <row r="810" spans="1:6" ht="15" customHeight="1" x14ac:dyDescent="0.25">
      <c r="F810" s="365"/>
    </row>
  </sheetData>
  <mergeCells count="11">
    <mergeCell ref="E788:F788"/>
    <mergeCell ref="B1:E1"/>
    <mergeCell ref="E785:F785"/>
    <mergeCell ref="E786:F786"/>
    <mergeCell ref="E787:F787"/>
    <mergeCell ref="E802:F802"/>
    <mergeCell ref="E803:F803"/>
    <mergeCell ref="E789:F789"/>
    <mergeCell ref="E790:F790"/>
    <mergeCell ref="E791:F791"/>
    <mergeCell ref="E792:F792"/>
  </mergeCells>
  <pageMargins left="0.25" right="0.25" top="0.75" bottom="0.75" header="0.3" footer="0.3"/>
  <pageSetup paperSize="9" orientation="portrait" r:id="rId1"/>
  <headerFooter>
    <firstFooter>&amp;CPage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9"/>
  <sheetViews>
    <sheetView topLeftCell="A219" zoomScaleNormal="100" workbookViewId="0">
      <selection activeCell="B238" sqref="B238"/>
    </sheetView>
  </sheetViews>
  <sheetFormatPr defaultRowHeight="15" customHeight="1" x14ac:dyDescent="0.25"/>
  <cols>
    <col min="1" max="1" width="7.140625" style="4" customWidth="1"/>
    <col min="2" max="2" width="48.140625" style="4" customWidth="1"/>
    <col min="3" max="3" width="9.5703125" style="97" customWidth="1"/>
    <col min="4" max="4" width="7.7109375" style="5" customWidth="1"/>
    <col min="5" max="5" width="11.5703125" style="87" customWidth="1"/>
    <col min="6" max="6" width="14.7109375" style="4" customWidth="1"/>
    <col min="7" max="16384" width="9.140625" style="3"/>
  </cols>
  <sheetData>
    <row r="1" spans="1:6" ht="6.95" customHeight="1" x14ac:dyDescent="0.25">
      <c r="A1" s="1"/>
      <c r="B1" s="1"/>
      <c r="C1" s="96"/>
      <c r="D1" s="1"/>
      <c r="E1" s="2"/>
      <c r="F1" s="1"/>
    </row>
    <row r="2" spans="1:6" ht="15" customHeight="1" x14ac:dyDescent="0.25">
      <c r="A2" s="377" t="s">
        <v>237</v>
      </c>
      <c r="B2" s="377"/>
      <c r="C2" s="96"/>
      <c r="D2" s="1"/>
      <c r="E2" s="2"/>
      <c r="F2" s="1"/>
    </row>
    <row r="3" spans="1:6" ht="15" customHeight="1" x14ac:dyDescent="0.25">
      <c r="A3" s="377" t="s">
        <v>238</v>
      </c>
      <c r="B3" s="377"/>
      <c r="C3" s="96"/>
      <c r="D3" s="1"/>
      <c r="E3" s="2"/>
      <c r="F3" s="1"/>
    </row>
    <row r="4" spans="1:6" ht="15" customHeight="1" x14ac:dyDescent="0.25">
      <c r="A4" s="377" t="s">
        <v>239</v>
      </c>
      <c r="B4" s="377"/>
      <c r="C4" s="96"/>
      <c r="D4" s="1"/>
      <c r="E4" s="2"/>
      <c r="F4" s="1"/>
    </row>
    <row r="5" spans="1:6" ht="23.25" customHeight="1" x14ac:dyDescent="0.25">
      <c r="A5" s="128"/>
      <c r="B5" s="378" t="s">
        <v>77</v>
      </c>
      <c r="C5" s="378"/>
      <c r="D5" s="378"/>
      <c r="E5" s="378"/>
      <c r="F5" s="1"/>
    </row>
    <row r="6" spans="1:6" ht="6.95" customHeight="1" x14ac:dyDescent="0.25">
      <c r="E6" s="6"/>
      <c r="F6" s="7"/>
    </row>
    <row r="7" spans="1:6" ht="15" customHeight="1" x14ac:dyDescent="0.25">
      <c r="A7" s="8" t="s">
        <v>12</v>
      </c>
      <c r="B7" s="8" t="s">
        <v>9</v>
      </c>
      <c r="C7" s="98" t="s">
        <v>14</v>
      </c>
      <c r="D7" s="8" t="s">
        <v>13</v>
      </c>
      <c r="E7" s="9" t="s">
        <v>15</v>
      </c>
      <c r="F7" s="9" t="s">
        <v>10</v>
      </c>
    </row>
    <row r="8" spans="1:6" ht="15" customHeight="1" x14ac:dyDescent="0.25">
      <c r="A8" s="10"/>
      <c r="B8" s="11" t="s">
        <v>493</v>
      </c>
      <c r="C8" s="99"/>
      <c r="D8" s="12"/>
      <c r="E8" s="13"/>
      <c r="F8" s="14"/>
    </row>
    <row r="9" spans="1:6" s="112" customFormat="1" ht="15" customHeight="1" x14ac:dyDescent="0.25">
      <c r="A9" s="35" t="s">
        <v>424</v>
      </c>
      <c r="B9" s="36" t="s">
        <v>0</v>
      </c>
      <c r="C9" s="103"/>
      <c r="D9" s="37"/>
      <c r="E9" s="38"/>
      <c r="F9" s="39"/>
    </row>
    <row r="10" spans="1:6" s="112" customFormat="1" ht="15" customHeight="1" x14ac:dyDescent="0.25">
      <c r="A10" s="116">
        <v>1.1000000000000001</v>
      </c>
      <c r="B10" s="117" t="s">
        <v>88</v>
      </c>
      <c r="C10" s="125"/>
      <c r="D10" s="40"/>
      <c r="E10" s="41"/>
      <c r="F10" s="42"/>
    </row>
    <row r="11" spans="1:6" s="112" customFormat="1" ht="38.25" x14ac:dyDescent="0.25">
      <c r="A11" s="116"/>
      <c r="B11" s="43" t="s">
        <v>128</v>
      </c>
      <c r="C11" s="125"/>
      <c r="D11" s="19"/>
      <c r="E11" s="114"/>
      <c r="F11" s="120"/>
    </row>
    <row r="12" spans="1:6" s="112" customFormat="1" ht="15" customHeight="1" x14ac:dyDescent="0.25">
      <c r="A12" s="116"/>
      <c r="B12" s="18"/>
      <c r="C12" s="104"/>
      <c r="D12" s="40"/>
      <c r="E12" s="41"/>
      <c r="F12" s="44"/>
    </row>
    <row r="13" spans="1:6" s="112" customFormat="1" ht="15" customHeight="1" x14ac:dyDescent="0.25">
      <c r="A13" s="116">
        <v>1.2</v>
      </c>
      <c r="B13" s="117" t="s">
        <v>85</v>
      </c>
      <c r="C13" s="125"/>
      <c r="D13" s="19"/>
      <c r="E13" s="114"/>
      <c r="F13" s="120"/>
    </row>
    <row r="14" spans="1:6" s="112" customFormat="1" ht="51" x14ac:dyDescent="0.25">
      <c r="A14" s="113"/>
      <c r="B14" s="45" t="s">
        <v>86</v>
      </c>
      <c r="C14" s="125"/>
      <c r="D14" s="19"/>
      <c r="E14" s="114"/>
      <c r="F14" s="120"/>
    </row>
    <row r="15" spans="1:6" s="112" customFormat="1" ht="5.0999999999999996" customHeight="1" x14ac:dyDescent="0.25">
      <c r="A15" s="113"/>
      <c r="B15" s="123"/>
      <c r="C15" s="125"/>
      <c r="D15" s="19"/>
      <c r="E15" s="114"/>
      <c r="F15" s="120"/>
    </row>
    <row r="16" spans="1:6" s="112" customFormat="1" ht="15" customHeight="1" x14ac:dyDescent="0.25">
      <c r="A16" s="121">
        <v>1</v>
      </c>
      <c r="B16" s="123" t="s">
        <v>382</v>
      </c>
      <c r="C16" s="125">
        <f>0.2*0.6*125.3</f>
        <v>15.036</v>
      </c>
      <c r="D16" s="114" t="s">
        <v>32</v>
      </c>
      <c r="E16" s="125"/>
      <c r="F16" s="120"/>
    </row>
    <row r="17" spans="1:6" s="112" customFormat="1" ht="15" customHeight="1" x14ac:dyDescent="0.25">
      <c r="A17" s="121">
        <v>2</v>
      </c>
      <c r="B17" s="123" t="s">
        <v>383</v>
      </c>
      <c r="C17" s="125">
        <f>0.15*0.6*44.38</f>
        <v>3.9942000000000002</v>
      </c>
      <c r="D17" s="114" t="s">
        <v>32</v>
      </c>
      <c r="E17" s="125"/>
      <c r="F17" s="120"/>
    </row>
    <row r="18" spans="1:6" s="112" customFormat="1" ht="15" customHeight="1" x14ac:dyDescent="0.25">
      <c r="A18" s="121">
        <v>3</v>
      </c>
      <c r="B18" s="123" t="s">
        <v>393</v>
      </c>
      <c r="C18" s="125">
        <f>0.6*0.6*0.6*4</f>
        <v>0.86399999999999999</v>
      </c>
      <c r="D18" s="114" t="s">
        <v>32</v>
      </c>
      <c r="E18" s="125"/>
      <c r="F18" s="120"/>
    </row>
    <row r="19" spans="1:6" s="112" customFormat="1" ht="15" customHeight="1" x14ac:dyDescent="0.25">
      <c r="A19" s="121">
        <v>4</v>
      </c>
      <c r="B19" s="123" t="s">
        <v>394</v>
      </c>
      <c r="C19" s="125">
        <f>0.55*0.25*0.6*12</f>
        <v>0.99</v>
      </c>
      <c r="D19" s="114" t="s">
        <v>32</v>
      </c>
      <c r="E19" s="125"/>
      <c r="F19" s="120"/>
    </row>
    <row r="20" spans="1:6" s="112" customFormat="1" ht="15" customHeight="1" x14ac:dyDescent="0.25">
      <c r="A20" s="121">
        <v>5</v>
      </c>
      <c r="B20" s="123" t="s">
        <v>395</v>
      </c>
      <c r="C20" s="125">
        <f>0.55*0.25*0.6*6</f>
        <v>0.495</v>
      </c>
      <c r="D20" s="114" t="s">
        <v>32</v>
      </c>
      <c r="E20" s="125"/>
      <c r="F20" s="120"/>
    </row>
    <row r="21" spans="1:6" s="112" customFormat="1" ht="15" customHeight="1" x14ac:dyDescent="0.25">
      <c r="A21" s="121">
        <v>6</v>
      </c>
      <c r="B21" s="123" t="s">
        <v>396</v>
      </c>
      <c r="C21" s="125">
        <f>0.55*0.25*0.6*12</f>
        <v>0.99</v>
      </c>
      <c r="D21" s="114" t="s">
        <v>32</v>
      </c>
      <c r="E21" s="114"/>
      <c r="F21" s="120"/>
    </row>
    <row r="22" spans="1:6" s="112" customFormat="1" ht="15" customHeight="1" x14ac:dyDescent="0.25">
      <c r="A22" s="121"/>
      <c r="B22" s="123"/>
      <c r="C22" s="125"/>
      <c r="D22" s="114"/>
      <c r="E22" s="114"/>
      <c r="F22" s="120"/>
    </row>
    <row r="23" spans="1:6" s="112" customFormat="1" ht="15" customHeight="1" x14ac:dyDescent="0.25">
      <c r="A23" s="116">
        <v>1.3</v>
      </c>
      <c r="B23" s="117" t="s">
        <v>131</v>
      </c>
      <c r="C23" s="104"/>
      <c r="D23" s="40"/>
      <c r="E23" s="114"/>
      <c r="F23" s="120"/>
    </row>
    <row r="24" spans="1:6" s="112" customFormat="1" ht="25.5" x14ac:dyDescent="0.25">
      <c r="A24" s="113"/>
      <c r="B24" s="122" t="s">
        <v>132</v>
      </c>
      <c r="C24" s="125"/>
      <c r="D24" s="19"/>
      <c r="E24" s="114"/>
      <c r="F24" s="120"/>
    </row>
    <row r="25" spans="1:6" s="112" customFormat="1" ht="5.0999999999999996" customHeight="1" x14ac:dyDescent="0.25">
      <c r="A25" s="113"/>
      <c r="B25" s="122"/>
      <c r="C25" s="125"/>
      <c r="D25" s="19"/>
      <c r="E25" s="114"/>
      <c r="F25" s="120"/>
    </row>
    <row r="26" spans="1:6" s="112" customFormat="1" ht="12.75" x14ac:dyDescent="0.25">
      <c r="A26" s="121"/>
      <c r="B26" s="122" t="s">
        <v>261</v>
      </c>
      <c r="C26" s="125"/>
      <c r="D26" s="114"/>
      <c r="E26" s="114"/>
      <c r="F26" s="120"/>
    </row>
    <row r="27" spans="1:6" s="112" customFormat="1" ht="15.75" x14ac:dyDescent="0.25">
      <c r="A27" s="121">
        <v>1</v>
      </c>
      <c r="B27" s="122" t="s">
        <v>384</v>
      </c>
      <c r="C27" s="125">
        <f>0.2*125.3</f>
        <v>25.060000000000002</v>
      </c>
      <c r="D27" s="114" t="s">
        <v>205</v>
      </c>
      <c r="E27" s="114"/>
      <c r="F27" s="125"/>
    </row>
    <row r="28" spans="1:6" s="112" customFormat="1" ht="15.75" x14ac:dyDescent="0.25">
      <c r="A28" s="121">
        <v>2</v>
      </c>
      <c r="B28" s="122" t="s">
        <v>385</v>
      </c>
      <c r="C28" s="125">
        <f>0.15*80.92</f>
        <v>12.138</v>
      </c>
      <c r="D28" s="114" t="s">
        <v>205</v>
      </c>
      <c r="E28" s="114"/>
      <c r="F28" s="125"/>
    </row>
    <row r="29" spans="1:6" s="112" customFormat="1" ht="12.75" x14ac:dyDescent="0.25">
      <c r="A29" s="121"/>
      <c r="B29" s="122"/>
      <c r="C29" s="125"/>
      <c r="D29" s="114"/>
      <c r="E29" s="114"/>
      <c r="F29" s="120"/>
    </row>
    <row r="30" spans="1:6" s="112" customFormat="1" ht="38.25" x14ac:dyDescent="0.25">
      <c r="A30" s="121"/>
      <c r="B30" s="122" t="s">
        <v>160</v>
      </c>
      <c r="C30" s="125"/>
      <c r="D30" s="114"/>
      <c r="E30" s="114"/>
      <c r="F30" s="120"/>
    </row>
    <row r="31" spans="1:6" s="112" customFormat="1" ht="15" customHeight="1" x14ac:dyDescent="0.25">
      <c r="A31" s="47">
        <v>5</v>
      </c>
      <c r="B31" s="122" t="s">
        <v>384</v>
      </c>
      <c r="C31" s="125">
        <f>0.6*125.3</f>
        <v>75.179999999999993</v>
      </c>
      <c r="D31" s="114" t="s">
        <v>205</v>
      </c>
      <c r="E31" s="114"/>
      <c r="F31" s="120"/>
    </row>
    <row r="32" spans="1:6" s="112" customFormat="1" ht="15" customHeight="1" x14ac:dyDescent="0.25">
      <c r="A32" s="47">
        <v>6</v>
      </c>
      <c r="B32" s="122" t="s">
        <v>385</v>
      </c>
      <c r="C32" s="125">
        <f>0.55*80.92</f>
        <v>44.506000000000007</v>
      </c>
      <c r="D32" s="114" t="s">
        <v>205</v>
      </c>
      <c r="E32" s="114"/>
      <c r="F32" s="120"/>
    </row>
    <row r="33" spans="1:6" s="112" customFormat="1" ht="15" customHeight="1" x14ac:dyDescent="0.25">
      <c r="A33" s="47">
        <v>7</v>
      </c>
      <c r="B33" s="122" t="s">
        <v>386</v>
      </c>
      <c r="C33" s="125">
        <f>125*0.4*2</f>
        <v>100</v>
      </c>
      <c r="D33" s="114" t="s">
        <v>205</v>
      </c>
      <c r="E33" s="114"/>
      <c r="F33" s="120"/>
    </row>
    <row r="34" spans="1:6" s="112" customFormat="1" ht="15" customHeight="1" x14ac:dyDescent="0.25">
      <c r="A34" s="47"/>
      <c r="B34" s="122"/>
      <c r="C34" s="125"/>
      <c r="D34" s="114"/>
      <c r="E34" s="114"/>
      <c r="F34" s="120"/>
    </row>
    <row r="35" spans="1:6" s="112" customFormat="1" ht="15" customHeight="1" x14ac:dyDescent="0.25">
      <c r="A35" s="47"/>
      <c r="B35" s="122"/>
      <c r="C35" s="125"/>
      <c r="D35" s="114"/>
      <c r="E35" s="114"/>
      <c r="F35" s="120"/>
    </row>
    <row r="36" spans="1:6" s="112" customFormat="1" ht="15" customHeight="1" x14ac:dyDescent="0.25">
      <c r="A36" s="47"/>
      <c r="B36" s="122"/>
      <c r="C36" s="125"/>
      <c r="D36" s="114"/>
      <c r="E36" s="114"/>
      <c r="F36" s="120"/>
    </row>
    <row r="37" spans="1:6" s="112" customFormat="1" ht="15" customHeight="1" x14ac:dyDescent="0.25">
      <c r="A37" s="47"/>
      <c r="B37" s="122"/>
      <c r="C37" s="125"/>
      <c r="D37" s="114"/>
      <c r="E37" s="114"/>
      <c r="F37" s="120"/>
    </row>
    <row r="38" spans="1:6" s="112" customFormat="1" ht="15" customHeight="1" x14ac:dyDescent="0.25">
      <c r="A38" s="47"/>
      <c r="B38" s="122"/>
      <c r="C38" s="125"/>
      <c r="D38" s="114"/>
      <c r="E38" s="114"/>
      <c r="F38" s="120"/>
    </row>
    <row r="39" spans="1:6" s="112" customFormat="1" ht="15" customHeight="1" x14ac:dyDescent="0.25">
      <c r="A39" s="47"/>
      <c r="B39" s="122"/>
      <c r="C39" s="125"/>
      <c r="D39" s="114"/>
      <c r="E39" s="114"/>
      <c r="F39" s="120"/>
    </row>
    <row r="40" spans="1:6" s="112" customFormat="1" ht="15" customHeight="1" x14ac:dyDescent="0.25">
      <c r="A40" s="47"/>
      <c r="B40" s="122"/>
      <c r="C40" s="125"/>
      <c r="D40" s="114"/>
      <c r="E40" s="114"/>
      <c r="F40" s="120"/>
    </row>
    <row r="41" spans="1:6" s="112" customFormat="1" ht="15" customHeight="1" x14ac:dyDescent="0.25">
      <c r="A41" s="47"/>
      <c r="B41" s="122"/>
      <c r="C41" s="125"/>
      <c r="D41" s="114"/>
      <c r="E41" s="114"/>
      <c r="F41" s="120"/>
    </row>
    <row r="42" spans="1:6" s="112" customFormat="1" ht="14.25" customHeight="1" x14ac:dyDescent="0.25">
      <c r="A42" s="121"/>
      <c r="B42" s="122"/>
      <c r="C42" s="125"/>
      <c r="D42" s="114"/>
      <c r="E42" s="114"/>
      <c r="F42" s="120"/>
    </row>
    <row r="43" spans="1:6" s="112" customFormat="1" ht="15" customHeight="1" x14ac:dyDescent="0.25">
      <c r="A43" s="47"/>
      <c r="B43" s="122"/>
      <c r="C43" s="125"/>
      <c r="D43" s="114"/>
      <c r="E43" s="114"/>
      <c r="F43" s="120"/>
    </row>
    <row r="44" spans="1:6" s="112" customFormat="1" ht="15" customHeight="1" x14ac:dyDescent="0.25">
      <c r="A44" s="47"/>
      <c r="B44" s="122"/>
      <c r="C44" s="125"/>
      <c r="D44" s="114"/>
      <c r="E44" s="114"/>
      <c r="F44" s="120"/>
    </row>
    <row r="45" spans="1:6" s="112" customFormat="1" ht="15" customHeight="1" x14ac:dyDescent="0.25">
      <c r="A45" s="47"/>
      <c r="B45" s="48"/>
      <c r="C45" s="105"/>
      <c r="D45" s="49"/>
      <c r="E45" s="50"/>
      <c r="F45" s="51"/>
    </row>
    <row r="46" spans="1:6" s="112" customFormat="1" ht="15" customHeight="1" x14ac:dyDescent="0.25">
      <c r="A46" s="23"/>
      <c r="B46" s="52" t="s">
        <v>425</v>
      </c>
      <c r="C46" s="101"/>
      <c r="D46" s="25"/>
      <c r="E46" s="26"/>
      <c r="F46" s="53"/>
    </row>
    <row r="47" spans="1:6" s="112" customFormat="1" ht="15" customHeight="1" x14ac:dyDescent="0.25">
      <c r="A47" s="54"/>
      <c r="B47" s="29" t="s">
        <v>34</v>
      </c>
      <c r="C47" s="106"/>
      <c r="D47" s="55"/>
      <c r="E47" s="56"/>
      <c r="F47" s="57"/>
    </row>
    <row r="48" spans="1:6" s="112" customFormat="1" ht="15" customHeight="1" x14ac:dyDescent="0.25">
      <c r="A48" s="58"/>
      <c r="B48" s="11" t="s">
        <v>494</v>
      </c>
      <c r="C48" s="107"/>
      <c r="D48" s="59"/>
      <c r="E48" s="127"/>
      <c r="F48" s="60"/>
    </row>
    <row r="49" spans="1:6" s="112" customFormat="1" ht="15" customHeight="1" x14ac:dyDescent="0.25">
      <c r="A49" s="35"/>
      <c r="B49" s="36" t="s">
        <v>36</v>
      </c>
      <c r="C49" s="100"/>
      <c r="D49" s="16"/>
      <c r="E49" s="61"/>
      <c r="F49" s="62"/>
    </row>
    <row r="50" spans="1:6" s="112" customFormat="1" ht="15" customHeight="1" x14ac:dyDescent="0.25">
      <c r="A50" s="116">
        <v>1.1000000000000001</v>
      </c>
      <c r="B50" s="117" t="s">
        <v>88</v>
      </c>
      <c r="C50" s="125"/>
      <c r="D50" s="19"/>
      <c r="E50" s="115"/>
      <c r="F50" s="120"/>
    </row>
    <row r="51" spans="1:6" s="112" customFormat="1" ht="51" x14ac:dyDescent="0.25">
      <c r="A51" s="113"/>
      <c r="B51" s="122" t="s">
        <v>161</v>
      </c>
      <c r="C51" s="125"/>
      <c r="D51" s="19"/>
      <c r="E51" s="115"/>
      <c r="F51" s="120"/>
    </row>
    <row r="52" spans="1:6" s="112" customFormat="1" ht="25.5" x14ac:dyDescent="0.25">
      <c r="A52" s="113"/>
      <c r="B52" s="122" t="s">
        <v>89</v>
      </c>
      <c r="C52" s="125"/>
      <c r="D52" s="19"/>
      <c r="E52" s="115"/>
      <c r="F52" s="120"/>
    </row>
    <row r="53" spans="1:6" s="112" customFormat="1" ht="25.5" x14ac:dyDescent="0.25">
      <c r="A53" s="113"/>
      <c r="B53" s="122" t="s">
        <v>133</v>
      </c>
      <c r="C53" s="125"/>
      <c r="D53" s="19"/>
      <c r="E53" s="115"/>
      <c r="F53" s="120"/>
    </row>
    <row r="54" spans="1:6" s="112" customFormat="1" ht="12.75" x14ac:dyDescent="0.25">
      <c r="A54" s="113"/>
      <c r="B54" s="122"/>
      <c r="C54" s="125"/>
      <c r="D54" s="19"/>
      <c r="E54" s="115"/>
      <c r="F54" s="120"/>
    </row>
    <row r="55" spans="1:6" s="129" customFormat="1" ht="15" customHeight="1" x14ac:dyDescent="0.25">
      <c r="A55" s="116">
        <v>1.2</v>
      </c>
      <c r="B55" s="117" t="s">
        <v>90</v>
      </c>
      <c r="C55" s="130"/>
      <c r="D55" s="131">
        <v>0</v>
      </c>
      <c r="E55" s="132"/>
      <c r="F55" s="133"/>
    </row>
    <row r="56" spans="1:6" s="112" customFormat="1" ht="38.25" x14ac:dyDescent="0.25">
      <c r="A56" s="113"/>
      <c r="B56" s="122" t="s">
        <v>91</v>
      </c>
      <c r="C56" s="125"/>
      <c r="D56" s="119">
        <v>0</v>
      </c>
      <c r="E56" s="115"/>
      <c r="F56" s="120"/>
    </row>
    <row r="57" spans="1:6" s="112" customFormat="1" ht="10.5" customHeight="1" x14ac:dyDescent="0.25">
      <c r="A57" s="113"/>
      <c r="B57" s="122"/>
      <c r="C57" s="125"/>
      <c r="D57" s="119"/>
      <c r="E57" s="115"/>
      <c r="F57" s="120"/>
    </row>
    <row r="58" spans="1:6" s="112" customFormat="1" ht="12.75" x14ac:dyDescent="0.25">
      <c r="A58" s="121">
        <v>1</v>
      </c>
      <c r="B58" s="122" t="s">
        <v>387</v>
      </c>
      <c r="C58" s="125">
        <f>0.2*125.3</f>
        <v>25.060000000000002</v>
      </c>
      <c r="D58" s="114" t="s">
        <v>31</v>
      </c>
      <c r="E58" s="114"/>
      <c r="F58" s="120"/>
    </row>
    <row r="59" spans="1:6" s="112" customFormat="1" ht="12.75" x14ac:dyDescent="0.25">
      <c r="A59" s="121">
        <v>2</v>
      </c>
      <c r="B59" s="122" t="s">
        <v>388</v>
      </c>
      <c r="C59" s="125">
        <f>0.15*80.92</f>
        <v>12.138</v>
      </c>
      <c r="D59" s="114" t="s">
        <v>31</v>
      </c>
      <c r="E59" s="114"/>
      <c r="F59" s="120"/>
    </row>
    <row r="60" spans="1:6" s="112" customFormat="1" ht="15" customHeight="1" x14ac:dyDescent="0.25">
      <c r="A60" s="113"/>
      <c r="B60" s="122"/>
      <c r="C60" s="125"/>
      <c r="D60" s="119">
        <v>0</v>
      </c>
      <c r="E60" s="114"/>
      <c r="F60" s="120"/>
    </row>
    <row r="61" spans="1:6" s="112" customFormat="1" ht="15" customHeight="1" x14ac:dyDescent="0.25">
      <c r="A61" s="63">
        <v>1.3</v>
      </c>
      <c r="B61" s="22" t="s">
        <v>92</v>
      </c>
      <c r="C61" s="125"/>
      <c r="D61" s="119">
        <v>0</v>
      </c>
      <c r="E61" s="114"/>
      <c r="F61" s="120"/>
    </row>
    <row r="62" spans="1:6" s="112" customFormat="1" ht="15" customHeight="1" x14ac:dyDescent="0.25">
      <c r="A62" s="113" t="s">
        <v>37</v>
      </c>
      <c r="B62" s="122" t="s">
        <v>136</v>
      </c>
      <c r="C62" s="125"/>
      <c r="D62" s="119">
        <v>0</v>
      </c>
      <c r="E62" s="114"/>
      <c r="F62" s="120"/>
    </row>
    <row r="63" spans="1:6" s="112" customFormat="1" ht="25.5" x14ac:dyDescent="0.25">
      <c r="A63" s="113"/>
      <c r="B63" s="122" t="s">
        <v>134</v>
      </c>
      <c r="C63" s="125"/>
      <c r="D63" s="119"/>
      <c r="E63" s="114"/>
      <c r="F63" s="120"/>
    </row>
    <row r="64" spans="1:6" s="112" customFormat="1" ht="15" customHeight="1" x14ac:dyDescent="0.25">
      <c r="A64" s="113"/>
      <c r="B64" s="117"/>
      <c r="C64" s="125"/>
      <c r="D64" s="119"/>
      <c r="E64" s="114"/>
      <c r="F64" s="120"/>
    </row>
    <row r="65" spans="1:6" s="112" customFormat="1" ht="15" customHeight="1" x14ac:dyDescent="0.25">
      <c r="A65" s="121">
        <v>1</v>
      </c>
      <c r="B65" s="122" t="s">
        <v>384</v>
      </c>
      <c r="C65" s="125">
        <f>0.2*0.2*125.3</f>
        <v>5.0120000000000005</v>
      </c>
      <c r="D65" s="114" t="s">
        <v>32</v>
      </c>
      <c r="E65" s="114"/>
      <c r="F65" s="120"/>
    </row>
    <row r="66" spans="1:6" s="112" customFormat="1" ht="15" customHeight="1" x14ac:dyDescent="0.25">
      <c r="A66" s="121">
        <v>2</v>
      </c>
      <c r="B66" s="122" t="s">
        <v>385</v>
      </c>
      <c r="C66" s="125">
        <f>0.15*0.2*80.92</f>
        <v>2.4276</v>
      </c>
      <c r="D66" s="114" t="s">
        <v>32</v>
      </c>
      <c r="E66" s="114"/>
      <c r="F66" s="120"/>
    </row>
    <row r="67" spans="1:6" s="112" customFormat="1" ht="15" customHeight="1" x14ac:dyDescent="0.25">
      <c r="A67" s="121">
        <v>3</v>
      </c>
      <c r="B67" s="123" t="s">
        <v>389</v>
      </c>
      <c r="C67" s="125">
        <f>((0.6*0.6*2)-(0.4*0.4*2))*4</f>
        <v>1.5999999999999996</v>
      </c>
      <c r="D67" s="114" t="s">
        <v>32</v>
      </c>
      <c r="E67" s="114"/>
      <c r="F67" s="120"/>
    </row>
    <row r="68" spans="1:6" s="112" customFormat="1" ht="15" customHeight="1" x14ac:dyDescent="0.25">
      <c r="A68" s="121">
        <v>4</v>
      </c>
      <c r="B68" s="123" t="s">
        <v>390</v>
      </c>
      <c r="C68" s="125">
        <f>0.25*0.55*3.2*12</f>
        <v>5.2800000000000011</v>
      </c>
      <c r="D68" s="114" t="s">
        <v>32</v>
      </c>
      <c r="E68" s="114"/>
      <c r="F68" s="120"/>
    </row>
    <row r="69" spans="1:6" s="112" customFormat="1" ht="15" customHeight="1" x14ac:dyDescent="0.25">
      <c r="A69" s="121">
        <v>5</v>
      </c>
      <c r="B69" s="123" t="s">
        <v>391</v>
      </c>
      <c r="C69" s="125">
        <f>0.25*0.55*1.9*6</f>
        <v>1.5674999999999999</v>
      </c>
      <c r="D69" s="114" t="s">
        <v>32</v>
      </c>
      <c r="E69" s="114"/>
      <c r="F69" s="120"/>
    </row>
    <row r="70" spans="1:6" s="112" customFormat="1" ht="15" customHeight="1" x14ac:dyDescent="0.25">
      <c r="A70" s="121">
        <v>6</v>
      </c>
      <c r="B70" s="123" t="s">
        <v>392</v>
      </c>
      <c r="C70" s="125">
        <f>0.2*0.2*3.2*12</f>
        <v>1.5360000000000005</v>
      </c>
      <c r="D70" s="114" t="s">
        <v>32</v>
      </c>
      <c r="E70" s="114"/>
      <c r="F70" s="120"/>
    </row>
    <row r="71" spans="1:6" s="112" customFormat="1" ht="15" customHeight="1" x14ac:dyDescent="0.25">
      <c r="A71" s="121">
        <v>8</v>
      </c>
      <c r="B71" s="123" t="s">
        <v>403</v>
      </c>
      <c r="C71" s="125">
        <f>0.2*0.2*79.58</f>
        <v>3.1832000000000007</v>
      </c>
      <c r="D71" s="114" t="s">
        <v>32</v>
      </c>
      <c r="E71" s="114"/>
      <c r="F71" s="120"/>
    </row>
    <row r="72" spans="1:6" s="112" customFormat="1" ht="15" customHeight="1" x14ac:dyDescent="0.25">
      <c r="A72" s="121">
        <v>9</v>
      </c>
      <c r="B72" s="123" t="s">
        <v>402</v>
      </c>
      <c r="C72" s="125">
        <f>(0.55*0.1*80.92)+1.71</f>
        <v>6.1606000000000005</v>
      </c>
      <c r="D72" s="114" t="s">
        <v>32</v>
      </c>
      <c r="E72" s="114"/>
      <c r="F72" s="120"/>
    </row>
    <row r="73" spans="1:6" s="112" customFormat="1" ht="15" customHeight="1" x14ac:dyDescent="0.25">
      <c r="A73" s="121"/>
      <c r="B73" s="46"/>
      <c r="C73" s="125"/>
      <c r="D73" s="114"/>
      <c r="E73" s="114"/>
      <c r="F73" s="120"/>
    </row>
    <row r="74" spans="1:6" s="112" customFormat="1" ht="15" customHeight="1" x14ac:dyDescent="0.25">
      <c r="A74" s="116">
        <v>1.4</v>
      </c>
      <c r="B74" s="134" t="s">
        <v>208</v>
      </c>
      <c r="C74" s="125"/>
      <c r="D74" s="114"/>
      <c r="E74" s="115"/>
      <c r="F74" s="120"/>
    </row>
    <row r="75" spans="1:6" s="112" customFormat="1" ht="51" x14ac:dyDescent="0.25">
      <c r="A75" s="121"/>
      <c r="B75" s="65" t="s">
        <v>75</v>
      </c>
      <c r="C75" s="125"/>
      <c r="D75" s="114"/>
      <c r="E75" s="115"/>
      <c r="F75" s="120"/>
    </row>
    <row r="76" spans="1:6" s="112" customFormat="1" ht="15" customHeight="1" x14ac:dyDescent="0.25">
      <c r="A76" s="113"/>
      <c r="B76" s="117"/>
      <c r="C76" s="125"/>
      <c r="D76" s="119"/>
      <c r="E76" s="114"/>
      <c r="F76" s="120"/>
    </row>
    <row r="77" spans="1:6" s="112" customFormat="1" ht="15" customHeight="1" x14ac:dyDescent="0.25">
      <c r="A77" s="121">
        <v>1</v>
      </c>
      <c r="B77" s="122" t="s">
        <v>384</v>
      </c>
      <c r="C77" s="125">
        <f>0.4*125.3</f>
        <v>50.120000000000005</v>
      </c>
      <c r="D77" s="114" t="s">
        <v>31</v>
      </c>
      <c r="E77" s="114"/>
      <c r="F77" s="120"/>
    </row>
    <row r="78" spans="1:6" s="112" customFormat="1" ht="15" customHeight="1" x14ac:dyDescent="0.25">
      <c r="A78" s="121">
        <v>2</v>
      </c>
      <c r="B78" s="122" t="s">
        <v>385</v>
      </c>
      <c r="C78" s="125">
        <f>0.4*80.92</f>
        <v>32.368000000000002</v>
      </c>
      <c r="D78" s="114" t="s">
        <v>31</v>
      </c>
      <c r="E78" s="114"/>
      <c r="F78" s="120"/>
    </row>
    <row r="79" spans="1:6" s="112" customFormat="1" ht="15" customHeight="1" x14ac:dyDescent="0.25">
      <c r="A79" s="121">
        <v>3</v>
      </c>
      <c r="B79" s="123" t="s">
        <v>389</v>
      </c>
      <c r="C79" s="125">
        <f>0.6*2*4</f>
        <v>4.8</v>
      </c>
      <c r="D79" s="114" t="s">
        <v>31</v>
      </c>
      <c r="E79" s="114"/>
      <c r="F79" s="120"/>
    </row>
    <row r="80" spans="1:6" s="112" customFormat="1" ht="15" customHeight="1" x14ac:dyDescent="0.25">
      <c r="A80" s="121">
        <v>4</v>
      </c>
      <c r="B80" s="123" t="s">
        <v>390</v>
      </c>
      <c r="C80" s="125">
        <f>((0.55*3.2*2)+(0.25*3.2*2))*12</f>
        <v>61.440000000000012</v>
      </c>
      <c r="D80" s="114" t="s">
        <v>31</v>
      </c>
      <c r="E80" s="114"/>
      <c r="F80" s="120"/>
    </row>
    <row r="81" spans="1:6" s="112" customFormat="1" ht="15" customHeight="1" x14ac:dyDescent="0.25">
      <c r="A81" s="121">
        <v>5</v>
      </c>
      <c r="B81" s="123" t="s">
        <v>391</v>
      </c>
      <c r="C81" s="125">
        <f>((0.55*1.9*2)+(0.25*1.9*2))*6</f>
        <v>18.240000000000002</v>
      </c>
      <c r="D81" s="114" t="s">
        <v>31</v>
      </c>
      <c r="E81" s="114"/>
      <c r="F81" s="120"/>
    </row>
    <row r="82" spans="1:6" s="112" customFormat="1" ht="15" customHeight="1" x14ac:dyDescent="0.25">
      <c r="A82" s="121">
        <v>6</v>
      </c>
      <c r="B82" s="123" t="s">
        <v>392</v>
      </c>
      <c r="C82" s="125">
        <f>0.8*3.2*12</f>
        <v>30.720000000000006</v>
      </c>
      <c r="D82" s="114" t="s">
        <v>31</v>
      </c>
      <c r="E82" s="114"/>
      <c r="F82" s="120"/>
    </row>
    <row r="83" spans="1:6" s="112" customFormat="1" ht="15" customHeight="1" x14ac:dyDescent="0.25">
      <c r="A83" s="121">
        <v>8</v>
      </c>
      <c r="B83" s="123" t="s">
        <v>403</v>
      </c>
      <c r="C83" s="125">
        <f>0.6*79.58</f>
        <v>47.747999999999998</v>
      </c>
      <c r="D83" s="114" t="s">
        <v>31</v>
      </c>
      <c r="E83" s="114"/>
      <c r="F83" s="120"/>
    </row>
    <row r="84" spans="1:6" s="112" customFormat="1" ht="15" customHeight="1" x14ac:dyDescent="0.25">
      <c r="A84" s="121">
        <v>9</v>
      </c>
      <c r="B84" s="123" t="s">
        <v>402</v>
      </c>
      <c r="C84" s="125">
        <f>(0.65*80.92)+22.18</f>
        <v>74.778000000000006</v>
      </c>
      <c r="D84" s="114" t="s">
        <v>31</v>
      </c>
      <c r="E84" s="114"/>
      <c r="F84" s="120"/>
    </row>
    <row r="85" spans="1:6" s="112" customFormat="1" ht="15" customHeight="1" x14ac:dyDescent="0.25">
      <c r="A85" s="121"/>
      <c r="B85" s="64"/>
      <c r="C85" s="125"/>
      <c r="D85" s="114"/>
      <c r="E85" s="114"/>
      <c r="F85" s="120"/>
    </row>
    <row r="86" spans="1:6" s="112" customFormat="1" ht="15" customHeight="1" x14ac:dyDescent="0.25">
      <c r="A86" s="116">
        <v>1.5</v>
      </c>
      <c r="B86" s="22" t="s">
        <v>93</v>
      </c>
      <c r="C86" s="125"/>
      <c r="D86" s="119">
        <v>0</v>
      </c>
      <c r="E86" s="115"/>
      <c r="F86" s="120"/>
    </row>
    <row r="87" spans="1:6" s="112" customFormat="1" ht="39" customHeight="1" x14ac:dyDescent="0.25">
      <c r="A87" s="113"/>
      <c r="B87" s="122" t="s">
        <v>209</v>
      </c>
      <c r="C87" s="125"/>
      <c r="D87" s="119">
        <v>0</v>
      </c>
      <c r="E87" s="115"/>
      <c r="F87" s="120"/>
    </row>
    <row r="88" spans="1:6" s="112" customFormat="1" ht="25.5" x14ac:dyDescent="0.25">
      <c r="A88" s="113"/>
      <c r="B88" s="118" t="s">
        <v>211</v>
      </c>
      <c r="C88" s="125"/>
      <c r="D88" s="119">
        <v>0</v>
      </c>
      <c r="E88" s="115"/>
      <c r="F88" s="120"/>
    </row>
    <row r="89" spans="1:6" s="112" customFormat="1" ht="25.5" x14ac:dyDescent="0.25">
      <c r="A89" s="113"/>
      <c r="B89" s="118" t="s">
        <v>210</v>
      </c>
      <c r="C89" s="125"/>
      <c r="D89" s="119"/>
      <c r="E89" s="115"/>
      <c r="F89" s="120"/>
    </row>
    <row r="90" spans="1:6" s="112" customFormat="1" ht="15" customHeight="1" x14ac:dyDescent="0.25">
      <c r="A90" s="113"/>
      <c r="B90" s="118"/>
      <c r="C90" s="125"/>
      <c r="D90" s="119"/>
      <c r="E90" s="115"/>
      <c r="F90" s="120"/>
    </row>
    <row r="91" spans="1:6" s="112" customFormat="1" ht="15" customHeight="1" x14ac:dyDescent="0.25">
      <c r="A91" s="66"/>
      <c r="B91" s="117" t="s">
        <v>4</v>
      </c>
      <c r="C91" s="125"/>
      <c r="D91" s="119"/>
      <c r="E91" s="115"/>
      <c r="F91" s="120"/>
    </row>
    <row r="92" spans="1:6" s="112" customFormat="1" ht="15" customHeight="1" x14ac:dyDescent="0.25">
      <c r="A92" s="121">
        <v>1</v>
      </c>
      <c r="B92" s="122" t="s">
        <v>397</v>
      </c>
      <c r="C92" s="125">
        <f>0.4+0.29</f>
        <v>0.69</v>
      </c>
      <c r="D92" s="114" t="s">
        <v>76</v>
      </c>
      <c r="E92" s="115"/>
      <c r="F92" s="120"/>
    </row>
    <row r="93" spans="1:6" s="112" customFormat="1" ht="15" customHeight="1" x14ac:dyDescent="0.25">
      <c r="A93" s="121">
        <v>2</v>
      </c>
      <c r="B93" s="122" t="s">
        <v>398</v>
      </c>
      <c r="C93" s="125">
        <f>0.15+0.08</f>
        <v>0.22999999999999998</v>
      </c>
      <c r="D93" s="114" t="s">
        <v>76</v>
      </c>
      <c r="E93" s="115"/>
      <c r="F93" s="120"/>
    </row>
    <row r="94" spans="1:6" s="112" customFormat="1" ht="15" customHeight="1" x14ac:dyDescent="0.25">
      <c r="A94" s="121">
        <v>3</v>
      </c>
      <c r="B94" s="122" t="s">
        <v>328</v>
      </c>
      <c r="C94" s="125">
        <f>0.06+0.27+0.08+0.14</f>
        <v>0.55000000000000004</v>
      </c>
      <c r="D94" s="114" t="s">
        <v>76</v>
      </c>
      <c r="E94" s="115"/>
      <c r="F94" s="120"/>
    </row>
    <row r="95" spans="1:6" s="112" customFormat="1" ht="15" customHeight="1" x14ac:dyDescent="0.25">
      <c r="A95" s="121">
        <v>4</v>
      </c>
      <c r="B95" s="122" t="s">
        <v>399</v>
      </c>
      <c r="C95" s="125">
        <f>0.03+0.09+0.03+0.05</f>
        <v>0.2</v>
      </c>
      <c r="D95" s="114" t="s">
        <v>76</v>
      </c>
      <c r="E95" s="115"/>
      <c r="F95" s="120"/>
    </row>
    <row r="96" spans="1:6" s="112" customFormat="1" ht="15" customHeight="1" x14ac:dyDescent="0.25">
      <c r="A96" s="121">
        <v>5</v>
      </c>
      <c r="B96" s="122" t="s">
        <v>400</v>
      </c>
      <c r="C96" s="125">
        <v>0.28000000000000003</v>
      </c>
      <c r="D96" s="114" t="s">
        <v>76</v>
      </c>
      <c r="E96" s="115"/>
      <c r="F96" s="120"/>
    </row>
    <row r="97" spans="1:6" s="112" customFormat="1" ht="15" customHeight="1" x14ac:dyDescent="0.25">
      <c r="A97" s="121">
        <v>6</v>
      </c>
      <c r="B97" s="122" t="s">
        <v>401</v>
      </c>
      <c r="C97" s="125">
        <v>0.09</v>
      </c>
      <c r="D97" s="114" t="s">
        <v>76</v>
      </c>
      <c r="E97" s="115"/>
      <c r="F97" s="120"/>
    </row>
    <row r="98" spans="1:6" s="112" customFormat="1" ht="15" customHeight="1" x14ac:dyDescent="0.25">
      <c r="A98" s="121">
        <v>7</v>
      </c>
      <c r="B98" s="122" t="s">
        <v>404</v>
      </c>
      <c r="C98" s="126">
        <v>0.48</v>
      </c>
      <c r="D98" s="114" t="s">
        <v>76</v>
      </c>
      <c r="E98" s="115"/>
      <c r="F98" s="120"/>
    </row>
    <row r="99" spans="1:6" s="112" customFormat="1" ht="15" customHeight="1" x14ac:dyDescent="0.25">
      <c r="A99" s="121"/>
      <c r="B99" s="122"/>
      <c r="C99" s="125"/>
      <c r="D99" s="114"/>
      <c r="E99" s="115"/>
      <c r="F99" s="120"/>
    </row>
    <row r="100" spans="1:6" s="112" customFormat="1" ht="15" customHeight="1" x14ac:dyDescent="0.25">
      <c r="A100" s="121"/>
      <c r="B100" s="122"/>
      <c r="C100" s="125"/>
      <c r="D100" s="114"/>
      <c r="E100" s="115"/>
      <c r="F100" s="120"/>
    </row>
    <row r="101" spans="1:6" s="112" customFormat="1" ht="15" customHeight="1" x14ac:dyDescent="0.25">
      <c r="A101" s="121"/>
      <c r="B101" s="122"/>
      <c r="C101" s="125"/>
      <c r="D101" s="114"/>
      <c r="E101" s="115"/>
      <c r="F101" s="120"/>
    </row>
    <row r="102" spans="1:6" s="112" customFormat="1" ht="15" customHeight="1" x14ac:dyDescent="0.25">
      <c r="A102" s="121"/>
      <c r="B102" s="122"/>
      <c r="C102" s="125"/>
      <c r="D102" s="114"/>
      <c r="E102" s="115"/>
      <c r="F102" s="120"/>
    </row>
    <row r="103" spans="1:6" s="112" customFormat="1" ht="15" customHeight="1" x14ac:dyDescent="0.25">
      <c r="A103" s="121"/>
      <c r="B103" s="111"/>
      <c r="C103" s="125"/>
      <c r="D103" s="114"/>
      <c r="E103" s="115"/>
      <c r="F103" s="120"/>
    </row>
    <row r="104" spans="1:6" s="112" customFormat="1" ht="15" customHeight="1" x14ac:dyDescent="0.25">
      <c r="A104" s="121"/>
      <c r="B104" s="122"/>
      <c r="C104" s="126"/>
      <c r="D104" s="114"/>
      <c r="E104" s="115"/>
      <c r="F104" s="120"/>
    </row>
    <row r="105" spans="1:6" s="112" customFormat="1" ht="15" customHeight="1" x14ac:dyDescent="0.25">
      <c r="A105" s="121"/>
      <c r="B105" s="122"/>
      <c r="C105" s="125"/>
      <c r="D105" s="114"/>
      <c r="E105" s="115"/>
      <c r="F105" s="120"/>
    </row>
    <row r="106" spans="1:6" s="112" customFormat="1" ht="15" customHeight="1" x14ac:dyDescent="0.25">
      <c r="A106" s="121"/>
      <c r="B106" s="111"/>
      <c r="C106" s="125"/>
      <c r="D106" s="114"/>
      <c r="E106" s="115"/>
      <c r="F106" s="120"/>
    </row>
    <row r="107" spans="1:6" s="112" customFormat="1" ht="15" customHeight="1" x14ac:dyDescent="0.25">
      <c r="A107" s="121"/>
      <c r="B107" s="122"/>
      <c r="C107" s="125"/>
      <c r="D107" s="114"/>
      <c r="E107" s="115"/>
      <c r="F107" s="120"/>
    </row>
    <row r="108" spans="1:6" s="112" customFormat="1" ht="15" customHeight="1" x14ac:dyDescent="0.25">
      <c r="A108" s="121"/>
      <c r="B108" s="46"/>
      <c r="C108" s="125"/>
      <c r="D108" s="114"/>
      <c r="E108" s="115"/>
      <c r="F108" s="120"/>
    </row>
    <row r="109" spans="1:6" s="112" customFormat="1" ht="15" customHeight="1" x14ac:dyDescent="0.25">
      <c r="A109" s="121"/>
      <c r="B109" s="46"/>
      <c r="C109" s="125"/>
      <c r="D109" s="114"/>
      <c r="E109" s="115"/>
      <c r="F109" s="120"/>
    </row>
    <row r="110" spans="1:6" s="112" customFormat="1" ht="15" customHeight="1" x14ac:dyDescent="0.25">
      <c r="A110" s="121"/>
      <c r="B110" s="46"/>
      <c r="C110" s="125"/>
      <c r="D110" s="114"/>
      <c r="E110" s="115"/>
      <c r="F110" s="120"/>
    </row>
    <row r="111" spans="1:6" s="112" customFormat="1" ht="15" customHeight="1" x14ac:dyDescent="0.25">
      <c r="A111" s="67"/>
      <c r="B111" s="68"/>
      <c r="C111" s="105"/>
      <c r="D111" s="49"/>
      <c r="E111" s="50"/>
      <c r="F111" s="69"/>
    </row>
    <row r="112" spans="1:6" s="112" customFormat="1" ht="15" customHeight="1" x14ac:dyDescent="0.25">
      <c r="A112" s="70"/>
      <c r="B112" s="71" t="s">
        <v>426</v>
      </c>
      <c r="C112" s="108"/>
      <c r="D112" s="33"/>
      <c r="E112" s="34"/>
      <c r="F112" s="72"/>
    </row>
    <row r="113" spans="1:6" s="112" customFormat="1" ht="15" customHeight="1" x14ac:dyDescent="0.25">
      <c r="A113" s="28"/>
      <c r="B113" s="29" t="s">
        <v>427</v>
      </c>
      <c r="C113" s="102"/>
      <c r="D113" s="30"/>
      <c r="E113" s="31"/>
      <c r="F113" s="32"/>
    </row>
    <row r="114" spans="1:6" s="112" customFormat="1" ht="15" customHeight="1" x14ac:dyDescent="0.25">
      <c r="A114" s="73"/>
      <c r="B114" s="11" t="s">
        <v>495</v>
      </c>
      <c r="C114" s="109"/>
      <c r="D114" s="74"/>
      <c r="E114" s="75"/>
      <c r="F114" s="76"/>
    </row>
    <row r="115" spans="1:6" s="112" customFormat="1" ht="15" customHeight="1" x14ac:dyDescent="0.25">
      <c r="A115" s="113"/>
      <c r="B115" s="18" t="s">
        <v>54</v>
      </c>
      <c r="C115" s="125"/>
      <c r="D115" s="114"/>
      <c r="E115" s="115"/>
      <c r="F115" s="20"/>
    </row>
    <row r="116" spans="1:6" s="112" customFormat="1" ht="15" customHeight="1" x14ac:dyDescent="0.25">
      <c r="A116" s="116">
        <v>1.1000000000000001</v>
      </c>
      <c r="B116" s="124" t="s">
        <v>88</v>
      </c>
      <c r="C116" s="125"/>
      <c r="D116" s="114"/>
      <c r="E116" s="115"/>
      <c r="F116" s="20"/>
    </row>
    <row r="117" spans="1:6" s="112" customFormat="1" ht="51.75" customHeight="1" x14ac:dyDescent="0.25">
      <c r="A117" s="113"/>
      <c r="B117" s="122" t="s">
        <v>139</v>
      </c>
      <c r="C117" s="125"/>
      <c r="D117" s="114"/>
      <c r="E117" s="115"/>
      <c r="F117" s="20"/>
    </row>
    <row r="118" spans="1:6" s="112" customFormat="1" ht="38.25" x14ac:dyDescent="0.25">
      <c r="A118" s="113"/>
      <c r="B118" s="122" t="s">
        <v>144</v>
      </c>
      <c r="C118" s="125"/>
      <c r="D118" s="114"/>
      <c r="E118" s="115"/>
      <c r="F118" s="20"/>
    </row>
    <row r="119" spans="1:6" s="112" customFormat="1" ht="15" customHeight="1" x14ac:dyDescent="0.25">
      <c r="A119" s="113"/>
      <c r="B119" s="122"/>
      <c r="C119" s="125"/>
      <c r="D119" s="114"/>
      <c r="E119" s="115"/>
      <c r="F119" s="20"/>
    </row>
    <row r="120" spans="1:6" s="112" customFormat="1" ht="3" customHeight="1" x14ac:dyDescent="0.25">
      <c r="A120" s="113"/>
      <c r="B120" s="122"/>
      <c r="C120" s="125"/>
      <c r="D120" s="114"/>
      <c r="E120" s="115"/>
      <c r="F120" s="20"/>
    </row>
    <row r="121" spans="1:6" s="112" customFormat="1" ht="15" customHeight="1" x14ac:dyDescent="0.25">
      <c r="A121" s="121">
        <v>1</v>
      </c>
      <c r="B121" s="122" t="s">
        <v>405</v>
      </c>
      <c r="C121" s="125">
        <f>(89.18*2.8)+(27.5*1.5)</f>
        <v>290.95400000000001</v>
      </c>
      <c r="D121" s="114"/>
      <c r="E121" s="115"/>
      <c r="F121" s="120"/>
    </row>
    <row r="122" spans="1:6" s="112" customFormat="1" ht="15" customHeight="1" x14ac:dyDescent="0.25">
      <c r="A122" s="113"/>
      <c r="B122" s="111"/>
      <c r="C122" s="125"/>
      <c r="D122" s="114"/>
      <c r="E122" s="115"/>
      <c r="F122" s="120"/>
    </row>
    <row r="123" spans="1:6" s="112" customFormat="1" ht="15" customHeight="1" x14ac:dyDescent="0.25">
      <c r="A123" s="116">
        <v>1.2</v>
      </c>
      <c r="B123" s="117" t="s">
        <v>101</v>
      </c>
      <c r="C123" s="125"/>
      <c r="D123" s="114"/>
      <c r="E123" s="115"/>
      <c r="F123" s="120"/>
    </row>
    <row r="124" spans="1:6" s="112" customFormat="1" ht="51" x14ac:dyDescent="0.25">
      <c r="A124" s="113"/>
      <c r="B124" s="65" t="s">
        <v>206</v>
      </c>
      <c r="C124" s="125"/>
      <c r="D124" s="114"/>
      <c r="E124" s="115"/>
      <c r="F124" s="120"/>
    </row>
    <row r="125" spans="1:6" s="112" customFormat="1" ht="15" customHeight="1" x14ac:dyDescent="0.25">
      <c r="A125" s="121"/>
      <c r="B125" s="122" t="s">
        <v>405</v>
      </c>
      <c r="C125" s="125">
        <f>C121*2</f>
        <v>581.90800000000002</v>
      </c>
      <c r="D125" s="114"/>
      <c r="E125" s="114"/>
      <c r="F125" s="120"/>
    </row>
    <row r="126" spans="1:6" s="112" customFormat="1" ht="15" customHeight="1" x14ac:dyDescent="0.25">
      <c r="A126" s="121"/>
      <c r="B126" s="122"/>
      <c r="C126" s="125"/>
      <c r="D126" s="114"/>
      <c r="E126" s="114"/>
      <c r="F126" s="120"/>
    </row>
    <row r="127" spans="1:6" s="112" customFormat="1" ht="15" customHeight="1" x14ac:dyDescent="0.25">
      <c r="A127" s="121"/>
      <c r="B127" s="122"/>
      <c r="C127" s="125"/>
      <c r="D127" s="114"/>
      <c r="E127" s="114"/>
      <c r="F127" s="120"/>
    </row>
    <row r="128" spans="1:6" s="112" customFormat="1" ht="15" customHeight="1" x14ac:dyDescent="0.25">
      <c r="A128" s="121"/>
      <c r="B128" s="122"/>
      <c r="C128" s="125"/>
      <c r="D128" s="114"/>
      <c r="E128" s="114"/>
      <c r="F128" s="120"/>
    </row>
    <row r="129" spans="1:6" s="112" customFormat="1" ht="15" customHeight="1" x14ac:dyDescent="0.25">
      <c r="A129" s="121"/>
      <c r="B129" s="122"/>
      <c r="C129" s="125"/>
      <c r="D129" s="114"/>
      <c r="E129" s="114"/>
      <c r="F129" s="120"/>
    </row>
    <row r="130" spans="1:6" s="112" customFormat="1" ht="15" customHeight="1" x14ac:dyDescent="0.25">
      <c r="A130" s="121"/>
      <c r="B130" s="122"/>
      <c r="C130" s="125"/>
      <c r="D130" s="114"/>
      <c r="E130" s="114"/>
      <c r="F130" s="120"/>
    </row>
    <row r="131" spans="1:6" s="112" customFormat="1" ht="15" customHeight="1" x14ac:dyDescent="0.25">
      <c r="A131" s="121"/>
      <c r="B131" s="122"/>
      <c r="C131" s="125"/>
      <c r="D131" s="114"/>
      <c r="E131" s="115"/>
      <c r="F131" s="20"/>
    </row>
    <row r="132" spans="1:6" s="112" customFormat="1" ht="15" customHeight="1" x14ac:dyDescent="0.25">
      <c r="A132" s="23"/>
      <c r="B132" s="52" t="s">
        <v>428</v>
      </c>
      <c r="C132" s="101"/>
      <c r="D132" s="25"/>
      <c r="E132" s="26"/>
      <c r="F132" s="27"/>
    </row>
    <row r="133" spans="1:6" s="77" customFormat="1" ht="15" customHeight="1" x14ac:dyDescent="0.25">
      <c r="A133" s="28"/>
      <c r="B133" s="29" t="s">
        <v>429</v>
      </c>
      <c r="C133" s="102"/>
      <c r="D133" s="30"/>
      <c r="E133" s="31"/>
      <c r="F133" s="32"/>
    </row>
    <row r="134" spans="1:6" s="112" customFormat="1" ht="15" customHeight="1" x14ac:dyDescent="0.25">
      <c r="A134" s="73"/>
      <c r="B134" s="11" t="s">
        <v>496</v>
      </c>
      <c r="C134" s="109"/>
      <c r="D134" s="78"/>
      <c r="E134" s="75"/>
      <c r="F134" s="76"/>
    </row>
    <row r="135" spans="1:6" s="112" customFormat="1" ht="15" customHeight="1" x14ac:dyDescent="0.25">
      <c r="A135" s="113"/>
      <c r="B135" s="21" t="s">
        <v>65</v>
      </c>
      <c r="C135" s="125"/>
      <c r="D135" s="19"/>
      <c r="E135" s="115"/>
      <c r="F135" s="20"/>
    </row>
    <row r="136" spans="1:6" s="112" customFormat="1" ht="15" customHeight="1" x14ac:dyDescent="0.25">
      <c r="A136" s="116">
        <v>1.1000000000000001</v>
      </c>
      <c r="B136" s="22" t="s">
        <v>88</v>
      </c>
      <c r="C136" s="125"/>
      <c r="D136" s="19"/>
      <c r="E136" s="115"/>
      <c r="F136" s="20"/>
    </row>
    <row r="137" spans="1:6" s="112" customFormat="1" ht="38.25" x14ac:dyDescent="0.25">
      <c r="A137" s="113"/>
      <c r="B137" s="122" t="s">
        <v>150</v>
      </c>
      <c r="C137" s="125"/>
      <c r="D137" s="19"/>
      <c r="E137" s="115"/>
      <c r="F137" s="20"/>
    </row>
    <row r="138" spans="1:6" s="112" customFormat="1" ht="38.25" x14ac:dyDescent="0.25">
      <c r="A138" s="113"/>
      <c r="B138" s="122" t="s">
        <v>151</v>
      </c>
      <c r="C138" s="125"/>
      <c r="D138" s="19"/>
      <c r="E138" s="115"/>
      <c r="F138" s="20"/>
    </row>
    <row r="139" spans="1:6" s="112" customFormat="1" ht="15" customHeight="1" x14ac:dyDescent="0.25">
      <c r="A139" s="113"/>
      <c r="B139" s="81"/>
      <c r="C139" s="125"/>
      <c r="D139" s="19"/>
      <c r="E139" s="115"/>
      <c r="F139" s="20"/>
    </row>
    <row r="140" spans="1:6" s="112" customFormat="1" ht="15" customHeight="1" x14ac:dyDescent="0.25">
      <c r="A140" s="82"/>
      <c r="B140" s="79" t="s">
        <v>355</v>
      </c>
      <c r="C140" s="125"/>
      <c r="D140" s="119"/>
      <c r="E140" s="115"/>
      <c r="F140" s="120"/>
    </row>
    <row r="141" spans="1:6" s="112" customFormat="1" ht="15" customHeight="1" x14ac:dyDescent="0.25">
      <c r="A141" s="121">
        <v>1</v>
      </c>
      <c r="B141" s="122" t="s">
        <v>406</v>
      </c>
      <c r="C141" s="125">
        <v>1</v>
      </c>
      <c r="D141" s="114" t="s">
        <v>1</v>
      </c>
      <c r="E141" s="115"/>
      <c r="F141" s="120"/>
    </row>
    <row r="142" spans="1:6" s="112" customFormat="1" ht="15" customHeight="1" x14ac:dyDescent="0.25">
      <c r="A142" s="121">
        <v>2</v>
      </c>
      <c r="B142" s="122" t="s">
        <v>407</v>
      </c>
      <c r="C142" s="125">
        <v>1</v>
      </c>
      <c r="D142" s="114" t="s">
        <v>1</v>
      </c>
      <c r="E142" s="115"/>
      <c r="F142" s="120"/>
    </row>
    <row r="143" spans="1:6" s="112" customFormat="1" ht="15" customHeight="1" x14ac:dyDescent="0.25">
      <c r="A143" s="121"/>
      <c r="B143" s="92"/>
      <c r="C143" s="125"/>
      <c r="D143" s="114"/>
      <c r="E143" s="115"/>
      <c r="F143" s="120"/>
    </row>
    <row r="144" spans="1:6" s="112" customFormat="1" ht="15" customHeight="1" x14ac:dyDescent="0.25">
      <c r="A144" s="121"/>
      <c r="B144" s="92"/>
      <c r="C144" s="125"/>
      <c r="D144" s="114"/>
      <c r="E144" s="115"/>
      <c r="F144" s="120"/>
    </row>
    <row r="145" spans="1:6" s="112" customFormat="1" ht="15" customHeight="1" x14ac:dyDescent="0.25">
      <c r="A145" s="121"/>
      <c r="B145" s="92"/>
      <c r="C145" s="125"/>
      <c r="D145" s="114"/>
      <c r="E145" s="115"/>
      <c r="F145" s="120"/>
    </row>
    <row r="146" spans="1:6" s="112" customFormat="1" ht="15" customHeight="1" x14ac:dyDescent="0.25">
      <c r="A146" s="121"/>
      <c r="B146" s="92"/>
      <c r="C146" s="125"/>
      <c r="D146" s="114"/>
      <c r="E146" s="115"/>
      <c r="F146" s="120"/>
    </row>
    <row r="147" spans="1:6" s="112" customFormat="1" ht="15" customHeight="1" x14ac:dyDescent="0.25">
      <c r="A147" s="121"/>
      <c r="B147" s="92"/>
      <c r="C147" s="125"/>
      <c r="D147" s="114"/>
      <c r="E147" s="115"/>
      <c r="F147" s="120"/>
    </row>
    <row r="148" spans="1:6" s="112" customFormat="1" ht="15" customHeight="1" x14ac:dyDescent="0.25">
      <c r="A148" s="121"/>
      <c r="B148" s="92"/>
      <c r="C148" s="125"/>
      <c r="D148" s="114"/>
      <c r="E148" s="115"/>
      <c r="F148" s="120"/>
    </row>
    <row r="149" spans="1:6" s="112" customFormat="1" ht="15" customHeight="1" x14ac:dyDescent="0.25">
      <c r="A149" s="121"/>
      <c r="B149" s="92"/>
      <c r="C149" s="125"/>
      <c r="D149" s="114"/>
      <c r="E149" s="115"/>
      <c r="F149" s="120"/>
    </row>
    <row r="150" spans="1:6" s="112" customFormat="1" ht="15" customHeight="1" x14ac:dyDescent="0.25">
      <c r="A150" s="121"/>
      <c r="C150" s="125"/>
      <c r="D150" s="114"/>
      <c r="E150" s="115"/>
      <c r="F150" s="120"/>
    </row>
    <row r="151" spans="1:6" s="112" customFormat="1" ht="15" customHeight="1" x14ac:dyDescent="0.25">
      <c r="A151" s="121"/>
      <c r="B151" s="122"/>
      <c r="C151" s="125"/>
      <c r="D151" s="114"/>
      <c r="E151" s="115"/>
      <c r="F151" s="20"/>
    </row>
    <row r="152" spans="1:6" s="112" customFormat="1" ht="15" customHeight="1" x14ac:dyDescent="0.25">
      <c r="A152" s="121"/>
      <c r="B152" s="122"/>
      <c r="C152" s="125"/>
      <c r="D152" s="114"/>
      <c r="E152" s="115"/>
      <c r="F152" s="20"/>
    </row>
    <row r="153" spans="1:6" s="112" customFormat="1" ht="15" customHeight="1" x14ac:dyDescent="0.25">
      <c r="A153" s="67"/>
      <c r="B153" s="122"/>
      <c r="C153" s="125"/>
      <c r="D153" s="114"/>
      <c r="E153" s="115"/>
      <c r="F153" s="20"/>
    </row>
    <row r="154" spans="1:6" s="112" customFormat="1" ht="15" customHeight="1" x14ac:dyDescent="0.25">
      <c r="A154" s="23"/>
      <c r="B154" s="24" t="s">
        <v>430</v>
      </c>
      <c r="C154" s="101"/>
      <c r="D154" s="25"/>
      <c r="E154" s="26"/>
      <c r="F154" s="27"/>
    </row>
    <row r="155" spans="1:6" s="77" customFormat="1" ht="15" customHeight="1" x14ac:dyDescent="0.25">
      <c r="A155" s="28"/>
      <c r="B155" s="29" t="s">
        <v>431</v>
      </c>
      <c r="C155" s="102"/>
      <c r="D155" s="30"/>
      <c r="E155" s="31"/>
      <c r="F155" s="32"/>
    </row>
    <row r="156" spans="1:6" s="112" customFormat="1" ht="15" customHeight="1" x14ac:dyDescent="0.25">
      <c r="A156" s="58"/>
      <c r="B156" s="11" t="s">
        <v>432</v>
      </c>
      <c r="C156" s="109"/>
      <c r="D156" s="78"/>
      <c r="E156" s="75"/>
      <c r="F156" s="76"/>
    </row>
    <row r="157" spans="1:6" s="112" customFormat="1" ht="15" customHeight="1" x14ac:dyDescent="0.25">
      <c r="A157" s="15"/>
      <c r="B157" s="83" t="s">
        <v>68</v>
      </c>
      <c r="C157" s="125"/>
      <c r="D157" s="19"/>
      <c r="E157" s="115"/>
      <c r="F157" s="20"/>
    </row>
    <row r="158" spans="1:6" s="112" customFormat="1" ht="15" customHeight="1" x14ac:dyDescent="0.25">
      <c r="A158" s="63">
        <v>1.1000000000000001</v>
      </c>
      <c r="B158" s="117" t="s">
        <v>88</v>
      </c>
      <c r="C158" s="125"/>
      <c r="D158" s="19"/>
      <c r="E158" s="115"/>
      <c r="F158" s="20"/>
    </row>
    <row r="159" spans="1:6" s="112" customFormat="1" ht="52.5" customHeight="1" x14ac:dyDescent="0.25">
      <c r="A159" s="63"/>
      <c r="B159" s="122" t="s">
        <v>177</v>
      </c>
      <c r="C159" s="125"/>
      <c r="D159" s="19"/>
      <c r="E159" s="115"/>
      <c r="F159" s="20"/>
    </row>
    <row r="160" spans="1:6" s="112" customFormat="1" ht="25.5" x14ac:dyDescent="0.25">
      <c r="A160" s="113"/>
      <c r="B160" s="122" t="s">
        <v>270</v>
      </c>
      <c r="C160" s="125"/>
      <c r="D160" s="119">
        <v>0</v>
      </c>
      <c r="E160" s="115"/>
      <c r="F160" s="20"/>
    </row>
    <row r="161" spans="1:6" s="112" customFormat="1" ht="15" customHeight="1" x14ac:dyDescent="0.25">
      <c r="A161" s="113"/>
      <c r="B161" s="122"/>
      <c r="C161" s="125"/>
      <c r="D161" s="119"/>
      <c r="E161" s="115"/>
      <c r="F161" s="20"/>
    </row>
    <row r="162" spans="1:6" s="112" customFormat="1" ht="15" customHeight="1" x14ac:dyDescent="0.25">
      <c r="A162" s="63">
        <v>1.2</v>
      </c>
      <c r="B162" s="124" t="s">
        <v>115</v>
      </c>
      <c r="C162" s="125"/>
      <c r="D162" s="119">
        <v>0</v>
      </c>
      <c r="E162" s="115"/>
      <c r="F162" s="20"/>
    </row>
    <row r="163" spans="1:6" s="112" customFormat="1" ht="38.25" customHeight="1" x14ac:dyDescent="0.25">
      <c r="A163" s="116"/>
      <c r="B163" s="122" t="s">
        <v>207</v>
      </c>
      <c r="C163" s="125"/>
      <c r="D163" s="114" t="s">
        <v>37</v>
      </c>
      <c r="E163" s="115"/>
      <c r="F163" s="20"/>
    </row>
    <row r="164" spans="1:6" s="112" customFormat="1" ht="12" customHeight="1" x14ac:dyDescent="0.25">
      <c r="A164" s="116"/>
      <c r="B164" s="122"/>
      <c r="C164" s="125"/>
      <c r="D164" s="114"/>
      <c r="E164" s="115"/>
      <c r="F164" s="20"/>
    </row>
    <row r="165" spans="1:6" s="112" customFormat="1" ht="15" customHeight="1" x14ac:dyDescent="0.25">
      <c r="A165" s="121">
        <v>1</v>
      </c>
      <c r="B165" s="122" t="s">
        <v>405</v>
      </c>
      <c r="C165" s="125">
        <f>C125</f>
        <v>581.90800000000002</v>
      </c>
      <c r="D165" s="114" t="s">
        <v>31</v>
      </c>
      <c r="E165" s="114"/>
      <c r="F165" s="120"/>
    </row>
    <row r="166" spans="1:6" s="112" customFormat="1" ht="15" customHeight="1" x14ac:dyDescent="0.25">
      <c r="A166" s="121"/>
      <c r="B166" s="122"/>
      <c r="C166" s="125"/>
      <c r="D166" s="114"/>
      <c r="E166" s="114"/>
      <c r="F166" s="120"/>
    </row>
    <row r="167" spans="1:6" s="112" customFormat="1" ht="15" customHeight="1" x14ac:dyDescent="0.25">
      <c r="A167" s="121"/>
      <c r="B167" s="122"/>
      <c r="C167" s="125"/>
      <c r="D167" s="114"/>
      <c r="E167" s="114"/>
      <c r="F167" s="120"/>
    </row>
    <row r="168" spans="1:6" s="112" customFormat="1" ht="15" customHeight="1" x14ac:dyDescent="0.25">
      <c r="A168" s="121"/>
      <c r="B168" s="122"/>
      <c r="C168" s="125"/>
      <c r="D168" s="114"/>
      <c r="E168" s="114"/>
      <c r="F168" s="120"/>
    </row>
    <row r="169" spans="1:6" s="112" customFormat="1" ht="15" customHeight="1" x14ac:dyDescent="0.25">
      <c r="A169" s="121"/>
      <c r="B169" s="122"/>
      <c r="C169" s="125"/>
      <c r="D169" s="114"/>
      <c r="E169" s="114"/>
      <c r="F169" s="120"/>
    </row>
    <row r="170" spans="1:6" s="112" customFormat="1" ht="15" customHeight="1" x14ac:dyDescent="0.25">
      <c r="A170" s="121"/>
      <c r="B170" s="122"/>
      <c r="C170" s="125"/>
      <c r="D170" s="114"/>
      <c r="E170" s="114"/>
      <c r="F170" s="120"/>
    </row>
    <row r="171" spans="1:6" s="112" customFormat="1" ht="15" customHeight="1" x14ac:dyDescent="0.25">
      <c r="A171" s="121"/>
      <c r="B171" s="122"/>
      <c r="C171" s="125"/>
      <c r="D171" s="114"/>
      <c r="E171" s="114"/>
      <c r="F171" s="120"/>
    </row>
    <row r="172" spans="1:6" s="112" customFormat="1" ht="15" customHeight="1" x14ac:dyDescent="0.25">
      <c r="A172" s="121"/>
      <c r="B172" s="122"/>
      <c r="C172" s="125"/>
      <c r="D172" s="114"/>
      <c r="E172" s="114"/>
      <c r="F172" s="120"/>
    </row>
    <row r="173" spans="1:6" s="112" customFormat="1" ht="15" customHeight="1" x14ac:dyDescent="0.25">
      <c r="A173" s="121"/>
      <c r="B173" s="122"/>
      <c r="C173" s="125"/>
      <c r="D173" s="114"/>
      <c r="E173" s="114"/>
      <c r="F173" s="120"/>
    </row>
    <row r="174" spans="1:6" s="112" customFormat="1" ht="15" customHeight="1" x14ac:dyDescent="0.25">
      <c r="A174" s="121"/>
      <c r="B174" s="122"/>
      <c r="C174" s="125"/>
      <c r="D174" s="114"/>
      <c r="E174" s="114"/>
      <c r="F174" s="120"/>
    </row>
    <row r="175" spans="1:6" s="112" customFormat="1" ht="15" customHeight="1" x14ac:dyDescent="0.25">
      <c r="A175" s="121"/>
      <c r="B175" s="122"/>
      <c r="C175" s="125"/>
      <c r="D175" s="114"/>
      <c r="E175" s="114"/>
      <c r="F175" s="120"/>
    </row>
    <row r="176" spans="1:6" s="112" customFormat="1" ht="15" customHeight="1" x14ac:dyDescent="0.25">
      <c r="A176" s="121"/>
      <c r="B176" s="122"/>
      <c r="C176" s="125"/>
      <c r="D176" s="114"/>
      <c r="E176" s="114"/>
      <c r="F176" s="120"/>
    </row>
    <row r="177" spans="1:6" s="112" customFormat="1" ht="15" customHeight="1" x14ac:dyDescent="0.25">
      <c r="A177" s="121"/>
      <c r="B177" s="122"/>
      <c r="C177" s="125"/>
      <c r="D177" s="114"/>
      <c r="E177" s="114"/>
      <c r="F177" s="120"/>
    </row>
    <row r="178" spans="1:6" s="112" customFormat="1" ht="15" customHeight="1" x14ac:dyDescent="0.25">
      <c r="A178" s="121"/>
      <c r="B178" s="122"/>
      <c r="C178" s="125"/>
      <c r="D178" s="114"/>
      <c r="E178" s="114"/>
      <c r="F178" s="120"/>
    </row>
    <row r="179" spans="1:6" s="112" customFormat="1" ht="15" customHeight="1" x14ac:dyDescent="0.25">
      <c r="A179" s="121"/>
      <c r="B179" s="122"/>
      <c r="C179" s="125"/>
      <c r="D179" s="114"/>
      <c r="E179" s="114"/>
      <c r="F179" s="120"/>
    </row>
    <row r="180" spans="1:6" s="112" customFormat="1" ht="15" customHeight="1" x14ac:dyDescent="0.25">
      <c r="A180" s="121"/>
      <c r="B180" s="122"/>
      <c r="C180" s="125"/>
      <c r="D180" s="114"/>
      <c r="E180" s="114"/>
      <c r="F180" s="120"/>
    </row>
    <row r="181" spans="1:6" s="112" customFormat="1" ht="15" customHeight="1" x14ac:dyDescent="0.25">
      <c r="A181" s="121"/>
      <c r="B181" s="122"/>
      <c r="C181" s="125"/>
      <c r="D181" s="114"/>
      <c r="E181" s="114"/>
      <c r="F181" s="120"/>
    </row>
    <row r="182" spans="1:6" s="112" customFormat="1" ht="15" customHeight="1" x14ac:dyDescent="0.25">
      <c r="A182" s="121"/>
      <c r="B182" s="122"/>
      <c r="C182" s="125"/>
      <c r="D182" s="114"/>
      <c r="E182" s="114"/>
      <c r="F182" s="120"/>
    </row>
    <row r="183" spans="1:6" s="112" customFormat="1" ht="15" customHeight="1" x14ac:dyDescent="0.25">
      <c r="A183" s="121"/>
      <c r="B183" s="122"/>
      <c r="C183" s="125"/>
      <c r="D183" s="114"/>
      <c r="E183" s="114"/>
      <c r="F183" s="120"/>
    </row>
    <row r="184" spans="1:6" s="112" customFormat="1" ht="15" customHeight="1" x14ac:dyDescent="0.25">
      <c r="A184" s="121"/>
      <c r="B184" s="122"/>
      <c r="C184" s="125"/>
      <c r="D184" s="114"/>
      <c r="E184" s="114"/>
      <c r="F184" s="120"/>
    </row>
    <row r="185" spans="1:6" s="112" customFormat="1" ht="15" customHeight="1" x14ac:dyDescent="0.25">
      <c r="A185" s="121"/>
      <c r="B185" s="122"/>
      <c r="C185" s="125"/>
      <c r="D185" s="114"/>
      <c r="E185" s="114"/>
      <c r="F185" s="120"/>
    </row>
    <row r="186" spans="1:6" s="112" customFormat="1" ht="15" customHeight="1" x14ac:dyDescent="0.25">
      <c r="A186" s="121"/>
      <c r="B186" s="115"/>
      <c r="C186" s="125"/>
      <c r="D186" s="114"/>
      <c r="E186" s="115"/>
      <c r="F186" s="20"/>
    </row>
    <row r="187" spans="1:6" s="112" customFormat="1" ht="15" customHeight="1" x14ac:dyDescent="0.25">
      <c r="A187" s="121"/>
      <c r="B187" s="115"/>
      <c r="C187" s="125"/>
      <c r="D187" s="114"/>
      <c r="E187" s="115"/>
      <c r="F187" s="20"/>
    </row>
    <row r="188" spans="1:6" s="112" customFormat="1" ht="15" customHeight="1" x14ac:dyDescent="0.25">
      <c r="A188" s="84"/>
      <c r="B188" s="52" t="s">
        <v>433</v>
      </c>
      <c r="C188" s="110"/>
      <c r="D188" s="85"/>
      <c r="E188" s="86"/>
      <c r="F188" s="27"/>
    </row>
    <row r="189" spans="1:6" s="77" customFormat="1" ht="15" customHeight="1" x14ac:dyDescent="0.25">
      <c r="A189" s="28"/>
      <c r="B189" s="29" t="s">
        <v>434</v>
      </c>
      <c r="C189" s="106"/>
      <c r="D189" s="55"/>
      <c r="E189" s="56"/>
      <c r="F189" s="32"/>
    </row>
    <row r="190" spans="1:6" s="112" customFormat="1" ht="15" customHeight="1" x14ac:dyDescent="0.25">
      <c r="A190" s="54"/>
      <c r="B190" s="80" t="s">
        <v>497</v>
      </c>
      <c r="C190" s="109"/>
      <c r="D190" s="78"/>
      <c r="E190" s="75"/>
      <c r="F190" s="76"/>
    </row>
    <row r="191" spans="1:6" s="112" customFormat="1" ht="15" customHeight="1" x14ac:dyDescent="0.25">
      <c r="A191" s="23"/>
      <c r="B191" s="88" t="s">
        <v>117</v>
      </c>
      <c r="C191" s="100"/>
      <c r="D191" s="16"/>
      <c r="E191" s="61"/>
      <c r="F191" s="17"/>
    </row>
    <row r="192" spans="1:6" s="112" customFormat="1" ht="15" customHeight="1" x14ac:dyDescent="0.25">
      <c r="A192" s="116">
        <v>1.1000000000000001</v>
      </c>
      <c r="B192" s="89" t="s">
        <v>88</v>
      </c>
      <c r="C192" s="125"/>
      <c r="D192" s="19"/>
      <c r="E192" s="115"/>
      <c r="F192" s="20"/>
    </row>
    <row r="193" spans="1:6" s="112" customFormat="1" ht="38.25" x14ac:dyDescent="0.25">
      <c r="A193" s="116"/>
      <c r="B193" s="122" t="s">
        <v>178</v>
      </c>
      <c r="C193" s="125"/>
      <c r="D193" s="19"/>
      <c r="E193" s="115"/>
      <c r="F193" s="20"/>
    </row>
    <row r="194" spans="1:6" s="112" customFormat="1" ht="38.25" x14ac:dyDescent="0.25">
      <c r="A194" s="116"/>
      <c r="B194" s="122" t="s">
        <v>179</v>
      </c>
      <c r="C194" s="125"/>
      <c r="D194" s="119">
        <v>0</v>
      </c>
      <c r="E194" s="115"/>
      <c r="F194" s="120"/>
    </row>
    <row r="195" spans="1:6" s="112" customFormat="1" ht="51" x14ac:dyDescent="0.25">
      <c r="A195" s="113"/>
      <c r="B195" s="122" t="s">
        <v>180</v>
      </c>
      <c r="C195" s="125"/>
      <c r="D195" s="119"/>
      <c r="E195" s="115"/>
      <c r="F195" s="120"/>
    </row>
    <row r="196" spans="1:6" s="112" customFormat="1" ht="38.25" x14ac:dyDescent="0.25">
      <c r="A196" s="113"/>
      <c r="B196" s="122" t="s">
        <v>181</v>
      </c>
      <c r="C196" s="125"/>
      <c r="D196" s="119"/>
      <c r="E196" s="115"/>
      <c r="F196" s="120"/>
    </row>
    <row r="197" spans="1:6" s="112" customFormat="1" ht="25.5" x14ac:dyDescent="0.25">
      <c r="A197" s="113"/>
      <c r="B197" s="122" t="s">
        <v>182</v>
      </c>
      <c r="C197" s="125"/>
      <c r="D197" s="119"/>
      <c r="E197" s="115"/>
      <c r="F197" s="120"/>
    </row>
    <row r="198" spans="1:6" s="112" customFormat="1" ht="38.25" x14ac:dyDescent="0.25">
      <c r="A198" s="113"/>
      <c r="B198" s="122" t="s">
        <v>183</v>
      </c>
      <c r="C198" s="125"/>
      <c r="D198" s="119"/>
      <c r="E198" s="115"/>
      <c r="F198" s="120"/>
    </row>
    <row r="199" spans="1:6" s="112" customFormat="1" ht="12.75" x14ac:dyDescent="0.25">
      <c r="A199" s="113"/>
      <c r="B199" s="122" t="s">
        <v>184</v>
      </c>
      <c r="C199" s="125"/>
      <c r="D199" s="119"/>
      <c r="E199" s="115"/>
      <c r="F199" s="120"/>
    </row>
    <row r="200" spans="1:6" s="112" customFormat="1" ht="15" customHeight="1" x14ac:dyDescent="0.25">
      <c r="A200" s="113"/>
      <c r="B200" s="122" t="s">
        <v>185</v>
      </c>
      <c r="C200" s="125"/>
      <c r="D200" s="119"/>
      <c r="E200" s="115"/>
      <c r="F200" s="120"/>
    </row>
    <row r="201" spans="1:6" s="112" customFormat="1" ht="15" customHeight="1" x14ac:dyDescent="0.25">
      <c r="A201" s="113"/>
      <c r="B201" s="122"/>
      <c r="C201" s="125"/>
      <c r="D201" s="119"/>
      <c r="E201" s="115"/>
      <c r="F201" s="120"/>
    </row>
    <row r="202" spans="1:6" s="112" customFormat="1" ht="15" customHeight="1" x14ac:dyDescent="0.25">
      <c r="A202" s="116">
        <v>1.2</v>
      </c>
      <c r="B202" s="117" t="s">
        <v>186</v>
      </c>
      <c r="C202" s="125"/>
      <c r="D202" s="119">
        <v>0</v>
      </c>
      <c r="E202" s="114"/>
      <c r="F202" s="20"/>
    </row>
    <row r="203" spans="1:6" s="112" customFormat="1" ht="25.5" x14ac:dyDescent="0.25">
      <c r="A203" s="121">
        <v>1</v>
      </c>
      <c r="B203" s="122" t="s">
        <v>187</v>
      </c>
      <c r="C203" s="125"/>
      <c r="D203" s="114"/>
      <c r="E203" s="114"/>
      <c r="F203" s="120"/>
    </row>
    <row r="204" spans="1:6" s="112" customFormat="1" ht="25.5" x14ac:dyDescent="0.25">
      <c r="A204" s="121">
        <v>2</v>
      </c>
      <c r="B204" s="122" t="s">
        <v>188</v>
      </c>
      <c r="C204" s="125"/>
      <c r="D204" s="114"/>
      <c r="E204" s="114"/>
      <c r="F204" s="120"/>
    </row>
    <row r="205" spans="1:6" s="112" customFormat="1" ht="15" customHeight="1" x14ac:dyDescent="0.25">
      <c r="A205" s="113"/>
      <c r="B205" s="122"/>
      <c r="C205" s="125"/>
      <c r="D205" s="119"/>
      <c r="E205" s="115"/>
      <c r="F205" s="120"/>
    </row>
    <row r="206" spans="1:6" s="112" customFormat="1" ht="15" customHeight="1" x14ac:dyDescent="0.25">
      <c r="A206" s="116">
        <v>1.3</v>
      </c>
      <c r="B206" s="117" t="s">
        <v>118</v>
      </c>
      <c r="C206" s="125"/>
      <c r="D206" s="119"/>
      <c r="E206" s="115"/>
      <c r="F206" s="20"/>
    </row>
    <row r="207" spans="1:6" s="112" customFormat="1" ht="25.5" x14ac:dyDescent="0.25">
      <c r="A207" s="116"/>
      <c r="B207" s="122" t="s">
        <v>190</v>
      </c>
      <c r="C207" s="125"/>
      <c r="D207" s="114"/>
      <c r="E207" s="114"/>
      <c r="F207" s="120"/>
    </row>
    <row r="208" spans="1:6" s="112" customFormat="1" ht="15" customHeight="1" x14ac:dyDescent="0.25">
      <c r="A208" s="121">
        <v>1</v>
      </c>
      <c r="B208" s="122" t="s">
        <v>379</v>
      </c>
      <c r="C208" s="125">
        <v>1</v>
      </c>
      <c r="D208" s="114" t="s">
        <v>1</v>
      </c>
      <c r="E208" s="114"/>
      <c r="F208" s="120"/>
    </row>
    <row r="209" spans="1:6" s="112" customFormat="1" ht="15" customHeight="1" x14ac:dyDescent="0.25">
      <c r="A209" s="121"/>
      <c r="B209" s="122"/>
      <c r="C209" s="125"/>
      <c r="D209" s="114"/>
      <c r="E209" s="114"/>
      <c r="F209" s="120"/>
    </row>
    <row r="210" spans="1:6" s="112" customFormat="1" ht="15" customHeight="1" x14ac:dyDescent="0.25">
      <c r="A210" s="116">
        <v>1.4</v>
      </c>
      <c r="B210" s="117" t="s">
        <v>119</v>
      </c>
      <c r="C210" s="125"/>
      <c r="D210" s="119">
        <v>0</v>
      </c>
      <c r="E210" s="114"/>
      <c r="F210" s="20"/>
    </row>
    <row r="211" spans="1:6" s="112" customFormat="1" ht="38.25" x14ac:dyDescent="0.25">
      <c r="A211" s="116"/>
      <c r="B211" s="122" t="s">
        <v>189</v>
      </c>
      <c r="C211" s="125"/>
      <c r="D211" s="119">
        <v>0</v>
      </c>
      <c r="E211" s="114"/>
      <c r="F211" s="120"/>
    </row>
    <row r="212" spans="1:6" s="112" customFormat="1" ht="15" customHeight="1" x14ac:dyDescent="0.25">
      <c r="A212" s="121">
        <v>1</v>
      </c>
      <c r="B212" s="122" t="s">
        <v>410</v>
      </c>
      <c r="C212" s="125">
        <v>1</v>
      </c>
      <c r="D212" s="114" t="s">
        <v>28</v>
      </c>
      <c r="E212" s="114"/>
      <c r="F212" s="120"/>
    </row>
    <row r="213" spans="1:6" s="112" customFormat="1" ht="15" customHeight="1" x14ac:dyDescent="0.25">
      <c r="A213" s="121"/>
      <c r="B213" s="122"/>
      <c r="C213" s="125"/>
      <c r="D213" s="114"/>
      <c r="E213" s="114"/>
      <c r="F213" s="120"/>
    </row>
    <row r="214" spans="1:6" s="112" customFormat="1" ht="15" customHeight="1" x14ac:dyDescent="0.25">
      <c r="A214" s="116">
        <v>1.5</v>
      </c>
      <c r="B214" s="117" t="s">
        <v>120</v>
      </c>
      <c r="C214" s="125"/>
      <c r="D214" s="119"/>
      <c r="E214" s="115"/>
      <c r="F214" s="20"/>
    </row>
    <row r="215" spans="1:6" s="112" customFormat="1" ht="31.5" customHeight="1" x14ac:dyDescent="0.25">
      <c r="A215" s="116"/>
      <c r="B215" s="122" t="s">
        <v>192</v>
      </c>
      <c r="C215" s="125"/>
      <c r="D215" s="114"/>
      <c r="E215" s="114"/>
      <c r="F215" s="20"/>
    </row>
    <row r="216" spans="1:6" s="112" customFormat="1" ht="15" customHeight="1" x14ac:dyDescent="0.25">
      <c r="A216" s="121">
        <v>1</v>
      </c>
      <c r="B216" s="123" t="s">
        <v>272</v>
      </c>
      <c r="C216" s="125">
        <v>35</v>
      </c>
      <c r="D216" s="114" t="s">
        <v>1</v>
      </c>
      <c r="E216" s="114"/>
      <c r="F216" s="120"/>
    </row>
    <row r="217" spans="1:6" s="112" customFormat="1" ht="15" customHeight="1" x14ac:dyDescent="0.25">
      <c r="A217" s="121">
        <v>2</v>
      </c>
      <c r="B217" s="122" t="s">
        <v>409</v>
      </c>
      <c r="C217" s="125">
        <v>4</v>
      </c>
      <c r="D217" s="114" t="s">
        <v>1</v>
      </c>
      <c r="E217" s="114"/>
      <c r="F217" s="120"/>
    </row>
    <row r="218" spans="1:6" s="112" customFormat="1" ht="15" customHeight="1" x14ac:dyDescent="0.25">
      <c r="A218" s="121"/>
      <c r="B218" s="122"/>
      <c r="C218" s="125"/>
      <c r="D218" s="114"/>
      <c r="E218" s="114"/>
      <c r="F218" s="120"/>
    </row>
    <row r="219" spans="1:6" s="112" customFormat="1" ht="15" customHeight="1" x14ac:dyDescent="0.25">
      <c r="A219" s="121"/>
      <c r="B219" s="122"/>
      <c r="C219" s="125"/>
      <c r="D219" s="114"/>
      <c r="E219" s="114"/>
      <c r="F219" s="120"/>
    </row>
    <row r="220" spans="1:6" s="112" customFormat="1" ht="15" customHeight="1" x14ac:dyDescent="0.25">
      <c r="A220" s="121"/>
      <c r="B220" s="122"/>
      <c r="C220" s="125"/>
      <c r="D220" s="114"/>
      <c r="E220" s="114"/>
      <c r="F220" s="120"/>
    </row>
    <row r="221" spans="1:6" s="112" customFormat="1" ht="15" customHeight="1" x14ac:dyDescent="0.25">
      <c r="A221" s="121"/>
      <c r="B221" s="122"/>
      <c r="C221" s="125"/>
      <c r="D221" s="114"/>
      <c r="E221" s="114"/>
      <c r="F221" s="120"/>
    </row>
    <row r="222" spans="1:6" s="112" customFormat="1" ht="15" customHeight="1" x14ac:dyDescent="0.25">
      <c r="A222" s="121"/>
      <c r="B222" s="122"/>
      <c r="C222" s="125"/>
      <c r="D222" s="114"/>
      <c r="E222" s="114"/>
      <c r="F222" s="120"/>
    </row>
    <row r="223" spans="1:6" s="112" customFormat="1" ht="15" customHeight="1" x14ac:dyDescent="0.25">
      <c r="A223" s="121"/>
      <c r="B223" s="122"/>
      <c r="C223" s="125"/>
      <c r="D223" s="114"/>
      <c r="E223" s="114"/>
      <c r="F223" s="120"/>
    </row>
    <row r="224" spans="1:6" s="112" customFormat="1" ht="15" customHeight="1" x14ac:dyDescent="0.25">
      <c r="A224" s="121"/>
      <c r="B224" s="122"/>
      <c r="C224" s="125"/>
      <c r="D224" s="114"/>
      <c r="E224" s="114"/>
      <c r="F224" s="120"/>
    </row>
    <row r="225" spans="1:6" s="112" customFormat="1" ht="15" customHeight="1" x14ac:dyDescent="0.25">
      <c r="A225" s="121"/>
      <c r="B225" s="122"/>
      <c r="C225" s="125"/>
      <c r="D225" s="114"/>
      <c r="E225" s="114"/>
      <c r="F225" s="120"/>
    </row>
    <row r="226" spans="1:6" s="112" customFormat="1" ht="15" customHeight="1" x14ac:dyDescent="0.25">
      <c r="A226" s="121"/>
      <c r="B226" s="122"/>
      <c r="C226" s="125"/>
      <c r="D226" s="114"/>
      <c r="E226" s="114"/>
      <c r="F226" s="120"/>
    </row>
    <row r="227" spans="1:6" s="112" customFormat="1" ht="15" customHeight="1" x14ac:dyDescent="0.25">
      <c r="A227" s="121"/>
      <c r="B227" s="122"/>
      <c r="C227" s="125"/>
      <c r="D227" s="114"/>
      <c r="E227" s="114"/>
      <c r="F227" s="120"/>
    </row>
    <row r="228" spans="1:6" s="112" customFormat="1" ht="15" customHeight="1" x14ac:dyDescent="0.25">
      <c r="A228" s="121"/>
      <c r="B228" s="122"/>
      <c r="C228" s="125"/>
      <c r="D228" s="114"/>
      <c r="E228" s="114"/>
      <c r="F228" s="120"/>
    </row>
    <row r="229" spans="1:6" s="112" customFormat="1" ht="15" customHeight="1" x14ac:dyDescent="0.25">
      <c r="A229" s="121"/>
      <c r="B229" s="122"/>
      <c r="C229" s="125"/>
      <c r="D229" s="114"/>
      <c r="E229" s="114"/>
      <c r="F229" s="120"/>
    </row>
    <row r="230" spans="1:6" s="112" customFormat="1" ht="15" customHeight="1" x14ac:dyDescent="0.25">
      <c r="A230" s="116"/>
      <c r="B230" s="90"/>
      <c r="C230" s="125"/>
      <c r="D230" s="114"/>
      <c r="E230" s="114"/>
      <c r="F230" s="91"/>
    </row>
    <row r="231" spans="1:6" s="112" customFormat="1" ht="15" customHeight="1" x14ac:dyDescent="0.25">
      <c r="A231" s="121"/>
      <c r="B231" s="92"/>
      <c r="C231" s="125"/>
      <c r="D231" s="114"/>
      <c r="E231" s="115"/>
      <c r="F231" s="93"/>
    </row>
    <row r="232" spans="1:6" s="112" customFormat="1" ht="15" customHeight="1" x14ac:dyDescent="0.25">
      <c r="A232" s="84"/>
      <c r="B232" s="52" t="s">
        <v>435</v>
      </c>
      <c r="C232" s="110"/>
      <c r="D232" s="85"/>
      <c r="E232" s="86"/>
      <c r="F232" s="27"/>
    </row>
    <row r="233" spans="1:6" s="112" customFormat="1" ht="15" customHeight="1" x14ac:dyDescent="0.25">
      <c r="A233" s="28"/>
      <c r="B233" s="29" t="s">
        <v>436</v>
      </c>
      <c r="C233" s="106"/>
      <c r="D233" s="55"/>
      <c r="E233" s="56"/>
      <c r="F233" s="32"/>
    </row>
    <row r="234" spans="1:6" ht="15" customHeight="1" thickBot="1" x14ac:dyDescent="0.3">
      <c r="B234" s="376" t="s">
        <v>437</v>
      </c>
      <c r="C234" s="376"/>
      <c r="D234" s="376"/>
      <c r="E234" s="376"/>
      <c r="F234" s="135"/>
    </row>
    <row r="235" spans="1:6" ht="15" customHeight="1" thickTop="1" x14ac:dyDescent="0.25"/>
    <row r="237" spans="1:6" ht="15" customHeight="1" x14ac:dyDescent="0.25">
      <c r="F237" s="94"/>
    </row>
    <row r="239" spans="1:6" ht="15" customHeight="1" x14ac:dyDescent="0.25">
      <c r="F239" s="95"/>
    </row>
  </sheetData>
  <mergeCells count="5">
    <mergeCell ref="B234:E234"/>
    <mergeCell ref="A2:B2"/>
    <mergeCell ref="A3:B3"/>
    <mergeCell ref="A4:B4"/>
    <mergeCell ref="B5:E5"/>
  </mergeCells>
  <pageMargins left="0.25" right="0.25" top="0.75" bottom="0.75" header="0.3" footer="0.3"/>
  <pageSetup paperSize="9" orientation="portrait" r:id="rId1"/>
  <header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SUMMERY</vt:lpstr>
      <vt:lpstr>BOQ</vt:lpstr>
      <vt:lpstr>BOUNDARY WALL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Ismail Rafeeu</cp:lastModifiedBy>
  <cp:lastPrinted>2013-09-30T22:17:04Z</cp:lastPrinted>
  <dcterms:created xsi:type="dcterms:W3CDTF">2009-10-23T12:30:50Z</dcterms:created>
  <dcterms:modified xsi:type="dcterms:W3CDTF">2015-06-11T07:21:02Z</dcterms:modified>
</cp:coreProperties>
</file>