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15" windowWidth="10425" windowHeight="8130" tabRatio="633" activeTab="2"/>
  </bookViews>
  <sheets>
    <sheet name="SUMMARY" sheetId="8" r:id="rId1"/>
    <sheet name="BOQ Ground Floor" sheetId="3" r:id="rId2"/>
    <sheet name="BOQ First Floor" sheetId="12" r:id="rId3"/>
    <sheet name="Sheet3" sheetId="11" state="hidden" r:id="rId4"/>
  </sheets>
  <definedNames>
    <definedName name="CONCEALED_CEILING_SYSTEM" localSheetId="2">#REF!</definedName>
    <definedName name="CONCEALED_CEILING_SYSTEM" localSheetId="0">#REF!</definedName>
    <definedName name="CONCEALED_CEILING_SYSTEM">#REF!</definedName>
    <definedName name="CONCRETING_MATERIALS" localSheetId="0">#REF!</definedName>
    <definedName name="CONCRETING_MATERIALS">#REF!</definedName>
    <definedName name="DOORS" localSheetId="0">#REF!</definedName>
    <definedName name="DOORS">#REF!</definedName>
    <definedName name="DRYWALL_PARTITION_SYSTEM" localSheetId="0">#REF!</definedName>
    <definedName name="DRYWALL_PARTITION_SYSTEM">#REF!</definedName>
    <definedName name="ELECTRICAL_FIXTURES___FITTINGS" localSheetId="0">#REF!</definedName>
    <definedName name="ELECTRICAL_FIXTURES___FITTINGS">#REF!</definedName>
    <definedName name="FLOORING_ITEMS" localSheetId="0">#REF!</definedName>
    <definedName name="FLOORING_ITEMS">#REF!</definedName>
    <definedName name="GRID_CEILING_SYSTEM" localSheetId="0">#REF!</definedName>
    <definedName name="GRID_CEILING_SYSTEM">#REF!</definedName>
    <definedName name="METALS___ACCESSORIES" localSheetId="0">#REF!</definedName>
    <definedName name="METALS___ACCESSORIES">#REF!</definedName>
    <definedName name="MISC_ITEMS" localSheetId="0">#REF!</definedName>
    <definedName name="MISC_ITEMS">#REF!</definedName>
    <definedName name="PAINTS" localSheetId="0">#REF!</definedName>
    <definedName name="PAINTS">#REF!</definedName>
    <definedName name="Price_List" localSheetId="0">#REF!</definedName>
    <definedName name="Price_List">#REF!</definedName>
    <definedName name="_xlnm.Print_Area" localSheetId="2">'BOQ First Floor'!$A$1:$G$442</definedName>
    <definedName name="_xlnm.Print_Area" localSheetId="1">'BOQ Ground Floor'!$A$1:$G$574</definedName>
    <definedName name="_xlnm.Print_Area" localSheetId="0">SUMMARY!$A$1:$G$101</definedName>
    <definedName name="_xlnm.Print_Titles" localSheetId="2">'BOQ First Floor'!$78:$78</definedName>
    <definedName name="_xlnm.Print_Titles" localSheetId="1">'BOQ Ground Floor'!$75:$75</definedName>
    <definedName name="ROOFING_ITEMS" localSheetId="2">#REF!</definedName>
    <definedName name="ROOFING_ITEMS" localSheetId="0">#REF!</definedName>
    <definedName name="ROOFING_ITEMS">#REF!</definedName>
    <definedName name="SANITARY_AND_WATER_SUPPLY" localSheetId="0">#REF!</definedName>
    <definedName name="SANITARY_AND_WATER_SUPPLY">#REF!</definedName>
    <definedName name="steel_weight" localSheetId="0">#REF!</definedName>
    <definedName name="steel_weight">#REF!</definedName>
    <definedName name="TOOLS" localSheetId="0">#REF!</definedName>
    <definedName name="TOOLS">#REF!</definedName>
    <definedName name="WOOD_AND_GLASS" localSheetId="0">#REF!</definedName>
    <definedName name="WOOD_AND_GLASS">#REF!</definedName>
    <definedName name="Z_D07B1302_4C97_5B45_B34E_C55441B939E3_.wvu.FilterData" localSheetId="2" hidden="1">'BOQ First Floor'!#REF!</definedName>
    <definedName name="Z_D07B1302_4C97_5B45_B34E_C55441B939E3_.wvu.FilterData" localSheetId="1" hidden="1">'BOQ Ground Floor'!#REF!</definedName>
    <definedName name="Z_D07B1302_4C97_5B45_B34E_C55441B939E3_.wvu.PrintArea" localSheetId="2" hidden="1">'BOQ First Floor'!$A$1:$G$443</definedName>
    <definedName name="Z_D07B1302_4C97_5B45_B34E_C55441B939E3_.wvu.PrintArea" localSheetId="1" hidden="1">'BOQ Ground Floor'!$A$1:$G$575</definedName>
    <definedName name="Z_D07B1302_4C97_5B45_B34E_C55441B939E3_.wvu.PrintTitles" localSheetId="2" hidden="1">'BOQ First Floor'!#REF!</definedName>
    <definedName name="Z_D07B1302_4C97_5B45_B34E_C55441B939E3_.wvu.PrintTitles" localSheetId="1" hidden="1">'BOQ Ground Floor'!$158:$158</definedName>
  </definedNames>
  <calcPr calcId="144525"/>
  <customWorkbookViews>
    <customWorkbookView name="Aminath Ali - Personal View" guid="{D07B1302-4C97-5B45-B34E-C55441B939E3}" mergeInterval="0" personalView="1" xWindow="-4" yWindow="86" windowWidth="753" windowHeight="674" tabRatio="956" activeSheetId="6"/>
  </customWorkbookViews>
</workbook>
</file>

<file path=xl/calcChain.xml><?xml version="1.0" encoding="utf-8"?>
<calcChain xmlns="http://schemas.openxmlformats.org/spreadsheetml/2006/main">
  <c r="F125" i="11" l="1"/>
  <c r="F72" i="11"/>
  <c r="F113" i="11"/>
  <c r="F132" i="11"/>
  <c r="F141" i="11"/>
  <c r="H105" i="11"/>
  <c r="F105" i="11"/>
  <c r="F87" i="11"/>
  <c r="F68" i="11"/>
  <c r="F49" i="11"/>
  <c r="F23" i="11"/>
  <c r="F135" i="11"/>
  <c r="I109" i="11"/>
  <c r="F110" i="11"/>
  <c r="F109" i="11"/>
  <c r="I108" i="11"/>
  <c r="F108" i="11"/>
  <c r="F111" i="11" s="1"/>
  <c r="F98" i="11"/>
  <c r="F90" i="11"/>
  <c r="F71" i="11"/>
  <c r="F52" i="11"/>
  <c r="F26" i="11"/>
  <c r="I110" i="11" l="1"/>
  <c r="F421" i="11"/>
  <c r="F416" i="11"/>
  <c r="F418" i="11" s="1"/>
  <c r="F422" i="11" s="1"/>
  <c r="F392" i="11"/>
  <c r="F393" i="11"/>
  <c r="F404" i="11"/>
  <c r="F403" i="11"/>
  <c r="F395" i="11"/>
  <c r="F398" i="11" s="1"/>
  <c r="F381" i="11"/>
  <c r="F385" i="11"/>
  <c r="F384" i="11"/>
  <c r="F383" i="11"/>
  <c r="F382" i="11"/>
  <c r="F371" i="11"/>
  <c r="F377" i="11"/>
  <c r="F373" i="11"/>
  <c r="E260" i="11"/>
  <c r="D260" i="11"/>
  <c r="D264" i="11"/>
  <c r="F264" i="11" s="1"/>
  <c r="F265" i="11"/>
  <c r="F268" i="11"/>
  <c r="F260" i="11" l="1"/>
  <c r="F378" i="11"/>
  <c r="F397" i="11"/>
  <c r="F406" i="11" s="1"/>
  <c r="F409" i="11" s="1"/>
  <c r="F412" i="11" s="1"/>
  <c r="F386" i="11"/>
  <c r="F407" i="11"/>
  <c r="F410" i="11" s="1"/>
  <c r="M358" i="11"/>
  <c r="M333" i="11"/>
  <c r="M329" i="11"/>
  <c r="F329" i="11"/>
  <c r="K362" i="11"/>
  <c r="J361" i="11"/>
  <c r="K361" i="11" s="1"/>
  <c r="K360" i="11"/>
  <c r="K359" i="11"/>
  <c r="K358" i="11"/>
  <c r="K357" i="11"/>
  <c r="F357" i="11"/>
  <c r="K354" i="11"/>
  <c r="K353" i="11"/>
  <c r="K352" i="11"/>
  <c r="K351" i="11"/>
  <c r="K350" i="11"/>
  <c r="F350" i="11"/>
  <c r="K347" i="11"/>
  <c r="F347" i="11"/>
  <c r="K344" i="11"/>
  <c r="K343" i="11"/>
  <c r="K342" i="11"/>
  <c r="K341" i="11"/>
  <c r="F341" i="11"/>
  <c r="F339" i="11"/>
  <c r="K336" i="11"/>
  <c r="K335" i="11"/>
  <c r="K333" i="11"/>
  <c r="K334" i="11"/>
  <c r="F333" i="11"/>
  <c r="K329" i="11"/>
  <c r="K330" i="11"/>
  <c r="K326" i="11"/>
  <c r="F324" i="11"/>
  <c r="F325" i="11"/>
  <c r="F321" i="11"/>
  <c r="K325" i="11"/>
  <c r="K327" i="11" s="1"/>
  <c r="K324" i="11"/>
  <c r="K321" i="11"/>
  <c r="F259" i="11"/>
  <c r="D255" i="11"/>
  <c r="F255" i="11" s="1"/>
  <c r="M324" i="11" s="1"/>
  <c r="D263" i="11"/>
  <c r="F263" i="11" s="1"/>
  <c r="D257" i="11"/>
  <c r="F257" i="11" s="1"/>
  <c r="M321" i="11" s="1"/>
  <c r="D256" i="11"/>
  <c r="F256" i="11" s="1"/>
  <c r="M357" i="11" s="1"/>
  <c r="D254" i="11"/>
  <c r="F254" i="11" s="1"/>
  <c r="M341" i="11" s="1"/>
  <c r="D253" i="11"/>
  <c r="F253" i="11" s="1"/>
  <c r="M350" i="11" s="1"/>
  <c r="L251" i="11"/>
  <c r="C314" i="11"/>
  <c r="N314" i="11" s="1"/>
  <c r="C312" i="11"/>
  <c r="F312" i="11" s="1"/>
  <c r="C306" i="11"/>
  <c r="F306" i="11" s="1"/>
  <c r="C300" i="11"/>
  <c r="F300" i="11" s="1"/>
  <c r="C301" i="11"/>
  <c r="F301" i="11" s="1"/>
  <c r="C302" i="11"/>
  <c r="F302" i="11" s="1"/>
  <c r="C303" i="11"/>
  <c r="F303" i="11" s="1"/>
  <c r="C304" i="11"/>
  <c r="F304" i="11" s="1"/>
  <c r="C305" i="11"/>
  <c r="F305" i="11" s="1"/>
  <c r="C307" i="11"/>
  <c r="F307" i="11" s="1"/>
  <c r="C308" i="11"/>
  <c r="F308" i="11" s="1"/>
  <c r="C309" i="11"/>
  <c r="F309" i="11" s="1"/>
  <c r="C310" i="11"/>
  <c r="F310" i="11" s="1"/>
  <c r="C311" i="11"/>
  <c r="F311" i="11" s="1"/>
  <c r="C299" i="11"/>
  <c r="F299" i="11" s="1"/>
  <c r="F266" i="11" l="1"/>
  <c r="F348" i="11"/>
  <c r="F322" i="11"/>
  <c r="F326" i="11"/>
  <c r="K337" i="11"/>
  <c r="F334" i="11" s="1"/>
  <c r="K355" i="11"/>
  <c r="F351" i="11" s="1"/>
  <c r="K363" i="11"/>
  <c r="F358" i="11" s="1"/>
  <c r="K331" i="11"/>
  <c r="F330" i="11" s="1"/>
  <c r="K345" i="11"/>
  <c r="F342" i="11" s="1"/>
  <c r="F314" i="11"/>
  <c r="I312" i="11"/>
  <c r="I310" i="11"/>
  <c r="I308" i="11"/>
  <c r="I306" i="11"/>
  <c r="I304" i="11"/>
  <c r="I302" i="11"/>
  <c r="I300" i="11"/>
  <c r="L312" i="11"/>
  <c r="L310" i="11"/>
  <c r="L308" i="11"/>
  <c r="L306" i="11"/>
  <c r="L304" i="11"/>
  <c r="L302" i="11"/>
  <c r="L300" i="11"/>
  <c r="N312" i="11"/>
  <c r="N310" i="11"/>
  <c r="N308" i="11"/>
  <c r="N306" i="11"/>
  <c r="N304" i="11"/>
  <c r="N302" i="11"/>
  <c r="N300" i="11"/>
  <c r="I299" i="11"/>
  <c r="I311" i="11"/>
  <c r="I309" i="11"/>
  <c r="I307" i="11"/>
  <c r="I305" i="11"/>
  <c r="I303" i="11"/>
  <c r="I301" i="11"/>
  <c r="I314" i="11"/>
  <c r="L299" i="11"/>
  <c r="L311" i="11"/>
  <c r="L309" i="11"/>
  <c r="L307" i="11"/>
  <c r="L305" i="11"/>
  <c r="L303" i="11"/>
  <c r="L301" i="11"/>
  <c r="L314" i="11"/>
  <c r="N299" i="11"/>
  <c r="N311" i="11"/>
  <c r="N309" i="11"/>
  <c r="N307" i="11"/>
  <c r="N305" i="11"/>
  <c r="N303" i="11"/>
  <c r="N301" i="11"/>
  <c r="F313" i="11"/>
  <c r="F315" i="11" s="1"/>
  <c r="F365" i="11" l="1"/>
  <c r="N315" i="11"/>
  <c r="N316" i="11" s="1"/>
  <c r="L315" i="11"/>
  <c r="L316" i="11" s="1"/>
  <c r="I315" i="11"/>
  <c r="F289" i="11" l="1"/>
  <c r="F292" i="11"/>
  <c r="F294" i="11" s="1"/>
  <c r="H272" i="11" l="1"/>
  <c r="F276" i="11" s="1"/>
  <c r="H271" i="11"/>
  <c r="H273" i="11"/>
  <c r="F273" i="11" l="1"/>
  <c r="F277" i="11" s="1"/>
  <c r="F271" i="11"/>
  <c r="F275" i="11" s="1"/>
  <c r="F247" i="11"/>
  <c r="F244" i="11"/>
  <c r="F248" i="11"/>
  <c r="F227" i="11"/>
  <c r="F234" i="11"/>
  <c r="F202" i="11"/>
  <c r="F203" i="11"/>
  <c r="M188" i="11"/>
  <c r="M189" i="11"/>
  <c r="M190" i="11"/>
  <c r="M191" i="11"/>
  <c r="M192" i="11"/>
  <c r="M193" i="11"/>
  <c r="M187" i="11"/>
  <c r="M186" i="11"/>
  <c r="M185" i="11"/>
  <c r="F180" i="11"/>
  <c r="F181" i="11"/>
  <c r="F182" i="11"/>
  <c r="F184" i="11"/>
  <c r="F185" i="11"/>
  <c r="F186" i="11"/>
  <c r="F187" i="11"/>
  <c r="F188" i="11"/>
  <c r="F189" i="11"/>
  <c r="F190" i="11"/>
  <c r="F191" i="11"/>
  <c r="F192" i="11"/>
  <c r="F193" i="11"/>
  <c r="F194" i="11"/>
  <c r="F195" i="11"/>
  <c r="F196" i="11"/>
  <c r="F197" i="11"/>
  <c r="F174" i="11"/>
  <c r="F175" i="11"/>
  <c r="C183" i="11"/>
  <c r="F183" i="11" s="1"/>
  <c r="M172" i="11"/>
  <c r="M173" i="11"/>
  <c r="M174" i="11"/>
  <c r="M175" i="11"/>
  <c r="M176" i="11"/>
  <c r="M177" i="11"/>
  <c r="M178" i="11"/>
  <c r="M179" i="11"/>
  <c r="M180" i="11"/>
  <c r="L171" i="11"/>
  <c r="M171" i="11" s="1"/>
  <c r="F173" i="11"/>
  <c r="F179" i="11"/>
  <c r="F171" i="11"/>
  <c r="F207" i="11" s="1"/>
  <c r="F210" i="11" s="1"/>
  <c r="F126" i="11"/>
  <c r="F127" i="11"/>
  <c r="F128" i="11"/>
  <c r="F129" i="11"/>
  <c r="F130" i="11"/>
  <c r="F131" i="11"/>
  <c r="H166" i="11"/>
  <c r="H167" i="11"/>
  <c r="F166" i="11"/>
  <c r="F167" i="11"/>
  <c r="F162" i="11"/>
  <c r="F161" i="11"/>
  <c r="F157" i="11"/>
  <c r="F156" i="11"/>
  <c r="C148" i="11"/>
  <c r="C149" i="11" s="1"/>
  <c r="C150" i="11" s="1"/>
  <c r="C152" i="11" s="1"/>
  <c r="F145" i="11"/>
  <c r="F121" i="11"/>
  <c r="F122" i="11"/>
  <c r="F123" i="11"/>
  <c r="F120" i="11"/>
  <c r="H99" i="11"/>
  <c r="H100" i="11"/>
  <c r="H101" i="11"/>
  <c r="H102" i="11"/>
  <c r="H103" i="11"/>
  <c r="H104" i="11"/>
  <c r="H98" i="11"/>
  <c r="F99" i="11"/>
  <c r="F100" i="11"/>
  <c r="F101" i="11"/>
  <c r="F102" i="11"/>
  <c r="F103" i="11"/>
  <c r="F104" i="11"/>
  <c r="F94" i="11"/>
  <c r="F95" i="11"/>
  <c r="F96" i="11"/>
  <c r="F93" i="11"/>
  <c r="F133" i="11" l="1"/>
  <c r="H106" i="11"/>
  <c r="F249" i="11"/>
  <c r="F106" i="11"/>
  <c r="F116" i="11" s="1"/>
  <c r="F198" i="11"/>
  <c r="M194" i="11"/>
  <c r="F204" i="11"/>
  <c r="F176" i="11"/>
  <c r="M181" i="11"/>
  <c r="I106" i="11"/>
  <c r="F80" i="11"/>
  <c r="F81" i="11"/>
  <c r="F82" i="11"/>
  <c r="F83" i="11"/>
  <c r="F84" i="11"/>
  <c r="F85" i="11"/>
  <c r="F86" i="11"/>
  <c r="F76" i="11"/>
  <c r="F77" i="11"/>
  <c r="F78" i="11"/>
  <c r="F75" i="11"/>
  <c r="F62" i="11"/>
  <c r="F63" i="11"/>
  <c r="F64" i="11"/>
  <c r="F65" i="11"/>
  <c r="F66" i="11"/>
  <c r="F67" i="11"/>
  <c r="F61" i="11"/>
  <c r="F69" i="11" s="1"/>
  <c r="F57" i="11"/>
  <c r="F58" i="11"/>
  <c r="F59" i="11"/>
  <c r="F56" i="11"/>
  <c r="F36" i="11"/>
  <c r="F37" i="11"/>
  <c r="F38" i="11"/>
  <c r="F39" i="11"/>
  <c r="F40" i="11"/>
  <c r="F41" i="11"/>
  <c r="F42" i="11"/>
  <c r="F43" i="11"/>
  <c r="F44" i="11"/>
  <c r="F45" i="11"/>
  <c r="F46" i="11"/>
  <c r="F47" i="11"/>
  <c r="F48" i="11"/>
  <c r="F35" i="11"/>
  <c r="F31" i="11"/>
  <c r="F32" i="11"/>
  <c r="F33" i="11"/>
  <c r="F30" i="11"/>
  <c r="F10" i="11"/>
  <c r="F11" i="11"/>
  <c r="F12" i="11"/>
  <c r="F13" i="11"/>
  <c r="F14" i="11"/>
  <c r="F15" i="11"/>
  <c r="F16" i="11"/>
  <c r="F17" i="11"/>
  <c r="F18" i="11"/>
  <c r="F19" i="11"/>
  <c r="F20" i="11"/>
  <c r="F21" i="11"/>
  <c r="F22" i="11"/>
  <c r="F5" i="11"/>
  <c r="F6" i="11"/>
  <c r="F7" i="11"/>
  <c r="F4" i="11"/>
  <c r="F9" i="11"/>
  <c r="F24" i="11" s="1"/>
  <c r="F50" i="11" l="1"/>
  <c r="F88" i="11"/>
  <c r="F199" i="11"/>
  <c r="F209" i="11" s="1"/>
  <c r="F177" i="11"/>
  <c r="F208" i="11" s="1"/>
  <c r="F212" i="11" l="1"/>
  <c r="F211" i="11"/>
</calcChain>
</file>

<file path=xl/sharedStrings.xml><?xml version="1.0" encoding="utf-8"?>
<sst xmlns="http://schemas.openxmlformats.org/spreadsheetml/2006/main" count="2331" uniqueCount="682">
  <si>
    <t xml:space="preserve"> </t>
  </si>
  <si>
    <t>nos.</t>
  </si>
  <si>
    <t>kg</t>
  </si>
  <si>
    <t>m</t>
  </si>
  <si>
    <t>m.</t>
  </si>
  <si>
    <t>set</t>
  </si>
  <si>
    <t>LS</t>
  </si>
  <si>
    <t>a.</t>
  </si>
  <si>
    <t>b.</t>
  </si>
  <si>
    <t>c.</t>
  </si>
  <si>
    <t>d.</t>
  </si>
  <si>
    <t>e.</t>
  </si>
  <si>
    <t>f.</t>
  </si>
  <si>
    <t>g.</t>
  </si>
  <si>
    <t>h.</t>
  </si>
  <si>
    <t>j.</t>
  </si>
  <si>
    <t>k.</t>
  </si>
  <si>
    <t>l.</t>
  </si>
  <si>
    <t>n.</t>
  </si>
  <si>
    <t>o.</t>
  </si>
  <si>
    <t>p.</t>
  </si>
  <si>
    <t>q.</t>
  </si>
  <si>
    <t>r.</t>
  </si>
  <si>
    <t>s.</t>
  </si>
  <si>
    <t>In sub base</t>
  </si>
  <si>
    <t>Lay polythene sheet on compacted sub - base</t>
  </si>
  <si>
    <t>Allow for anchorage, bend and splice.</t>
  </si>
  <si>
    <t>item</t>
  </si>
  <si>
    <t xml:space="preserve">BILL OF QUANTITIES </t>
  </si>
  <si>
    <t>High Tensile Steel Reinforcement fabrication bending and fixing as described;</t>
  </si>
  <si>
    <t>Sawn formworks inclusive to all shuttering propping and scaffolding as described;</t>
  </si>
  <si>
    <t>ITEM</t>
  </si>
  <si>
    <t>DESCRIPTION</t>
  </si>
  <si>
    <t>QTY.</t>
  </si>
  <si>
    <t>UNIT</t>
  </si>
  <si>
    <t>UNIT PRICE</t>
  </si>
  <si>
    <t>AMOUNT</t>
  </si>
  <si>
    <t>REMARKS</t>
  </si>
  <si>
    <t>BILL 01</t>
  </si>
  <si>
    <t>SLAB ON FILL</t>
  </si>
  <si>
    <t>CONCRETE FRAMES</t>
  </si>
  <si>
    <t>DOORS &amp; WINDOWS</t>
  </si>
  <si>
    <t>SANITARY &amp; WATER SUPPLY</t>
  </si>
  <si>
    <t>BILL 02</t>
  </si>
  <si>
    <t>BILL 03</t>
  </si>
  <si>
    <t>BILL 04</t>
  </si>
  <si>
    <t>BILL 05</t>
  </si>
  <si>
    <t>BILL 06</t>
  </si>
  <si>
    <t>BILL 07</t>
  </si>
  <si>
    <t>BILL 08</t>
  </si>
  <si>
    <t>BILL 09</t>
  </si>
  <si>
    <t>BILL 12</t>
  </si>
  <si>
    <t>BILL 13</t>
  </si>
  <si>
    <t>BILL 14</t>
  </si>
  <si>
    <t>BILL 16</t>
  </si>
  <si>
    <t>BILL 17</t>
  </si>
  <si>
    <t>MASONRY WORKS</t>
  </si>
  <si>
    <t>i.</t>
  </si>
  <si>
    <t>FLOOR FINISHES</t>
  </si>
  <si>
    <t>u.</t>
  </si>
  <si>
    <t>v.</t>
  </si>
  <si>
    <t>W1</t>
  </si>
  <si>
    <t>PVC Mesh</t>
  </si>
  <si>
    <t>nos</t>
  </si>
  <si>
    <t>BILL 10</t>
  </si>
  <si>
    <t>BILL 11</t>
  </si>
  <si>
    <t>Allow for PVC/Nylon  mesh reinforcement @ all joints  between walls and concrete.</t>
  </si>
  <si>
    <t>ELECTRICAL FIXTURES AND FITTINGS</t>
  </si>
  <si>
    <t>Electrical Fixtures and Fittings;</t>
  </si>
  <si>
    <t>Lysaght  Roofing sheets</t>
  </si>
  <si>
    <t>t.</t>
  </si>
  <si>
    <t>W4</t>
  </si>
  <si>
    <t>Heat Insulation</t>
  </si>
  <si>
    <t>MALDIVES NATIONAL DEFENCE FORCE</t>
  </si>
  <si>
    <t>MALE', REPUBLIC OF MALDIVES</t>
  </si>
  <si>
    <t xml:space="preserve"> WALL FINISHES</t>
  </si>
  <si>
    <t>AIR CONDITIONING SYSTEM</t>
  </si>
  <si>
    <t>CEILING  FINISHES</t>
  </si>
  <si>
    <t>ADDITIONS &amp; OMISSIONS</t>
  </si>
  <si>
    <t>Cement Plaster</t>
  </si>
  <si>
    <t>Paintwork</t>
  </si>
  <si>
    <t>Tilework</t>
  </si>
  <si>
    <t>w.</t>
  </si>
  <si>
    <t>x.</t>
  </si>
  <si>
    <t>V1</t>
  </si>
  <si>
    <t>Roof Covers &amp; Accessories;</t>
  </si>
  <si>
    <t>PVC Down pipe 75mm dia.</t>
  </si>
  <si>
    <t>In telephone network</t>
  </si>
  <si>
    <t>In data network</t>
  </si>
  <si>
    <t>In public address system</t>
  </si>
  <si>
    <t>Sawn formworks as described;</t>
  </si>
  <si>
    <t>Mild steel reinforcement as described;</t>
  </si>
  <si>
    <t>Steel Bars ( 4 - T10 )</t>
  </si>
  <si>
    <t>Galvanized Lip "C" purlins bolted on MS angle cleats with slotted holes, fully welded on top chords. including fixing of sag rods at 1000mm spacing as per manufacturer's instructions</t>
  </si>
  <si>
    <t>Allow expansion grooves in plaster wall up to 12mm wide and deep filled with sealant.</t>
  </si>
  <si>
    <t>TELECOMMUNICATION NETWORK</t>
  </si>
  <si>
    <t>BILL 18</t>
  </si>
  <si>
    <t>In TV network</t>
  </si>
  <si>
    <t>MILITARY ENGINEERS</t>
  </si>
  <si>
    <t>W5</t>
  </si>
  <si>
    <t>D5</t>
  </si>
  <si>
    <t>units</t>
  </si>
  <si>
    <t xml:space="preserve">Roof Truss (TR1) </t>
  </si>
  <si>
    <t>BILL 15</t>
  </si>
  <si>
    <t>Water Closet w/ tank</t>
  </si>
  <si>
    <t>Muslim shower</t>
  </si>
  <si>
    <t>KDK 60" Ceiling Fan</t>
  </si>
  <si>
    <t>In cornice</t>
  </si>
  <si>
    <t>size : 900 x 2500h</t>
  </si>
  <si>
    <t>size : 1800 x 1600h</t>
  </si>
  <si>
    <t>MVR</t>
  </si>
  <si>
    <t>CLIENT: MINISTRY OF DEFENCE AND NATIONAL SECURITY</t>
  </si>
  <si>
    <t>COST SUMMARY</t>
  </si>
  <si>
    <t>SITE PREPARATION</t>
  </si>
  <si>
    <t>FOUNDATION</t>
  </si>
  <si>
    <t>Clear site generally, whenever necessary cutting down trees, irrespective of sizes, grubbing roots, stumps etc. dispose of and carting debris, loose boulders, waste materials away from the site.</t>
  </si>
  <si>
    <t>Excavate for concrete footing not exceeding the given depth, get out part deposit, return, fill in and ram in making up levels where directed and remainder load and cart away as described;</t>
  </si>
  <si>
    <t>In isolated footings;</t>
  </si>
  <si>
    <t>In ground beams;</t>
  </si>
  <si>
    <t>Lean concrete (1:3:6) 50 mm thick spread and level as described;</t>
  </si>
  <si>
    <t>Sawn formworks inclusive of all shuttering, propping and slope protection as described;</t>
  </si>
  <si>
    <t>Prepare and apply bituminous damp proofing compound/damp proof membrane as per manufacturer's instructions;</t>
  </si>
  <si>
    <t>Steel Bars ( T12 @200 c/c b/w)</t>
  </si>
  <si>
    <t>Clean soil spread, level and compacted not exceeding depth described to receive concrete bed;</t>
  </si>
  <si>
    <t>W3</t>
  </si>
  <si>
    <t>Lysaght Gutter inclusive of clips and straps spaced 600 c/c</t>
  </si>
  <si>
    <t>RCC Floor Slab 100 mm thick</t>
  </si>
  <si>
    <t>25mm plaster steel trowel finished to walls, beams and columns in external walls</t>
  </si>
  <si>
    <t>y.</t>
  </si>
  <si>
    <t>In Exterior walls</t>
  </si>
  <si>
    <t>In Interior walls</t>
  </si>
  <si>
    <t>25mm plaster steel trowel finished to walls, beams and columns in internal walls</t>
  </si>
  <si>
    <t>Apply 2-coats of water proofing compound (Masterseal 550 or an approved equivalent as per manufacture's manual) on  floor area and on wall surface 600mm from FFL as described;</t>
  </si>
  <si>
    <t>In Toilet</t>
  </si>
  <si>
    <t>In Interior ceiling</t>
  </si>
  <si>
    <t>Basin tap, PVC (Watertec)</t>
  </si>
  <si>
    <t>SS Grating Sheet 150x150</t>
  </si>
  <si>
    <t>Mirror 400x600 w/  corner fixing brakets</t>
  </si>
  <si>
    <t>z.</t>
  </si>
  <si>
    <t>aa.</t>
  </si>
  <si>
    <t>ab.</t>
  </si>
  <si>
    <t>ac.</t>
  </si>
  <si>
    <t>ae.</t>
  </si>
  <si>
    <t>af.</t>
  </si>
  <si>
    <t>ag.</t>
  </si>
  <si>
    <t>ah.</t>
  </si>
  <si>
    <t>ai.</t>
  </si>
  <si>
    <t>aj.</t>
  </si>
  <si>
    <t>ak.</t>
  </si>
  <si>
    <t>al.</t>
  </si>
  <si>
    <t>am.</t>
  </si>
  <si>
    <t>an.</t>
  </si>
  <si>
    <t>ao.</t>
  </si>
  <si>
    <t>ap.</t>
  </si>
  <si>
    <t>Wasting plug for wash basin</t>
  </si>
  <si>
    <t>size : 850 x 2100h</t>
  </si>
  <si>
    <t>size : 700 x 2100h</t>
  </si>
  <si>
    <t>3 - panel side hung w/ top hung</t>
  </si>
  <si>
    <t>Supply and installation of  timber framed internal ceiling using 9mm thick Gypsum plaster board and 2"x2" kiln-treated timber spaced at 600mm c/c b/w. inclusive of trimming, joining and fixings as required. Allow for application of putty and sanding to fair finish.</t>
  </si>
  <si>
    <t>Power Outlet 13A x 2gang (Clipsal brand)</t>
  </si>
  <si>
    <t>Power Outlet 13A x 1gang (Clipsal brand)</t>
  </si>
  <si>
    <t>Power Outlet 15A x 1gang (Clipsal brand)</t>
  </si>
  <si>
    <t>Switch 1 gang (Clipsal brand)</t>
  </si>
  <si>
    <t>Switch 2 gang (Clipsal brand)</t>
  </si>
  <si>
    <t>Switch 3 gang (Clipsal brand)</t>
  </si>
  <si>
    <t>Switch 4 gang (Clipsal brand)</t>
  </si>
  <si>
    <t>Fan Dimmer KDK (Clipsal brand)</t>
  </si>
  <si>
    <t>FIREFIGHTING EQUIPMENT</t>
  </si>
  <si>
    <t>Installation of pipe fittings &amp; fixtures shall be executed in conformance to local regulation &amp; to adhere with the clients requirement. Inclusive of pressure &amp; leak testing of entire system.</t>
  </si>
  <si>
    <t>Flexible gully</t>
  </si>
  <si>
    <t>FURNITURE &amp; KITCHENWARE</t>
  </si>
  <si>
    <t>Supply and Installation of approved items stated below;</t>
  </si>
  <si>
    <t>High back chair, fabric cover</t>
  </si>
  <si>
    <t>Medium back chair, fabric cover</t>
  </si>
  <si>
    <t>kg.</t>
  </si>
  <si>
    <t>RCC Floor Slab 150 mm thick</t>
  </si>
  <si>
    <t>size : 800 x 2100h</t>
  </si>
  <si>
    <t>D7</t>
  </si>
  <si>
    <t>W6</t>
  </si>
  <si>
    <t>Power Outlet 13A x 1gang w/ waterproof cover (Clipsal brand)</t>
  </si>
  <si>
    <t xml:space="preserve">In Staircase </t>
  </si>
  <si>
    <t>In Staircase</t>
  </si>
  <si>
    <t>In Stair case railing</t>
  </si>
  <si>
    <t>ad.</t>
  </si>
  <si>
    <t>-</t>
  </si>
  <si>
    <t>In Exterior Walls (3.3h)</t>
  </si>
  <si>
    <t>In interior Walls (3.3h)</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</si>
  <si>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accesories;</t>
  </si>
  <si>
    <t>2-Tap water cooler</t>
  </si>
  <si>
    <t>5" Downlight w/ 20w Energy saving light, Daylight</t>
  </si>
  <si>
    <t>50W Energy Saving Day Light E27 w/ batten holder</t>
  </si>
  <si>
    <t>TOTAL COST FOR GROUND FLOOR</t>
  </si>
  <si>
    <t>Sanitary &amp; water supply fixtures</t>
  </si>
  <si>
    <t>SECTION 01 - GROUND FLOOR</t>
  </si>
  <si>
    <t>SECTION 01- GROUND FLOOR</t>
  </si>
  <si>
    <t>SECTION 02- FIRST FLOOR</t>
  </si>
  <si>
    <t>Supply and installation of Rainwater Down pipe inclusive of fittings &amp; brackets</t>
  </si>
  <si>
    <t>SECTION 02 - FIRST FLOOR</t>
  </si>
  <si>
    <t>Steel Bars ( 4-T12)</t>
  </si>
  <si>
    <t xml:space="preserve">In isolated footings; </t>
  </si>
  <si>
    <t>In ground beams; 0.85m from NGL</t>
  </si>
  <si>
    <t>Reinforced concrete ( 1:2:3 ) mixture using  Portland cement and imported fine and course aggregates with 40 % water cement ratio as described;</t>
  </si>
  <si>
    <t>Reinforced concrete (1:2:3) as described;</t>
  </si>
  <si>
    <t>Reinforced concrete ( 1:2:3 ) mixture using  Portland cement and imported fine and course aggregates with 40 % water cement ratio; Allow labour for leveling and steel floating on fresh concrete to smooth cement finish as described;</t>
  </si>
  <si>
    <t>In general flooring</t>
  </si>
  <si>
    <t>Supply and installation of  timber framed external ceiling using 6mm thick cement board and 2"x2" kiln-treated timber spaced at 600mm c/c b/w. inclusive of sawing, joining and fixing as required. Allow for application of putty and sanding to fair finish,</t>
  </si>
  <si>
    <t xml:space="preserve">1 - panel solid wooden decorative door </t>
  </si>
  <si>
    <t>LED Emergency light (60 LED), Ceiling mount</t>
  </si>
  <si>
    <t>In lintel and sill  (150 x 150)</t>
  </si>
  <si>
    <t>In lintel and sill</t>
  </si>
  <si>
    <t>Cement and sand mixtures 1:4 applied in 2 coats on masonary surface in fair face finish to receive wall finishing as described;</t>
  </si>
  <si>
    <t>Fire Blanket</t>
  </si>
  <si>
    <t>In riser, tread and landing</t>
  </si>
  <si>
    <t>Supply and installation of CHB Blocks 4" x 6" x 12" for both internal and external walls as laid per manufacturer's instruction as described;</t>
  </si>
  <si>
    <t>ROOFING</t>
  </si>
  <si>
    <t>Specified for Lysaght " Trim Deck" roofing sheets, fixed in accordance to manufacturer's instruction, inclusive of all necessary accessories as described.</t>
  </si>
  <si>
    <t>Prepare and apply 1-coat of exterior Wallsealer (Sigma brand or approved equivalent) and  2-coats of Weathershield Emulsion Paint (Sigma brand or approved equivalent) on surface as described; Allow for application of putty and sanding to fair finish;</t>
  </si>
  <si>
    <t>25 x 180 mm Fascia board</t>
  </si>
  <si>
    <t>40mm cement screed ( 1:4 ) mixture using  Portland cement and imported fine  aggregates with 40 % water cement ratio and leveled (using steel trowel ) as described;</t>
  </si>
  <si>
    <t>Prepare and apply 1 - coat of interior Wallsealer (Sigma brand or approved equivalent) and 2-coats of Interior Paint (Sigma brand or approved equivalent) on surface as described; Allow for application of putty and sanding to fair finish;</t>
  </si>
  <si>
    <t>Installation of pipes &amp; fittings for the above including connection of waste water &amp; sewer lines to septic tank. Rates shall include for providing separate greywater and blackwater waste lines as described;</t>
  </si>
  <si>
    <t>Supply &amp; installation of Wire/conduit/boxes/trays for the above encased in walls, beams and columns;</t>
  </si>
  <si>
    <t>m²</t>
  </si>
  <si>
    <t>m³</t>
  </si>
  <si>
    <t>size : 1950 x 1750h</t>
  </si>
  <si>
    <t>Supply and installation of vertical blinds of approved design pattern inclusive of rail, pins and necessary items as described;</t>
  </si>
  <si>
    <t>size : 1350 x 1900h</t>
  </si>
  <si>
    <t>size : 2950 x 2200h</t>
  </si>
  <si>
    <t>STAIRCASE</t>
  </si>
  <si>
    <t xml:space="preserve">Mortar screed (1:4 ) 20mm thick on concrete surface finished with steel trowel. Supply and installation of approved homogeneous tiles jointed and bedded with approved tile adhesive, 2mm grout and provision of nosing tiles as described; Rates shall include for plasterwork required to finish fair on sides/surfaces of staircase; </t>
  </si>
  <si>
    <t>Wet Chemical 6 Kg</t>
  </si>
  <si>
    <t>Dry Chemical powder 6 Kg</t>
  </si>
  <si>
    <t>Supply and install fire fighting equipment as described inclusive of all necessary connections and to suit with item below as per local fire regulation.</t>
  </si>
  <si>
    <t>BILL OF QUANTITIES</t>
  </si>
  <si>
    <t>GROUND FLOOR</t>
  </si>
  <si>
    <t>FIRST FLOOR</t>
  </si>
  <si>
    <t>TOTAL COST OF THE PROJECT</t>
  </si>
  <si>
    <r>
      <t>TOTAL COST OF THE PROJECT / m</t>
    </r>
    <r>
      <rPr>
        <b/>
        <vertAlign val="superscript"/>
        <sz val="11"/>
        <rFont val="Calibri"/>
        <family val="2"/>
        <scheme val="minor"/>
      </rPr>
      <t>2</t>
    </r>
  </si>
  <si>
    <r>
      <t xml:space="preserve">DURATION: </t>
    </r>
    <r>
      <rPr>
        <sz val="11"/>
        <rFont val="Calibri"/>
        <family val="2"/>
        <scheme val="minor"/>
      </rPr>
      <t>______ DAYS</t>
    </r>
  </si>
  <si>
    <t>Supply and installation of approved Ceramic tiles (300 x 450) jointed and bedded with approved tile adhesive, 2mm grout and provision of plastic corner bead as described;</t>
  </si>
  <si>
    <t>1) The contractor shall ascertain that the work characters stipulated herein shall complete the whole of the work. No changes or variation whatsoever shall be entertained unless otherwise the written instruction from the owner or owner's originated changes order.</t>
  </si>
  <si>
    <t>2) All materials shall be of  approved quality delivered and fixed in first class workmanship.</t>
  </si>
  <si>
    <t>ADH. MAAMIGILI</t>
  </si>
  <si>
    <t>LOCATION: ADH. MAAMIGILI</t>
  </si>
  <si>
    <t xml:space="preserve">F1 </t>
  </si>
  <si>
    <t xml:space="preserve">F2 </t>
  </si>
  <si>
    <t>F3</t>
  </si>
  <si>
    <t xml:space="preserve">F4 </t>
  </si>
  <si>
    <t>L</t>
  </si>
  <si>
    <t>B</t>
  </si>
  <si>
    <t>D</t>
  </si>
  <si>
    <t>Vol.</t>
  </si>
  <si>
    <t>m3</t>
  </si>
  <si>
    <t>excavation</t>
  </si>
  <si>
    <t>Nos</t>
  </si>
  <si>
    <r>
      <t xml:space="preserve">F1 ( 2400 x 2400mm ) </t>
    </r>
    <r>
      <rPr>
        <i/>
        <sz val="9"/>
        <rFont val="Calibri"/>
        <family val="2"/>
        <scheme val="minor"/>
      </rPr>
      <t>6nos.</t>
    </r>
  </si>
  <si>
    <r>
      <t xml:space="preserve">F2 ( 1900 x 1900mm ) </t>
    </r>
    <r>
      <rPr>
        <i/>
        <sz val="9"/>
        <rFont val="Calibri"/>
        <family val="2"/>
        <scheme val="minor"/>
      </rPr>
      <t>11nos.</t>
    </r>
  </si>
  <si>
    <r>
      <t xml:space="preserve">F3 ( 1400 x 1400mm ) </t>
    </r>
    <r>
      <rPr>
        <i/>
        <sz val="9"/>
        <rFont val="Calibri"/>
        <family val="2"/>
        <scheme val="minor"/>
      </rPr>
      <t>5nos.</t>
    </r>
  </si>
  <si>
    <r>
      <t xml:space="preserve">F4 ( 850 x 850mm ) </t>
    </r>
    <r>
      <rPr>
        <i/>
        <sz val="9"/>
        <rFont val="Calibri"/>
        <family val="2"/>
        <scheme val="minor"/>
      </rPr>
      <t>7nos.</t>
    </r>
  </si>
  <si>
    <t>GB</t>
  </si>
  <si>
    <t>lean</t>
  </si>
  <si>
    <t>m2</t>
  </si>
  <si>
    <r>
      <t xml:space="preserve">F1 ( 2400 x 2400 x 350mm ) </t>
    </r>
    <r>
      <rPr>
        <i/>
        <sz val="9"/>
        <rFont val="Calibri"/>
        <family val="2"/>
        <scheme val="minor"/>
      </rPr>
      <t>6nos.</t>
    </r>
  </si>
  <si>
    <r>
      <t xml:space="preserve">F2 ( 1900 x 1900 x 250mm ) </t>
    </r>
    <r>
      <rPr>
        <i/>
        <sz val="9"/>
        <rFont val="Calibri"/>
        <family val="2"/>
        <scheme val="minor"/>
      </rPr>
      <t>11nos.</t>
    </r>
  </si>
  <si>
    <r>
      <t xml:space="preserve">F3 ( 1400 x 1400 x 250mm ) </t>
    </r>
    <r>
      <rPr>
        <i/>
        <sz val="9"/>
        <rFont val="Calibri"/>
        <family val="2"/>
        <scheme val="minor"/>
      </rPr>
      <t>5nos.</t>
    </r>
  </si>
  <si>
    <r>
      <t xml:space="preserve">F4 ( 850 x 850 x 250mm ) </t>
    </r>
    <r>
      <rPr>
        <i/>
        <sz val="9"/>
        <rFont val="Calibri"/>
        <family val="2"/>
        <scheme val="minor"/>
      </rPr>
      <t>7nos.</t>
    </r>
  </si>
  <si>
    <t>concrete</t>
  </si>
  <si>
    <t>forms</t>
  </si>
  <si>
    <t>Steel Bars ( T16 @100 c/c b/w)</t>
  </si>
  <si>
    <t>Steel Bars ( T16 @150 c/c b/w)</t>
  </si>
  <si>
    <t>Steel Bars ( 4 - T16 )</t>
  </si>
  <si>
    <t>Steel Bars ( D6 @ 150 )</t>
  </si>
  <si>
    <t>steel</t>
  </si>
  <si>
    <t>Area</t>
  </si>
  <si>
    <t>area</t>
  </si>
  <si>
    <t>6mm</t>
  </si>
  <si>
    <t>16mm</t>
  </si>
  <si>
    <t>anchorage and splicing</t>
  </si>
  <si>
    <t>bitumen</t>
  </si>
  <si>
    <t>W</t>
  </si>
  <si>
    <t>Bitumen - outerwalls column below NGL</t>
  </si>
  <si>
    <t>Masonry walls and columns below NGL</t>
  </si>
  <si>
    <t>Ground slab</t>
  </si>
  <si>
    <t>Vol</t>
  </si>
  <si>
    <t>per m2</t>
  </si>
  <si>
    <t>Ground slab steel 300c/c</t>
  </si>
  <si>
    <t>Steel Bars  T10 @300 c/c  bothways</t>
  </si>
  <si>
    <r>
      <t xml:space="preserve">C1 ( 300 x 300 x 4250 ) </t>
    </r>
    <r>
      <rPr>
        <i/>
        <sz val="9"/>
        <rFont val="Calibri"/>
        <family val="2"/>
        <scheme val="minor"/>
      </rPr>
      <t>20nos.</t>
    </r>
  </si>
  <si>
    <r>
      <t xml:space="preserve">C3 ( 200 x 200 x 4250 ) </t>
    </r>
    <r>
      <rPr>
        <i/>
        <sz val="9"/>
        <rFont val="Calibri"/>
        <family val="2"/>
        <scheme val="minor"/>
      </rPr>
      <t xml:space="preserve">9nos. </t>
    </r>
  </si>
  <si>
    <t>column</t>
  </si>
  <si>
    <t>C1</t>
  </si>
  <si>
    <t>C3</t>
  </si>
  <si>
    <t>H</t>
  </si>
  <si>
    <t>column forms</t>
  </si>
  <si>
    <t>Steel Bars ( 4 - T16)</t>
  </si>
  <si>
    <t>Steel Bars ( 4 - T12)</t>
  </si>
  <si>
    <t>column steel</t>
  </si>
  <si>
    <t>Steel</t>
  </si>
  <si>
    <t>Masonary</t>
  </si>
  <si>
    <t>walls below ngl</t>
  </si>
  <si>
    <t>Exterior walls</t>
  </si>
  <si>
    <t>Allow for bending and splice</t>
  </si>
  <si>
    <t>Interior walls</t>
  </si>
  <si>
    <t>Exterior openings</t>
  </si>
  <si>
    <t>opening</t>
  </si>
  <si>
    <t>D6</t>
  </si>
  <si>
    <t>D4-A</t>
  </si>
  <si>
    <t>D3-A</t>
  </si>
  <si>
    <t>D2-A</t>
  </si>
  <si>
    <t>D4-D</t>
  </si>
  <si>
    <t>D1-A</t>
  </si>
  <si>
    <t>Total</t>
  </si>
  <si>
    <t>ddt for openings</t>
  </si>
  <si>
    <t>Interior openings</t>
  </si>
  <si>
    <t>D3-B</t>
  </si>
  <si>
    <t>D1-B</t>
  </si>
  <si>
    <t>D4-B</t>
  </si>
  <si>
    <t>D4-C</t>
  </si>
  <si>
    <t>D1-C</t>
  </si>
  <si>
    <t>D2-C</t>
  </si>
  <si>
    <t>D2-B</t>
  </si>
  <si>
    <t>D2-D</t>
  </si>
  <si>
    <t>Masonary Solid blocks</t>
  </si>
  <si>
    <t>Ablution area</t>
  </si>
  <si>
    <t>Dish wash area</t>
  </si>
  <si>
    <r>
      <t>Supply and installation of Solid Bloc</t>
    </r>
    <r>
      <rPr>
        <u/>
        <sz val="9"/>
        <color theme="1"/>
        <rFont val="Calibri"/>
        <family val="2"/>
        <scheme val="minor"/>
      </rPr>
      <t>ks</t>
    </r>
    <r>
      <rPr>
        <u/>
        <sz val="9"/>
        <color theme="1"/>
        <rFont val="Calibri"/>
        <family val="2"/>
      </rPr>
      <t xml:space="preserve"> 2"x4"x8"</t>
    </r>
    <r>
      <rPr>
        <u/>
        <sz val="9"/>
        <rFont val="Calibri"/>
        <family val="2"/>
      </rPr>
      <t xml:space="preserve"> for external walls as laid per manufacturer's instruction as described;</t>
    </r>
  </si>
  <si>
    <t>25mm plaster steel trowel finished the wall below ground slab</t>
  </si>
  <si>
    <t>Plaster works</t>
  </si>
  <si>
    <t>masonry area</t>
  </si>
  <si>
    <t>Exterior plaster 25thk</t>
  </si>
  <si>
    <t>Interior plaster 12thk</t>
  </si>
  <si>
    <t>(below NGL)Exterior plaster 25thk</t>
  </si>
  <si>
    <t>walls below NGL</t>
  </si>
  <si>
    <t>12mm plaster steel trowel finished to walls, beams and columns in internal walls</t>
  </si>
  <si>
    <t>Allow expansion grooves in plaster wall up to 12mm wide and deep filled with approved sealant.</t>
  </si>
  <si>
    <t>Floor tiles</t>
  </si>
  <si>
    <t>Entrance seating area</t>
  </si>
  <si>
    <t>Junior senior mess</t>
  </si>
  <si>
    <t>Staircase and waiting</t>
  </si>
  <si>
    <t>conference room</t>
  </si>
  <si>
    <t>Strong room</t>
  </si>
  <si>
    <t>mosque</t>
  </si>
  <si>
    <t>Officers mess</t>
  </si>
  <si>
    <t>Cold storage</t>
  </si>
  <si>
    <t>Stock</t>
  </si>
  <si>
    <t>Cooking and prep area</t>
  </si>
  <si>
    <t>Outdoor Building front</t>
  </si>
  <si>
    <t xml:space="preserve"> Outdoor Building rear</t>
  </si>
  <si>
    <t>Outdoor left side ablution area</t>
  </si>
  <si>
    <t>Skirting tiles</t>
  </si>
  <si>
    <t>Floor paint</t>
  </si>
  <si>
    <t>In Strong room</t>
  </si>
  <si>
    <t>Masterseal</t>
  </si>
  <si>
    <t>floor</t>
  </si>
  <si>
    <t>wall</t>
  </si>
  <si>
    <t>Toilet (02nos)</t>
  </si>
  <si>
    <t>Dish washing counter (02nos)</t>
  </si>
  <si>
    <t>Entrance Staircase and waiting</t>
  </si>
  <si>
    <t>Ceilng exterior</t>
  </si>
  <si>
    <t>portico area</t>
  </si>
  <si>
    <t>In Ablution area</t>
  </si>
  <si>
    <t>Ceiling interior</t>
  </si>
  <si>
    <t>In External and toilet ceiling.</t>
  </si>
  <si>
    <t>Supply and installation of  timber framed external ceiling using 6mm thick cement board and 2"x2" kiln-treated timber spaced at 600mm c/c b/w; inclusive of sawing, joining and fixing as required. Allow for application of putty and sanding to fair finish,</t>
  </si>
  <si>
    <t>size : 900 x 2100h</t>
  </si>
  <si>
    <t>size : 800 x 2500h</t>
  </si>
  <si>
    <t>1 - panel swing solid decorative door w/ fixed glass on top</t>
  </si>
  <si>
    <t>1 - panel swing solid decorative door w/ vision glass and fixed glass on top</t>
  </si>
  <si>
    <t xml:space="preserve">1 - panel swing solid decorative door </t>
  </si>
  <si>
    <t>1 - panel swing solid decorative door w/ vision glass and top hung glass panel ventilator on top</t>
  </si>
  <si>
    <t>1 - panel swing solid decorative door</t>
  </si>
  <si>
    <t>2 - panel swing solid decorative door with fixed glass panels</t>
  </si>
  <si>
    <t>size : 1500 x 2100h</t>
  </si>
  <si>
    <t xml:space="preserve">2 - panel swing solid decorative door with single vision glass </t>
  </si>
  <si>
    <t xml:space="preserve">2 - panel swing solid decorative door with double vision glass </t>
  </si>
  <si>
    <t>2 - panel swing flush door</t>
  </si>
  <si>
    <t>Fabrication and installation of wooden solid panel decorative "Nyatoh" door with "Chengal" double rebate frame 0.05 m x 0.15 section; 6mm thick clear glass inclusive of timber treatment, trims, joints, screws, nails, weather strippings, beadings, application of putty, sanding,  provision of approved SS hinges, locks, door closers and iron mongery as described;</t>
  </si>
  <si>
    <t>D8</t>
  </si>
  <si>
    <t>size : 4250 x 2950h</t>
  </si>
  <si>
    <t>2 - panel swing aluminium framed glass door with fixed glass panels on sides and top.</t>
  </si>
  <si>
    <t>1 - panel swing PVC door with louvers at bottom</t>
  </si>
  <si>
    <t>Fabrication and installation of 38mm solid wooden flush door with 1.5mm exterior aluminium sheet cladding inclusive of timber treatment, trims, joints, cuts, bends, screws, nails, and provision of approved SS hinges, bolt locks, iron mongery, SS sliding bolt latch lock fabricated using SS 12mm, 18mm rods and 50x6mm SS flat bar as described;</t>
  </si>
  <si>
    <t>W2-A</t>
  </si>
  <si>
    <t>3 - panel top hung window with top hung ventilator panels</t>
  </si>
  <si>
    <t>2 - panel fixed glass curtain with top hung ventilator panels</t>
  </si>
  <si>
    <t>W2-B</t>
  </si>
  <si>
    <t>5 - panel fixed glass curtain with top hung ventilator panels</t>
  </si>
  <si>
    <t>size : 5000 x 2950h</t>
  </si>
  <si>
    <t>size : 1775 x 2950h</t>
  </si>
  <si>
    <t>4 - panel top hung window with top hung ventilators</t>
  </si>
  <si>
    <t>size : 4700 x 2600h</t>
  </si>
  <si>
    <t>size : 4250 x 2600h</t>
  </si>
  <si>
    <t>size : 5675 x 2400h</t>
  </si>
  <si>
    <t>size : 750 x 450h</t>
  </si>
  <si>
    <t>1 - panel aluminium louvered ventilator</t>
  </si>
  <si>
    <t>Installation of single panel PVC door and frame with approved door lock with handle, SS hinges, SS screws, application of PU antifungal sealant between door frame and wall,</t>
  </si>
  <si>
    <t>lintel</t>
  </si>
  <si>
    <t>door width</t>
  </si>
  <si>
    <t>In lintel and sill  (100 x 150)</t>
  </si>
  <si>
    <t>door</t>
  </si>
  <si>
    <t>Fabrication and installation of Aluminum casement windows; 1.2mm thick in white powder coat 60-80microns; 6mm clear glass; 8mm clear glass with clear shatterguard film for larger panels, inclusive of weather strippings, PU antifungal sealant at all joints between wall and frame and sub frame, approved SS hinges, lock handles and iron mongery as described;</t>
  </si>
  <si>
    <t>form</t>
  </si>
  <si>
    <t>Wall tiles</t>
  </si>
  <si>
    <t>Kitchen</t>
  </si>
  <si>
    <t>Mosque</t>
  </si>
  <si>
    <t>Ablution</t>
  </si>
  <si>
    <t>Toilets (2 nos)</t>
  </si>
  <si>
    <t>Butchery</t>
  </si>
  <si>
    <t>Outdoor Light, wall mount w/ 18W Energy saving Day light</t>
  </si>
  <si>
    <t>Outdoor Light wall mount w/ 8W Energy saving warm white</t>
  </si>
  <si>
    <t>18" Exhaust fan with collapsible fins (KDK)</t>
  </si>
  <si>
    <t>4' Tube light holder with LED tube light, day light</t>
  </si>
  <si>
    <t>Spotlight with holder</t>
  </si>
  <si>
    <t>Distribution box, 36 circuit, wall encased</t>
  </si>
  <si>
    <t>Telephone outlet</t>
  </si>
  <si>
    <t>Television outlet</t>
  </si>
  <si>
    <t>Public address system</t>
  </si>
  <si>
    <t>Data outlet, ethernet CAT6 dual face plate</t>
  </si>
  <si>
    <t>Supply, Installation and testing of casette type inverter air-conditioning system as per manufacturer's instruction and roughing in of necessary pipe lines to and from indoor and outdoor units as well as connection of power and commissioning of the whole system;</t>
  </si>
  <si>
    <t>Supply, Installation &amp; testing of outlets including encasing of wire, conduits, cables, boxes, &amp; fixtures in walls, beams and columns, to put the system in good operation and to adhere with the owner's requirement;</t>
  </si>
  <si>
    <t>Water Closet w/cistern, S trap</t>
  </si>
  <si>
    <t>Wash basin, counter sunk</t>
  </si>
  <si>
    <t>Handshower valve (Watertec)</t>
  </si>
  <si>
    <t>Water tap, long neck, wall fix (Watertec)</t>
  </si>
  <si>
    <t>Water tap, wall fix (Watertec)</t>
  </si>
  <si>
    <t>18" Shower hose</t>
  </si>
  <si>
    <t xml:space="preserve">mosque </t>
  </si>
  <si>
    <t>Wall interior</t>
  </si>
  <si>
    <t>toilet 01</t>
  </si>
  <si>
    <t>toilet 02</t>
  </si>
  <si>
    <t>Openings</t>
  </si>
  <si>
    <t>conference</t>
  </si>
  <si>
    <t>staircase &amp; waiting</t>
  </si>
  <si>
    <t>entrance reception</t>
  </si>
  <si>
    <t>stock</t>
  </si>
  <si>
    <t>junior senior mess</t>
  </si>
  <si>
    <t>kitchen n all</t>
  </si>
  <si>
    <t>exhaust</t>
  </si>
  <si>
    <t>officers mess</t>
  </si>
  <si>
    <t>Tile  area</t>
  </si>
  <si>
    <t>&lt;-- for two toilets</t>
  </si>
  <si>
    <t>ddt for tiles and openings</t>
  </si>
  <si>
    <t>&lt;-- skirting</t>
  </si>
  <si>
    <t>Wall</t>
  </si>
  <si>
    <t>Interior wall paint area</t>
  </si>
  <si>
    <t>In entrance main reception</t>
  </si>
  <si>
    <t xml:space="preserve">Supply and installation of Boral Exposed Grid System in its entirety or an equivalent ceiling system with 9mm thick Fibre board ceiling panels of size 600 x 1200 as per manufacturer's instruction and owners requirement </t>
  </si>
  <si>
    <t>Supply and installation of vertical blinds in its entirety, of approved design pattern inclusive of rail, pins and necessary items as described;</t>
  </si>
  <si>
    <t>In mosque</t>
  </si>
  <si>
    <t>In conference room</t>
  </si>
  <si>
    <t>Supply and installation of single, standard pleat curtain in its entirety, of approved fabric and design pattern inclusive of rail, pins and necessary items as described;</t>
  </si>
  <si>
    <t>In Officers mess</t>
  </si>
  <si>
    <t>In Junior &amp; Senior mess</t>
  </si>
  <si>
    <t>In General interior floor</t>
  </si>
  <si>
    <t>In interior tile skirting (100mm high)</t>
  </si>
  <si>
    <t>In Entrance Portico floor</t>
  </si>
  <si>
    <t>Prepare &amp; apply 1-coat of primer and 2-coats of approved heavy duty floor paint on finished floor screed surface as described;</t>
  </si>
  <si>
    <t>Apply 2-coats of water proofing compound (Masterseal 550 or an approved equivalent as per manufacture's manual) on floor area and on wall surface 600mm from FFL as described;</t>
  </si>
  <si>
    <t>In Out door dish washing area</t>
  </si>
  <si>
    <r>
      <t xml:space="preserve">In Junior &amp; senior mess - </t>
    </r>
    <r>
      <rPr>
        <i/>
        <sz val="9"/>
        <rFont val="Calibri"/>
        <family val="2"/>
        <scheme val="minor"/>
      </rPr>
      <t>1.35m high</t>
    </r>
  </si>
  <si>
    <r>
      <t xml:space="preserve">In Officers mess - </t>
    </r>
    <r>
      <rPr>
        <i/>
        <sz val="9"/>
        <rFont val="Calibri"/>
        <family val="2"/>
        <scheme val="minor"/>
      </rPr>
      <t>1.35m high</t>
    </r>
  </si>
  <si>
    <r>
      <t xml:space="preserve">In Toilets (2 nos) - </t>
    </r>
    <r>
      <rPr>
        <i/>
        <sz val="9"/>
        <rFont val="Calibri"/>
        <family val="2"/>
        <scheme val="minor"/>
      </rPr>
      <t>1.8m high</t>
    </r>
  </si>
  <si>
    <r>
      <t xml:space="preserve">In Cooking &amp; preparation area - </t>
    </r>
    <r>
      <rPr>
        <i/>
        <sz val="9"/>
        <rFont val="Calibri"/>
        <family val="2"/>
        <scheme val="minor"/>
      </rPr>
      <t>1.8m high</t>
    </r>
  </si>
  <si>
    <r>
      <t xml:space="preserve">In Mosque - </t>
    </r>
    <r>
      <rPr>
        <i/>
        <sz val="9"/>
        <rFont val="Calibri"/>
        <family val="2"/>
        <scheme val="minor"/>
      </rPr>
      <t>0.9m high</t>
    </r>
  </si>
  <si>
    <t>Supply and installation of approved glazed ceramic tiles (300x450) jointed and bedded with approved tile adhesive, 2mm grout and provision of plastic corner bead as described;</t>
  </si>
  <si>
    <t>Supply and installation of approved Homogeneous floor tiles (300x300mm) jointed and bedded with approved tile adhesive and 2mm grout as described; Tile skirting flushed with the wall plaster; and provision of expansion grooves with filler in every 10ft of exterior floor and 20ft of interior floor tile finish;</t>
  </si>
  <si>
    <r>
      <t xml:space="preserve">In Feature wall at entrance - </t>
    </r>
    <r>
      <rPr>
        <i/>
        <sz val="9"/>
        <rFont val="Calibri"/>
        <family val="2"/>
        <scheme val="minor"/>
      </rPr>
      <t>3.1m high</t>
    </r>
  </si>
  <si>
    <t>Supply and installation of approved stone tiles of size &amp; pattern,  jointless, bedded with approved tile adhesive as described;</t>
  </si>
  <si>
    <t>feature wall</t>
  </si>
  <si>
    <t>Prepare and apply approved 1 - coat of Alkali Resisting Primer and 2-coats of Emulsion Paint on surface as described;</t>
  </si>
  <si>
    <t>Steel Bars ( D6 -150 )</t>
  </si>
  <si>
    <t>Construction and installation of a standard grease trap, lay and connect from the kitchen and mess room waste line and outflow to septic tank as described.</t>
  </si>
  <si>
    <t>Conference table, 12 seater</t>
  </si>
  <si>
    <t>Plastic chair, white</t>
  </si>
  <si>
    <t>Wooden chair, cushion seat and back rest</t>
  </si>
  <si>
    <t>Wooden dining table 2200 x 900 x 750mm, laminated top</t>
  </si>
  <si>
    <t>Single cast iron gas stove</t>
  </si>
  <si>
    <t xml:space="preserve">Industrial electric oven </t>
  </si>
  <si>
    <t>Industrial electric grinder</t>
  </si>
  <si>
    <t>Industrial electric hot plate 24"x36"</t>
  </si>
  <si>
    <t>Industrial electric spiral mixer</t>
  </si>
  <si>
    <t>Wooden dining table 900 x 900 x 750mm, laminated top</t>
  </si>
  <si>
    <t>In Juniors &amp; seniors mess</t>
  </si>
  <si>
    <t>In Cooking area worktop table with sink</t>
  </si>
  <si>
    <t>In Preparation area</t>
  </si>
  <si>
    <t>Design, fabrication and installation of approved, 2mm thk SS clad worktop table with shelves and drawers;</t>
  </si>
  <si>
    <t>Design, fabrication and installation of approved kitchen cupboards / cabinets using approved materials as described;</t>
  </si>
  <si>
    <r>
      <t xml:space="preserve">Kitchen cabinet, 10 panel, wall hung - </t>
    </r>
    <r>
      <rPr>
        <i/>
        <sz val="9"/>
        <rFont val="Calibri"/>
        <family val="2"/>
        <scheme val="minor"/>
      </rPr>
      <t>In Cooking area</t>
    </r>
  </si>
  <si>
    <r>
      <t xml:space="preserve">Kitchen cupboard, 8 panel, wall hung - </t>
    </r>
    <r>
      <rPr>
        <i/>
        <sz val="9"/>
        <rFont val="Calibri"/>
        <family val="2"/>
        <scheme val="minor"/>
      </rPr>
      <t>In Junior &amp; Senior Mess</t>
    </r>
  </si>
  <si>
    <r>
      <t xml:space="preserve">Kitchen cupboard, 8 panel, wall hung - </t>
    </r>
    <r>
      <rPr>
        <i/>
        <sz val="9"/>
        <rFont val="Calibri"/>
        <family val="2"/>
        <scheme val="minor"/>
      </rPr>
      <t>In Officers mess</t>
    </r>
  </si>
  <si>
    <t>In Walls below ground slab</t>
  </si>
  <si>
    <t>In ablution and outdoor dish washing bench</t>
  </si>
  <si>
    <t xml:space="preserve">Construction of Mess Counter, with Solid Block 2"x4"x8" walls finished with plaster (1:4), 75 thick RCC counter top T10 @250 c/c b/w finished smooth with 2mm thk SS sheet on top and enamel paint on bottom, fabrication and fixing of tray conveyor using 25mm &amp; 37.5mm SS bar and SS shelfs as described. Rates shall include supply and installation of approved Ceramic tiles jointed and bedded with approved tile adhesive, 2mm grout  and provision of plastic corner bead as described;  </t>
  </si>
  <si>
    <t>2 - panel swing solid door with 2mm aluminium sheet exterior cladding;</t>
  </si>
  <si>
    <t>Design, fabrication and installation of approved, SS worktop tables complete with shelves, drawers, top mount SS kitchen sink with double bowl and long neck PVC basin faucet (watertec) for each. Rates shall include installation of pipes, valves &amp; fixtures for the above including connection of  water &amp; waste water line as described;</t>
  </si>
  <si>
    <r>
      <t xml:space="preserve">4 piece sofa set - </t>
    </r>
    <r>
      <rPr>
        <i/>
        <sz val="9"/>
        <rFont val="Calibri"/>
        <family val="2"/>
        <scheme val="minor"/>
      </rPr>
      <t>single seater, 3 seater, end table &amp; coffee table</t>
    </r>
  </si>
  <si>
    <r>
      <t xml:space="preserve">4 piece sofa set - </t>
    </r>
    <r>
      <rPr>
        <i/>
        <sz val="9"/>
        <rFont val="Calibri"/>
        <family val="2"/>
        <scheme val="minor"/>
      </rPr>
      <t>2 single seaters, 3 seater &amp; coffee table</t>
    </r>
  </si>
  <si>
    <t>Construction of RCC 6 feet dia underground water well, water level of the well shall be maintained @6 feet @ at low tide level. Rates shall include for provision of RCC well cover with service opening.</t>
  </si>
  <si>
    <t>Construction of wash basin counter, with Solid Blocks 2"x4"x8" support walls finished with plaster (1:4) and ceramic wall tiles (300x450), marble counter top for fixing wash basin as described;</t>
  </si>
  <si>
    <t>In Toilets</t>
  </si>
  <si>
    <t>In Junior and senior mess</t>
  </si>
  <si>
    <t>Design, fabrication and installation of reception counter table using approved material as described;</t>
  </si>
  <si>
    <t>In Entrance main reception</t>
  </si>
  <si>
    <r>
      <t xml:space="preserve">In Ablution area and kicker - </t>
    </r>
    <r>
      <rPr>
        <i/>
        <sz val="9"/>
        <rFont val="Calibri"/>
        <family val="2"/>
        <scheme val="minor"/>
      </rPr>
      <t>1.8m high</t>
    </r>
  </si>
  <si>
    <r>
      <t xml:space="preserve">In Outdoor dish washing area and bench  - </t>
    </r>
    <r>
      <rPr>
        <i/>
        <sz val="9"/>
        <rFont val="Calibri"/>
        <family val="2"/>
        <scheme val="minor"/>
      </rPr>
      <t>1.8m high</t>
    </r>
  </si>
  <si>
    <t xml:space="preserve">Construction and installation of RCC septic tank, catch basins, clean outs, soak pits as described; </t>
  </si>
  <si>
    <t>Chest freezer 400litres</t>
  </si>
  <si>
    <t>Staircase</t>
  </si>
  <si>
    <t>steps CS area</t>
  </si>
  <si>
    <t>landing</t>
  </si>
  <si>
    <t>stairsteel</t>
  </si>
  <si>
    <t>stair width</t>
  </si>
  <si>
    <t>bottom length</t>
  </si>
  <si>
    <t>top length</t>
  </si>
  <si>
    <t>bottom steel</t>
  </si>
  <si>
    <t>top steel</t>
  </si>
  <si>
    <t xml:space="preserve">landing width </t>
  </si>
  <si>
    <t>landing length</t>
  </si>
  <si>
    <t>bottom steel length</t>
  </si>
  <si>
    <t>top steel length</t>
  </si>
  <si>
    <t>bottom steel total</t>
  </si>
  <si>
    <t>top steel total</t>
  </si>
  <si>
    <t>Steel Bars ( T10 - 100 c/c b/w Bottom )</t>
  </si>
  <si>
    <t>Steel Bars ( T12 - 150 c/c b/w Top )</t>
  </si>
  <si>
    <t>allow for anchorage</t>
  </si>
  <si>
    <t>stair mortar tile</t>
  </si>
  <si>
    <t>stair length</t>
  </si>
  <si>
    <t>total area</t>
  </si>
  <si>
    <t>Fabrication and installation of SS railing with 50x25mm SS Square hollow section (S.H.S) as top rail and 50x25mm thick SS flat bar as balusters and 8mm dia SS wire as intermediate rails placed as described, inclusive of grinding, cutting, polishing, screws, flanges and fixing as described;.</t>
  </si>
  <si>
    <t>Carbon Dioxide 2kg, Fire Extinguisher with cabinet</t>
  </si>
  <si>
    <t>Wet Chemical 6Kg, Fire Extinguisher with cabinet</t>
  </si>
  <si>
    <t>Dry Chemical powder 6Kg,  Fire Extinguisher with cabinet</t>
  </si>
  <si>
    <t>Water 9ltr,  Fire Extinguisher with cabinet</t>
  </si>
  <si>
    <t>Construction of wash basin counter, with Solid Blocks 2"x4"x8" support walls finished with plaster (1:4) and ceramic wall tiles (300x450), marble counter top for fixing wash basin, inclusive of application of anti fungal sealant as described;</t>
  </si>
  <si>
    <t>Supply and installation of 4nos. 2500 liter SINTEX water tank, lay and connect the tanks with provisions of ball valves as described; connection of down pipe and municipal water to water tank, provision of float valve &amp; connecting overflow to underground well as described.</t>
  </si>
  <si>
    <t>Installation and connection of pipes &amp; fittings for municipal water, fresh water (water tank) and well water supply  inclusive necessary valves and appropriate pumps for both fresh and well water supply. Rates shall include for provision of 50mm floor screed (1:4) base for placing pumps with steel frame and lysaght cladding for shading.</t>
  </si>
  <si>
    <t>Supply &amp; installation of Distribution board inclusive of current meters, circuit breakers, connections and any other accessories required; Rates shall also include connection to main distribution board with underground cable run through HP PVC pipe and safety barrier as described;</t>
  </si>
  <si>
    <t xml:space="preserve">GB1 ( 200 x 300mm ) </t>
  </si>
  <si>
    <t xml:space="preserve">GB2 ( 450 x 400mm  ) </t>
  </si>
  <si>
    <t>GB2</t>
  </si>
  <si>
    <t>GB1 ( 200 x 300mm )</t>
  </si>
  <si>
    <t>Steel Bars ( 6 - T12 )</t>
  </si>
  <si>
    <t>Steel Bars ( D6 @ 100 )</t>
  </si>
  <si>
    <r>
      <t xml:space="preserve">Steel Bars ( T12 @ 150 ) </t>
    </r>
    <r>
      <rPr>
        <i/>
        <sz val="9"/>
        <rFont val="Calibri"/>
        <family val="2"/>
        <scheme val="minor"/>
      </rPr>
      <t xml:space="preserve"> - flange</t>
    </r>
  </si>
  <si>
    <t>GB1</t>
  </si>
  <si>
    <r>
      <t xml:space="preserve">Thread rod ( 4 - M12 ) </t>
    </r>
    <r>
      <rPr>
        <i/>
        <sz val="9"/>
        <rFont val="Calibri"/>
        <family val="2"/>
        <scheme val="minor"/>
      </rPr>
      <t>7nos.</t>
    </r>
  </si>
  <si>
    <t>M12</t>
  </si>
  <si>
    <t>stumps</t>
  </si>
  <si>
    <t>PERGOLA</t>
  </si>
  <si>
    <t>Supply and installation of pine wood pergola treated with wood preservative, finished with Sadolin extra durable clear coat or approved equivalent surface finish inclusive of trims, joints, bolts, nuts, cleats, plates and anchorage on thread rods embedded column stumps and beams as described; Rates shall also include for cuts, grinds, drills, welds, application of 1 coat of anti-corrosive paint and 2 coats of enamel paint;</t>
  </si>
  <si>
    <t>Supply and installation of approved polycarbonate sheet as cover on  pergola inclusive of trims, aluminium channel joints, screws, application of anti-fungal sealant, provision of wall flashing and all necessary accessories as described;</t>
  </si>
  <si>
    <t>SUSPENDED FLOOR SLAB</t>
  </si>
  <si>
    <t>Reinforced concrete Grade M25 mixture using Portland cement and imported fine and coarse aggregates. Allow labour for levelling and steel floating on fresh concrete  to a smooth cement finish as per floor levels described;</t>
  </si>
  <si>
    <t>RCC Floor Slab 180 mm thick</t>
  </si>
  <si>
    <r>
      <t>m</t>
    </r>
    <r>
      <rPr>
        <vertAlign val="superscript"/>
        <sz val="9"/>
        <rFont val="Calibri"/>
        <family val="2"/>
        <scheme val="minor"/>
      </rPr>
      <t>3</t>
    </r>
  </si>
  <si>
    <t>Bottom Steel ( T10 - 200 (B1) / T10 - 200 (B2))</t>
  </si>
  <si>
    <t>Top Steel ( T10 - 200 (T1)/ T10 - 200 (T2))</t>
  </si>
  <si>
    <t>Top Steel ( T10 - 70 (T1)/ T10 - 200 (T2))</t>
  </si>
  <si>
    <t>C1 ( 300 x 300 x 3000 ), 2nos.</t>
  </si>
  <si>
    <t>C2 ( 250 x 250 x 3000 ), 18nos.</t>
  </si>
  <si>
    <t>B1 (200 x 400)</t>
  </si>
  <si>
    <t>B2 (200 x 400)</t>
  </si>
  <si>
    <t>B3 (200 x 350)</t>
  </si>
  <si>
    <t>B4 (200 x 350)</t>
  </si>
  <si>
    <t>B5 (200 x 400)</t>
  </si>
  <si>
    <t>B6 (200 x 500)</t>
  </si>
  <si>
    <t>B7 (250 x 500)</t>
  </si>
  <si>
    <t>CB (150 x 250)</t>
  </si>
  <si>
    <t>Steel Bars ( 4-T16)</t>
  </si>
  <si>
    <r>
      <rPr>
        <sz val="9"/>
        <color theme="0"/>
        <rFont val="Calibri"/>
        <family val="2"/>
        <scheme val="minor"/>
      </rPr>
      <t>Steel Bars</t>
    </r>
    <r>
      <rPr>
        <sz val="9"/>
        <rFont val="Calibri"/>
        <family val="2"/>
        <scheme val="minor"/>
      </rPr>
      <t xml:space="preserve"> ( R6 @ 150 )</t>
    </r>
  </si>
  <si>
    <t>Steel Bars ( 5 - T16 / 5 -T16 )</t>
  </si>
  <si>
    <t>Steel Bars ( 7 - T16 / 5 -T16 )</t>
  </si>
  <si>
    <r>
      <rPr>
        <sz val="9"/>
        <color theme="0"/>
        <rFont val="Calibri"/>
        <family val="2"/>
        <scheme val="minor"/>
      </rPr>
      <t>Steel Bars</t>
    </r>
    <r>
      <rPr>
        <sz val="9"/>
        <rFont val="Calibri"/>
        <family val="2"/>
        <scheme val="minor"/>
      </rPr>
      <t xml:space="preserve"> ( D6 @ 150 )</t>
    </r>
  </si>
  <si>
    <t>Steel Bars ( 7 - T20 / 5 -T20 )</t>
  </si>
  <si>
    <r>
      <rPr>
        <sz val="9"/>
        <color theme="0"/>
        <rFont val="Calibri"/>
        <family val="2"/>
        <scheme val="minor"/>
      </rPr>
      <t>Steel Bars</t>
    </r>
    <r>
      <rPr>
        <sz val="9"/>
        <rFont val="Calibri"/>
        <family val="2"/>
        <scheme val="minor"/>
      </rPr>
      <t xml:space="preserve"> ( 2D6 @ 120 / D6 @ 100 )</t>
    </r>
  </si>
  <si>
    <t>Steel Bars ( 6 - T20 / 5 -T20 )</t>
  </si>
  <si>
    <t>Steel Bars ( 2D6 @ 150 )</t>
  </si>
  <si>
    <t>Steel Bars ( 7 - T20 / 6 -T20 )</t>
  </si>
  <si>
    <t>Steel Bars ( D6 @ 120 )</t>
  </si>
  <si>
    <t>Steel Bars ( 2 - T12 )</t>
  </si>
  <si>
    <t>Steel Bars ( 2D6 @ 100 )</t>
  </si>
  <si>
    <r>
      <t xml:space="preserve">In Exterior Walls ( </t>
    </r>
    <r>
      <rPr>
        <i/>
        <sz val="9"/>
        <rFont val="Calibri"/>
        <family val="2"/>
        <scheme val="minor"/>
      </rPr>
      <t>3.0m</t>
    </r>
    <r>
      <rPr>
        <sz val="9"/>
        <rFont val="Calibri"/>
        <family val="2"/>
        <scheme val="minor"/>
      </rPr>
      <t>)</t>
    </r>
  </si>
  <si>
    <r>
      <t xml:space="preserve">In interior Walls ( </t>
    </r>
    <r>
      <rPr>
        <i/>
        <sz val="9"/>
        <rFont val="Calibri"/>
        <family val="2"/>
        <scheme val="minor"/>
      </rPr>
      <t>3.0m</t>
    </r>
    <r>
      <rPr>
        <sz val="9"/>
        <rFont val="Calibri"/>
        <family val="2"/>
        <scheme val="minor"/>
      </rPr>
      <t>)</t>
    </r>
  </si>
  <si>
    <t>In wall above roof beam</t>
  </si>
  <si>
    <t>Cement and sand mixtures 1:4 applied in 2 coats on masonry surface in fair face finish to receive wall finishing as described;</t>
  </si>
  <si>
    <t>25mm plaster steel trowel finished the wall above roof beam</t>
  </si>
  <si>
    <t>In Toilet (1.8m high)</t>
  </si>
  <si>
    <t>38mm cement screed ( 1:4 ) mixture using  Portland cement and imported fine  aggregates with 40 % water cement ratio and levelled (using steel trowel ) as described;</t>
  </si>
  <si>
    <t>Supply and installation of approved non-skid Homogeneous floor tiles (300x300mm) jointed and bedded with approved tile adhesive and 2mm grout as described; Tile skirting flushed with the wall plaster; and provision of expansion grooves with filler in every 20ft of floor finish;</t>
  </si>
  <si>
    <t xml:space="preserve">In all areas </t>
  </si>
  <si>
    <t>In tile skirting (100mm high)</t>
  </si>
  <si>
    <t>Fabrication and installation of SS  railing with 1 numbers of 50 x 25mm rectangular section as top rail  and 40mm dia SS pipe as balusters and 20mm dia SS pipes as intermediate members placed as described, inclusive of grinding, cutting, polishing, screws, flanges and fixing as described;.</t>
  </si>
  <si>
    <t>In Exterior ceiling and In toilet</t>
  </si>
  <si>
    <t xml:space="preserve">Fixing of approved 6" plasterboard cornice to all the joining lines between wall and ceiling, as per manufacturer's instructions using the cornice compounds for fixing of cornice. </t>
  </si>
  <si>
    <t>Prepare and apply 1 - coat of Alkali Resisting Primer and 2-coats of Emulsion Paint on surface as described;</t>
  </si>
  <si>
    <t>In both internal and external ceiling and on cornice.</t>
  </si>
  <si>
    <t>Fabrication and installation of doors as described. Prepare and apply 1-coat of wood primer and 2-coats of enamel paint/ varnish on door panel and frame. Rates shall include for timber treatment, trims, joints, screws, nails and SS iron mongery and provision of approved locks and door closers;</t>
  </si>
  <si>
    <t>1 - panel solid wooden decorative door w/ 1- panel fixed glass</t>
  </si>
  <si>
    <t xml:space="preserve">2 - panel solid wooden decorative door </t>
  </si>
  <si>
    <t>1 - panel sliding solid wooden decorative door</t>
  </si>
  <si>
    <t>Aluminium casement windows with 6mm reflective glass and openable ventilators,  inclusive of all required ironmongery in SS, and application of PU sealant at all joints between wall and frame as described in the drawings.</t>
  </si>
  <si>
    <t>4 - panel w/ top hung</t>
  </si>
  <si>
    <t>size : 2400 x 2500h</t>
  </si>
  <si>
    <t>D9</t>
  </si>
  <si>
    <t>4 - panel w/ top hung and door</t>
  </si>
  <si>
    <t>size : 4725 x 2600h</t>
  </si>
  <si>
    <t>1- panel louver ventilator</t>
  </si>
  <si>
    <r>
      <rPr>
        <sz val="9"/>
        <color theme="0"/>
        <rFont val="Calibri"/>
        <family val="2"/>
        <scheme val="minor"/>
      </rPr>
      <t xml:space="preserve">Steel Bars </t>
    </r>
    <r>
      <rPr>
        <sz val="9"/>
        <rFont val="Calibri"/>
        <family val="2"/>
        <scheme val="minor"/>
      </rPr>
      <t>( D6 -150 )</t>
    </r>
  </si>
  <si>
    <t>Supply, Installation and testing of fittings &amp; fixtures. It shall be executed as approved by Site Engineer and conformance to local regulation &amp; to adhere with Local Electrical Authority's  requirements. Rates shall include for screws, nails, bolts, nuts, brackets, straps, rivets, plugs and all incidental accessories;</t>
  </si>
  <si>
    <t>Supply &amp; installation of wires from distribution board, inclusive of current meters, circuit breakers, connections and any other accessories required;</t>
  </si>
  <si>
    <t>Supply, Installation and of cassette type indoor air-conditioning system as described, approved by Site Engineer, as per manufacturer's instruction and roughing in of necessary pipe lines to and from indoor and outdoor units as well as connection of power and commissioning of the whole system.</t>
  </si>
  <si>
    <t>Supply and installation AC outdoor unit cover as described using aluminium sheet and angle. Rate shall be inclusive of grinding, cutting, polishing, screws, flanges, and any other necessary items required;</t>
  </si>
  <si>
    <t xml:space="preserve">Supply, Installation &amp; testing of outlets as described approved by the Site Engineer, including encasing of conduits, cables, boxes, &amp; fixtures in walls, beams and columns, to put the system in good operation and to adhere with the owner's requirement </t>
  </si>
  <si>
    <t xml:space="preserve">Supply, Installation &amp; testing of TV cable outlets as described approved by Site Engineer, including encasing conduits, cables, boxes, &amp; fixtures to put the system in good operation and to adhere with the owner's requirement </t>
  </si>
  <si>
    <t>Supply and install fire fighting equipment as described, approved by Site Engineer inclusive of all necessary connections and items to suit with below as per local fire regulation.</t>
  </si>
  <si>
    <t>Carbon Dioxide, Fire Extinguisher 2 Kg w/ cabinet</t>
  </si>
  <si>
    <t>Water 9ltr, Fire Extinguisher w/ cabinet</t>
  </si>
  <si>
    <t>Installation of pipe fittings &amp; fixtures shall be executed in conformance to local regulation &amp; to adhere with the clients requirement and approved by Site Engineer. Inclusive of pressure &amp; leak testing of entire system.</t>
  </si>
  <si>
    <t>Mirror 400x600 w/  corner fixing brackets</t>
  </si>
  <si>
    <t>Handshower valve (watertec)</t>
  </si>
  <si>
    <t xml:space="preserve">Counter sunk Wash basin </t>
  </si>
  <si>
    <t>Water tap (Watertec)</t>
  </si>
  <si>
    <t>Installation and connection of pipes &amp; fittings for municipal water/fresh water and well water supply  inclusive necessary valves and appropriate pumps for both fresh and well water supply.</t>
  </si>
  <si>
    <t>Supply and installation of 8 nos. 2500 litre SINTEX water tank, lay and connect the tanks with provisions of ball valves as described. Connection of municipal water to water tank and provision of  float valve and connecting overflow to well.</t>
  </si>
  <si>
    <t xml:space="preserve">Extension of RCC (150 x 150) supporting from roof beams for supporting roofing trusses wherever nessary </t>
  </si>
  <si>
    <t>Roof Trusses;</t>
  </si>
  <si>
    <t xml:space="preserve">Fabrication and installation of fully welded GI pipe roof trusses as described inclusive of plates, bolts and necessary items required for fixing truss on RCC beam; </t>
  </si>
  <si>
    <t>Prepare and apply 1 - coat of red-oxide &amp; 2 coats of aluminium paint to all surface of steel works.</t>
  </si>
  <si>
    <t>Fabrication and installation of Lysaght apron, end and wall  flashings where required; Rates shall include for sealant,  roofing tape, screws and necessary items;</t>
  </si>
  <si>
    <t>PVC Down pipe 100mm dia.</t>
  </si>
  <si>
    <t>Construction and installation of soak pits (300 x 400 x600) with solid blocks 2"x4"x8", filled with gravel for downspouts as required.</t>
  </si>
  <si>
    <t>Reinforced concrete ( 1:2:3 ) mixture using  Portland cement &amp; imported fine and course aggregates with 40 % water cement ratio; Allow labour for leveling &amp; steel floating on fresh concrete with provision of slopes, expansion grooves with filler in every 10ft on floor finished smooth to levels, providing clearance of 1350x450mm on every column stump base of pergola as described;</t>
  </si>
  <si>
    <t>Fabrication and installation of Aluminum casement doors 1.2mm thick in white powder coat 60-80microns; 6mm clear glass on top &amp; 8mm clear glass with clear shatterguard film for larger panels, inclusive of weather strippings, PU antifungal sealant at all joints between wall &amp; frame &amp; sub frame, approved SS iron mongery i.e hinges, bolt locks, decorative lock with handle &amp; door closer as described;</t>
  </si>
  <si>
    <t>Construction of water tank base 1.5m dia, height 500mm using CHB Blocks 4"x6"x12", compacted earth with 50mm 1:3:6 PCC on top, finished with 1:4 plaster as described. Rate shall include provision of 50mm lean concrete at 0.15m below NGL</t>
  </si>
  <si>
    <t>Wooden working table 1800 x 900 x 750mm, SS sheet on top</t>
  </si>
  <si>
    <t>SUNSHADES</t>
  </si>
  <si>
    <t xml:space="preserve">Installation and connection of pipes from rain water down spouts at the back of the building to the water tanks. Rates shall be inclusive necessary valves, joints and all incidental accessories  </t>
  </si>
  <si>
    <r>
      <t>m</t>
    </r>
    <r>
      <rPr>
        <vertAlign val="superscript"/>
        <sz val="9"/>
        <rFont val="Calibri"/>
        <family val="2"/>
        <scheme val="minor"/>
      </rPr>
      <t>2</t>
    </r>
  </si>
  <si>
    <t>In ablution area and outdoor dish washing area</t>
  </si>
  <si>
    <t xml:space="preserve">Lysaght roofing sheets </t>
  </si>
  <si>
    <t>Fabrication and installation of red meranti timber frame sunshades fixed to wall using anchor bolts, wall plugs; cover   specified for Lysaght "Trim Deck" roofing sheets, fixed in accordance to manufacturer's instruction, inclusive of all necessary accessories as described.</t>
  </si>
  <si>
    <t>Supply and installation of Rainwater Down pipe, connection to soak pits inclusive of fittings, brackets, sealants and necessary accessories as described;</t>
  </si>
  <si>
    <t>BILL 19</t>
  </si>
  <si>
    <t>ADMIN BUILDING, MNDF POST</t>
  </si>
  <si>
    <t>PROJECT: DEVELOPMENT OF MAAMIGILI MNDF POST, ADMIN BUILDING</t>
  </si>
  <si>
    <r>
      <t>DATE: 28</t>
    </r>
    <r>
      <rPr>
        <vertAlign val="superscript"/>
        <sz val="9"/>
        <rFont val="Calibri"/>
        <family val="2"/>
        <scheme val="minor"/>
      </rPr>
      <t>th</t>
    </r>
    <r>
      <rPr>
        <sz val="9"/>
        <rFont val="Calibri"/>
        <family val="2"/>
        <scheme val="minor"/>
      </rPr>
      <t xml:space="preserve"> SEPTEMBER 2015</t>
    </r>
  </si>
  <si>
    <t>DATE: 28th SEPTEMBER 2015</t>
  </si>
  <si>
    <t>BILL 20</t>
  </si>
  <si>
    <t>BILL 21</t>
  </si>
  <si>
    <t>BILL 22</t>
  </si>
  <si>
    <t>BILL 23</t>
  </si>
  <si>
    <t>BILL 24</t>
  </si>
  <si>
    <t>BILL 25</t>
  </si>
  <si>
    <t>BILL 26</t>
  </si>
  <si>
    <t>BILL 27</t>
  </si>
  <si>
    <t>BILL 28</t>
  </si>
  <si>
    <t>BILL 29</t>
  </si>
  <si>
    <t>BILL 30</t>
  </si>
  <si>
    <t>BILL 31</t>
  </si>
  <si>
    <t>BILL 32</t>
  </si>
  <si>
    <t>BILL 33</t>
  </si>
  <si>
    <t>TOTAL COST FOR FIRST FLOOR</t>
  </si>
  <si>
    <t xml:space="preserve">FURNITURE </t>
  </si>
  <si>
    <t>Supply and Installation of approved furniture as described;</t>
  </si>
  <si>
    <t>Fabrication and installation of counter table as described using approved material as described;</t>
  </si>
  <si>
    <r>
      <t xml:space="preserve">3 piece sofa set - 2nos </t>
    </r>
    <r>
      <rPr>
        <i/>
        <sz val="9"/>
        <rFont val="Calibri"/>
        <family val="2"/>
        <scheme val="minor"/>
      </rPr>
      <t>single seater,  1nos 3 seater, end table &amp; coffee table for Commanders Office</t>
    </r>
  </si>
  <si>
    <r>
      <t xml:space="preserve">3 piece sofa set - 2nos </t>
    </r>
    <r>
      <rPr>
        <i/>
        <sz val="9"/>
        <rFont val="Calibri"/>
        <family val="2"/>
        <scheme val="minor"/>
      </rPr>
      <t>single seater,  1nos 3 seater, end table &amp; coffee table for Deputy Commanders Office</t>
    </r>
  </si>
  <si>
    <r>
      <t>4 Drawer Filing cabinet</t>
    </r>
    <r>
      <rPr>
        <i/>
        <sz val="9"/>
        <rFont val="Calibri"/>
        <family val="2"/>
        <scheme val="minor"/>
      </rPr>
      <t xml:space="preserve"> for File storage room</t>
    </r>
  </si>
  <si>
    <r>
      <t xml:space="preserve">4 piece Grand sofa set - 2nos </t>
    </r>
    <r>
      <rPr>
        <i/>
        <sz val="9"/>
        <rFont val="Calibri"/>
        <family val="2"/>
        <scheme val="minor"/>
      </rPr>
      <t>single seater,  2nos 3 seater, end table &amp; coffee table for Grand Meeting room</t>
    </r>
  </si>
  <si>
    <r>
      <t>Office table for Commanders office</t>
    </r>
    <r>
      <rPr>
        <i/>
        <sz val="9"/>
        <rFont val="Calibri"/>
        <family val="2"/>
        <scheme val="minor"/>
      </rPr>
      <t xml:space="preserve"> as described</t>
    </r>
  </si>
  <si>
    <r>
      <t xml:space="preserve">Office table for Deputy Commanders office </t>
    </r>
    <r>
      <rPr>
        <i/>
        <sz val="9"/>
        <rFont val="Calibri"/>
        <family val="2"/>
        <scheme val="minor"/>
      </rPr>
      <t>as described</t>
    </r>
  </si>
  <si>
    <r>
      <t>Counter table</t>
    </r>
    <r>
      <rPr>
        <i/>
        <sz val="9"/>
        <rFont val="Calibri"/>
        <family val="2"/>
        <scheme val="minor"/>
      </rPr>
      <t xml:space="preserve"> in Radar Room</t>
    </r>
  </si>
  <si>
    <r>
      <t xml:space="preserve">Chart Reading </t>
    </r>
    <r>
      <rPr>
        <i/>
        <sz val="9"/>
        <rFont val="Calibri"/>
        <family val="2"/>
        <scheme val="minor"/>
      </rPr>
      <t>in Radar Room</t>
    </r>
  </si>
  <si>
    <t>In Grand Meeting room</t>
  </si>
  <si>
    <t>In Commanders Office</t>
  </si>
  <si>
    <t>In Deputy Commanders Office</t>
  </si>
  <si>
    <t>In Officers Office area</t>
  </si>
  <si>
    <t>In General Office area</t>
  </si>
  <si>
    <r>
      <rPr>
        <sz val="9"/>
        <rFont val="Calibri"/>
        <family val="2"/>
        <scheme val="minor"/>
      </rPr>
      <t>In W1</t>
    </r>
    <r>
      <rPr>
        <i/>
        <sz val="9"/>
        <rFont val="Calibri"/>
        <family val="2"/>
        <scheme val="minor"/>
      </rPr>
      <t xml:space="preserve"> infront of stair case</t>
    </r>
  </si>
  <si>
    <t>BILL 34</t>
  </si>
  <si>
    <t>FURNITURES</t>
  </si>
  <si>
    <t>In Safety railing</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</si>
</sst>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00_-;\-* #,##0.00_-;_-* &quot;-&quot;??_-;_-@_-"/>
    <numFmt numFmtId="165" formatCode="0.0"/>
    <numFmt numFmtId="166" formatCode="#,##0.00;[Red]#,##0.00"/>
    <numFmt numFmtId="167" formatCode="0.000"/>
    <numFmt numFmtId="168" formatCode="#,##0.0"/>
  </numFmts>
  <fonts count="37" x14ac:knownFonts="1">
    <font>
      <sz val="10"/>
      <name val="Arial"/>
    </font>
    <font>
      <sz val="10"/>
      <name val="MS Sans Serif"/>
      <family val="2"/>
    </font>
    <font>
      <b/>
      <sz val="9"/>
      <name val="Calibri"/>
      <family val="2"/>
      <scheme val="minor"/>
    </font>
    <font>
      <sz val="9"/>
      <name val="Calibri"/>
      <family val="2"/>
      <scheme val="minor"/>
    </font>
    <font>
      <b/>
      <i/>
      <sz val="9"/>
      <name val="Calibri"/>
      <family val="2"/>
      <scheme val="minor"/>
    </font>
    <font>
      <b/>
      <u/>
      <sz val="9"/>
      <name val="Calibri"/>
      <family val="2"/>
      <scheme val="minor"/>
    </font>
    <font>
      <u/>
      <sz val="9"/>
      <name val="Calibri"/>
      <family val="2"/>
      <scheme val="minor"/>
    </font>
    <font>
      <i/>
      <sz val="9"/>
      <name val="Calibri"/>
      <family val="2"/>
      <scheme val="minor"/>
    </font>
    <font>
      <b/>
      <i/>
      <u/>
      <sz val="9"/>
      <name val="Calibri"/>
      <family val="2"/>
      <scheme val="minor"/>
    </font>
    <font>
      <sz val="10"/>
      <name val="Arial"/>
      <family val="2"/>
    </font>
    <font>
      <sz val="10"/>
      <name val="MS Sans Serif"/>
      <family val="2"/>
    </font>
    <font>
      <sz val="9"/>
      <color rgb="FFFF0000"/>
      <name val="Calibri"/>
      <family val="2"/>
      <scheme val="minor"/>
    </font>
    <font>
      <vertAlign val="superscript"/>
      <sz val="9"/>
      <name val="Calibri"/>
      <family val="2"/>
      <scheme val="minor"/>
    </font>
    <font>
      <b/>
      <sz val="14"/>
      <name val="Calibri"/>
      <family val="2"/>
      <scheme val="minor"/>
    </font>
    <font>
      <u/>
      <sz val="9"/>
      <name val="Calibri"/>
      <family val="2"/>
    </font>
    <font>
      <u/>
      <sz val="9"/>
      <color theme="1"/>
      <name val="Calibri"/>
      <family val="2"/>
    </font>
    <font>
      <u/>
      <sz val="9"/>
      <color theme="1"/>
      <name val="Calibri"/>
      <family val="2"/>
      <scheme val="minor"/>
    </font>
    <font>
      <b/>
      <u/>
      <sz val="14"/>
      <name val="Calibri"/>
      <family val="2"/>
      <scheme val="minor"/>
    </font>
    <font>
      <u/>
      <sz val="10"/>
      <name val="Calibri"/>
      <family val="2"/>
      <scheme val="minor"/>
    </font>
    <font>
      <i/>
      <sz val="10"/>
      <name val="Calibri"/>
      <family val="2"/>
      <scheme val="minor"/>
    </font>
    <font>
      <b/>
      <sz val="8"/>
      <name val="Calibri"/>
      <family val="2"/>
      <scheme val="minor"/>
    </font>
    <font>
      <b/>
      <sz val="26"/>
      <name val="Calibri"/>
      <family val="2"/>
      <scheme val="minor"/>
    </font>
    <font>
      <sz val="11"/>
      <name val="Calibri"/>
      <family val="2"/>
      <scheme val="minor"/>
    </font>
    <font>
      <b/>
      <u/>
      <sz val="11"/>
      <name val="Calibri"/>
      <family val="2"/>
      <scheme val="minor"/>
    </font>
    <font>
      <b/>
      <sz val="11"/>
      <name val="Calibri"/>
      <family val="2"/>
      <scheme val="minor"/>
    </font>
    <font>
      <b/>
      <vertAlign val="superscript"/>
      <sz val="11"/>
      <name val="Calibri"/>
      <family val="2"/>
      <scheme val="minor"/>
    </font>
    <font>
      <sz val="9"/>
      <name val="Arial"/>
      <family val="2"/>
    </font>
    <font>
      <b/>
      <sz val="9"/>
      <name val="Arial"/>
      <family val="2"/>
    </font>
    <font>
      <sz val="9"/>
      <color rgb="FFFF0000"/>
      <name val="Arial"/>
      <family val="2"/>
    </font>
    <font>
      <b/>
      <sz val="9"/>
      <color rgb="FFFF0000"/>
      <name val="Arial"/>
      <family val="2"/>
    </font>
    <font>
      <i/>
      <sz val="9"/>
      <name val="Arial"/>
      <family val="2"/>
    </font>
    <font>
      <sz val="10"/>
      <name val="Calibri"/>
      <family val="2"/>
      <scheme val="minor"/>
    </font>
    <font>
      <sz val="9"/>
      <color theme="0"/>
      <name val="Calibri"/>
      <family val="2"/>
      <scheme val="minor"/>
    </font>
    <font>
      <sz val="9"/>
      <color theme="1"/>
      <name val="Calibri"/>
      <family val="2"/>
      <scheme val="minor"/>
    </font>
    <font>
      <u/>
      <sz val="9"/>
      <color rgb="FFFF0000"/>
      <name val="Calibri"/>
      <family val="2"/>
      <scheme val="minor"/>
    </font>
    <font>
      <sz val="9"/>
      <name val="MS Sans Serif"/>
      <family val="2"/>
    </font>
    <font>
      <sz val="8"/>
      <name val="Calibri"/>
      <family val="2"/>
      <scheme val="minor"/>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5" tint="0.39997558519241921"/>
        <bgColor indexed="64"/>
      </patternFill>
    </fill>
    <fill>
      <patternFill patternType="solid">
        <fgColor theme="2" tint="-9.9978637043366805E-2"/>
        <bgColor indexed="64"/>
      </patternFill>
    </fill>
    <fill>
      <patternFill patternType="solid">
        <fgColor theme="4" tint="0.39997558519241921"/>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auto="1"/>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double">
        <color indexed="64"/>
      </bottom>
      <diagonal/>
    </border>
    <border>
      <left style="thin">
        <color auto="1"/>
      </left>
      <right/>
      <top/>
      <bottom/>
      <diagonal/>
    </border>
  </borders>
  <cellStyleXfs count="18">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9" fillId="0" borderId="0"/>
    <xf numFmtId="0" fontId="10" fillId="0" borderId="0"/>
    <xf numFmtId="0" fontId="10" fillId="0" borderId="0"/>
    <xf numFmtId="164" fontId="9" fillId="0" borderId="0" applyFont="0" applyFill="0" applyBorder="0" applyAlignment="0" applyProtection="0"/>
    <xf numFmtId="43" fontId="10" fillId="0" borderId="0" applyFont="0" applyFill="0" applyBorder="0" applyAlignment="0" applyProtection="0"/>
    <xf numFmtId="49" fontId="10" fillId="0" borderId="0"/>
    <xf numFmtId="49" fontId="1" fillId="0" borderId="0"/>
    <xf numFmtId="43" fontId="1" fillId="0" borderId="0" applyFont="0" applyFill="0" applyBorder="0" applyAlignment="0" applyProtection="0"/>
    <xf numFmtId="0" fontId="1" fillId="0" borderId="0"/>
    <xf numFmtId="0" fontId="1" fillId="0" borderId="0"/>
    <xf numFmtId="49" fontId="1" fillId="0" borderId="0"/>
    <xf numFmtId="0" fontId="1" fillId="0" borderId="0"/>
  </cellStyleXfs>
  <cellXfs count="625">
    <xf numFmtId="0" fontId="0" fillId="0" borderId="0" xfId="0"/>
    <xf numFmtId="0" fontId="3" fillId="0" borderId="5" xfId="7" applyFont="1" applyFill="1" applyBorder="1" applyAlignment="1" applyProtection="1">
      <alignment horizontal="left" wrapText="1"/>
      <protection locked="0"/>
    </xf>
    <xf numFmtId="0" fontId="3" fillId="0" borderId="5" xfId="4" applyFont="1" applyFill="1" applyBorder="1" applyAlignment="1" applyProtection="1">
      <alignment horizontal="left" wrapText="1"/>
      <protection locked="0"/>
    </xf>
    <xf numFmtId="0" fontId="3" fillId="0" borderId="5" xfId="4" applyFont="1" applyFill="1" applyBorder="1" applyAlignment="1" applyProtection="1">
      <alignment horizontal="center" wrapText="1"/>
      <protection locked="0"/>
    </xf>
    <xf numFmtId="0" fontId="3" fillId="4" borderId="5" xfId="4" applyFont="1" applyFill="1" applyBorder="1" applyAlignment="1" applyProtection="1">
      <alignment horizontal="left" wrapText="1"/>
      <protection locked="0"/>
    </xf>
    <xf numFmtId="4" fontId="3" fillId="0" borderId="5" xfId="7" applyNumberFormat="1" applyFont="1" applyFill="1" applyBorder="1" applyAlignment="1" applyProtection="1">
      <alignment horizontal="right" wrapText="1"/>
      <protection locked="0"/>
    </xf>
    <xf numFmtId="0" fontId="3" fillId="4" borderId="0" xfId="6" applyNumberFormat="1" applyFont="1" applyFill="1" applyBorder="1" applyAlignment="1" applyProtection="1">
      <alignment horizontal="left"/>
      <protection locked="0"/>
    </xf>
    <xf numFmtId="0" fontId="3" fillId="4" borderId="0" xfId="6" applyNumberFormat="1" applyFont="1" applyFill="1" applyBorder="1" applyAlignment="1" applyProtection="1">
      <alignment horizontal="center"/>
      <protection locked="0"/>
    </xf>
    <xf numFmtId="0" fontId="3" fillId="4" borderId="0" xfId="6" applyNumberFormat="1" applyFont="1" applyFill="1" applyBorder="1" applyAlignment="1" applyProtection="1">
      <alignment horizontal="right"/>
      <protection locked="0"/>
    </xf>
    <xf numFmtId="0" fontId="3" fillId="4" borderId="0" xfId="1" applyNumberFormat="1" applyFont="1" applyFill="1" applyBorder="1" applyAlignment="1" applyProtection="1">
      <alignment horizontal="left"/>
      <protection locked="0"/>
    </xf>
    <xf numFmtId="0" fontId="3" fillId="4" borderId="0" xfId="4" applyFont="1" applyFill="1" applyBorder="1" applyAlignment="1" applyProtection="1">
      <protection locked="0"/>
    </xf>
    <xf numFmtId="0" fontId="24" fillId="4" borderId="0" xfId="4" applyFont="1" applyFill="1" applyBorder="1" applyAlignment="1" applyProtection="1">
      <protection locked="0"/>
    </xf>
    <xf numFmtId="0" fontId="13" fillId="4" borderId="0" xfId="6" applyNumberFormat="1" applyFont="1" applyFill="1" applyBorder="1" applyAlignment="1" applyProtection="1">
      <alignment horizontal="left"/>
    </xf>
    <xf numFmtId="0" fontId="3" fillId="4" borderId="0" xfId="6" applyNumberFormat="1" applyFont="1" applyFill="1" applyBorder="1" applyAlignment="1" applyProtection="1">
      <alignment horizontal="left"/>
    </xf>
    <xf numFmtId="0" fontId="3" fillId="4" borderId="0" xfId="6" applyNumberFormat="1" applyFont="1" applyFill="1" applyBorder="1" applyAlignment="1" applyProtection="1">
      <alignment horizontal="center"/>
    </xf>
    <xf numFmtId="0" fontId="3" fillId="4" borderId="0" xfId="4" applyNumberFormat="1" applyFont="1" applyFill="1" applyBorder="1" applyAlignment="1" applyProtection="1"/>
    <xf numFmtId="0" fontId="3" fillId="0" borderId="0" xfId="6" applyFont="1" applyFill="1" applyBorder="1" applyAlignment="1" applyProtection="1">
      <alignment horizontal="left" vertical="top"/>
    </xf>
    <xf numFmtId="0" fontId="2" fillId="4" borderId="0" xfId="6" applyNumberFormat="1" applyFont="1" applyFill="1" applyBorder="1" applyAlignment="1" applyProtection="1"/>
    <xf numFmtId="0" fontId="3" fillId="4" borderId="0" xfId="6" quotePrefix="1" applyNumberFormat="1" applyFont="1" applyFill="1" applyBorder="1" applyAlignment="1" applyProtection="1">
      <alignment horizontal="center"/>
    </xf>
    <xf numFmtId="0" fontId="3" fillId="0" borderId="0" xfId="0" applyFont="1" applyFill="1" applyBorder="1" applyAlignment="1" applyProtection="1">
      <alignment vertical="top"/>
    </xf>
    <xf numFmtId="0" fontId="3" fillId="0" borderId="0" xfId="0" applyFont="1" applyFill="1" applyBorder="1" applyAlignment="1" applyProtection="1">
      <alignment horizontal="left" vertical="top"/>
    </xf>
    <xf numFmtId="0" fontId="3" fillId="4" borderId="0" xfId="6" quotePrefix="1" applyFont="1" applyFill="1" applyBorder="1" applyAlignment="1" applyProtection="1">
      <alignment horizontal="left"/>
    </xf>
    <xf numFmtId="0" fontId="3" fillId="4" borderId="0" xfId="4" applyFont="1" applyFill="1" applyBorder="1" applyAlignment="1" applyProtection="1"/>
    <xf numFmtId="0" fontId="3" fillId="4" borderId="0" xfId="6" applyFont="1" applyFill="1" applyBorder="1" applyAlignment="1" applyProtection="1">
      <alignment horizontal="center"/>
    </xf>
    <xf numFmtId="0" fontId="3" fillId="4" borderId="0" xfId="4" applyFont="1" applyFill="1" applyBorder="1" applyAlignment="1" applyProtection="1">
      <alignment horizontal="center" wrapText="1"/>
    </xf>
    <xf numFmtId="0" fontId="3" fillId="4" borderId="0" xfId="4" applyFont="1" applyFill="1" applyBorder="1" applyAlignment="1" applyProtection="1">
      <alignment wrapText="1"/>
    </xf>
    <xf numFmtId="0" fontId="3" fillId="4" borderId="0" xfId="4" applyFont="1" applyFill="1" applyBorder="1" applyAlignment="1" applyProtection="1">
      <alignment horizontal="left" wrapText="1"/>
    </xf>
    <xf numFmtId="0" fontId="5" fillId="4" borderId="0" xfId="6" applyFont="1" applyFill="1" applyBorder="1" applyAlignment="1" applyProtection="1">
      <alignment horizontal="center"/>
    </xf>
    <xf numFmtId="0" fontId="2" fillId="4" borderId="0" xfId="4" applyFont="1" applyFill="1" applyBorder="1" applyAlignment="1" applyProtection="1">
      <alignment horizontal="center"/>
    </xf>
    <xf numFmtId="0" fontId="2" fillId="4" borderId="0" xfId="4" applyFont="1" applyFill="1" applyBorder="1" applyAlignment="1" applyProtection="1">
      <alignment horizontal="left"/>
    </xf>
    <xf numFmtId="0" fontId="22" fillId="4" borderId="0" xfId="4" applyFont="1" applyFill="1" applyBorder="1" applyAlignment="1" applyProtection="1">
      <alignment wrapText="1"/>
    </xf>
    <xf numFmtId="0" fontId="22" fillId="4" borderId="0" xfId="4" applyFont="1" applyFill="1" applyBorder="1" applyAlignment="1" applyProtection="1">
      <alignment horizontal="left"/>
    </xf>
    <xf numFmtId="0" fontId="22" fillId="0" borderId="10" xfId="4" applyNumberFormat="1" applyFont="1" applyFill="1" applyBorder="1" applyAlignment="1" applyProtection="1">
      <alignment horizontal="center"/>
    </xf>
    <xf numFmtId="0" fontId="23" fillId="4" borderId="0" xfId="6" applyFont="1" applyFill="1" applyBorder="1" applyAlignment="1" applyProtection="1">
      <alignment horizontal="center"/>
    </xf>
    <xf numFmtId="0" fontId="24" fillId="4" borderId="0" xfId="4" applyFont="1" applyFill="1" applyBorder="1" applyAlignment="1" applyProtection="1">
      <alignment horizontal="left"/>
    </xf>
    <xf numFmtId="0" fontId="24" fillId="0" borderId="1" xfId="4" applyNumberFormat="1" applyFont="1" applyFill="1" applyBorder="1" applyAlignment="1" applyProtection="1">
      <alignment horizontal="center"/>
    </xf>
    <xf numFmtId="0" fontId="4" fillId="4" borderId="0" xfId="4" applyFont="1" applyFill="1" applyBorder="1" applyAlignment="1" applyProtection="1"/>
    <xf numFmtId="0" fontId="3" fillId="4" borderId="0" xfId="4" applyFont="1" applyFill="1" applyBorder="1" applyAlignment="1" applyProtection="1">
      <alignment horizontal="center"/>
    </xf>
    <xf numFmtId="4" fontId="3" fillId="4" borderId="0" xfId="4" applyNumberFormat="1" applyFont="1" applyFill="1" applyBorder="1" applyAlignment="1" applyProtection="1">
      <alignment horizontal="center"/>
    </xf>
    <xf numFmtId="4" fontId="3" fillId="4" borderId="0" xfId="4" applyNumberFormat="1" applyFont="1" applyFill="1" applyBorder="1" applyAlignment="1" applyProtection="1">
      <alignment horizontal="right"/>
    </xf>
    <xf numFmtId="0" fontId="3" fillId="4" borderId="0" xfId="6" applyNumberFormat="1" applyFont="1" applyFill="1" applyBorder="1" applyAlignment="1" applyProtection="1">
      <alignment horizontal="right"/>
    </xf>
    <xf numFmtId="0" fontId="3" fillId="4" borderId="0" xfId="6" applyNumberFormat="1" applyFont="1" applyFill="1" applyAlignment="1" applyProtection="1"/>
    <xf numFmtId="0" fontId="3" fillId="4" borderId="0" xfId="6" applyNumberFormat="1" applyFont="1" applyFill="1" applyBorder="1" applyAlignment="1" applyProtection="1"/>
    <xf numFmtId="2" fontId="3" fillId="4" borderId="0" xfId="6" applyNumberFormat="1" applyFont="1" applyFill="1" applyBorder="1" applyAlignment="1" applyProtection="1">
      <alignment horizontal="center"/>
    </xf>
    <xf numFmtId="0" fontId="3" fillId="4" borderId="0" xfId="6" applyFont="1" applyFill="1" applyBorder="1" applyAlignment="1" applyProtection="1">
      <alignment horizontal="left"/>
    </xf>
    <xf numFmtId="4" fontId="3" fillId="4" borderId="0" xfId="4" applyNumberFormat="1" applyFont="1" applyFill="1" applyBorder="1" applyAlignment="1" applyProtection="1">
      <alignment horizontal="center" wrapText="1"/>
    </xf>
    <xf numFmtId="4" fontId="3" fillId="4" borderId="0" xfId="4" applyNumberFormat="1" applyFont="1" applyFill="1" applyBorder="1" applyAlignment="1" applyProtection="1">
      <alignment horizontal="right" wrapText="1"/>
    </xf>
    <xf numFmtId="0" fontId="17" fillId="4" borderId="0" xfId="6" applyNumberFormat="1" applyFont="1" applyFill="1" applyBorder="1" applyAlignment="1" applyProtection="1"/>
    <xf numFmtId="0" fontId="3" fillId="0" borderId="0" xfId="0" applyFont="1" applyFill="1" applyBorder="1" applyAlignment="1" applyProtection="1">
      <alignment horizontal="center"/>
      <protection locked="0"/>
    </xf>
    <xf numFmtId="2" fontId="3" fillId="0" borderId="0" xfId="0" applyNumberFormat="1" applyFont="1" applyFill="1" applyBorder="1" applyAlignment="1" applyProtection="1">
      <alignment horizontal="center"/>
      <protection locked="0"/>
    </xf>
    <xf numFmtId="4" fontId="3" fillId="0" borderId="0" xfId="0" applyNumberFormat="1" applyFont="1" applyFill="1" applyBorder="1" applyAlignment="1" applyProtection="1">
      <alignment horizontal="center"/>
      <protection locked="0"/>
    </xf>
    <xf numFmtId="4" fontId="3" fillId="0" borderId="0" xfId="0" applyNumberFormat="1" applyFont="1" applyFill="1" applyBorder="1" applyAlignment="1" applyProtection="1">
      <alignment horizontal="right"/>
      <protection locked="0"/>
    </xf>
    <xf numFmtId="0" fontId="3" fillId="0" borderId="0" xfId="0" applyFont="1" applyFill="1" applyBorder="1" applyAlignment="1" applyProtection="1">
      <alignment horizontal="left"/>
      <protection locked="0"/>
    </xf>
    <xf numFmtId="0" fontId="3" fillId="0" borderId="0" xfId="0" applyFont="1" applyFill="1" applyAlignment="1" applyProtection="1">
      <protection locked="0"/>
    </xf>
    <xf numFmtId="0" fontId="3" fillId="0" borderId="0" xfId="0" applyFont="1" applyFill="1" applyBorder="1" applyAlignment="1" applyProtection="1">
      <protection locked="0"/>
    </xf>
    <xf numFmtId="4" fontId="3" fillId="0" borderId="0" xfId="4" applyNumberFormat="1" applyFont="1" applyFill="1" applyBorder="1" applyAlignment="1" applyProtection="1">
      <alignment horizontal="center" wrapText="1"/>
      <protection locked="0"/>
    </xf>
    <xf numFmtId="4" fontId="3" fillId="0" borderId="0" xfId="4" applyNumberFormat="1" applyFont="1" applyFill="1" applyBorder="1" applyAlignment="1" applyProtection="1">
      <alignment horizontal="right" wrapText="1"/>
      <protection locked="0"/>
    </xf>
    <xf numFmtId="0" fontId="3" fillId="0" borderId="0" xfId="4" applyFont="1" applyFill="1" applyBorder="1" applyAlignment="1" applyProtection="1">
      <alignment wrapText="1"/>
      <protection locked="0"/>
    </xf>
    <xf numFmtId="0" fontId="17" fillId="0" borderId="0" xfId="0" applyFont="1" applyFill="1" applyBorder="1" applyAlignment="1" applyProtection="1">
      <protection locked="0"/>
    </xf>
    <xf numFmtId="0" fontId="5" fillId="0" borderId="0" xfId="0" applyFont="1" applyFill="1" applyBorder="1" applyAlignment="1" applyProtection="1">
      <alignment horizontal="center"/>
      <protection locked="0"/>
    </xf>
    <xf numFmtId="4" fontId="3" fillId="0" borderId="0" xfId="4" applyNumberFormat="1" applyFont="1" applyFill="1" applyBorder="1" applyAlignment="1" applyProtection="1">
      <alignment horizontal="center"/>
      <protection locked="0"/>
    </xf>
    <xf numFmtId="4" fontId="3" fillId="0" borderId="0" xfId="4" applyNumberFormat="1" applyFont="1" applyFill="1" applyBorder="1" applyAlignment="1" applyProtection="1">
      <alignment horizontal="right"/>
      <protection locked="0"/>
    </xf>
    <xf numFmtId="0" fontId="3" fillId="0" borderId="0" xfId="4" applyFont="1" applyFill="1" applyBorder="1" applyAlignment="1" applyProtection="1">
      <protection locked="0"/>
    </xf>
    <xf numFmtId="0" fontId="2" fillId="0" borderId="0" xfId="4" applyFont="1" applyFill="1" applyBorder="1" applyAlignment="1" applyProtection="1">
      <alignment horizontal="left"/>
      <protection locked="0"/>
    </xf>
    <xf numFmtId="0" fontId="20" fillId="3" borderId="7" xfId="4" applyNumberFormat="1" applyFont="1" applyFill="1" applyBorder="1" applyAlignment="1" applyProtection="1">
      <alignment horizontal="center"/>
      <protection locked="0"/>
    </xf>
    <xf numFmtId="4" fontId="20" fillId="3" borderId="7" xfId="4" applyNumberFormat="1" applyFont="1" applyFill="1" applyBorder="1" applyAlignment="1" applyProtection="1">
      <alignment horizontal="center"/>
      <protection locked="0"/>
    </xf>
    <xf numFmtId="0" fontId="2" fillId="0" borderId="4" xfId="4" applyNumberFormat="1" applyFont="1" applyFill="1" applyBorder="1" applyAlignment="1" applyProtection="1">
      <alignment horizontal="center"/>
      <protection locked="0"/>
    </xf>
    <xf numFmtId="0" fontId="2" fillId="0" borderId="5" xfId="4" applyNumberFormat="1" applyFont="1" applyFill="1" applyBorder="1" applyAlignment="1" applyProtection="1">
      <alignment horizontal="center"/>
      <protection locked="0"/>
    </xf>
    <xf numFmtId="0" fontId="2" fillId="0" borderId="6" xfId="4" applyNumberFormat="1" applyFont="1" applyFill="1" applyBorder="1" applyAlignment="1" applyProtection="1">
      <alignment horizontal="center"/>
      <protection locked="0"/>
    </xf>
    <xf numFmtId="4" fontId="3" fillId="0" borderId="5" xfId="4" applyNumberFormat="1" applyFont="1" applyFill="1" applyBorder="1" applyAlignment="1" applyProtection="1">
      <alignment horizontal="right" wrapText="1"/>
      <protection locked="0"/>
    </xf>
    <xf numFmtId="0" fontId="3" fillId="0" borderId="5" xfId="4" applyFont="1" applyFill="1" applyBorder="1" applyAlignment="1" applyProtection="1">
      <alignment horizontal="left"/>
      <protection locked="0"/>
    </xf>
    <xf numFmtId="0" fontId="3" fillId="0" borderId="0" xfId="4" applyFont="1" applyFill="1" applyBorder="1" applyAlignment="1" applyProtection="1">
      <alignment horizontal="left"/>
      <protection locked="0"/>
    </xf>
    <xf numFmtId="4" fontId="3" fillId="0" borderId="6" xfId="4" applyNumberFormat="1" applyFont="1" applyFill="1" applyBorder="1" applyAlignment="1" applyProtection="1">
      <alignment horizontal="right" wrapText="1"/>
      <protection locked="0"/>
    </xf>
    <xf numFmtId="0" fontId="3" fillId="0" borderId="6" xfId="4" applyFont="1" applyFill="1" applyBorder="1" applyAlignment="1" applyProtection="1">
      <alignment horizontal="left" wrapText="1"/>
      <protection locked="0"/>
    </xf>
    <xf numFmtId="4" fontId="3" fillId="0" borderId="4" xfId="4" applyNumberFormat="1" applyFont="1" applyFill="1" applyBorder="1" applyAlignment="1" applyProtection="1">
      <alignment horizontal="right" wrapText="1"/>
      <protection locked="0"/>
    </xf>
    <xf numFmtId="0" fontId="3" fillId="0" borderId="4" xfId="4" applyFont="1" applyFill="1" applyBorder="1" applyAlignment="1" applyProtection="1">
      <alignment horizontal="left" wrapText="1"/>
      <protection locked="0"/>
    </xf>
    <xf numFmtId="0" fontId="3" fillId="0" borderId="0" xfId="4" applyFont="1" applyFill="1" applyBorder="1" applyAlignment="1" applyProtection="1">
      <alignment horizontal="left" wrapText="1"/>
      <protection locked="0"/>
    </xf>
    <xf numFmtId="4" fontId="11" fillId="0" borderId="5" xfId="4" applyNumberFormat="1" applyFont="1" applyFill="1" applyBorder="1" applyAlignment="1" applyProtection="1">
      <alignment horizontal="right" wrapText="1"/>
      <protection locked="0"/>
    </xf>
    <xf numFmtId="4" fontId="3" fillId="0" borderId="5" xfId="4" applyNumberFormat="1" applyFont="1" applyFill="1" applyBorder="1" applyAlignment="1" applyProtection="1">
      <alignment horizontal="right" vertical="center" wrapText="1"/>
      <protection locked="0"/>
    </xf>
    <xf numFmtId="0" fontId="3" fillId="0" borderId="5" xfId="4" applyFont="1" applyFill="1" applyBorder="1" applyAlignment="1" applyProtection="1">
      <alignment horizontal="left" vertical="center" wrapText="1"/>
      <protection locked="0"/>
    </xf>
    <xf numFmtId="0" fontId="3" fillId="0" borderId="5" xfId="3" applyFont="1" applyFill="1" applyBorder="1" applyAlignment="1" applyProtection="1">
      <alignment horizontal="left" wrapText="1"/>
      <protection locked="0"/>
    </xf>
    <xf numFmtId="0" fontId="3" fillId="5" borderId="5" xfId="12" applyNumberFormat="1" applyFont="1" applyFill="1" applyBorder="1" applyAlignment="1" applyProtection="1">
      <alignment horizontal="left" vertical="center"/>
      <protection locked="0"/>
    </xf>
    <xf numFmtId="0" fontId="3" fillId="0" borderId="5" xfId="5" applyFont="1" applyFill="1" applyBorder="1" applyAlignment="1" applyProtection="1">
      <alignment horizontal="center"/>
      <protection locked="0"/>
    </xf>
    <xf numFmtId="0" fontId="3" fillId="0" borderId="5" xfId="3" applyFont="1" applyFill="1" applyBorder="1" applyAlignment="1" applyProtection="1">
      <alignment horizontal="center" wrapText="1"/>
      <protection locked="0"/>
    </xf>
    <xf numFmtId="0" fontId="3" fillId="4" borderId="0" xfId="0" applyNumberFormat="1" applyFont="1" applyFill="1" applyBorder="1" applyAlignment="1" applyProtection="1">
      <alignment horizontal="left" vertical="center"/>
      <protection locked="0"/>
    </xf>
    <xf numFmtId="0" fontId="11" fillId="0" borderId="5" xfId="3" applyFont="1" applyFill="1" applyBorder="1" applyAlignment="1" applyProtection="1">
      <alignment horizontal="left" wrapText="1"/>
      <protection locked="0"/>
    </xf>
    <xf numFmtId="0" fontId="3" fillId="0" borderId="6" xfId="5" applyFont="1" applyFill="1" applyBorder="1" applyAlignment="1" applyProtection="1">
      <protection locked="0"/>
    </xf>
    <xf numFmtId="4" fontId="3" fillId="0" borderId="8" xfId="4" applyNumberFormat="1" applyFont="1" applyFill="1" applyBorder="1" applyAlignment="1" applyProtection="1">
      <alignment horizontal="right" wrapText="1"/>
      <protection locked="0"/>
    </xf>
    <xf numFmtId="0" fontId="3" fillId="0" borderId="8" xfId="5" applyFont="1" applyFill="1" applyBorder="1" applyAlignment="1" applyProtection="1">
      <protection locked="0"/>
    </xf>
    <xf numFmtId="0" fontId="3" fillId="0" borderId="0" xfId="0" applyFont="1" applyFill="1" applyBorder="1" applyAlignment="1" applyProtection="1">
      <alignment horizontal="center"/>
    </xf>
    <xf numFmtId="2" fontId="3" fillId="0" borderId="0" xfId="0" applyNumberFormat="1" applyFont="1" applyFill="1" applyBorder="1" applyAlignment="1" applyProtection="1">
      <alignment horizontal="center"/>
    </xf>
    <xf numFmtId="0" fontId="3" fillId="0" borderId="0" xfId="4" applyFont="1" applyFill="1" applyBorder="1" applyAlignment="1" applyProtection="1">
      <alignment vertical="top"/>
    </xf>
    <xf numFmtId="0" fontId="3" fillId="0" borderId="0" xfId="0" quotePrefix="1" applyFont="1" applyFill="1" applyBorder="1" applyAlignment="1" applyProtection="1"/>
    <xf numFmtId="0" fontId="3" fillId="0" borderId="0" xfId="0" applyFont="1" applyFill="1" applyBorder="1" applyAlignment="1" applyProtection="1"/>
    <xf numFmtId="0" fontId="3" fillId="0" borderId="0" xfId="0" applyFont="1" applyFill="1" applyBorder="1" applyAlignment="1" applyProtection="1">
      <alignment horizontal="left"/>
    </xf>
    <xf numFmtId="0" fontId="3" fillId="0" borderId="0" xfId="0" quotePrefix="1" applyFont="1" applyFill="1" applyBorder="1" applyAlignment="1" applyProtection="1">
      <alignment horizontal="left" vertical="top"/>
    </xf>
    <xf numFmtId="0" fontId="3" fillId="0" borderId="0" xfId="4" applyFont="1" applyFill="1" applyBorder="1" applyAlignment="1" applyProtection="1">
      <alignment horizontal="left" vertical="top" wrapText="1"/>
    </xf>
    <xf numFmtId="0" fontId="3" fillId="0" borderId="0" xfId="4" applyFont="1" applyFill="1" applyBorder="1" applyAlignment="1" applyProtection="1">
      <alignment vertical="top" wrapText="1"/>
    </xf>
    <xf numFmtId="0" fontId="3" fillId="0" borderId="0" xfId="4" applyFont="1" applyFill="1" applyBorder="1" applyAlignment="1" applyProtection="1">
      <alignment horizontal="center" wrapText="1"/>
    </xf>
    <xf numFmtId="0" fontId="5" fillId="0" borderId="0" xfId="0" applyFont="1" applyFill="1" applyBorder="1" applyAlignment="1" applyProtection="1">
      <alignment horizontal="center" vertical="top"/>
    </xf>
    <xf numFmtId="0" fontId="5" fillId="0" borderId="0" xfId="0" applyFont="1" applyFill="1" applyBorder="1" applyAlignment="1" applyProtection="1">
      <alignment horizontal="center"/>
    </xf>
    <xf numFmtId="0" fontId="5" fillId="0" borderId="0" xfId="4" applyFont="1" applyFill="1" applyBorder="1" applyAlignment="1" applyProtection="1">
      <alignment horizontal="left" vertical="top"/>
    </xf>
    <xf numFmtId="0" fontId="3" fillId="0" borderId="0" xfId="4" applyFont="1" applyFill="1" applyBorder="1" applyAlignment="1" applyProtection="1">
      <alignment horizontal="center"/>
    </xf>
    <xf numFmtId="0" fontId="2" fillId="0" borderId="0" xfId="4" applyFont="1" applyFill="1" applyBorder="1" applyAlignment="1" applyProtection="1">
      <alignment horizontal="left"/>
    </xf>
    <xf numFmtId="0" fontId="3" fillId="0" borderId="0" xfId="4" applyFont="1" applyFill="1" applyBorder="1" applyAlignment="1" applyProtection="1">
      <alignment horizontal="center" vertical="top"/>
    </xf>
    <xf numFmtId="0" fontId="3" fillId="0" borderId="0" xfId="4" applyFont="1" applyFill="1" applyBorder="1" applyAlignment="1" applyProtection="1">
      <alignment horizontal="left" vertical="top" indent="1"/>
    </xf>
    <xf numFmtId="0" fontId="3" fillId="0" borderId="0" xfId="4" applyFont="1" applyFill="1" applyBorder="1" applyAlignment="1" applyProtection="1">
      <alignment horizontal="right" indent="1"/>
    </xf>
    <xf numFmtId="0" fontId="3" fillId="0" borderId="0" xfId="4" applyFont="1" applyFill="1" applyBorder="1" applyAlignment="1" applyProtection="1">
      <alignment horizontal="left" vertical="top"/>
    </xf>
    <xf numFmtId="0" fontId="7" fillId="0" borderId="0" xfId="4" applyFont="1" applyFill="1" applyBorder="1" applyAlignment="1" applyProtection="1">
      <alignment horizontal="left" vertical="top" indent="1"/>
    </xf>
    <xf numFmtId="0" fontId="2" fillId="0" borderId="0" xfId="4" applyFont="1" applyFill="1" applyBorder="1" applyAlignment="1" applyProtection="1">
      <alignment horizontal="left" vertical="top"/>
    </xf>
    <xf numFmtId="0" fontId="4" fillId="0" borderId="0" xfId="4" applyFont="1" applyFill="1" applyBorder="1" applyAlignment="1" applyProtection="1">
      <alignment vertical="top"/>
    </xf>
    <xf numFmtId="0" fontId="2" fillId="0" borderId="0" xfId="4" applyFont="1" applyFill="1" applyBorder="1" applyAlignment="1" applyProtection="1">
      <alignment horizontal="center" vertical="top"/>
    </xf>
    <xf numFmtId="0" fontId="13" fillId="0" borderId="0" xfId="0" applyFont="1" applyFill="1" applyBorder="1" applyAlignment="1" applyProtection="1">
      <alignment horizontal="left" vertical="top"/>
    </xf>
    <xf numFmtId="0" fontId="2" fillId="0" borderId="0" xfId="0" applyFont="1" applyFill="1" applyBorder="1" applyAlignment="1" applyProtection="1">
      <alignment horizontal="left" vertical="top"/>
    </xf>
    <xf numFmtId="0" fontId="20" fillId="3" borderId="7" xfId="4" applyNumberFormat="1" applyFont="1" applyFill="1" applyBorder="1" applyAlignment="1" applyProtection="1">
      <alignment horizontal="center" vertical="top"/>
    </xf>
    <xf numFmtId="2" fontId="20" fillId="3" borderId="7" xfId="4" applyNumberFormat="1" applyFont="1" applyFill="1" applyBorder="1" applyAlignment="1" applyProtection="1">
      <alignment horizontal="center"/>
    </xf>
    <xf numFmtId="0" fontId="20" fillId="3" borderId="7" xfId="4" applyNumberFormat="1" applyFont="1" applyFill="1" applyBorder="1" applyAlignment="1" applyProtection="1">
      <alignment horizontal="center"/>
    </xf>
    <xf numFmtId="0" fontId="2" fillId="0" borderId="4" xfId="4" applyNumberFormat="1" applyFont="1" applyFill="1" applyBorder="1" applyAlignment="1" applyProtection="1">
      <alignment horizontal="center" vertical="top"/>
    </xf>
    <xf numFmtId="0" fontId="2" fillId="0" borderId="4" xfId="4" applyNumberFormat="1" applyFont="1" applyFill="1" applyBorder="1" applyAlignment="1" applyProtection="1">
      <alignment horizontal="center"/>
    </xf>
    <xf numFmtId="0" fontId="2" fillId="0" borderId="5" xfId="4" applyNumberFormat="1" applyFont="1" applyFill="1" applyBorder="1" applyAlignment="1" applyProtection="1">
      <alignment horizontal="center" vertical="top"/>
    </xf>
    <xf numFmtId="0" fontId="5" fillId="0" borderId="5" xfId="4" applyNumberFormat="1" applyFont="1" applyFill="1" applyBorder="1" applyAlignment="1" applyProtection="1">
      <alignment horizontal="left" vertical="top"/>
    </xf>
    <xf numFmtId="0" fontId="2" fillId="0" borderId="5" xfId="4" applyNumberFormat="1" applyFont="1" applyFill="1" applyBorder="1" applyAlignment="1" applyProtection="1">
      <alignment horizontal="center"/>
    </xf>
    <xf numFmtId="0" fontId="8" fillId="0" borderId="5" xfId="4" applyNumberFormat="1" applyFont="1" applyFill="1" applyBorder="1" applyAlignment="1" applyProtection="1">
      <alignment horizontal="left" vertical="top"/>
    </xf>
    <xf numFmtId="0" fontId="2" fillId="0" borderId="5" xfId="4" applyNumberFormat="1" applyFont="1" applyFill="1" applyBorder="1" applyAlignment="1" applyProtection="1">
      <alignment horizontal="left" vertical="top"/>
    </xf>
    <xf numFmtId="0" fontId="3" fillId="0" borderId="5" xfId="4" applyNumberFormat="1" applyFont="1" applyFill="1" applyBorder="1" applyAlignment="1" applyProtection="1">
      <alignment horizontal="center"/>
    </xf>
    <xf numFmtId="0" fontId="3" fillId="0" borderId="5" xfId="4" applyNumberFormat="1" applyFont="1" applyFill="1" applyBorder="1" applyAlignment="1" applyProtection="1">
      <alignment horizontal="center" vertical="top" wrapText="1"/>
    </xf>
    <xf numFmtId="0" fontId="6" fillId="0" borderId="5" xfId="4" applyNumberFormat="1" applyFont="1" applyFill="1" applyBorder="1" applyAlignment="1" applyProtection="1">
      <alignment horizontal="left" vertical="top" wrapText="1"/>
    </xf>
    <xf numFmtId="2" fontId="3" fillId="0" borderId="5" xfId="4" applyNumberFormat="1" applyFont="1" applyFill="1" applyBorder="1" applyAlignment="1" applyProtection="1">
      <alignment horizontal="center" wrapText="1"/>
    </xf>
    <xf numFmtId="0" fontId="2" fillId="0" borderId="5" xfId="4" applyFont="1" applyFill="1" applyBorder="1" applyAlignment="1" applyProtection="1">
      <alignment horizontal="left" vertical="top" wrapText="1"/>
    </xf>
    <xf numFmtId="0" fontId="3" fillId="0" borderId="5" xfId="4" applyFont="1" applyFill="1" applyBorder="1" applyAlignment="1" applyProtection="1">
      <alignment horizontal="center" wrapText="1"/>
    </xf>
    <xf numFmtId="49" fontId="3" fillId="0" borderId="5" xfId="4" applyNumberFormat="1" applyFont="1" applyFill="1" applyBorder="1" applyAlignment="1" applyProtection="1">
      <alignment horizontal="center" vertical="top" wrapText="1"/>
    </xf>
    <xf numFmtId="0" fontId="6" fillId="0" borderId="5" xfId="4" applyFont="1" applyFill="1" applyBorder="1" applyAlignment="1" applyProtection="1">
      <alignment horizontal="left" vertical="top" wrapText="1"/>
    </xf>
    <xf numFmtId="49" fontId="3" fillId="0" borderId="5" xfId="4" applyNumberFormat="1" applyFont="1" applyFill="1" applyBorder="1" applyAlignment="1" applyProtection="1">
      <alignment horizontal="center" wrapText="1"/>
    </xf>
    <xf numFmtId="0" fontId="7" fillId="0" borderId="5" xfId="4" applyFont="1" applyFill="1" applyBorder="1" applyAlignment="1" applyProtection="1">
      <alignment horizontal="left" vertical="top" wrapText="1"/>
    </xf>
    <xf numFmtId="0" fontId="3" fillId="0" borderId="5" xfId="4" applyFont="1" applyFill="1" applyBorder="1" applyAlignment="1" applyProtection="1">
      <alignment horizontal="left" vertical="top" wrapText="1"/>
    </xf>
    <xf numFmtId="0" fontId="3" fillId="0" borderId="5" xfId="4" applyFont="1" applyFill="1" applyBorder="1" applyAlignment="1" applyProtection="1">
      <alignment horizontal="left" wrapText="1"/>
    </xf>
    <xf numFmtId="49" fontId="3" fillId="0" borderId="6" xfId="4" applyNumberFormat="1" applyFont="1" applyFill="1" applyBorder="1" applyAlignment="1" applyProtection="1">
      <alignment horizontal="center" vertical="top" wrapText="1"/>
    </xf>
    <xf numFmtId="2" fontId="3" fillId="0" borderId="6" xfId="4" applyNumberFormat="1" applyFont="1" applyFill="1" applyBorder="1" applyAlignment="1" applyProtection="1">
      <alignment horizontal="center" wrapText="1"/>
    </xf>
    <xf numFmtId="49" fontId="3" fillId="0" borderId="6" xfId="4" applyNumberFormat="1" applyFont="1" applyFill="1" applyBorder="1" applyAlignment="1" applyProtection="1">
      <alignment horizontal="center" wrapText="1"/>
    </xf>
    <xf numFmtId="49" fontId="3" fillId="0" borderId="4" xfId="4" applyNumberFormat="1" applyFont="1" applyFill="1" applyBorder="1" applyAlignment="1" applyProtection="1">
      <alignment horizontal="center" vertical="top" wrapText="1"/>
    </xf>
    <xf numFmtId="2" fontId="3" fillId="0" borderId="4" xfId="4" applyNumberFormat="1" applyFont="1" applyFill="1" applyBorder="1" applyAlignment="1" applyProtection="1">
      <alignment horizontal="center" wrapText="1"/>
    </xf>
    <xf numFmtId="49" fontId="3" fillId="0" borderId="4" xfId="4" applyNumberFormat="1" applyFont="1" applyFill="1" applyBorder="1" applyAlignment="1" applyProtection="1">
      <alignment horizontal="center" wrapText="1"/>
    </xf>
    <xf numFmtId="2" fontId="3" fillId="0" borderId="5" xfId="4" applyNumberFormat="1" applyFont="1" applyFill="1" applyBorder="1" applyAlignment="1" applyProtection="1">
      <alignment horizontal="center"/>
    </xf>
    <xf numFmtId="0" fontId="3" fillId="0" borderId="5" xfId="4" applyFont="1" applyFill="1" applyBorder="1" applyAlignment="1" applyProtection="1">
      <alignment horizontal="center"/>
    </xf>
    <xf numFmtId="0" fontId="3" fillId="0" borderId="5" xfId="4" applyFont="1" applyFill="1" applyBorder="1" applyAlignment="1" applyProtection="1">
      <alignment horizontal="center" vertical="top" wrapText="1"/>
    </xf>
    <xf numFmtId="0" fontId="3" fillId="0" borderId="4" xfId="4" applyFont="1" applyFill="1" applyBorder="1" applyAlignment="1" applyProtection="1">
      <alignment horizontal="center" vertical="top" wrapText="1"/>
    </xf>
    <xf numFmtId="0" fontId="3" fillId="0" borderId="4" xfId="4" applyFont="1" applyFill="1" applyBorder="1" applyAlignment="1" applyProtection="1">
      <alignment horizontal="center" wrapText="1"/>
    </xf>
    <xf numFmtId="0" fontId="6" fillId="0" borderId="5" xfId="4" quotePrefix="1" applyFont="1" applyFill="1" applyBorder="1" applyAlignment="1" applyProtection="1">
      <alignment horizontal="left" vertical="top" wrapText="1"/>
    </xf>
    <xf numFmtId="0" fontId="3" fillId="0" borderId="5" xfId="4" quotePrefix="1" applyFont="1" applyFill="1" applyBorder="1" applyAlignment="1" applyProtection="1">
      <alignment horizontal="left" vertical="top" wrapText="1"/>
    </xf>
    <xf numFmtId="0" fontId="3" fillId="0" borderId="5" xfId="4" applyNumberFormat="1" applyFont="1" applyFill="1" applyBorder="1" applyAlignment="1" applyProtection="1">
      <alignment horizontal="left" vertical="top" wrapText="1"/>
    </xf>
    <xf numFmtId="2" fontId="3" fillId="0" borderId="5" xfId="8" applyNumberFormat="1" applyFont="1" applyFill="1" applyBorder="1" applyAlignment="1" applyProtection="1">
      <alignment horizontal="center" wrapText="1"/>
    </xf>
    <xf numFmtId="0" fontId="6" fillId="0" borderId="5" xfId="4" quotePrefix="1" applyNumberFormat="1" applyFont="1" applyFill="1" applyBorder="1" applyAlignment="1" applyProtection="1">
      <alignment horizontal="left" vertical="top" wrapText="1"/>
    </xf>
    <xf numFmtId="2" fontId="3" fillId="0" borderId="5" xfId="0" applyNumberFormat="1" applyFont="1" applyFill="1" applyBorder="1" applyAlignment="1" applyProtection="1">
      <alignment horizontal="center" wrapText="1"/>
    </xf>
    <xf numFmtId="2" fontId="3" fillId="4" borderId="4" xfId="4" applyNumberFormat="1" applyFont="1" applyFill="1" applyBorder="1" applyAlignment="1" applyProtection="1">
      <alignment horizontal="center" wrapText="1"/>
    </xf>
    <xf numFmtId="0" fontId="3" fillId="4" borderId="5" xfId="4" applyFont="1" applyFill="1" applyBorder="1" applyAlignment="1" applyProtection="1">
      <alignment horizontal="left" wrapText="1"/>
    </xf>
    <xf numFmtId="2" fontId="3" fillId="4" borderId="5" xfId="0" applyNumberFormat="1" applyFont="1" applyFill="1" applyBorder="1" applyAlignment="1" applyProtection="1">
      <alignment horizontal="center" wrapText="1"/>
    </xf>
    <xf numFmtId="2" fontId="3" fillId="4" borderId="5" xfId="4" applyNumberFormat="1" applyFont="1" applyFill="1" applyBorder="1" applyAlignment="1" applyProtection="1">
      <alignment horizontal="center" wrapText="1"/>
    </xf>
    <xf numFmtId="0" fontId="2" fillId="0" borderId="5" xfId="4" applyFont="1" applyFill="1" applyBorder="1" applyAlignment="1" applyProtection="1">
      <alignment horizontal="center" vertical="top"/>
    </xf>
    <xf numFmtId="0" fontId="4" fillId="0" borderId="5" xfId="4" applyFont="1" applyFill="1" applyBorder="1" applyAlignment="1" applyProtection="1">
      <alignment horizontal="left" vertical="top"/>
    </xf>
    <xf numFmtId="0" fontId="3" fillId="5" borderId="5" xfId="11" applyNumberFormat="1" applyFont="1" applyFill="1" applyBorder="1" applyAlignment="1" applyProtection="1">
      <alignment horizontal="left" vertical="top" wrapText="1"/>
    </xf>
    <xf numFmtId="0" fontId="3" fillId="4" borderId="5" xfId="11" applyNumberFormat="1" applyFont="1" applyFill="1" applyBorder="1" applyAlignment="1" applyProtection="1">
      <alignment horizontal="left" vertical="top" wrapText="1"/>
    </xf>
    <xf numFmtId="0" fontId="6" fillId="2" borderId="5" xfId="4" quotePrefix="1" applyNumberFormat="1" applyFont="1" applyFill="1" applyBorder="1" applyAlignment="1" applyProtection="1">
      <alignment horizontal="left" vertical="top" wrapText="1"/>
    </xf>
    <xf numFmtId="0" fontId="3" fillId="0" borderId="6" xfId="4" applyFont="1" applyFill="1" applyBorder="1" applyAlignment="1" applyProtection="1">
      <alignment horizontal="center" wrapText="1"/>
    </xf>
    <xf numFmtId="0" fontId="3" fillId="0" borderId="4" xfId="4" quotePrefix="1" applyFont="1" applyFill="1" applyBorder="1" applyAlignment="1" applyProtection="1">
      <alignment horizontal="left" vertical="top" wrapText="1"/>
    </xf>
    <xf numFmtId="0" fontId="3" fillId="0" borderId="5" xfId="7" applyFont="1" applyFill="1" applyBorder="1" applyAlignment="1" applyProtection="1">
      <alignment horizontal="center" vertical="top" wrapText="1"/>
    </xf>
    <xf numFmtId="0" fontId="6" fillId="5" borderId="5" xfId="7" applyNumberFormat="1" applyFont="1" applyFill="1" applyBorder="1" applyAlignment="1" applyProtection="1">
      <alignment horizontal="left" vertical="top" wrapText="1"/>
    </xf>
    <xf numFmtId="2" fontId="3" fillId="0" borderId="5" xfId="7" applyNumberFormat="1" applyFont="1" applyFill="1" applyBorder="1" applyAlignment="1" applyProtection="1">
      <alignment horizontal="center" wrapText="1"/>
    </xf>
    <xf numFmtId="166" fontId="3" fillId="0" borderId="5" xfId="7" applyNumberFormat="1" applyFont="1" applyFill="1" applyBorder="1" applyAlignment="1" applyProtection="1">
      <alignment horizontal="center" wrapText="1"/>
    </xf>
    <xf numFmtId="0" fontId="3" fillId="5" borderId="5" xfId="7" applyNumberFormat="1" applyFont="1" applyFill="1" applyBorder="1" applyAlignment="1" applyProtection="1">
      <alignment horizontal="left" vertical="top" wrapText="1"/>
    </xf>
    <xf numFmtId="0" fontId="6" fillId="4" borderId="5" xfId="12" applyNumberFormat="1" applyFont="1" applyFill="1" applyBorder="1" applyAlignment="1" applyProtection="1">
      <alignment horizontal="left" vertical="top" wrapText="1"/>
    </xf>
    <xf numFmtId="0" fontId="6" fillId="4" borderId="5" xfId="11" applyNumberFormat="1" applyFont="1" applyFill="1" applyBorder="1" applyAlignment="1" applyProtection="1">
      <alignment horizontal="left" vertical="top" wrapText="1"/>
    </xf>
    <xf numFmtId="0" fontId="6" fillId="6" borderId="5" xfId="4" applyNumberFormat="1" applyFont="1" applyFill="1" applyBorder="1" applyAlignment="1" applyProtection="1">
      <alignment horizontal="left" vertical="top" wrapText="1"/>
    </xf>
    <xf numFmtId="0" fontId="18" fillId="4" borderId="5" xfId="12" applyNumberFormat="1" applyFont="1" applyFill="1" applyBorder="1" applyAlignment="1" applyProtection="1">
      <alignment horizontal="left" vertical="center" wrapText="1"/>
    </xf>
    <xf numFmtId="0" fontId="19" fillId="4" borderId="5" xfId="12" applyNumberFormat="1" applyFont="1" applyFill="1" applyBorder="1" applyAlignment="1" applyProtection="1">
      <alignment horizontal="left" vertical="center" wrapText="1"/>
    </xf>
    <xf numFmtId="0" fontId="2" fillId="0" borderId="5" xfId="4" applyFont="1" applyFill="1" applyBorder="1" applyAlignment="1" applyProtection="1">
      <alignment horizontal="center" vertical="top" wrapText="1"/>
    </xf>
    <xf numFmtId="0" fontId="3" fillId="4" borderId="5" xfId="12" applyNumberFormat="1" applyFont="1" applyFill="1" applyBorder="1" applyAlignment="1" applyProtection="1">
      <alignment horizontal="left" vertical="top" wrapText="1"/>
    </xf>
    <xf numFmtId="4" fontId="3" fillId="0" borderId="5" xfId="3" applyNumberFormat="1" applyFont="1" applyFill="1" applyBorder="1" applyAlignment="1" applyProtection="1">
      <alignment horizontal="center"/>
    </xf>
    <xf numFmtId="2" fontId="3" fillId="4" borderId="5" xfId="12" applyNumberFormat="1" applyFont="1" applyFill="1" applyBorder="1" applyAlignment="1" applyProtection="1">
      <alignment horizontal="center" wrapText="1"/>
    </xf>
    <xf numFmtId="0" fontId="3" fillId="4" borderId="5" xfId="6" applyNumberFormat="1" applyFont="1" applyFill="1" applyBorder="1" applyAlignment="1" applyProtection="1">
      <alignment horizontal="center"/>
    </xf>
    <xf numFmtId="4" fontId="3" fillId="0" borderId="6" xfId="3" applyNumberFormat="1" applyFont="1" applyFill="1" applyBorder="1" applyAlignment="1" applyProtection="1">
      <alignment horizontal="center"/>
    </xf>
    <xf numFmtId="4" fontId="3" fillId="0" borderId="4" xfId="3" applyNumberFormat="1" applyFont="1" applyFill="1" applyBorder="1" applyAlignment="1" applyProtection="1">
      <alignment horizontal="center"/>
    </xf>
    <xf numFmtId="0" fontId="2" fillId="0" borderId="5" xfId="5" applyFont="1" applyFill="1" applyBorder="1" applyAlignment="1" applyProtection="1">
      <alignment vertical="top"/>
    </xf>
    <xf numFmtId="0" fontId="3" fillId="0" borderId="5" xfId="4" applyFont="1" applyFill="1" applyBorder="1" applyAlignment="1" applyProtection="1">
      <alignment horizontal="center" vertical="top"/>
    </xf>
    <xf numFmtId="0" fontId="3" fillId="4" borderId="5" xfId="12" applyNumberFormat="1" applyFont="1" applyFill="1" applyBorder="1" applyAlignment="1" applyProtection="1">
      <alignment horizontal="center" vertical="top" wrapText="1"/>
    </xf>
    <xf numFmtId="0" fontId="2" fillId="4" borderId="5" xfId="6" applyNumberFormat="1" applyFont="1" applyFill="1" applyBorder="1" applyAlignment="1" applyProtection="1">
      <alignment horizontal="center" vertical="top"/>
    </xf>
    <xf numFmtId="0" fontId="3" fillId="0" borderId="5" xfId="0" applyNumberFormat="1" applyFont="1" applyFill="1" applyBorder="1" applyAlignment="1" applyProtection="1">
      <alignment horizontal="center" vertical="top"/>
    </xf>
    <xf numFmtId="0" fontId="3" fillId="0" borderId="5" xfId="12" applyNumberFormat="1" applyFont="1" applyFill="1" applyBorder="1" applyAlignment="1" applyProtection="1">
      <alignment horizontal="left" vertical="top" wrapText="1"/>
    </xf>
    <xf numFmtId="0" fontId="2" fillId="4" borderId="5" xfId="0" applyNumberFormat="1" applyFont="1" applyFill="1" applyBorder="1" applyAlignment="1" applyProtection="1">
      <alignment horizontal="center" vertical="top"/>
    </xf>
    <xf numFmtId="0" fontId="2" fillId="4" borderId="0" xfId="12" applyNumberFormat="1" applyFont="1" applyFill="1" applyBorder="1" applyAlignment="1" applyProtection="1">
      <alignment horizontal="left" vertical="top"/>
    </xf>
    <xf numFmtId="0" fontId="3" fillId="4" borderId="5" xfId="0" applyNumberFormat="1" applyFont="1" applyFill="1" applyBorder="1" applyAlignment="1" applyProtection="1">
      <alignment horizontal="center"/>
    </xf>
    <xf numFmtId="0" fontId="3" fillId="0" borderId="5" xfId="4" applyFont="1" applyFill="1" applyBorder="1" applyAlignment="1" applyProtection="1">
      <alignment vertical="top"/>
    </xf>
    <xf numFmtId="0" fontId="2" fillId="0" borderId="5" xfId="4" applyFont="1" applyFill="1" applyBorder="1" applyAlignment="1" applyProtection="1">
      <alignment horizontal="center"/>
    </xf>
    <xf numFmtId="0" fontId="2" fillId="0" borderId="6" xfId="4" applyNumberFormat="1" applyFont="1" applyFill="1" applyBorder="1" applyAlignment="1" applyProtection="1">
      <alignment horizontal="center" vertical="top"/>
    </xf>
    <xf numFmtId="0" fontId="2" fillId="0" borderId="6" xfId="4" applyNumberFormat="1" applyFont="1" applyFill="1" applyBorder="1" applyAlignment="1" applyProtection="1">
      <alignment horizontal="left" vertical="top"/>
    </xf>
    <xf numFmtId="2" fontId="3" fillId="0" borderId="6" xfId="5" applyNumberFormat="1" applyFont="1" applyFill="1" applyBorder="1" applyAlignment="1" applyProtection="1">
      <alignment horizontal="center"/>
    </xf>
    <xf numFmtId="0" fontId="3" fillId="0" borderId="6" xfId="5" applyFont="1" applyFill="1" applyBorder="1" applyAlignment="1" applyProtection="1">
      <alignment horizontal="center"/>
    </xf>
    <xf numFmtId="0" fontId="3" fillId="0" borderId="8" xfId="0" applyFont="1" applyFill="1" applyBorder="1" applyAlignment="1" applyProtection="1">
      <alignment horizontal="center" vertical="top"/>
    </xf>
    <xf numFmtId="0" fontId="3" fillId="0" borderId="8" xfId="0" quotePrefix="1" applyFont="1" applyFill="1" applyBorder="1" applyAlignment="1" applyProtection="1">
      <alignment horizontal="left" vertical="top"/>
    </xf>
    <xf numFmtId="4" fontId="3" fillId="0" borderId="8" xfId="0" applyNumberFormat="1" applyFont="1" applyFill="1" applyBorder="1" applyAlignment="1" applyProtection="1"/>
    <xf numFmtId="4" fontId="3" fillId="0" borderId="8" xfId="0" applyNumberFormat="1" applyFont="1" applyFill="1" applyBorder="1" applyAlignment="1" applyProtection="1">
      <alignment horizontal="center"/>
    </xf>
    <xf numFmtId="0" fontId="3" fillId="0" borderId="0" xfId="0" applyFont="1" applyFill="1" applyBorder="1" applyAlignment="1" applyProtection="1">
      <alignment horizontal="center" vertical="top"/>
    </xf>
    <xf numFmtId="4" fontId="3" fillId="0" borderId="0" xfId="0" applyNumberFormat="1" applyFont="1" applyFill="1" applyBorder="1" applyAlignment="1" applyProtection="1"/>
    <xf numFmtId="4" fontId="3" fillId="0" borderId="0" xfId="0" applyNumberFormat="1" applyFont="1" applyFill="1" applyBorder="1" applyAlignment="1" applyProtection="1">
      <alignment horizontal="center"/>
    </xf>
    <xf numFmtId="0" fontId="3" fillId="0" borderId="0" xfId="4" applyFont="1" applyFill="1" applyBorder="1" applyAlignment="1" applyProtection="1">
      <alignment horizontal="center" vertical="top" wrapText="1"/>
    </xf>
    <xf numFmtId="4" fontId="3" fillId="0" borderId="5" xfId="4" applyNumberFormat="1" applyFont="1" applyFill="1" applyBorder="1" applyAlignment="1" applyProtection="1">
      <alignment horizontal="right"/>
      <protection locked="0"/>
    </xf>
    <xf numFmtId="4" fontId="3" fillId="0" borderId="5" xfId="3" applyNumberFormat="1" applyFont="1" applyFill="1" applyBorder="1" applyAlignment="1" applyProtection="1">
      <alignment horizontal="right" wrapText="1"/>
      <protection locked="0"/>
    </xf>
    <xf numFmtId="4" fontId="3" fillId="4" borderId="5" xfId="6" applyNumberFormat="1" applyFont="1" applyFill="1" applyBorder="1" applyAlignment="1" applyProtection="1">
      <alignment horizontal="right" vertical="center"/>
      <protection locked="0"/>
    </xf>
    <xf numFmtId="4" fontId="3" fillId="4" borderId="5" xfId="1" applyNumberFormat="1" applyFont="1" applyFill="1" applyBorder="1" applyAlignment="1" applyProtection="1">
      <alignment horizontal="right" vertical="center"/>
      <protection locked="0"/>
    </xf>
    <xf numFmtId="4" fontId="3" fillId="4" borderId="6" xfId="1" applyNumberFormat="1" applyFont="1" applyFill="1" applyBorder="1" applyAlignment="1" applyProtection="1">
      <alignment horizontal="right" vertical="center"/>
      <protection locked="0"/>
    </xf>
    <xf numFmtId="4" fontId="3" fillId="0" borderId="4" xfId="3" applyNumberFormat="1" applyFont="1" applyFill="1" applyBorder="1" applyAlignment="1" applyProtection="1">
      <alignment horizontal="right" wrapText="1"/>
      <protection locked="0"/>
    </xf>
    <xf numFmtId="4" fontId="3" fillId="0" borderId="5" xfId="5" applyNumberFormat="1" applyFont="1" applyFill="1" applyBorder="1" applyAlignment="1" applyProtection="1">
      <alignment horizontal="right"/>
      <protection locked="0"/>
    </xf>
    <xf numFmtId="4" fontId="3" fillId="0" borderId="6" xfId="3" applyNumberFormat="1" applyFont="1" applyFill="1" applyBorder="1" applyAlignment="1" applyProtection="1">
      <alignment horizontal="right" wrapText="1"/>
      <protection locked="0"/>
    </xf>
    <xf numFmtId="4" fontId="11" fillId="0" borderId="5" xfId="3" applyNumberFormat="1" applyFont="1" applyFill="1" applyBorder="1" applyAlignment="1" applyProtection="1">
      <alignment horizontal="right" wrapText="1"/>
      <protection locked="0"/>
    </xf>
    <xf numFmtId="4" fontId="3" fillId="4" borderId="5" xfId="0" applyNumberFormat="1" applyFont="1" applyFill="1" applyBorder="1" applyAlignment="1" applyProtection="1">
      <alignment horizontal="right" vertical="center"/>
      <protection locked="0"/>
    </xf>
    <xf numFmtId="4" fontId="3" fillId="0" borderId="6" xfId="5" applyNumberFormat="1" applyFont="1" applyFill="1" applyBorder="1" applyAlignment="1" applyProtection="1">
      <alignment horizontal="right"/>
      <protection locked="0"/>
    </xf>
    <xf numFmtId="4" fontId="3" fillId="0" borderId="8" xfId="0" applyNumberFormat="1" applyFont="1" applyFill="1" applyBorder="1" applyAlignment="1" applyProtection="1">
      <alignment horizontal="right"/>
      <protection locked="0"/>
    </xf>
    <xf numFmtId="4" fontId="3" fillId="0" borderId="4" xfId="4" applyNumberFormat="1" applyFont="1" applyFill="1" applyBorder="1" applyAlignment="1" applyProtection="1">
      <alignment horizontal="right"/>
      <protection locked="0"/>
    </xf>
    <xf numFmtId="4" fontId="3" fillId="0" borderId="6" xfId="4" applyNumberFormat="1" applyFont="1" applyFill="1" applyBorder="1" applyAlignment="1" applyProtection="1">
      <alignment horizontal="right"/>
      <protection locked="0"/>
    </xf>
    <xf numFmtId="0" fontId="2" fillId="0" borderId="0" xfId="4" applyFont="1" applyFill="1" applyBorder="1" applyAlignment="1" applyProtection="1">
      <alignment horizontal="right"/>
    </xf>
    <xf numFmtId="0" fontId="3" fillId="4" borderId="5" xfId="4" applyFont="1" applyFill="1" applyBorder="1" applyAlignment="1" applyProtection="1">
      <alignment horizontal="center" wrapText="1"/>
    </xf>
    <xf numFmtId="0" fontId="3" fillId="4" borderId="5" xfId="4" applyFont="1" applyFill="1" applyBorder="1" applyAlignment="1" applyProtection="1">
      <alignment horizontal="center" vertical="top" wrapText="1"/>
    </xf>
    <xf numFmtId="0" fontId="3" fillId="4" borderId="6" xfId="4" applyFont="1" applyFill="1" applyBorder="1" applyAlignment="1" applyProtection="1">
      <alignment horizontal="center" wrapText="1"/>
    </xf>
    <xf numFmtId="0" fontId="3" fillId="4" borderId="4" xfId="4" applyFont="1" applyFill="1" applyBorder="1" applyAlignment="1" applyProtection="1">
      <alignment horizontal="center" wrapText="1"/>
    </xf>
    <xf numFmtId="0" fontId="3" fillId="4" borderId="6" xfId="4" applyFont="1" applyFill="1" applyBorder="1" applyAlignment="1" applyProtection="1">
      <alignment horizontal="center" vertical="top" wrapText="1"/>
    </xf>
    <xf numFmtId="0" fontId="6" fillId="4" borderId="5" xfId="4" quotePrefix="1" applyFont="1" applyFill="1" applyBorder="1" applyAlignment="1" applyProtection="1">
      <alignment horizontal="left" wrapText="1"/>
    </xf>
    <xf numFmtId="0" fontId="3" fillId="4" borderId="6" xfId="4" applyFont="1" applyFill="1" applyBorder="1" applyAlignment="1" applyProtection="1">
      <alignment horizontal="left" wrapText="1"/>
    </xf>
    <xf numFmtId="2" fontId="3" fillId="4" borderId="6" xfId="4" applyNumberFormat="1" applyFont="1" applyFill="1" applyBorder="1" applyAlignment="1" applyProtection="1">
      <alignment horizontal="center" wrapText="1"/>
    </xf>
    <xf numFmtId="0" fontId="3" fillId="4" borderId="5" xfId="4" applyFont="1" applyFill="1" applyBorder="1" applyAlignment="1" applyProtection="1">
      <alignment horizontal="center"/>
    </xf>
    <xf numFmtId="0" fontId="6" fillId="4" borderId="5" xfId="4" applyFont="1" applyFill="1" applyBorder="1" applyAlignment="1" applyProtection="1">
      <alignment horizontal="left" wrapText="1"/>
    </xf>
    <xf numFmtId="2" fontId="3" fillId="4" borderId="5" xfId="4" applyNumberFormat="1" applyFont="1" applyFill="1" applyBorder="1" applyAlignment="1" applyProtection="1">
      <alignment horizontal="center"/>
    </xf>
    <xf numFmtId="0" fontId="3" fillId="4" borderId="5" xfId="12" applyNumberFormat="1" applyFont="1" applyFill="1" applyBorder="1" applyAlignment="1" applyProtection="1">
      <alignment horizontal="left" vertical="center" wrapText="1"/>
    </xf>
    <xf numFmtId="0" fontId="3" fillId="4" borderId="4" xfId="4" applyFont="1" applyFill="1" applyBorder="1" applyAlignment="1" applyProtection="1">
      <alignment horizontal="center" vertical="top" wrapText="1"/>
    </xf>
    <xf numFmtId="2" fontId="3" fillId="0" borderId="5" xfId="4" applyNumberFormat="1" applyFont="1" applyFill="1" applyBorder="1" applyAlignment="1" applyProtection="1">
      <alignment horizontal="center" vertical="top" wrapText="1"/>
    </xf>
    <xf numFmtId="0" fontId="3" fillId="4" borderId="5" xfId="4" applyFont="1" applyFill="1" applyBorder="1" applyAlignment="1" applyProtection="1">
      <alignment horizontal="center" vertical="top"/>
    </xf>
    <xf numFmtId="4" fontId="3" fillId="4" borderId="5" xfId="4" applyNumberFormat="1" applyFont="1" applyFill="1" applyBorder="1" applyAlignment="1" applyProtection="1">
      <alignment horizontal="right" wrapText="1"/>
      <protection locked="0"/>
    </xf>
    <xf numFmtId="4" fontId="3" fillId="4" borderId="5" xfId="3" applyNumberFormat="1" applyFont="1" applyFill="1" applyBorder="1" applyAlignment="1" applyProtection="1">
      <alignment horizontal="right" wrapText="1"/>
      <protection locked="0"/>
    </xf>
    <xf numFmtId="0" fontId="3" fillId="4" borderId="5" xfId="3" applyFont="1" applyFill="1" applyBorder="1" applyAlignment="1" applyProtection="1">
      <alignment horizontal="left" wrapText="1"/>
      <protection locked="0"/>
    </xf>
    <xf numFmtId="4" fontId="3" fillId="4" borderId="5" xfId="3" applyNumberFormat="1" applyFont="1" applyFill="1" applyBorder="1" applyAlignment="1" applyProtection="1">
      <alignment horizontal="center"/>
    </xf>
    <xf numFmtId="0" fontId="26" fillId="4" borderId="0" xfId="0" applyFont="1" applyFill="1" applyBorder="1"/>
    <xf numFmtId="0" fontId="26" fillId="4" borderId="0" xfId="0" applyFont="1" applyFill="1"/>
    <xf numFmtId="0" fontId="26" fillId="4" borderId="0" xfId="0" applyFont="1" applyFill="1" applyAlignment="1">
      <alignment horizontal="center"/>
    </xf>
    <xf numFmtId="0" fontId="3" fillId="4" borderId="0" xfId="4" applyFont="1" applyFill="1" applyBorder="1" applyAlignment="1" applyProtection="1">
      <alignment horizontal="right" vertical="top" wrapText="1"/>
    </xf>
    <xf numFmtId="4" fontId="26" fillId="4" borderId="0" xfId="0" applyNumberFormat="1" applyFont="1" applyFill="1"/>
    <xf numFmtId="4" fontId="27" fillId="4" borderId="0" xfId="0" applyNumberFormat="1" applyFont="1" applyFill="1"/>
    <xf numFmtId="4" fontId="26" fillId="7" borderId="0" xfId="0" applyNumberFormat="1" applyFont="1" applyFill="1"/>
    <xf numFmtId="0" fontId="26" fillId="4" borderId="0" xfId="0" applyFont="1" applyFill="1" applyBorder="1" applyAlignment="1">
      <alignment horizontal="right"/>
    </xf>
    <xf numFmtId="0" fontId="26" fillId="4" borderId="0" xfId="0" applyFont="1" applyFill="1" applyBorder="1" applyAlignment="1">
      <alignment horizontal="center"/>
    </xf>
    <xf numFmtId="0" fontId="3" fillId="8" borderId="0" xfId="4" applyFont="1" applyFill="1" applyBorder="1" applyAlignment="1" applyProtection="1">
      <alignment horizontal="center" vertical="top" wrapText="1"/>
    </xf>
    <xf numFmtId="0" fontId="26" fillId="8" borderId="0" xfId="0" applyFont="1" applyFill="1" applyAlignment="1">
      <alignment horizontal="center"/>
    </xf>
    <xf numFmtId="4" fontId="27" fillId="7" borderId="0" xfId="0" applyNumberFormat="1" applyFont="1" applyFill="1"/>
    <xf numFmtId="0" fontId="27" fillId="4" borderId="0" xfId="0" applyFont="1" applyFill="1"/>
    <xf numFmtId="0" fontId="3" fillId="4" borderId="5" xfId="4" applyFont="1" applyFill="1" applyBorder="1" applyAlignment="1" applyProtection="1">
      <alignment horizontal="left" vertical="top" wrapText="1"/>
    </xf>
    <xf numFmtId="0" fontId="26" fillId="8" borderId="0" xfId="0" applyFont="1" applyFill="1" applyBorder="1" applyAlignment="1">
      <alignment horizontal="center"/>
    </xf>
    <xf numFmtId="167" fontId="26" fillId="8" borderId="0" xfId="0" applyNumberFormat="1" applyFont="1" applyFill="1" applyAlignment="1">
      <alignment horizontal="center"/>
    </xf>
    <xf numFmtId="49" fontId="3" fillId="4" borderId="5" xfId="4" applyNumberFormat="1" applyFont="1" applyFill="1" applyBorder="1" applyAlignment="1" applyProtection="1">
      <alignment horizontal="center" vertical="top" wrapText="1"/>
    </xf>
    <xf numFmtId="0" fontId="6" fillId="4" borderId="5" xfId="4" applyFont="1" applyFill="1" applyBorder="1" applyAlignment="1" applyProtection="1">
      <alignment horizontal="left" vertical="top" wrapText="1"/>
    </xf>
    <xf numFmtId="49" fontId="3" fillId="4" borderId="5" xfId="4" applyNumberFormat="1" applyFont="1" applyFill="1" applyBorder="1" applyAlignment="1" applyProtection="1">
      <alignment horizontal="center" wrapText="1"/>
    </xf>
    <xf numFmtId="4" fontId="3" fillId="4" borderId="5" xfId="4" applyNumberFormat="1" applyFont="1" applyFill="1" applyBorder="1" applyAlignment="1" applyProtection="1">
      <alignment horizontal="right"/>
      <protection locked="0"/>
    </xf>
    <xf numFmtId="0" fontId="2" fillId="4" borderId="5" xfId="4" applyNumberFormat="1" applyFont="1" applyFill="1" applyBorder="1" applyAlignment="1" applyProtection="1">
      <alignment horizontal="center"/>
      <protection locked="0"/>
    </xf>
    <xf numFmtId="2" fontId="26" fillId="8" borderId="0" xfId="0" applyNumberFormat="1" applyFont="1" applyFill="1" applyAlignment="1">
      <alignment horizontal="center"/>
    </xf>
    <xf numFmtId="2" fontId="26" fillId="4" borderId="0" xfId="0" applyNumberFormat="1" applyFont="1" applyFill="1"/>
    <xf numFmtId="2" fontId="26" fillId="4" borderId="0" xfId="0" applyNumberFormat="1" applyFont="1" applyFill="1" applyAlignment="1">
      <alignment horizontal="center"/>
    </xf>
    <xf numFmtId="2" fontId="27" fillId="8" borderId="0" xfId="0" applyNumberFormat="1" applyFont="1" applyFill="1" applyAlignment="1">
      <alignment horizontal="center"/>
    </xf>
    <xf numFmtId="0" fontId="3" fillId="0" borderId="5" xfId="4" applyNumberFormat="1" applyFont="1" applyFill="1" applyBorder="1" applyAlignment="1" applyProtection="1">
      <alignment horizontal="left" vertical="top" wrapText="1" indent="1"/>
    </xf>
    <xf numFmtId="0" fontId="3" fillId="0" borderId="5" xfId="4" applyFont="1" applyFill="1" applyBorder="1" applyAlignment="1" applyProtection="1">
      <alignment horizontal="left" vertical="top" wrapText="1" indent="1"/>
    </xf>
    <xf numFmtId="0" fontId="26" fillId="4" borderId="0" xfId="0" applyFont="1" applyFill="1" applyAlignment="1">
      <alignment horizontal="right"/>
    </xf>
    <xf numFmtId="0" fontId="3" fillId="4" borderId="0" xfId="4" applyFont="1" applyFill="1" applyBorder="1" applyAlignment="1" applyProtection="1">
      <alignment horizontal="center" vertical="top" wrapText="1"/>
    </xf>
    <xf numFmtId="4" fontId="27" fillId="7" borderId="2" xfId="0" applyNumberFormat="1" applyFont="1" applyFill="1" applyBorder="1"/>
    <xf numFmtId="4" fontId="27" fillId="7" borderId="13" xfId="0" applyNumberFormat="1" applyFont="1" applyFill="1" applyBorder="1"/>
    <xf numFmtId="2" fontId="3" fillId="0" borderId="5" xfId="4" applyNumberFormat="1" applyFont="1" applyFill="1" applyBorder="1" applyAlignment="1" applyProtection="1">
      <alignment horizontal="left" vertical="top" wrapText="1"/>
    </xf>
    <xf numFmtId="2" fontId="3" fillId="0" borderId="5" xfId="4" applyNumberFormat="1" applyFont="1" applyFill="1" applyBorder="1" applyAlignment="1" applyProtection="1">
      <alignment horizontal="right" wrapText="1"/>
      <protection locked="0"/>
    </xf>
    <xf numFmtId="2" fontId="3" fillId="0" borderId="5" xfId="4" applyNumberFormat="1" applyFont="1" applyFill="1" applyBorder="1" applyAlignment="1" applyProtection="1">
      <alignment horizontal="left" wrapText="1"/>
      <protection locked="0"/>
    </xf>
    <xf numFmtId="2" fontId="3" fillId="0" borderId="0" xfId="4" applyNumberFormat="1" applyFont="1" applyFill="1" applyBorder="1" applyAlignment="1" applyProtection="1">
      <alignment horizontal="left" wrapText="1"/>
      <protection locked="0"/>
    </xf>
    <xf numFmtId="2" fontId="2" fillId="0" borderId="5" xfId="4" applyNumberFormat="1" applyFont="1" applyFill="1" applyBorder="1" applyAlignment="1" applyProtection="1">
      <alignment horizontal="center" wrapText="1"/>
    </xf>
    <xf numFmtId="2" fontId="6" fillId="4" borderId="5" xfId="4" quotePrefix="1" applyNumberFormat="1" applyFont="1" applyFill="1" applyBorder="1" applyAlignment="1" applyProtection="1">
      <alignment horizontal="left" wrapText="1"/>
    </xf>
    <xf numFmtId="2" fontId="3" fillId="4" borderId="5" xfId="4" applyNumberFormat="1" applyFont="1" applyFill="1" applyBorder="1" applyAlignment="1" applyProtection="1">
      <alignment horizontal="left" wrapText="1"/>
    </xf>
    <xf numFmtId="0" fontId="3" fillId="4" borderId="0" xfId="4" applyFont="1" applyFill="1" applyBorder="1" applyAlignment="1" applyProtection="1">
      <alignment horizontal="right" vertical="top"/>
    </xf>
    <xf numFmtId="0" fontId="28" fillId="4" borderId="0" xfId="0" applyFont="1" applyFill="1"/>
    <xf numFmtId="0" fontId="28" fillId="4" borderId="0" xfId="0" applyFont="1" applyFill="1" applyAlignment="1">
      <alignment horizontal="right"/>
    </xf>
    <xf numFmtId="4" fontId="28" fillId="7" borderId="0" xfId="0" applyNumberFormat="1" applyFont="1" applyFill="1"/>
    <xf numFmtId="4" fontId="29" fillId="7" borderId="0" xfId="0" applyNumberFormat="1" applyFont="1" applyFill="1"/>
    <xf numFmtId="0" fontId="29" fillId="4" borderId="0" xfId="0" applyFont="1" applyFill="1"/>
    <xf numFmtId="0" fontId="6" fillId="2" borderId="5" xfId="4" quotePrefix="1" applyNumberFormat="1" applyFont="1" applyFill="1" applyBorder="1" applyAlignment="1">
      <alignment horizontal="left" vertical="top" wrapText="1"/>
    </xf>
    <xf numFmtId="0" fontId="3" fillId="4" borderId="5" xfId="4" applyFont="1" applyFill="1" applyBorder="1" applyAlignment="1" applyProtection="1">
      <alignment horizontal="center" wrapText="1"/>
      <protection locked="0"/>
    </xf>
    <xf numFmtId="0" fontId="3" fillId="4" borderId="0" xfId="4" applyFont="1" applyFill="1" applyBorder="1" applyAlignment="1" applyProtection="1">
      <alignment horizontal="left" wrapText="1"/>
      <protection locked="0"/>
    </xf>
    <xf numFmtId="0" fontId="27" fillId="4" borderId="2" xfId="0" applyFont="1" applyFill="1" applyBorder="1"/>
    <xf numFmtId="2" fontId="27" fillId="4" borderId="2" xfId="0" applyNumberFormat="1" applyFont="1" applyFill="1" applyBorder="1"/>
    <xf numFmtId="0" fontId="27" fillId="7" borderId="0" xfId="0" applyFont="1" applyFill="1"/>
    <xf numFmtId="2" fontId="27" fillId="7" borderId="2" xfId="0" applyNumberFormat="1" applyFont="1" applyFill="1" applyBorder="1"/>
    <xf numFmtId="0" fontId="26" fillId="7" borderId="0" xfId="0" applyFont="1" applyFill="1"/>
    <xf numFmtId="0" fontId="6" fillId="4" borderId="5" xfId="4" quotePrefix="1" applyFont="1" applyFill="1" applyBorder="1" applyAlignment="1" applyProtection="1">
      <alignment horizontal="left" vertical="top" wrapText="1"/>
    </xf>
    <xf numFmtId="0" fontId="31" fillId="4" borderId="5" xfId="12" applyNumberFormat="1" applyFont="1" applyFill="1" applyBorder="1" applyAlignment="1">
      <alignment horizontal="left" vertical="center" wrapText="1"/>
    </xf>
    <xf numFmtId="4" fontId="26" fillId="4" borderId="0" xfId="0" applyNumberFormat="1" applyFont="1" applyFill="1" applyAlignment="1">
      <alignment horizontal="center"/>
    </xf>
    <xf numFmtId="4" fontId="27" fillId="4" borderId="0" xfId="0" applyNumberFormat="1" applyFont="1" applyFill="1" applyAlignment="1">
      <alignment horizontal="right"/>
    </xf>
    <xf numFmtId="0" fontId="26" fillId="8" borderId="0" xfId="0" applyFont="1" applyFill="1"/>
    <xf numFmtId="2" fontId="26" fillId="8" borderId="0" xfId="0" applyNumberFormat="1" applyFont="1" applyFill="1"/>
    <xf numFmtId="0" fontId="30" fillId="4" borderId="0" xfId="0" applyFont="1" applyFill="1" applyAlignment="1">
      <alignment horizontal="right"/>
    </xf>
    <xf numFmtId="4" fontId="27" fillId="9" borderId="0" xfId="0" applyNumberFormat="1" applyFont="1" applyFill="1"/>
    <xf numFmtId="0" fontId="27" fillId="9" borderId="0" xfId="0" applyFont="1" applyFill="1"/>
    <xf numFmtId="4" fontId="27" fillId="4" borderId="2" xfId="0" applyNumberFormat="1" applyFont="1" applyFill="1" applyBorder="1"/>
    <xf numFmtId="1" fontId="26" fillId="4" borderId="0" xfId="0" applyNumberFormat="1" applyFont="1" applyFill="1"/>
    <xf numFmtId="49" fontId="7" fillId="0" borderId="5" xfId="4" applyNumberFormat="1" applyFont="1" applyFill="1" applyBorder="1" applyAlignment="1" applyProtection="1">
      <alignment horizontal="left" vertical="top" wrapText="1"/>
    </xf>
    <xf numFmtId="0" fontId="3" fillId="4" borderId="5" xfId="0" applyNumberFormat="1" applyFont="1" applyFill="1" applyBorder="1" applyAlignment="1" applyProtection="1">
      <alignment horizontal="center" vertical="top"/>
    </xf>
    <xf numFmtId="0" fontId="3" fillId="6" borderId="5" xfId="12" applyNumberFormat="1" applyFont="1" applyFill="1" applyBorder="1" applyAlignment="1" applyProtection="1">
      <alignment horizontal="left" vertical="center"/>
      <protection locked="0"/>
    </xf>
    <xf numFmtId="0" fontId="6" fillId="4" borderId="5" xfId="4" applyNumberFormat="1" applyFont="1" applyFill="1" applyBorder="1" applyAlignment="1" applyProtection="1">
      <alignment horizontal="left" vertical="top" wrapText="1"/>
    </xf>
    <xf numFmtId="168" fontId="3" fillId="4" borderId="5" xfId="1" applyNumberFormat="1" applyFont="1" applyFill="1" applyBorder="1" applyAlignment="1" applyProtection="1">
      <alignment horizontal="right" vertical="center"/>
      <protection locked="0"/>
    </xf>
    <xf numFmtId="0" fontId="2" fillId="4" borderId="5" xfId="4" applyFont="1" applyFill="1" applyBorder="1" applyAlignment="1" applyProtection="1">
      <alignment horizontal="center" vertical="top"/>
    </xf>
    <xf numFmtId="0" fontId="2" fillId="4" borderId="5" xfId="4" applyNumberFormat="1" applyFont="1" applyFill="1" applyBorder="1" applyAlignment="1" applyProtection="1">
      <alignment horizontal="left"/>
    </xf>
    <xf numFmtId="2" fontId="3" fillId="4" borderId="5" xfId="5" applyNumberFormat="1" applyFont="1" applyFill="1" applyBorder="1" applyAlignment="1" applyProtection="1">
      <alignment horizontal="center"/>
    </xf>
    <xf numFmtId="0" fontId="3" fillId="4" borderId="5" xfId="5" applyFont="1" applyFill="1" applyBorder="1" applyAlignment="1" applyProtection="1">
      <alignment horizontal="center"/>
    </xf>
    <xf numFmtId="4" fontId="3" fillId="4" borderId="5" xfId="5" applyNumberFormat="1" applyFont="1" applyFill="1" applyBorder="1" applyAlignment="1" applyProtection="1">
      <alignment horizontal="right"/>
      <protection locked="0"/>
    </xf>
    <xf numFmtId="0" fontId="3" fillId="4" borderId="5" xfId="4" applyFont="1" applyFill="1" applyBorder="1" applyProtection="1"/>
    <xf numFmtId="0" fontId="6" fillId="4" borderId="5" xfId="0" quotePrefix="1" applyFont="1" applyFill="1" applyBorder="1" applyAlignment="1" applyProtection="1">
      <alignment horizontal="left" vertical="top" wrapText="1"/>
    </xf>
    <xf numFmtId="0" fontId="2" fillId="4" borderId="5" xfId="12" applyNumberFormat="1" applyFont="1" applyFill="1" applyBorder="1" applyAlignment="1" applyProtection="1">
      <alignment horizontal="left" vertical="top"/>
    </xf>
    <xf numFmtId="0" fontId="3" fillId="4" borderId="5" xfId="6" applyNumberFormat="1" applyFont="1" applyFill="1" applyBorder="1" applyAlignment="1" applyProtection="1">
      <alignment horizontal="center" vertical="top"/>
    </xf>
    <xf numFmtId="49" fontId="7" fillId="0" borderId="5" xfId="4" applyNumberFormat="1" applyFont="1" applyFill="1" applyBorder="1" applyAlignment="1" applyProtection="1">
      <alignment horizontal="center" vertical="top" wrapText="1"/>
    </xf>
    <xf numFmtId="49" fontId="7" fillId="0" borderId="5" xfId="4" applyNumberFormat="1" applyFont="1" applyFill="1" applyBorder="1" applyAlignment="1" applyProtection="1">
      <alignment horizontal="center" wrapText="1"/>
    </xf>
    <xf numFmtId="4" fontId="7" fillId="0" borderId="5" xfId="4" applyNumberFormat="1" applyFont="1" applyFill="1" applyBorder="1" applyAlignment="1" applyProtection="1">
      <alignment horizontal="right"/>
      <protection locked="0"/>
    </xf>
    <xf numFmtId="0" fontId="4" fillId="0" borderId="5" xfId="4" applyNumberFormat="1" applyFont="1" applyFill="1" applyBorder="1" applyAlignment="1" applyProtection="1">
      <alignment horizontal="center"/>
      <protection locked="0"/>
    </xf>
    <xf numFmtId="0" fontId="7" fillId="0" borderId="0" xfId="4" applyFont="1" applyFill="1" applyBorder="1" applyAlignment="1" applyProtection="1">
      <protection locked="0"/>
    </xf>
    <xf numFmtId="2" fontId="3" fillId="4" borderId="5" xfId="0" quotePrefix="1" applyNumberFormat="1" applyFont="1" applyFill="1" applyBorder="1" applyAlignment="1" applyProtection="1">
      <alignment horizontal="center" wrapText="1"/>
    </xf>
    <xf numFmtId="0" fontId="13" fillId="0" borderId="0" xfId="6" applyFont="1" applyFill="1" applyBorder="1" applyAlignment="1">
      <alignment horizontal="left"/>
    </xf>
    <xf numFmtId="0" fontId="3" fillId="0" borderId="0" xfId="6" applyFont="1" applyFill="1" applyBorder="1" applyAlignment="1">
      <alignment horizontal="left" vertical="top"/>
    </xf>
    <xf numFmtId="0" fontId="3" fillId="0" borderId="0" xfId="6" applyFont="1" applyFill="1" applyBorder="1" applyAlignment="1">
      <alignment horizontal="center"/>
    </xf>
    <xf numFmtId="2" fontId="3" fillId="0" borderId="0" xfId="6" applyNumberFormat="1" applyFont="1" applyFill="1" applyBorder="1" applyAlignment="1">
      <alignment horizontal="center"/>
    </xf>
    <xf numFmtId="4" fontId="3" fillId="0" borderId="0" xfId="6" applyNumberFormat="1" applyFont="1" applyFill="1" applyBorder="1" applyAlignment="1">
      <alignment horizontal="center"/>
    </xf>
    <xf numFmtId="4" fontId="3" fillId="0" borderId="0" xfId="6" applyNumberFormat="1" applyFont="1" applyFill="1" applyBorder="1" applyAlignment="1">
      <alignment horizontal="right"/>
    </xf>
    <xf numFmtId="2" fontId="3" fillId="0" borderId="0" xfId="6" applyNumberFormat="1" applyFont="1" applyFill="1" applyBorder="1" applyAlignment="1">
      <alignment horizontal="left"/>
    </xf>
    <xf numFmtId="43" fontId="3" fillId="0" borderId="0" xfId="1" applyFont="1" applyFill="1" applyBorder="1" applyAlignment="1">
      <alignment horizontal="left"/>
    </xf>
    <xf numFmtId="165" fontId="3" fillId="0" borderId="0" xfId="6" applyNumberFormat="1" applyFont="1" applyFill="1" applyBorder="1" applyAlignment="1">
      <alignment horizontal="left"/>
    </xf>
    <xf numFmtId="0" fontId="3" fillId="0" borderId="0" xfId="6" applyFont="1" applyFill="1" applyBorder="1" applyAlignment="1">
      <alignment horizontal="left"/>
    </xf>
    <xf numFmtId="0" fontId="3" fillId="0" borderId="0" xfId="4" applyFont="1" applyFill="1" applyBorder="1" applyAlignment="1">
      <alignment vertical="top"/>
    </xf>
    <xf numFmtId="0" fontId="3" fillId="0" borderId="0" xfId="6" applyFont="1" applyFill="1" applyBorder="1" applyAlignment="1">
      <alignment vertical="top"/>
    </xf>
    <xf numFmtId="0" fontId="3" fillId="0" borderId="0" xfId="6" quotePrefix="1" applyFont="1" applyFill="1" applyBorder="1" applyAlignment="1">
      <alignment horizontal="left" vertical="top"/>
    </xf>
    <xf numFmtId="0" fontId="3" fillId="0" borderId="0" xfId="4" applyFont="1" applyFill="1" applyBorder="1" applyAlignment="1">
      <alignment horizontal="left" vertical="top" wrapText="1"/>
    </xf>
    <xf numFmtId="0" fontId="3" fillId="0" borderId="0" xfId="4" applyFont="1" applyFill="1" applyBorder="1" applyAlignment="1">
      <alignment vertical="top" wrapText="1"/>
    </xf>
    <xf numFmtId="0" fontId="3" fillId="0" borderId="0" xfId="4" applyFont="1" applyFill="1" applyBorder="1" applyAlignment="1">
      <alignment horizontal="center" wrapText="1"/>
    </xf>
    <xf numFmtId="4" fontId="3" fillId="0" borderId="0" xfId="4" applyNumberFormat="1" applyFont="1" applyFill="1" applyBorder="1" applyAlignment="1">
      <alignment horizontal="center" wrapText="1"/>
    </xf>
    <xf numFmtId="4" fontId="3" fillId="0" borderId="0" xfId="4" applyNumberFormat="1" applyFont="1" applyFill="1" applyBorder="1" applyAlignment="1">
      <alignment horizontal="right" wrapText="1"/>
    </xf>
    <xf numFmtId="0" fontId="3" fillId="0" borderId="0" xfId="4" applyFont="1" applyFill="1" applyBorder="1" applyAlignment="1">
      <alignment wrapText="1"/>
    </xf>
    <xf numFmtId="0" fontId="5" fillId="0" borderId="0" xfId="6" applyFont="1" applyFill="1" applyBorder="1" applyAlignment="1">
      <alignment horizontal="center" vertical="top"/>
    </xf>
    <xf numFmtId="0" fontId="5" fillId="0" borderId="0" xfId="6" applyFont="1" applyFill="1" applyBorder="1" applyAlignment="1">
      <alignment horizontal="center"/>
    </xf>
    <xf numFmtId="0" fontId="2" fillId="0" borderId="0" xfId="4" applyFont="1" applyFill="1" applyBorder="1" applyAlignment="1">
      <alignment horizontal="left" vertical="top"/>
    </xf>
    <xf numFmtId="0" fontId="4" fillId="0" borderId="0" xfId="4" applyFont="1" applyFill="1" applyBorder="1" applyAlignment="1">
      <alignment horizontal="left" vertical="top" indent="2"/>
    </xf>
    <xf numFmtId="0" fontId="3" fillId="0" borderId="0" xfId="4" applyFont="1" applyFill="1" applyBorder="1" applyAlignment="1">
      <alignment horizontal="right"/>
    </xf>
    <xf numFmtId="0" fontId="3" fillId="0" borderId="0" xfId="4" applyFont="1" applyFill="1" applyBorder="1" applyAlignment="1">
      <alignment horizontal="center"/>
    </xf>
    <xf numFmtId="4" fontId="3" fillId="0" borderId="0" xfId="4" applyNumberFormat="1" applyFont="1" applyFill="1" applyBorder="1" applyAlignment="1">
      <alignment horizontal="center"/>
    </xf>
    <xf numFmtId="0" fontId="3" fillId="0" borderId="0" xfId="4" applyFont="1" applyFill="1" applyBorder="1" applyAlignment="1"/>
    <xf numFmtId="0" fontId="2" fillId="0" borderId="0" xfId="4" applyFont="1" applyFill="1" applyBorder="1" applyAlignment="1">
      <alignment horizontal="center" vertical="top"/>
    </xf>
    <xf numFmtId="0" fontId="2" fillId="0" borderId="0" xfId="4" applyFont="1" applyFill="1" applyBorder="1" applyAlignment="1">
      <alignment horizontal="left"/>
    </xf>
    <xf numFmtId="0" fontId="2" fillId="0" borderId="0" xfId="4" applyFont="1" applyFill="1" applyBorder="1" applyAlignment="1">
      <alignment horizontal="right"/>
    </xf>
    <xf numFmtId="4" fontId="3" fillId="0" borderId="0" xfId="4" applyNumberFormat="1" applyFont="1" applyFill="1" applyBorder="1" applyAlignment="1">
      <alignment horizontal="right"/>
    </xf>
    <xf numFmtId="0" fontId="3" fillId="0" borderId="0" xfId="4" applyFont="1" applyFill="1" applyBorder="1" applyAlignment="1">
      <alignment horizontal="left" vertical="top"/>
    </xf>
    <xf numFmtId="0" fontId="4" fillId="0" borderId="0" xfId="4" applyFont="1" applyFill="1" applyBorder="1" applyAlignment="1">
      <alignment vertical="top"/>
    </xf>
    <xf numFmtId="0" fontId="3" fillId="4" borderId="0" xfId="4" applyFont="1" applyFill="1" applyBorder="1" applyAlignment="1"/>
    <xf numFmtId="0" fontId="3" fillId="0" borderId="0" xfId="4" applyFont="1" applyFill="1" applyBorder="1" applyAlignment="1">
      <alignment horizontal="left" wrapText="1"/>
    </xf>
    <xf numFmtId="0" fontId="3" fillId="0" borderId="14" xfId="4" applyFont="1" applyFill="1" applyBorder="1" applyAlignment="1">
      <alignment horizontal="left" wrapText="1"/>
    </xf>
    <xf numFmtId="0" fontId="11" fillId="0" borderId="0" xfId="4" applyFont="1" applyFill="1" applyBorder="1" applyAlignment="1">
      <alignment horizontal="center" vertical="top" wrapText="1"/>
    </xf>
    <xf numFmtId="0" fontId="11" fillId="0" borderId="0" xfId="14" applyNumberFormat="1" applyFont="1" applyFill="1" applyBorder="1" applyAlignment="1">
      <alignment horizontal="left" wrapText="1"/>
    </xf>
    <xf numFmtId="2" fontId="11" fillId="0" borderId="0" xfId="14" applyNumberFormat="1" applyFont="1" applyFill="1" applyBorder="1" applyAlignment="1">
      <alignment horizontal="center" wrapText="1"/>
    </xf>
    <xf numFmtId="4" fontId="11" fillId="0" borderId="0" xfId="4" applyNumberFormat="1" applyFont="1" applyFill="1" applyBorder="1" applyAlignment="1">
      <alignment horizontal="center" wrapText="1"/>
    </xf>
    <xf numFmtId="4" fontId="11" fillId="0" borderId="0" xfId="4" applyNumberFormat="1" applyFont="1" applyFill="1" applyBorder="1" applyAlignment="1">
      <alignment horizontal="right" wrapText="1"/>
    </xf>
    <xf numFmtId="0" fontId="11" fillId="0" borderId="0" xfId="4" applyFont="1" applyFill="1" applyBorder="1" applyAlignment="1">
      <alignment horizontal="left" wrapText="1"/>
    </xf>
    <xf numFmtId="0" fontId="3" fillId="0" borderId="14" xfId="4" applyFont="1" applyFill="1" applyBorder="1" applyAlignment="1">
      <alignment horizontal="left"/>
    </xf>
    <xf numFmtId="0" fontId="3" fillId="0" borderId="0" xfId="4" applyFont="1" applyFill="1" applyBorder="1" applyAlignment="1">
      <alignment horizontal="left"/>
    </xf>
    <xf numFmtId="0" fontId="2" fillId="0" borderId="0" xfId="4" applyFont="1" applyFill="1" applyBorder="1" applyAlignment="1">
      <alignment horizontal="center" wrapText="1"/>
    </xf>
    <xf numFmtId="0" fontId="3" fillId="0" borderId="0" xfId="4" applyFont="1" applyFill="1" applyBorder="1" applyAlignment="1">
      <alignment horizontal="right" wrapText="1"/>
    </xf>
    <xf numFmtId="0" fontId="2" fillId="0" borderId="0" xfId="4" applyFont="1" applyFill="1" applyBorder="1" applyAlignment="1">
      <alignment horizontal="left" wrapText="1"/>
    </xf>
    <xf numFmtId="0" fontId="3" fillId="0" borderId="0" xfId="15" applyFont="1" applyFill="1" applyBorder="1" applyAlignment="1">
      <alignment horizontal="right"/>
    </xf>
    <xf numFmtId="0" fontId="3" fillId="0" borderId="0" xfId="4" applyFont="1" applyFill="1" applyBorder="1" applyAlignment="1">
      <alignment horizontal="right" vertical="top" wrapText="1"/>
    </xf>
    <xf numFmtId="2" fontId="3" fillId="0" borderId="0" xfId="3" applyNumberFormat="1" applyFont="1" applyFill="1" applyBorder="1" applyAlignment="1">
      <alignment horizontal="left" wrapText="1"/>
    </xf>
    <xf numFmtId="0" fontId="3" fillId="0" borderId="0" xfId="4" applyFont="1" applyFill="1" applyBorder="1" applyAlignment="1">
      <alignment horizontal="left" vertical="center" wrapText="1"/>
    </xf>
    <xf numFmtId="0" fontId="3" fillId="0" borderId="0" xfId="15" applyFont="1" applyFill="1" applyBorder="1" applyAlignment="1">
      <alignment horizontal="left" vertical="center" wrapText="1"/>
    </xf>
    <xf numFmtId="0" fontId="3" fillId="0" borderId="0" xfId="3" applyFont="1" applyFill="1" applyBorder="1" applyAlignment="1">
      <alignment horizontal="left" wrapText="1"/>
    </xf>
    <xf numFmtId="0" fontId="3" fillId="0" borderId="0" xfId="15" applyFont="1" applyFill="1" applyBorder="1" applyAlignment="1">
      <alignment horizontal="left" wrapText="1"/>
    </xf>
    <xf numFmtId="2" fontId="3" fillId="0" borderId="0" xfId="4" applyNumberFormat="1" applyFont="1" applyFill="1" applyBorder="1" applyAlignment="1">
      <alignment horizontal="left" wrapText="1"/>
    </xf>
    <xf numFmtId="166" fontId="3" fillId="0" borderId="5" xfId="17" applyNumberFormat="1" applyFont="1" applyFill="1" applyBorder="1" applyAlignment="1" applyProtection="1">
      <alignment horizontal="right" wrapText="1"/>
      <protection locked="0"/>
    </xf>
    <xf numFmtId="0" fontId="6" fillId="0" borderId="5" xfId="4" applyFont="1" applyFill="1" applyBorder="1" applyAlignment="1">
      <alignment horizontal="left" vertical="top" wrapText="1"/>
    </xf>
    <xf numFmtId="0" fontId="11" fillId="0" borderId="0" xfId="3" applyFont="1" applyFill="1" applyBorder="1" applyAlignment="1">
      <alignment horizontal="left" wrapText="1"/>
    </xf>
    <xf numFmtId="0" fontId="3" fillId="4" borderId="0" xfId="12" applyNumberFormat="1" applyFont="1" applyFill="1" applyBorder="1" applyAlignment="1">
      <alignment horizontal="left" vertical="center" wrapText="1"/>
    </xf>
    <xf numFmtId="2" fontId="3" fillId="4" borderId="0" xfId="12" applyNumberFormat="1" applyFont="1" applyFill="1" applyBorder="1" applyAlignment="1">
      <alignment horizontal="center" vertical="center" wrapText="1"/>
    </xf>
    <xf numFmtId="0" fontId="3" fillId="4" borderId="0" xfId="6" applyNumberFormat="1" applyFont="1" applyFill="1" applyBorder="1" applyAlignment="1">
      <alignment horizontal="center" vertical="center"/>
    </xf>
    <xf numFmtId="2" fontId="3" fillId="4" borderId="0" xfId="6" applyNumberFormat="1" applyFont="1" applyFill="1" applyBorder="1" applyAlignment="1">
      <alignment horizontal="center" vertical="center"/>
    </xf>
    <xf numFmtId="43" fontId="3" fillId="4" borderId="0" xfId="1" applyFont="1" applyFill="1" applyBorder="1" applyAlignment="1">
      <alignment horizontal="center" vertical="center"/>
    </xf>
    <xf numFmtId="0" fontId="3" fillId="5" borderId="0" xfId="12" applyNumberFormat="1" applyFont="1" applyFill="1" applyBorder="1" applyAlignment="1">
      <alignment horizontal="left" vertical="center"/>
    </xf>
    <xf numFmtId="166" fontId="3" fillId="0" borderId="5" xfId="17" applyNumberFormat="1" applyFont="1" applyFill="1" applyBorder="1" applyAlignment="1" applyProtection="1">
      <alignment horizontal="center" wrapText="1"/>
      <protection locked="0"/>
    </xf>
    <xf numFmtId="0" fontId="3" fillId="0" borderId="5" xfId="17" applyFont="1" applyFill="1" applyBorder="1" applyAlignment="1" applyProtection="1">
      <alignment horizontal="left" wrapText="1"/>
      <protection locked="0"/>
    </xf>
    <xf numFmtId="0" fontId="3" fillId="0" borderId="0" xfId="6" applyNumberFormat="1" applyFont="1" applyFill="1" applyBorder="1" applyAlignment="1">
      <alignment horizontal="left" vertical="center"/>
    </xf>
    <xf numFmtId="0" fontId="3" fillId="4" borderId="0" xfId="6" applyNumberFormat="1" applyFont="1" applyFill="1" applyBorder="1" applyAlignment="1">
      <alignment horizontal="left" vertical="center"/>
    </xf>
    <xf numFmtId="2" fontId="11" fillId="4" borderId="0" xfId="12" applyNumberFormat="1" applyFont="1" applyFill="1" applyBorder="1" applyAlignment="1">
      <alignment horizontal="center" vertical="center" wrapText="1"/>
    </xf>
    <xf numFmtId="0" fontId="11" fillId="4" borderId="0" xfId="6" applyNumberFormat="1" applyFont="1" applyFill="1" applyBorder="1" applyAlignment="1">
      <alignment horizontal="center" vertical="center"/>
    </xf>
    <xf numFmtId="0" fontId="3" fillId="0" borderId="5" xfId="4" quotePrefix="1" applyFont="1" applyFill="1" applyBorder="1" applyAlignment="1">
      <alignment horizontal="left" wrapText="1"/>
    </xf>
    <xf numFmtId="0" fontId="35" fillId="0" borderId="0" xfId="4" applyFont="1" applyFill="1" applyBorder="1" applyAlignment="1">
      <alignment horizontal="left" wrapText="1"/>
    </xf>
    <xf numFmtId="0" fontId="6" fillId="0" borderId="5" xfId="4" quotePrefix="1" applyFont="1" applyFill="1" applyBorder="1" applyAlignment="1">
      <alignment horizontal="left" wrapText="1"/>
    </xf>
    <xf numFmtId="0" fontId="3" fillId="0" borderId="5" xfId="2" applyFont="1" applyFill="1" applyBorder="1" applyAlignment="1">
      <alignment horizontal="left" wrapText="1"/>
    </xf>
    <xf numFmtId="4" fontId="3" fillId="0" borderId="0" xfId="6" applyNumberFormat="1" applyFont="1" applyFill="1" applyBorder="1" applyAlignment="1"/>
    <xf numFmtId="0" fontId="2" fillId="0" borderId="0" xfId="4" applyFont="1" applyFill="1" applyBorder="1" applyAlignment="1">
      <alignment horizontal="center"/>
    </xf>
    <xf numFmtId="0" fontId="3" fillId="0" borderId="0" xfId="5" applyFont="1" applyFill="1" applyBorder="1" applyAlignment="1"/>
    <xf numFmtId="0" fontId="3" fillId="0" borderId="0" xfId="6" applyFont="1" applyFill="1" applyBorder="1" applyAlignment="1">
      <alignment horizontal="center" vertical="top"/>
    </xf>
    <xf numFmtId="0" fontId="3" fillId="0" borderId="0" xfId="4" applyFont="1" applyFill="1" applyBorder="1" applyAlignment="1">
      <alignment horizontal="center" vertical="top" wrapText="1"/>
    </xf>
    <xf numFmtId="2" fontId="3" fillId="0" borderId="0" xfId="4" applyNumberFormat="1" applyFont="1" applyFill="1" applyBorder="1" applyAlignment="1">
      <alignment horizontal="center" wrapText="1"/>
    </xf>
    <xf numFmtId="0" fontId="11" fillId="0" borderId="0" xfId="4" quotePrefix="1" applyFont="1" applyFill="1" applyBorder="1" applyAlignment="1" applyProtection="1">
      <alignment horizontal="left" vertical="top" wrapText="1"/>
      <protection locked="0"/>
    </xf>
    <xf numFmtId="0" fontId="3" fillId="0" borderId="0" xfId="5" quotePrefix="1" applyFont="1" applyFill="1" applyBorder="1" applyAlignment="1">
      <alignment horizontal="left" vertical="top"/>
    </xf>
    <xf numFmtId="0" fontId="3" fillId="0" borderId="0" xfId="5" quotePrefix="1" applyFont="1" applyFill="1" applyBorder="1" applyAlignment="1">
      <alignment horizontal="left"/>
    </xf>
    <xf numFmtId="4" fontId="2" fillId="0" borderId="0" xfId="4" applyNumberFormat="1" applyFont="1" applyFill="1" applyBorder="1" applyAlignment="1">
      <alignment horizontal="center"/>
    </xf>
    <xf numFmtId="0" fontId="3" fillId="0" borderId="0" xfId="4" applyFont="1" applyFill="1" applyBorder="1" applyAlignment="1">
      <alignment horizontal="center" vertical="top"/>
    </xf>
    <xf numFmtId="0" fontId="3" fillId="0" borderId="0" xfId="4" applyFont="1" applyFill="1" applyBorder="1" applyAlignment="1" applyProtection="1">
      <alignment horizontal="right"/>
    </xf>
    <xf numFmtId="0" fontId="3" fillId="0" borderId="0" xfId="4" applyFont="1" applyFill="1" applyBorder="1" applyAlignment="1">
      <alignment horizontal="left" vertical="top" indent="1"/>
    </xf>
    <xf numFmtId="0" fontId="3" fillId="0" borderId="0" xfId="4" applyFont="1" applyFill="1" applyBorder="1" applyAlignment="1">
      <alignment horizontal="left" vertical="top" indent="2"/>
    </xf>
    <xf numFmtId="0" fontId="2" fillId="0" borderId="0" xfId="4" applyFont="1" applyFill="1" applyBorder="1" applyAlignment="1">
      <alignment vertical="top" wrapText="1"/>
    </xf>
    <xf numFmtId="0" fontId="3" fillId="0" borderId="6" xfId="4" applyFont="1" applyFill="1" applyBorder="1" applyAlignment="1" applyProtection="1">
      <alignment horizontal="left" vertical="top" wrapText="1"/>
    </xf>
    <xf numFmtId="0" fontId="7" fillId="0" borderId="4" xfId="4" applyFont="1" applyFill="1" applyBorder="1" applyAlignment="1" applyProtection="1">
      <alignment horizontal="left" vertical="top" wrapText="1"/>
    </xf>
    <xf numFmtId="0" fontId="3" fillId="0" borderId="6" xfId="4" applyFont="1" applyFill="1" applyBorder="1" applyAlignment="1" applyProtection="1">
      <alignment horizontal="center" vertical="top" wrapText="1"/>
    </xf>
    <xf numFmtId="0" fontId="3" fillId="0" borderId="4" xfId="4" applyFont="1" applyFill="1" applyBorder="1" applyAlignment="1" applyProtection="1">
      <alignment horizontal="left" vertical="top" wrapText="1"/>
    </xf>
    <xf numFmtId="0" fontId="3" fillId="4" borderId="6" xfId="4" applyFont="1" applyFill="1" applyBorder="1" applyAlignment="1" applyProtection="1">
      <alignment horizontal="center" vertical="top"/>
    </xf>
    <xf numFmtId="4" fontId="3" fillId="4" borderId="6" xfId="5" applyNumberFormat="1" applyFont="1" applyFill="1" applyBorder="1" applyAlignment="1" applyProtection="1">
      <alignment horizontal="right"/>
      <protection locked="0"/>
    </xf>
    <xf numFmtId="4" fontId="3" fillId="4" borderId="6" xfId="4" applyNumberFormat="1" applyFont="1" applyFill="1" applyBorder="1" applyAlignment="1" applyProtection="1">
      <alignment horizontal="right" wrapText="1"/>
      <protection locked="0"/>
    </xf>
    <xf numFmtId="0" fontId="3" fillId="4" borderId="6" xfId="4" applyFont="1" applyFill="1" applyBorder="1" applyAlignment="1" applyProtection="1">
      <alignment horizontal="left" wrapText="1"/>
      <protection locked="0"/>
    </xf>
    <xf numFmtId="0" fontId="3" fillId="0" borderId="4" xfId="4" applyNumberFormat="1" applyFont="1" applyFill="1" applyBorder="1" applyAlignment="1" applyProtection="1">
      <alignment horizontal="left" vertical="top" wrapText="1"/>
    </xf>
    <xf numFmtId="0" fontId="3" fillId="4" borderId="6" xfId="11" applyNumberFormat="1" applyFont="1" applyFill="1" applyBorder="1" applyAlignment="1" applyProtection="1">
      <alignment horizontal="left" vertical="top" wrapText="1"/>
    </xf>
    <xf numFmtId="0" fontId="3" fillId="0" borderId="6" xfId="4" quotePrefix="1" applyFont="1" applyFill="1" applyBorder="1" applyAlignment="1" applyProtection="1">
      <alignment horizontal="left" vertical="top" wrapText="1"/>
    </xf>
    <xf numFmtId="0" fontId="3" fillId="4" borderId="6" xfId="4" applyFont="1" applyFill="1" applyBorder="1" applyAlignment="1" applyProtection="1">
      <alignment horizontal="center" wrapText="1"/>
      <protection locked="0"/>
    </xf>
    <xf numFmtId="0" fontId="3" fillId="4" borderId="6" xfId="4" applyFont="1" applyFill="1" applyBorder="1" applyAlignment="1" applyProtection="1">
      <alignment horizontal="left" vertical="top" wrapText="1"/>
    </xf>
    <xf numFmtId="0" fontId="3" fillId="4" borderId="4" xfId="4" applyFont="1" applyFill="1" applyBorder="1" applyAlignment="1" applyProtection="1">
      <alignment horizontal="left" vertical="top" wrapText="1"/>
    </xf>
    <xf numFmtId="4" fontId="3" fillId="4" borderId="4" xfId="4" applyNumberFormat="1" applyFont="1" applyFill="1" applyBorder="1" applyAlignment="1" applyProtection="1">
      <alignment horizontal="right" wrapText="1"/>
      <protection locked="0"/>
    </xf>
    <xf numFmtId="0" fontId="3" fillId="4" borderId="4" xfId="4" applyFont="1" applyFill="1" applyBorder="1" applyAlignment="1" applyProtection="1">
      <alignment horizontal="left" wrapText="1"/>
      <protection locked="0"/>
    </xf>
    <xf numFmtId="0" fontId="6" fillId="0" borderId="6" xfId="4" quotePrefix="1" applyFont="1" applyFill="1" applyBorder="1" applyAlignment="1" applyProtection="1">
      <alignment horizontal="left" vertical="top" wrapText="1"/>
    </xf>
    <xf numFmtId="0" fontId="6" fillId="0" borderId="4" xfId="4" quotePrefix="1" applyFont="1" applyFill="1" applyBorder="1" applyAlignment="1" applyProtection="1">
      <alignment horizontal="left" vertical="top" wrapText="1"/>
    </xf>
    <xf numFmtId="0" fontId="3" fillId="4" borderId="6" xfId="12" applyNumberFormat="1" applyFont="1" applyFill="1" applyBorder="1" applyAlignment="1" applyProtection="1">
      <alignment horizontal="left" vertical="top" wrapText="1"/>
    </xf>
    <xf numFmtId="2" fontId="3" fillId="4" borderId="6" xfId="12" applyNumberFormat="1" applyFont="1" applyFill="1" applyBorder="1" applyAlignment="1" applyProtection="1">
      <alignment horizontal="center" wrapText="1"/>
    </xf>
    <xf numFmtId="0" fontId="3" fillId="4" borderId="6" xfId="0" applyNumberFormat="1" applyFont="1" applyFill="1" applyBorder="1" applyAlignment="1" applyProtection="1">
      <alignment horizontal="center"/>
    </xf>
    <xf numFmtId="4" fontId="3" fillId="4" borderId="6" xfId="0" applyNumberFormat="1" applyFont="1" applyFill="1" applyBorder="1" applyAlignment="1" applyProtection="1">
      <alignment horizontal="right" vertical="center"/>
      <protection locked="0"/>
    </xf>
    <xf numFmtId="0" fontId="3" fillId="5" borderId="6" xfId="12" applyNumberFormat="1" applyFont="1" applyFill="1" applyBorder="1" applyAlignment="1" applyProtection="1">
      <alignment horizontal="left" vertical="center"/>
      <protection locked="0"/>
    </xf>
    <xf numFmtId="0" fontId="3" fillId="4" borderId="4" xfId="12" applyNumberFormat="1" applyFont="1" applyFill="1" applyBorder="1" applyAlignment="1" applyProtection="1">
      <alignment horizontal="left" vertical="top" wrapText="1"/>
    </xf>
    <xf numFmtId="2" fontId="3" fillId="4" borderId="4" xfId="12" applyNumberFormat="1" applyFont="1" applyFill="1" applyBorder="1" applyAlignment="1" applyProtection="1">
      <alignment horizontal="center" wrapText="1"/>
    </xf>
    <xf numFmtId="0" fontId="3" fillId="4" borderId="4" xfId="0" applyNumberFormat="1" applyFont="1" applyFill="1" applyBorder="1" applyAlignment="1" applyProtection="1">
      <alignment horizontal="center"/>
    </xf>
    <xf numFmtId="4" fontId="3" fillId="4" borderId="4" xfId="0" applyNumberFormat="1" applyFont="1" applyFill="1" applyBorder="1" applyAlignment="1" applyProtection="1">
      <alignment horizontal="right" vertical="center"/>
      <protection locked="0"/>
    </xf>
    <xf numFmtId="4" fontId="3" fillId="4" borderId="4" xfId="1" applyNumberFormat="1" applyFont="1" applyFill="1" applyBorder="1" applyAlignment="1" applyProtection="1">
      <alignment horizontal="right" vertical="center"/>
      <protection locked="0"/>
    </xf>
    <xf numFmtId="0" fontId="3" fillId="5" borderId="4" xfId="12" applyNumberFormat="1" applyFont="1" applyFill="1" applyBorder="1" applyAlignment="1" applyProtection="1">
      <alignment horizontal="left" vertical="center"/>
      <protection locked="0"/>
    </xf>
    <xf numFmtId="0" fontId="3" fillId="4" borderId="0" xfId="4" applyFont="1" applyFill="1" applyBorder="1" applyAlignment="1">
      <alignment horizontal="left" wrapText="1"/>
    </xf>
    <xf numFmtId="2" fontId="3" fillId="4" borderId="14" xfId="5" applyNumberFormat="1" applyFont="1" applyFill="1" applyBorder="1" applyAlignment="1">
      <alignment horizontal="center"/>
    </xf>
    <xf numFmtId="2" fontId="3" fillId="4" borderId="0" xfId="5" applyNumberFormat="1" applyFont="1" applyFill="1" applyBorder="1" applyAlignment="1">
      <alignment horizontal="center"/>
    </xf>
    <xf numFmtId="0" fontId="7" fillId="4" borderId="5" xfId="12" applyNumberFormat="1" applyFont="1" applyFill="1" applyBorder="1" applyAlignment="1" applyProtection="1">
      <alignment horizontal="left" vertical="top" wrapText="1"/>
    </xf>
    <xf numFmtId="2" fontId="3" fillId="4" borderId="5" xfId="12" applyNumberFormat="1" applyFont="1" applyFill="1" applyBorder="1" applyAlignment="1" applyProtection="1">
      <alignment horizontal="center" vertical="center" wrapText="1"/>
    </xf>
    <xf numFmtId="4" fontId="3" fillId="0" borderId="5" xfId="3" applyNumberFormat="1" applyFont="1" applyFill="1" applyBorder="1" applyAlignment="1" applyProtection="1">
      <alignment horizontal="center" vertical="center"/>
    </xf>
    <xf numFmtId="0" fontId="3" fillId="4" borderId="4" xfId="4" applyFont="1" applyFill="1" applyBorder="1" applyAlignment="1" applyProtection="1">
      <alignment horizontal="center" wrapText="1"/>
      <protection locked="0"/>
    </xf>
    <xf numFmtId="0" fontId="6" fillId="0" borderId="6" xfId="4" applyFont="1" applyFill="1" applyBorder="1" applyAlignment="1" applyProtection="1">
      <alignment horizontal="left" vertical="top" wrapText="1"/>
    </xf>
    <xf numFmtId="0" fontId="6" fillId="0" borderId="4" xfId="4" applyFont="1" applyFill="1" applyBorder="1" applyAlignment="1" applyProtection="1">
      <alignment horizontal="left" vertical="top" wrapText="1"/>
    </xf>
    <xf numFmtId="0" fontId="3" fillId="4" borderId="6" xfId="0" applyNumberFormat="1" applyFont="1" applyFill="1" applyBorder="1" applyAlignment="1" applyProtection="1">
      <alignment horizontal="center" vertical="top"/>
    </xf>
    <xf numFmtId="0" fontId="3" fillId="4" borderId="4" xfId="0" applyNumberFormat="1" applyFont="1" applyFill="1" applyBorder="1" applyAlignment="1" applyProtection="1">
      <alignment horizontal="center" vertical="top"/>
    </xf>
    <xf numFmtId="0" fontId="36" fillId="4" borderId="5" xfId="4" applyFont="1" applyFill="1" applyBorder="1" applyAlignment="1" applyProtection="1">
      <alignment horizontal="center" wrapText="1"/>
    </xf>
    <xf numFmtId="0" fontId="22" fillId="4" borderId="0" xfId="4" applyFont="1" applyFill="1" applyBorder="1" applyAlignment="1" applyProtection="1">
      <alignment horizontal="center"/>
    </xf>
    <xf numFmtId="0" fontId="3" fillId="4" borderId="0" xfId="1" applyNumberFormat="1" applyFont="1" applyFill="1" applyBorder="1" applyAlignment="1" applyProtection="1">
      <alignment horizontal="left"/>
    </xf>
    <xf numFmtId="4" fontId="3" fillId="4" borderId="0" xfId="6" applyNumberFormat="1" applyFont="1" applyFill="1" applyBorder="1" applyAlignment="1" applyProtection="1">
      <alignment horizontal="center"/>
    </xf>
    <xf numFmtId="4" fontId="3" fillId="4" borderId="0" xfId="6" applyNumberFormat="1" applyFont="1" applyFill="1" applyBorder="1" applyAlignment="1" applyProtection="1">
      <alignment horizontal="right"/>
    </xf>
    <xf numFmtId="2" fontId="3" fillId="4" borderId="0" xfId="6" applyNumberFormat="1" applyFont="1" applyFill="1" applyBorder="1" applyAlignment="1" applyProtection="1">
      <alignment horizontal="left"/>
    </xf>
    <xf numFmtId="43" fontId="3" fillId="4" borderId="0" xfId="1" applyFont="1" applyFill="1" applyBorder="1" applyAlignment="1" applyProtection="1">
      <alignment horizontal="left"/>
    </xf>
    <xf numFmtId="165" fontId="3" fillId="4" borderId="0" xfId="6" applyNumberFormat="1" applyFont="1" applyFill="1" applyBorder="1" applyAlignment="1" applyProtection="1">
      <alignment horizontal="left"/>
    </xf>
    <xf numFmtId="4" fontId="22" fillId="4" borderId="0" xfId="4" applyNumberFormat="1" applyFont="1" applyFill="1" applyBorder="1" applyAlignment="1" applyProtection="1">
      <alignment horizontal="center"/>
    </xf>
    <xf numFmtId="4" fontId="22" fillId="4" borderId="0" xfId="4" applyNumberFormat="1" applyFont="1" applyFill="1" applyBorder="1" applyAlignment="1" applyProtection="1">
      <alignment horizontal="right"/>
    </xf>
    <xf numFmtId="0" fontId="22" fillId="4" borderId="0" xfId="4" applyFont="1" applyFill="1" applyBorder="1" applyAlignment="1" applyProtection="1"/>
    <xf numFmtId="0" fontId="26" fillId="4" borderId="0" xfId="0" applyFont="1" applyFill="1" applyProtection="1">
      <protection locked="0"/>
    </xf>
    <xf numFmtId="4" fontId="3" fillId="0" borderId="10" xfId="4" applyNumberFormat="1" applyFont="1" applyFill="1" applyBorder="1" applyAlignment="1" applyProtection="1">
      <alignment horizontal="center"/>
      <protection locked="0"/>
    </xf>
    <xf numFmtId="4" fontId="3" fillId="0" borderId="11" xfId="4" applyNumberFormat="1" applyFont="1" applyFill="1" applyBorder="1" applyAlignment="1" applyProtection="1">
      <alignment horizontal="center"/>
      <protection locked="0"/>
    </xf>
    <xf numFmtId="0" fontId="3" fillId="0" borderId="12" xfId="4" applyFont="1" applyFill="1" applyBorder="1" applyAlignment="1" applyProtection="1">
      <protection locked="0"/>
    </xf>
    <xf numFmtId="4" fontId="3" fillId="0" borderId="1" xfId="4" applyNumberFormat="1" applyFont="1" applyFill="1" applyBorder="1" applyAlignment="1" applyProtection="1">
      <alignment horizontal="center"/>
      <protection locked="0"/>
    </xf>
    <xf numFmtId="4" fontId="3" fillId="0" borderId="2" xfId="4" applyNumberFormat="1" applyFont="1" applyFill="1" applyBorder="1" applyAlignment="1" applyProtection="1">
      <alignment horizontal="center"/>
      <protection locked="0"/>
    </xf>
    <xf numFmtId="0" fontId="3" fillId="0" borderId="3" xfId="4" applyFont="1" applyFill="1" applyBorder="1" applyAlignment="1" applyProtection="1">
      <protection locked="0"/>
    </xf>
    <xf numFmtId="4" fontId="2" fillId="4" borderId="14" xfId="4" applyNumberFormat="1" applyFont="1" applyFill="1" applyBorder="1" applyAlignment="1" applyProtection="1">
      <alignment horizontal="center"/>
      <protection locked="0"/>
    </xf>
    <xf numFmtId="4" fontId="2" fillId="4" borderId="5" xfId="4" applyNumberFormat="1" applyFont="1" applyFill="1" applyBorder="1" applyAlignment="1" applyProtection="1">
      <alignment horizontal="center"/>
      <protection locked="0"/>
    </xf>
    <xf numFmtId="0" fontId="2" fillId="4" borderId="9" xfId="4" applyNumberFormat="1" applyFont="1" applyFill="1" applyBorder="1" applyAlignment="1" applyProtection="1">
      <alignment horizontal="center"/>
      <protection locked="0"/>
    </xf>
    <xf numFmtId="4" fontId="3" fillId="4" borderId="14" xfId="4" applyNumberFormat="1" applyFont="1" applyFill="1" applyBorder="1" applyAlignment="1" applyProtection="1">
      <alignment horizontal="center" wrapText="1"/>
      <protection locked="0"/>
    </xf>
    <xf numFmtId="4" fontId="3" fillId="4" borderId="5" xfId="4" applyNumberFormat="1" applyFont="1" applyFill="1" applyBorder="1" applyAlignment="1" applyProtection="1">
      <alignment horizontal="center" wrapText="1"/>
      <protection locked="0"/>
    </xf>
    <xf numFmtId="0" fontId="3" fillId="4" borderId="9" xfId="4" applyFont="1" applyFill="1" applyBorder="1" applyAlignment="1" applyProtection="1">
      <alignment horizontal="center" wrapText="1"/>
      <protection locked="0"/>
    </xf>
    <xf numFmtId="4" fontId="2" fillId="0" borderId="5" xfId="4" applyNumberFormat="1" applyFont="1" applyFill="1" applyBorder="1" applyAlignment="1" applyProtection="1">
      <alignment horizontal="center"/>
      <protection locked="0"/>
    </xf>
    <xf numFmtId="4" fontId="2" fillId="0" borderId="5" xfId="4" applyNumberFormat="1" applyFont="1" applyFill="1" applyBorder="1" applyAlignment="1" applyProtection="1">
      <alignment horizontal="right"/>
      <protection locked="0"/>
    </xf>
    <xf numFmtId="4" fontId="3" fillId="0" borderId="5" xfId="4" applyNumberFormat="1" applyFont="1" applyFill="1" applyBorder="1" applyAlignment="1" applyProtection="1">
      <alignment horizontal="center"/>
      <protection locked="0"/>
    </xf>
    <xf numFmtId="4" fontId="3" fillId="0" borderId="5" xfId="4" applyNumberFormat="1" applyFont="1" applyFill="1" applyBorder="1" applyAlignment="1" applyProtection="1">
      <alignment horizontal="center" wrapText="1"/>
      <protection locked="0"/>
    </xf>
    <xf numFmtId="4" fontId="3" fillId="0" borderId="6" xfId="4" applyNumberFormat="1" applyFont="1" applyFill="1" applyBorder="1" applyAlignment="1" applyProtection="1">
      <alignment horizontal="center" wrapText="1"/>
      <protection locked="0"/>
    </xf>
    <xf numFmtId="4" fontId="3" fillId="0" borderId="4" xfId="4" applyNumberFormat="1" applyFont="1" applyFill="1" applyBorder="1" applyAlignment="1" applyProtection="1">
      <alignment horizontal="center" wrapText="1"/>
      <protection locked="0"/>
    </xf>
    <xf numFmtId="4" fontId="11" fillId="0" borderId="5" xfId="4" applyNumberFormat="1" applyFont="1" applyFill="1" applyBorder="1" applyAlignment="1" applyProtection="1">
      <alignment horizontal="center" wrapText="1"/>
      <protection locked="0"/>
    </xf>
    <xf numFmtId="0" fontId="11" fillId="0" borderId="5" xfId="4" applyFont="1" applyFill="1" applyBorder="1" applyAlignment="1" applyProtection="1">
      <alignment horizontal="left" wrapText="1"/>
      <protection locked="0"/>
    </xf>
    <xf numFmtId="4" fontId="3" fillId="0" borderId="5" xfId="5" applyNumberFormat="1" applyFont="1" applyFill="1" applyBorder="1" applyAlignment="1" applyProtection="1">
      <alignment horizontal="center"/>
      <protection locked="0"/>
    </xf>
    <xf numFmtId="4" fontId="3" fillId="0" borderId="5" xfId="3" applyNumberFormat="1" applyFont="1" applyFill="1" applyBorder="1" applyAlignment="1" applyProtection="1">
      <alignment horizontal="center" wrapText="1"/>
      <protection locked="0"/>
    </xf>
    <xf numFmtId="2" fontId="3" fillId="4" borderId="5" xfId="6" applyNumberFormat="1" applyFont="1" applyFill="1" applyBorder="1" applyAlignment="1" applyProtection="1">
      <alignment horizontal="center" vertical="center"/>
      <protection locked="0"/>
    </xf>
    <xf numFmtId="43" fontId="3" fillId="4" borderId="5" xfId="1" applyFont="1" applyFill="1" applyBorder="1" applyAlignment="1" applyProtection="1">
      <alignment horizontal="center" vertical="center"/>
      <protection locked="0"/>
    </xf>
    <xf numFmtId="2" fontId="3" fillId="4" borderId="6" xfId="6" applyNumberFormat="1" applyFont="1" applyFill="1" applyBorder="1" applyAlignment="1" applyProtection="1">
      <alignment horizontal="center" vertical="center"/>
      <protection locked="0"/>
    </xf>
    <xf numFmtId="43" fontId="3" fillId="4" borderId="6" xfId="1" applyFont="1" applyFill="1" applyBorder="1" applyAlignment="1" applyProtection="1">
      <alignment horizontal="center" vertical="center"/>
      <protection locked="0"/>
    </xf>
    <xf numFmtId="2" fontId="3" fillId="4" borderId="4" xfId="6" applyNumberFormat="1" applyFont="1" applyFill="1" applyBorder="1" applyAlignment="1" applyProtection="1">
      <alignment horizontal="center" vertical="center"/>
      <protection locked="0"/>
    </xf>
    <xf numFmtId="43" fontId="3" fillId="4" borderId="4" xfId="1" applyFont="1" applyFill="1" applyBorder="1" applyAlignment="1" applyProtection="1">
      <alignment horizontal="center" vertical="center"/>
      <protection locked="0"/>
    </xf>
    <xf numFmtId="2" fontId="3" fillId="0" borderId="5" xfId="6" applyNumberFormat="1" applyFont="1" applyFill="1" applyBorder="1" applyAlignment="1" applyProtection="1">
      <alignment horizontal="center" vertical="center"/>
      <protection locked="0"/>
    </xf>
    <xf numFmtId="43" fontId="3" fillId="0" borderId="5" xfId="1" applyFont="1" applyFill="1" applyBorder="1" applyAlignment="1" applyProtection="1">
      <alignment horizontal="center" vertical="center"/>
      <protection locked="0"/>
    </xf>
    <xf numFmtId="0" fontId="3" fillId="0" borderId="5" xfId="12" applyNumberFormat="1" applyFont="1" applyFill="1" applyBorder="1" applyAlignment="1" applyProtection="1">
      <alignment horizontal="left" vertical="center"/>
      <protection locked="0"/>
    </xf>
    <xf numFmtId="4" fontId="11" fillId="0" borderId="5" xfId="3" applyNumberFormat="1" applyFont="1" applyFill="1" applyBorder="1" applyAlignment="1" applyProtection="1">
      <alignment horizontal="center" wrapText="1"/>
      <protection locked="0"/>
    </xf>
    <xf numFmtId="0" fontId="3" fillId="0" borderId="5" xfId="4" applyFont="1" applyFill="1" applyBorder="1" applyAlignment="1" applyProtection="1">
      <alignment horizontal="center"/>
      <protection locked="0"/>
    </xf>
    <xf numFmtId="0" fontId="3" fillId="0" borderId="5" xfId="5" applyFont="1" applyFill="1" applyBorder="1" applyAlignment="1" applyProtection="1">
      <protection locked="0"/>
    </xf>
    <xf numFmtId="4" fontId="3" fillId="0" borderId="6" xfId="5" applyNumberFormat="1" applyFont="1" applyFill="1" applyBorder="1" applyAlignment="1" applyProtection="1">
      <alignment horizontal="center"/>
      <protection locked="0"/>
    </xf>
    <xf numFmtId="4" fontId="3" fillId="0" borderId="4" xfId="5" applyNumberFormat="1" applyFont="1" applyFill="1" applyBorder="1" applyAlignment="1" applyProtection="1">
      <alignment horizontal="center"/>
      <protection locked="0"/>
    </xf>
    <xf numFmtId="0" fontId="3" fillId="0" borderId="4" xfId="5" applyFont="1" applyFill="1" applyBorder="1" applyAlignment="1" applyProtection="1">
      <protection locked="0"/>
    </xf>
    <xf numFmtId="2" fontId="3" fillId="4" borderId="5" xfId="0" applyNumberFormat="1" applyFont="1" applyFill="1" applyBorder="1" applyAlignment="1" applyProtection="1">
      <alignment horizontal="center" vertical="center"/>
      <protection locked="0"/>
    </xf>
    <xf numFmtId="0" fontId="13" fillId="0" borderId="0" xfId="6" applyFont="1" applyFill="1" applyBorder="1" applyAlignment="1" applyProtection="1">
      <alignment horizontal="left" vertical="top"/>
    </xf>
    <xf numFmtId="0" fontId="3" fillId="0" borderId="0" xfId="6" applyFont="1" applyFill="1" applyBorder="1" applyAlignment="1" applyProtection="1">
      <alignment horizontal="center"/>
    </xf>
    <xf numFmtId="2" fontId="3" fillId="0" borderId="0" xfId="6" applyNumberFormat="1" applyFont="1" applyFill="1" applyBorder="1" applyAlignment="1" applyProtection="1">
      <alignment horizontal="center"/>
    </xf>
    <xf numFmtId="4" fontId="3" fillId="0" borderId="0" xfId="6" applyNumberFormat="1" applyFont="1" applyFill="1" applyBorder="1" applyAlignment="1" applyProtection="1">
      <alignment horizontal="center"/>
    </xf>
    <xf numFmtId="4" fontId="3" fillId="0" borderId="0" xfId="6" applyNumberFormat="1" applyFont="1" applyFill="1" applyBorder="1" applyAlignment="1" applyProtection="1">
      <alignment horizontal="right"/>
    </xf>
    <xf numFmtId="0" fontId="3" fillId="0" borderId="0" xfId="6" applyFont="1" applyFill="1" applyBorder="1" applyAlignment="1" applyProtection="1">
      <alignment horizontal="left"/>
    </xf>
    <xf numFmtId="0" fontId="3" fillId="0" borderId="0" xfId="6" quotePrefix="1" applyFont="1" applyFill="1" applyBorder="1" applyAlignment="1" applyProtection="1">
      <alignment horizontal="left" vertical="top"/>
    </xf>
    <xf numFmtId="0" fontId="2" fillId="0" borderId="0" xfId="6" applyFont="1" applyFill="1" applyBorder="1" applyAlignment="1" applyProtection="1">
      <alignment horizontal="left" vertical="top"/>
    </xf>
    <xf numFmtId="0" fontId="3" fillId="0" borderId="0" xfId="4" applyFont="1" applyFill="1" applyBorder="1" applyAlignment="1" applyProtection="1"/>
    <xf numFmtId="0" fontId="5" fillId="0" borderId="0" xfId="6" applyFont="1" applyFill="1" applyBorder="1" applyAlignment="1" applyProtection="1">
      <alignment horizontal="center" vertical="top"/>
    </xf>
    <xf numFmtId="0" fontId="5" fillId="0" borderId="0" xfId="6" applyFont="1" applyFill="1" applyBorder="1" applyAlignment="1" applyProtection="1">
      <alignment horizontal="center"/>
    </xf>
    <xf numFmtId="4" fontId="20" fillId="3" borderId="7" xfId="4" applyNumberFormat="1" applyFont="1" applyFill="1" applyBorder="1" applyAlignment="1" applyProtection="1">
      <alignment horizontal="center"/>
    </xf>
    <xf numFmtId="0" fontId="2" fillId="4" borderId="5" xfId="4" applyNumberFormat="1" applyFont="1" applyFill="1" applyBorder="1" applyAlignment="1" applyProtection="1">
      <alignment horizontal="center" vertical="top"/>
    </xf>
    <xf numFmtId="2" fontId="2" fillId="4" borderId="5" xfId="4" applyNumberFormat="1" applyFont="1" applyFill="1" applyBorder="1" applyAlignment="1" applyProtection="1">
      <alignment horizontal="center"/>
    </xf>
    <xf numFmtId="0" fontId="2" fillId="4" borderId="5" xfId="4" applyNumberFormat="1" applyFont="1" applyFill="1" applyBorder="1" applyAlignment="1" applyProtection="1">
      <alignment horizontal="center"/>
    </xf>
    <xf numFmtId="0" fontId="2" fillId="4" borderId="5" xfId="4" applyFont="1" applyFill="1" applyBorder="1" applyAlignment="1" applyProtection="1">
      <alignment horizontal="left" vertical="center" wrapText="1"/>
    </xf>
    <xf numFmtId="0" fontId="3" fillId="4" borderId="5" xfId="5" applyFont="1" applyFill="1" applyBorder="1" applyAlignment="1" applyProtection="1"/>
    <xf numFmtId="0" fontId="6" fillId="4" borderId="5" xfId="4" applyFont="1" applyFill="1" applyBorder="1" applyAlignment="1" applyProtection="1">
      <alignment horizontal="left" vertical="center" wrapText="1"/>
    </xf>
    <xf numFmtId="0" fontId="3" fillId="4" borderId="5" xfId="5" applyFont="1" applyFill="1" applyBorder="1" applyAlignment="1" applyProtection="1">
      <alignment vertical="center" wrapText="1"/>
    </xf>
    <xf numFmtId="0" fontId="6" fillId="4" borderId="5" xfId="5" applyFont="1" applyFill="1" applyBorder="1" applyAlignment="1" applyProtection="1">
      <alignment vertical="center" wrapText="1"/>
    </xf>
    <xf numFmtId="2" fontId="3" fillId="4" borderId="5" xfId="5" applyNumberFormat="1" applyFont="1" applyFill="1" applyBorder="1" applyAlignment="1" applyProtection="1"/>
    <xf numFmtId="0" fontId="7" fillId="0" borderId="5" xfId="4" applyNumberFormat="1" applyFont="1" applyFill="1" applyBorder="1" applyAlignment="1" applyProtection="1">
      <alignment horizontal="left" vertical="top" wrapText="1"/>
    </xf>
    <xf numFmtId="0" fontId="7" fillId="0" borderId="6" xfId="4" applyNumberFormat="1" applyFont="1" applyFill="1" applyBorder="1" applyAlignment="1" applyProtection="1">
      <alignment horizontal="left" vertical="top" wrapText="1"/>
    </xf>
    <xf numFmtId="0" fontId="7" fillId="0" borderId="4" xfId="4" applyNumberFormat="1" applyFont="1" applyFill="1" applyBorder="1" applyAlignment="1" applyProtection="1">
      <alignment horizontal="left" vertical="top" wrapText="1"/>
    </xf>
    <xf numFmtId="2" fontId="3" fillId="0" borderId="5" xfId="14" applyNumberFormat="1" applyFont="1" applyFill="1" applyBorder="1" applyAlignment="1" applyProtection="1">
      <alignment horizontal="center" wrapText="1"/>
    </xf>
    <xf numFmtId="2" fontId="11" fillId="0" borderId="5" xfId="14" applyNumberFormat="1" applyFont="1" applyFill="1" applyBorder="1" applyAlignment="1" applyProtection="1">
      <alignment horizontal="center" wrapText="1"/>
    </xf>
    <xf numFmtId="2" fontId="3" fillId="0" borderId="5" xfId="6" applyNumberFormat="1" applyFont="1" applyFill="1" applyBorder="1" applyAlignment="1" applyProtection="1">
      <alignment horizontal="center" wrapText="1"/>
    </xf>
    <xf numFmtId="0" fontId="3" fillId="0" borderId="5" xfId="4" quotePrefix="1" applyFont="1" applyFill="1" applyBorder="1" applyAlignment="1" applyProtection="1">
      <alignment horizontal="left" vertical="top"/>
    </xf>
    <xf numFmtId="0" fontId="3" fillId="5" borderId="5" xfId="16" applyNumberFormat="1" applyFont="1" applyFill="1" applyBorder="1" applyAlignment="1" applyProtection="1">
      <alignment horizontal="left" vertical="top" wrapText="1"/>
    </xf>
    <xf numFmtId="0" fontId="3" fillId="4" borderId="5" xfId="16" applyNumberFormat="1" applyFont="1" applyFill="1" applyBorder="1" applyAlignment="1" applyProtection="1">
      <alignment horizontal="left" vertical="top" wrapText="1"/>
    </xf>
    <xf numFmtId="0" fontId="3" fillId="0" borderId="5" xfId="4" applyFont="1" applyFill="1" applyBorder="1" applyAlignment="1" applyProtection="1">
      <alignment horizontal="left" vertical="top"/>
    </xf>
    <xf numFmtId="2" fontId="3" fillId="0" borderId="5" xfId="17" applyNumberFormat="1" applyFont="1" applyFill="1" applyBorder="1" applyAlignment="1" applyProtection="1">
      <alignment horizontal="center" wrapText="1"/>
    </xf>
    <xf numFmtId="0" fontId="3" fillId="0" borderId="5" xfId="17" applyFont="1" applyFill="1" applyBorder="1" applyAlignment="1" applyProtection="1">
      <alignment horizontal="center" vertical="top" wrapText="1"/>
    </xf>
    <xf numFmtId="0" fontId="6" fillId="5" borderId="5" xfId="17" applyNumberFormat="1" applyFont="1" applyFill="1" applyBorder="1" applyAlignment="1" applyProtection="1">
      <alignment horizontal="left" vertical="top" wrapText="1"/>
    </xf>
    <xf numFmtId="166" fontId="3" fillId="0" borderId="5" xfId="17" applyNumberFormat="1" applyFont="1" applyFill="1" applyBorder="1" applyAlignment="1" applyProtection="1">
      <alignment horizontal="center" wrapText="1"/>
    </xf>
    <xf numFmtId="0" fontId="3" fillId="5" borderId="5" xfId="17" applyNumberFormat="1" applyFont="1" applyFill="1" applyBorder="1" applyAlignment="1" applyProtection="1">
      <alignment horizontal="left" vertical="top" wrapText="1"/>
    </xf>
    <xf numFmtId="0" fontId="6" fillId="0" borderId="5" xfId="6" quotePrefix="1" applyFont="1" applyFill="1" applyBorder="1" applyAlignment="1" applyProtection="1">
      <alignment horizontal="left" vertical="top" wrapText="1"/>
    </xf>
    <xf numFmtId="0" fontId="6" fillId="4" borderId="5" xfId="16" applyNumberFormat="1" applyFont="1" applyFill="1" applyBorder="1" applyAlignment="1" applyProtection="1">
      <alignment horizontal="left" vertical="top" wrapText="1"/>
    </xf>
    <xf numFmtId="0" fontId="33" fillId="0" borderId="5" xfId="4" quotePrefix="1" applyFont="1" applyFill="1" applyBorder="1" applyAlignment="1" applyProtection="1">
      <alignment horizontal="left" vertical="top" wrapText="1"/>
    </xf>
    <xf numFmtId="0" fontId="6" fillId="4" borderId="5" xfId="12" applyNumberFormat="1" applyFont="1" applyFill="1" applyBorder="1" applyAlignment="1" applyProtection="1">
      <alignment horizontal="left" vertical="center" wrapText="1"/>
    </xf>
    <xf numFmtId="0" fontId="7" fillId="4" borderId="5" xfId="12" applyNumberFormat="1" applyFont="1" applyFill="1" applyBorder="1" applyAlignment="1" applyProtection="1">
      <alignment horizontal="left" vertical="center" wrapText="1"/>
    </xf>
    <xf numFmtId="0" fontId="11" fillId="0" borderId="5" xfId="4" applyFont="1" applyFill="1" applyBorder="1" applyAlignment="1" applyProtection="1">
      <alignment horizontal="center" vertical="top" wrapText="1"/>
    </xf>
    <xf numFmtId="0" fontId="34" fillId="4" borderId="5" xfId="12" applyNumberFormat="1" applyFont="1" applyFill="1" applyBorder="1" applyAlignment="1" applyProtection="1">
      <alignment horizontal="left" vertical="center" wrapText="1"/>
    </xf>
    <xf numFmtId="2" fontId="11" fillId="0" borderId="5" xfId="4" quotePrefix="1" applyNumberFormat="1" applyFont="1" applyFill="1" applyBorder="1" applyAlignment="1" applyProtection="1">
      <alignment horizontal="center" vertical="center" wrapText="1"/>
    </xf>
    <xf numFmtId="0" fontId="11" fillId="0" borderId="5" xfId="4" applyFont="1" applyFill="1" applyBorder="1" applyAlignment="1" applyProtection="1">
      <alignment horizontal="center" vertical="center" wrapText="1"/>
    </xf>
    <xf numFmtId="2" fontId="3" fillId="0" borderId="5" xfId="4" quotePrefix="1" applyNumberFormat="1" applyFont="1" applyFill="1" applyBorder="1" applyAlignment="1" applyProtection="1">
      <alignment horizontal="center" vertical="center" wrapText="1"/>
    </xf>
    <xf numFmtId="0" fontId="3" fillId="0" borderId="5" xfId="4" applyFont="1" applyFill="1" applyBorder="1" applyAlignment="1" applyProtection="1">
      <alignment horizontal="center" vertical="center" wrapText="1"/>
    </xf>
    <xf numFmtId="0" fontId="6" fillId="4" borderId="6" xfId="12" applyNumberFormat="1" applyFont="1" applyFill="1" applyBorder="1" applyAlignment="1" applyProtection="1">
      <alignment horizontal="left" vertical="center" wrapText="1"/>
    </xf>
    <xf numFmtId="2" fontId="3" fillId="0" borderId="6" xfId="4" quotePrefix="1" applyNumberFormat="1" applyFont="1" applyFill="1" applyBorder="1" applyAlignment="1" applyProtection="1">
      <alignment horizontal="center" vertical="center" wrapText="1"/>
    </xf>
    <xf numFmtId="0" fontId="3" fillId="0" borderId="6" xfId="4" applyFont="1" applyFill="1" applyBorder="1" applyAlignment="1" applyProtection="1">
      <alignment horizontal="center" vertical="center" wrapText="1"/>
    </xf>
    <xf numFmtId="0" fontId="6" fillId="4" borderId="4" xfId="12" applyNumberFormat="1" applyFont="1" applyFill="1" applyBorder="1" applyAlignment="1" applyProtection="1">
      <alignment horizontal="left" vertical="center" wrapText="1"/>
    </xf>
    <xf numFmtId="2" fontId="3" fillId="0" borderId="4" xfId="4" quotePrefix="1" applyNumberFormat="1" applyFont="1" applyFill="1" applyBorder="1" applyAlignment="1" applyProtection="1">
      <alignment horizontal="center" vertical="center" wrapText="1"/>
    </xf>
    <xf numFmtId="0" fontId="3" fillId="0" borderId="4" xfId="4" applyFont="1" applyFill="1" applyBorder="1" applyAlignment="1" applyProtection="1">
      <alignment horizontal="center" vertical="center" wrapText="1"/>
    </xf>
    <xf numFmtId="0" fontId="2" fillId="0" borderId="5" xfId="4" applyFont="1" applyFill="1" applyBorder="1" applyAlignment="1" applyProtection="1">
      <alignment horizontal="left"/>
    </xf>
    <xf numFmtId="0" fontId="5" fillId="0" borderId="5" xfId="4" applyFont="1" applyFill="1" applyBorder="1" applyAlignment="1" applyProtection="1">
      <alignment horizontal="left"/>
    </xf>
    <xf numFmtId="2" fontId="11" fillId="0" borderId="5" xfId="4" applyNumberFormat="1" applyFont="1" applyFill="1" applyBorder="1" applyAlignment="1" applyProtection="1">
      <alignment horizontal="center" wrapText="1"/>
    </xf>
    <xf numFmtId="0" fontId="3" fillId="0" borderId="5" xfId="6" applyNumberFormat="1" applyFont="1" applyFill="1" applyBorder="1" applyAlignment="1" applyProtection="1">
      <alignment horizontal="center" vertical="top"/>
    </xf>
    <xf numFmtId="0" fontId="3" fillId="0" borderId="6" xfId="6" applyNumberFormat="1" applyFont="1" applyFill="1" applyBorder="1" applyAlignment="1" applyProtection="1">
      <alignment horizontal="center" vertical="top"/>
    </xf>
    <xf numFmtId="0" fontId="3" fillId="4" borderId="6" xfId="6" applyNumberFormat="1" applyFont="1" applyFill="1" applyBorder="1" applyAlignment="1" applyProtection="1">
      <alignment horizontal="center"/>
    </xf>
    <xf numFmtId="0" fontId="2" fillId="4" borderId="4" xfId="6" applyNumberFormat="1" applyFont="1" applyFill="1" applyBorder="1" applyAlignment="1" applyProtection="1">
      <alignment horizontal="center" vertical="top"/>
    </xf>
    <xf numFmtId="0" fontId="6" fillId="4" borderId="4" xfId="12" applyNumberFormat="1" applyFont="1" applyFill="1" applyBorder="1" applyAlignment="1" applyProtection="1">
      <alignment horizontal="left" vertical="top" wrapText="1"/>
    </xf>
    <xf numFmtId="0" fontId="3" fillId="4" borderId="4" xfId="6" applyNumberFormat="1" applyFont="1" applyFill="1" applyBorder="1" applyAlignment="1" applyProtection="1">
      <alignment horizontal="center"/>
    </xf>
    <xf numFmtId="49" fontId="8" fillId="0" borderId="5" xfId="4" applyNumberFormat="1" applyFont="1" applyFill="1" applyBorder="1" applyAlignment="1" applyProtection="1">
      <alignment horizontal="left" vertical="top" wrapText="1"/>
    </xf>
    <xf numFmtId="2" fontId="3" fillId="0" borderId="5" xfId="12" applyNumberFormat="1" applyFont="1" applyFill="1" applyBorder="1" applyAlignment="1" applyProtection="1">
      <alignment horizontal="center" wrapText="1"/>
    </xf>
    <xf numFmtId="0" fontId="3" fillId="0" borderId="5" xfId="6" applyNumberFormat="1" applyFont="1" applyFill="1" applyBorder="1" applyAlignment="1" applyProtection="1">
      <alignment horizontal="center"/>
    </xf>
    <xf numFmtId="2" fontId="3" fillId="0" borderId="5" xfId="4" applyNumberFormat="1" applyFont="1" applyFill="1" applyBorder="1" applyAlignment="1" applyProtection="1">
      <alignment horizontal="center" vertical="center" wrapText="1"/>
    </xf>
    <xf numFmtId="0" fontId="2" fillId="0" borderId="5" xfId="5" applyFont="1" applyFill="1" applyBorder="1" applyAlignment="1" applyProtection="1">
      <alignment horizontal="left"/>
    </xf>
    <xf numFmtId="0" fontId="3" fillId="4" borderId="5" xfId="4" applyFont="1" applyFill="1" applyBorder="1" applyAlignment="1" applyProtection="1">
      <alignment horizontal="center" vertical="center"/>
    </xf>
    <xf numFmtId="0" fontId="6" fillId="0" borderId="5" xfId="4" applyFont="1" applyFill="1" applyBorder="1" applyAlignment="1" applyProtection="1">
      <alignment horizontal="left" wrapText="1"/>
    </xf>
    <xf numFmtId="0" fontId="8" fillId="0" borderId="5" xfId="4" applyFont="1" applyFill="1" applyBorder="1" applyAlignment="1" applyProtection="1">
      <alignment horizontal="center" vertical="top" wrapText="1"/>
    </xf>
    <xf numFmtId="0" fontId="8" fillId="0" borderId="5" xfId="4" applyFont="1" applyFill="1" applyBorder="1" applyAlignment="1" applyProtection="1">
      <alignment horizontal="left" wrapText="1"/>
    </xf>
    <xf numFmtId="0" fontId="3" fillId="0" borderId="5" xfId="4" quotePrefix="1" applyFont="1" applyFill="1" applyBorder="1" applyAlignment="1" applyProtection="1">
      <alignment horizontal="left" wrapText="1"/>
    </xf>
    <xf numFmtId="4" fontId="11" fillId="0" borderId="5" xfId="3" applyNumberFormat="1" applyFont="1" applyFill="1" applyBorder="1" applyAlignment="1" applyProtection="1">
      <alignment horizontal="center"/>
    </xf>
    <xf numFmtId="0" fontId="6" fillId="0" borderId="6" xfId="4" applyFont="1" applyFill="1" applyBorder="1" applyAlignment="1" applyProtection="1">
      <alignment horizontal="left" wrapText="1"/>
    </xf>
    <xf numFmtId="2" fontId="3" fillId="0" borderId="6" xfId="4" applyNumberFormat="1" applyFont="1" applyFill="1" applyBorder="1" applyAlignment="1" applyProtection="1">
      <alignment horizontal="center"/>
    </xf>
    <xf numFmtId="0" fontId="3" fillId="0" borderId="6" xfId="4" applyFont="1" applyFill="1" applyBorder="1" applyAlignment="1" applyProtection="1">
      <alignment horizontal="center"/>
    </xf>
    <xf numFmtId="0" fontId="3" fillId="4" borderId="4" xfId="4" applyFont="1" applyFill="1" applyBorder="1" applyAlignment="1" applyProtection="1">
      <alignment horizontal="center" vertical="top"/>
    </xf>
    <xf numFmtId="0" fontId="6" fillId="0" borderId="4" xfId="4" applyFont="1" applyFill="1" applyBorder="1" applyAlignment="1" applyProtection="1">
      <alignment horizontal="left" wrapText="1"/>
    </xf>
    <xf numFmtId="2" fontId="3" fillId="0" borderId="4" xfId="4" applyNumberFormat="1" applyFont="1" applyFill="1" applyBorder="1" applyAlignment="1" applyProtection="1">
      <alignment horizontal="center"/>
    </xf>
    <xf numFmtId="0" fontId="3" fillId="0" borderId="4" xfId="4" applyFont="1" applyFill="1" applyBorder="1" applyAlignment="1" applyProtection="1">
      <alignment horizontal="center"/>
    </xf>
    <xf numFmtId="0" fontId="6" fillId="0" borderId="5" xfId="4" quotePrefix="1" applyFont="1" applyFill="1" applyBorder="1" applyAlignment="1" applyProtection="1">
      <alignment horizontal="left" wrapText="1"/>
    </xf>
    <xf numFmtId="0" fontId="3" fillId="0" borderId="5" xfId="4" applyFont="1" applyFill="1" applyBorder="1" applyAlignment="1" applyProtection="1"/>
    <xf numFmtId="0" fontId="3" fillId="0" borderId="5" xfId="2" applyFont="1" applyFill="1" applyBorder="1" applyAlignment="1" applyProtection="1">
      <alignment horizontal="left" wrapText="1"/>
    </xf>
    <xf numFmtId="0" fontId="3" fillId="4" borderId="5" xfId="6" applyNumberFormat="1" applyFont="1" applyFill="1" applyBorder="1" applyAlignment="1" applyProtection="1">
      <alignment horizontal="center" vertical="center"/>
    </xf>
    <xf numFmtId="0" fontId="6" fillId="4" borderId="5" xfId="12" applyNumberFormat="1" applyFont="1" applyFill="1" applyBorder="1" applyAlignment="1" applyProtection="1">
      <alignment horizontal="left" vertical="top"/>
    </xf>
    <xf numFmtId="0" fontId="2" fillId="0" borderId="6" xfId="4" applyFont="1" applyFill="1" applyBorder="1" applyAlignment="1" applyProtection="1">
      <alignment horizontal="center"/>
    </xf>
    <xf numFmtId="0" fontId="2" fillId="0" borderId="8" xfId="4" applyNumberFormat="1" applyFont="1" applyFill="1" applyBorder="1" applyAlignment="1" applyProtection="1">
      <alignment horizontal="center" vertical="top"/>
    </xf>
    <xf numFmtId="0" fontId="2" fillId="0" borderId="8" xfId="4" applyNumberFormat="1" applyFont="1" applyFill="1" applyBorder="1" applyAlignment="1" applyProtection="1">
      <alignment horizontal="left" vertical="top"/>
    </xf>
    <xf numFmtId="2" fontId="3" fillId="0" borderId="8" xfId="4" applyNumberFormat="1" applyFont="1" applyFill="1" applyBorder="1" applyAlignment="1" applyProtection="1">
      <alignment horizontal="center"/>
    </xf>
    <xf numFmtId="0" fontId="2" fillId="0" borderId="8" xfId="4" applyFont="1" applyFill="1" applyBorder="1" applyAlignment="1" applyProtection="1">
      <alignment horizontal="center"/>
    </xf>
    <xf numFmtId="4" fontId="3" fillId="0" borderId="8" xfId="5" applyNumberFormat="1" applyFont="1" applyFill="1" applyBorder="1" applyAlignment="1" applyProtection="1">
      <alignment horizontal="center"/>
    </xf>
    <xf numFmtId="4" fontId="3" fillId="0" borderId="8" xfId="4" applyNumberFormat="1" applyFont="1" applyFill="1" applyBorder="1" applyAlignment="1" applyProtection="1">
      <alignment horizontal="right" wrapText="1"/>
    </xf>
    <xf numFmtId="0" fontId="3" fillId="0" borderId="8" xfId="4" applyFont="1" applyFill="1" applyBorder="1" applyAlignment="1" applyProtection="1">
      <alignment horizontal="left" wrapText="1"/>
    </xf>
    <xf numFmtId="0" fontId="3" fillId="0" borderId="0" xfId="6" applyFont="1" applyFill="1" applyBorder="1" applyAlignment="1" applyProtection="1"/>
    <xf numFmtId="4" fontId="3" fillId="0" borderId="0" xfId="6" applyNumberFormat="1" applyFont="1" applyFill="1" applyBorder="1" applyAlignment="1" applyProtection="1"/>
    <xf numFmtId="4" fontId="3" fillId="2" borderId="0" xfId="4" applyNumberFormat="1" applyFont="1" applyFill="1" applyBorder="1" applyAlignment="1" applyProtection="1">
      <alignment horizontal="center" wrapText="1"/>
    </xf>
    <xf numFmtId="0" fontId="2" fillId="0" borderId="0" xfId="4" applyFont="1" applyFill="1" applyBorder="1" applyAlignment="1" applyProtection="1">
      <alignment horizontal="center"/>
    </xf>
    <xf numFmtId="0" fontId="2" fillId="0" borderId="0" xfId="4" applyNumberFormat="1" applyFont="1" applyFill="1" applyBorder="1" applyAlignment="1" applyProtection="1">
      <alignment horizontal="center" vertical="top"/>
    </xf>
    <xf numFmtId="0" fontId="2" fillId="0" borderId="0" xfId="4" applyNumberFormat="1" applyFont="1" applyFill="1" applyBorder="1" applyAlignment="1" applyProtection="1">
      <alignment horizontal="left" vertical="top"/>
    </xf>
    <xf numFmtId="2" fontId="3" fillId="0" borderId="0" xfId="5" applyNumberFormat="1" applyFont="1" applyFill="1" applyBorder="1" applyAlignment="1" applyProtection="1">
      <alignment horizontal="center"/>
    </xf>
    <xf numFmtId="0" fontId="3" fillId="0" borderId="0" xfId="5" applyFont="1" applyFill="1" applyBorder="1" applyAlignment="1" applyProtection="1">
      <alignment horizontal="center"/>
    </xf>
    <xf numFmtId="4" fontId="3" fillId="0" borderId="0" xfId="5" applyNumberFormat="1" applyFont="1" applyFill="1" applyBorder="1" applyAlignment="1" applyProtection="1">
      <alignment horizontal="center"/>
    </xf>
    <xf numFmtId="4" fontId="3" fillId="0" borderId="0" xfId="4" applyNumberFormat="1" applyFont="1" applyFill="1" applyBorder="1" applyAlignment="1" applyProtection="1">
      <alignment horizontal="right" wrapText="1"/>
    </xf>
    <xf numFmtId="0" fontId="3" fillId="0" borderId="0" xfId="5" applyFont="1" applyFill="1" applyBorder="1" applyAlignment="1" applyProtection="1"/>
    <xf numFmtId="0" fontId="22" fillId="4" borderId="2" xfId="4" applyNumberFormat="1" applyFont="1" applyFill="1" applyBorder="1" applyAlignment="1" applyProtection="1">
      <alignment horizontal="right"/>
      <protection locked="0"/>
    </xf>
    <xf numFmtId="0" fontId="22" fillId="4" borderId="3" xfId="4" applyNumberFormat="1" applyFont="1" applyFill="1" applyBorder="1" applyAlignment="1" applyProtection="1">
      <alignment horizontal="right"/>
      <protection locked="0"/>
    </xf>
    <xf numFmtId="0" fontId="21" fillId="4" borderId="0" xfId="4" applyFont="1" applyFill="1" applyBorder="1" applyAlignment="1" applyProtection="1">
      <alignment horizontal="center" wrapText="1"/>
    </xf>
    <xf numFmtId="0" fontId="22" fillId="4" borderId="0" xfId="4" applyFont="1" applyFill="1" applyBorder="1" applyAlignment="1" applyProtection="1">
      <alignment horizontal="center" wrapText="1"/>
    </xf>
    <xf numFmtId="0" fontId="22" fillId="4" borderId="11" xfId="4" applyNumberFormat="1" applyFont="1" applyFill="1" applyBorder="1" applyAlignment="1" applyProtection="1">
      <alignment horizontal="right"/>
      <protection locked="0"/>
    </xf>
    <xf numFmtId="0" fontId="22" fillId="4" borderId="12" xfId="4" applyNumberFormat="1" applyFont="1" applyFill="1" applyBorder="1" applyAlignment="1" applyProtection="1">
      <alignment horizontal="right"/>
      <protection locked="0"/>
    </xf>
    <xf numFmtId="0" fontId="22" fillId="4" borderId="0" xfId="4" applyFont="1" applyFill="1" applyBorder="1" applyAlignment="1" applyProtection="1">
      <alignment horizontal="center"/>
    </xf>
    <xf numFmtId="0" fontId="17" fillId="4" borderId="0" xfId="6" applyNumberFormat="1" applyFont="1" applyFill="1" applyBorder="1" applyAlignment="1" applyProtection="1">
      <alignment horizontal="left" indent="20"/>
    </xf>
    <xf numFmtId="4" fontId="3" fillId="0" borderId="10" xfId="4" applyNumberFormat="1" applyFont="1" applyFill="1" applyBorder="1" applyAlignment="1" applyProtection="1">
      <alignment horizontal="right"/>
      <protection locked="0"/>
    </xf>
    <xf numFmtId="4" fontId="3" fillId="0" borderId="11" xfId="4" applyNumberFormat="1" applyFont="1" applyFill="1" applyBorder="1" applyAlignment="1" applyProtection="1">
      <alignment horizontal="right"/>
      <protection locked="0"/>
    </xf>
    <xf numFmtId="4" fontId="3" fillId="0" borderId="12" xfId="4" applyNumberFormat="1" applyFont="1" applyFill="1" applyBorder="1" applyAlignment="1" applyProtection="1">
      <alignment horizontal="right"/>
      <protection locked="0"/>
    </xf>
    <xf numFmtId="0" fontId="17" fillId="0" borderId="0" xfId="0" applyFont="1" applyFill="1" applyBorder="1" applyAlignment="1" applyProtection="1">
      <alignment horizontal="left" indent="20"/>
    </xf>
    <xf numFmtId="0" fontId="17" fillId="0" borderId="0" xfId="0" applyFont="1" applyFill="1" applyBorder="1" applyAlignment="1" applyProtection="1">
      <alignment horizontal="left" indent="19"/>
    </xf>
    <xf numFmtId="4" fontId="3" fillId="0" borderId="1" xfId="4" applyNumberFormat="1" applyFont="1" applyFill="1" applyBorder="1" applyAlignment="1" applyProtection="1">
      <alignment horizontal="right"/>
      <protection locked="0"/>
    </xf>
    <xf numFmtId="4" fontId="3" fillId="0" borderId="2" xfId="4" applyNumberFormat="1" applyFont="1" applyFill="1" applyBorder="1" applyAlignment="1" applyProtection="1">
      <alignment horizontal="right"/>
      <protection locked="0"/>
    </xf>
    <xf numFmtId="4" fontId="3" fillId="0" borderId="3" xfId="4" applyNumberFormat="1" applyFont="1" applyFill="1" applyBorder="1" applyAlignment="1" applyProtection="1">
      <alignment horizontal="right"/>
      <protection locked="0"/>
    </xf>
    <xf numFmtId="0" fontId="17" fillId="0" borderId="0" xfId="6" applyFont="1" applyFill="1" applyBorder="1" applyAlignment="1">
      <alignment horizontal="center"/>
    </xf>
    <xf numFmtId="0" fontId="17" fillId="0" borderId="0" xfId="6" applyFont="1" applyFill="1" applyBorder="1" applyAlignment="1" applyProtection="1">
      <alignment horizontal="center"/>
    </xf>
    <xf numFmtId="0" fontId="2" fillId="0" borderId="0" xfId="15" applyFont="1" applyFill="1" applyBorder="1" applyAlignment="1">
      <alignment horizontal="center" wrapText="1"/>
    </xf>
    <xf numFmtId="0" fontId="3" fillId="4" borderId="0" xfId="6" applyFont="1" applyFill="1" applyBorder="1" applyAlignment="1" applyProtection="1">
      <alignment horizontal="justify" wrapText="1"/>
    </xf>
    <xf numFmtId="0" fontId="26" fillId="4" borderId="0" xfId="0" applyFont="1" applyFill="1" applyAlignment="1">
      <alignment horizontal="center"/>
    </xf>
  </cellXfs>
  <cellStyles count="18">
    <cellStyle name="Comma" xfId="1" builtinId="3"/>
    <cellStyle name="Comma 2" xfId="9"/>
    <cellStyle name="Comma 3" xfId="10"/>
    <cellStyle name="Comma 3 2" xfId="13"/>
    <cellStyle name="Normal" xfId="0" builtinId="0"/>
    <cellStyle name="Normal 2" xfId="6"/>
    <cellStyle name="Normal_eydha accom" xfId="2"/>
    <cellStyle name="Normal_Sheet1 (3)" xfId="3"/>
    <cellStyle name="Normal_Sheet1 (3) 2" xfId="8"/>
    <cellStyle name="Normal_Sheet1 (3) 2 2" xfId="14"/>
    <cellStyle name="Normal_Sheet1 (4)" xfId="15"/>
    <cellStyle name="Normal_Sheet2 (2)" xfId="4"/>
    <cellStyle name="Normal_Sheet2 (2) 2" xfId="7"/>
    <cellStyle name="Normal_Sheet2 (2) 2 2" xfId="17"/>
    <cellStyle name="Normal_Sheet2 (2) 3" xfId="11"/>
    <cellStyle name="Normal_Sheet2 (2) 3 2" xfId="16"/>
    <cellStyle name="Normal_Sheet2 (2) 4" xfId="12"/>
    <cellStyle name="Normal_Sheet2 (3)"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30:R172"/>
  <sheetViews>
    <sheetView view="pageBreakPreview" topLeftCell="A58" zoomScaleNormal="70" zoomScaleSheetLayoutView="100" zoomScalePageLayoutView="85" workbookViewId="0">
      <selection activeCell="K4" sqref="K4"/>
    </sheetView>
  </sheetViews>
  <sheetFormatPr defaultRowHeight="12" x14ac:dyDescent="0.2"/>
  <cols>
    <col min="1" max="1" width="5.140625" style="24" customWidth="1"/>
    <col min="2" max="2" width="48.28515625" style="25" customWidth="1"/>
    <col min="3" max="3" width="5.7109375" style="24" bestFit="1" customWidth="1"/>
    <col min="4" max="4" width="4.5703125" style="24" bestFit="1" customWidth="1"/>
    <col min="5" max="5" width="8.140625" style="45" bestFit="1" customWidth="1"/>
    <col min="6" max="6" width="7.140625" style="46" bestFit="1" customWidth="1"/>
    <col min="7" max="7" width="8.140625" style="25" customWidth="1"/>
    <col min="8" max="256" width="5.5703125" style="25" customWidth="1"/>
    <col min="257" max="16384" width="9.140625" style="25"/>
  </cols>
  <sheetData>
    <row r="30" spans="1:7" ht="33.75" x14ac:dyDescent="0.5">
      <c r="A30" s="606" t="s">
        <v>233</v>
      </c>
      <c r="B30" s="606"/>
      <c r="C30" s="606"/>
      <c r="D30" s="606"/>
      <c r="E30" s="606"/>
      <c r="F30" s="606"/>
      <c r="G30" s="606"/>
    </row>
    <row r="31" spans="1:7" ht="15" x14ac:dyDescent="0.25">
      <c r="A31" s="607" t="s">
        <v>643</v>
      </c>
      <c r="B31" s="607"/>
      <c r="C31" s="607"/>
      <c r="D31" s="607"/>
      <c r="E31" s="607"/>
      <c r="F31" s="607"/>
      <c r="G31" s="607"/>
    </row>
    <row r="32" spans="1:7" ht="15" x14ac:dyDescent="0.25">
      <c r="A32" s="610" t="s">
        <v>242</v>
      </c>
      <c r="B32" s="610"/>
      <c r="C32" s="610"/>
      <c r="D32" s="610"/>
      <c r="E32" s="610"/>
      <c r="F32" s="610"/>
      <c r="G32" s="610"/>
    </row>
    <row r="61" spans="1:11" s="13" customFormat="1" ht="18.75" x14ac:dyDescent="0.3">
      <c r="A61" s="12" t="s">
        <v>98</v>
      </c>
      <c r="C61" s="14"/>
      <c r="D61" s="14"/>
      <c r="E61" s="14"/>
      <c r="F61" s="40"/>
      <c r="G61" s="14"/>
      <c r="H61" s="14"/>
      <c r="I61" s="40"/>
      <c r="K61" s="452"/>
    </row>
    <row r="62" spans="1:11" s="13" customFormat="1" x14ac:dyDescent="0.2">
      <c r="A62" s="13" t="s">
        <v>73</v>
      </c>
      <c r="B62" s="15"/>
      <c r="C62" s="14"/>
      <c r="D62" s="14"/>
      <c r="E62" s="14"/>
      <c r="G62" s="14"/>
      <c r="H62" s="14"/>
      <c r="I62" s="40"/>
      <c r="K62" s="452"/>
    </row>
    <row r="63" spans="1:11" s="13" customFormat="1" x14ac:dyDescent="0.2">
      <c r="A63" s="13" t="s">
        <v>74</v>
      </c>
      <c r="B63" s="15"/>
      <c r="C63" s="14"/>
      <c r="D63" s="14"/>
      <c r="E63" s="14"/>
      <c r="G63" s="14"/>
      <c r="H63" s="14"/>
      <c r="I63" s="40"/>
      <c r="K63" s="452"/>
    </row>
    <row r="64" spans="1:11" s="13" customFormat="1" x14ac:dyDescent="0.2">
      <c r="B64" s="15"/>
      <c r="C64" s="14"/>
      <c r="D64" s="14"/>
      <c r="E64" s="14"/>
      <c r="G64" s="14"/>
      <c r="H64" s="14"/>
      <c r="I64" s="40"/>
      <c r="K64" s="452"/>
    </row>
    <row r="65" spans="1:17" s="13" customFormat="1" ht="14.25" x14ac:dyDescent="0.2">
      <c r="A65" s="16" t="s">
        <v>645</v>
      </c>
      <c r="B65" s="15"/>
      <c r="C65" s="14"/>
      <c r="D65" s="14"/>
      <c r="E65" s="14"/>
      <c r="G65" s="14"/>
      <c r="H65" s="14"/>
      <c r="I65" s="40"/>
      <c r="K65" s="452"/>
    </row>
    <row r="66" spans="1:17" s="13" customFormat="1" x14ac:dyDescent="0.2">
      <c r="B66" s="15"/>
      <c r="C66" s="14"/>
      <c r="D66" s="14"/>
      <c r="E66" s="14"/>
      <c r="G66" s="14"/>
      <c r="H66" s="14"/>
      <c r="I66" s="40"/>
      <c r="K66" s="452"/>
    </row>
    <row r="67" spans="1:17" s="13" customFormat="1" x14ac:dyDescent="0.2">
      <c r="A67" s="17" t="s">
        <v>644</v>
      </c>
      <c r="B67" s="15"/>
      <c r="C67" s="18"/>
      <c r="D67" s="14"/>
      <c r="E67" s="41"/>
      <c r="G67" s="14"/>
      <c r="H67" s="14"/>
      <c r="I67" s="40"/>
      <c r="K67" s="452"/>
    </row>
    <row r="68" spans="1:17" s="13" customFormat="1" x14ac:dyDescent="0.2">
      <c r="A68" s="19" t="s">
        <v>111</v>
      </c>
      <c r="B68" s="15"/>
      <c r="C68" s="14"/>
      <c r="D68" s="42"/>
      <c r="E68" s="42"/>
      <c r="G68" s="14"/>
      <c r="H68" s="14"/>
      <c r="I68" s="40"/>
      <c r="K68" s="452"/>
    </row>
    <row r="69" spans="1:17" s="13" customFormat="1" x14ac:dyDescent="0.2">
      <c r="A69" s="20" t="s">
        <v>243</v>
      </c>
      <c r="B69" s="15"/>
      <c r="C69" s="14"/>
      <c r="D69" s="14"/>
      <c r="E69" s="14"/>
      <c r="F69" s="13" t="s">
        <v>0</v>
      </c>
      <c r="G69" s="14" t="s">
        <v>0</v>
      </c>
      <c r="H69" s="14"/>
      <c r="I69" s="40"/>
      <c r="K69" s="452"/>
    </row>
    <row r="70" spans="1:17" s="44" customFormat="1" x14ac:dyDescent="0.2">
      <c r="A70" s="21"/>
      <c r="B70" s="22"/>
      <c r="C70" s="23"/>
      <c r="D70" s="43"/>
      <c r="E70" s="23"/>
      <c r="G70" s="43"/>
      <c r="H70" s="453"/>
      <c r="I70" s="454"/>
      <c r="J70" s="455"/>
      <c r="K70" s="456"/>
      <c r="L70" s="455"/>
      <c r="M70" s="455"/>
      <c r="N70" s="455"/>
      <c r="O70" s="455"/>
      <c r="P70" s="457"/>
      <c r="Q70" s="457"/>
    </row>
    <row r="72" spans="1:17" x14ac:dyDescent="0.2">
      <c r="A72" s="26"/>
    </row>
    <row r="73" spans="1:17" x14ac:dyDescent="0.2">
      <c r="A73" s="26"/>
    </row>
    <row r="74" spans="1:17" x14ac:dyDescent="0.2">
      <c r="A74" s="26"/>
    </row>
    <row r="75" spans="1:17" ht="18.75" x14ac:dyDescent="0.3">
      <c r="A75" s="611" t="s">
        <v>112</v>
      </c>
      <c r="B75" s="611"/>
      <c r="C75" s="611"/>
      <c r="D75" s="47"/>
      <c r="E75" s="47"/>
      <c r="F75" s="47"/>
      <c r="G75" s="47"/>
    </row>
    <row r="76" spans="1:17" x14ac:dyDescent="0.2">
      <c r="A76" s="27"/>
      <c r="B76" s="27"/>
      <c r="C76" s="27"/>
      <c r="D76" s="27"/>
      <c r="E76" s="27"/>
      <c r="F76" s="27"/>
      <c r="G76" s="27"/>
    </row>
    <row r="77" spans="1:17" x14ac:dyDescent="0.2">
      <c r="A77" s="27"/>
      <c r="B77" s="27"/>
      <c r="C77" s="27"/>
      <c r="D77" s="27"/>
      <c r="E77" s="27"/>
      <c r="F77" s="27"/>
      <c r="G77" s="27"/>
    </row>
    <row r="78" spans="1:17" x14ac:dyDescent="0.2">
      <c r="A78" s="27"/>
      <c r="B78" s="27"/>
      <c r="C78" s="27"/>
      <c r="D78" s="27"/>
      <c r="E78" s="27"/>
      <c r="F78" s="27"/>
      <c r="G78" s="27"/>
    </row>
    <row r="79" spans="1:17" x14ac:dyDescent="0.2">
      <c r="A79" s="27"/>
      <c r="B79" s="27"/>
      <c r="C79" s="27"/>
      <c r="D79" s="27"/>
      <c r="E79" s="27"/>
      <c r="F79" s="27"/>
      <c r="G79" s="27"/>
    </row>
    <row r="80" spans="1:17" x14ac:dyDescent="0.2">
      <c r="A80" s="27"/>
      <c r="B80" s="27"/>
      <c r="C80" s="27"/>
      <c r="D80" s="27"/>
      <c r="E80" s="27"/>
      <c r="F80" s="27"/>
      <c r="G80" s="27"/>
    </row>
    <row r="81" spans="1:7" x14ac:dyDescent="0.2">
      <c r="A81" s="28"/>
      <c r="B81" s="29"/>
      <c r="C81" s="28"/>
      <c r="D81" s="37"/>
      <c r="E81" s="38"/>
      <c r="F81" s="38"/>
      <c r="G81" s="22"/>
    </row>
    <row r="82" spans="1:7" s="30" customFormat="1" ht="15" x14ac:dyDescent="0.25">
      <c r="B82" s="31" t="s">
        <v>234</v>
      </c>
      <c r="C82" s="32" t="s">
        <v>110</v>
      </c>
      <c r="D82" s="608"/>
      <c r="E82" s="608"/>
      <c r="F82" s="608"/>
      <c r="G82" s="609"/>
    </row>
    <row r="83" spans="1:7" s="30" customFormat="1" ht="9.75" customHeight="1" x14ac:dyDescent="0.25">
      <c r="B83" s="33"/>
      <c r="C83" s="33"/>
      <c r="D83" s="33"/>
      <c r="E83" s="33"/>
      <c r="F83" s="33"/>
      <c r="G83" s="33"/>
    </row>
    <row r="84" spans="1:7" s="30" customFormat="1" ht="15" x14ac:dyDescent="0.25">
      <c r="B84" s="31" t="s">
        <v>235</v>
      </c>
      <c r="C84" s="32" t="s">
        <v>110</v>
      </c>
      <c r="D84" s="608"/>
      <c r="E84" s="608"/>
      <c r="F84" s="608"/>
      <c r="G84" s="609"/>
    </row>
    <row r="85" spans="1:7" s="30" customFormat="1" ht="9.75" customHeight="1" x14ac:dyDescent="0.25">
      <c r="B85" s="31"/>
      <c r="C85" s="451"/>
      <c r="D85" s="458"/>
      <c r="E85" s="459"/>
      <c r="F85" s="460"/>
      <c r="G85" s="460"/>
    </row>
    <row r="86" spans="1:7" s="30" customFormat="1" ht="15" x14ac:dyDescent="0.25">
      <c r="B86" s="34" t="s">
        <v>236</v>
      </c>
      <c r="C86" s="35" t="s">
        <v>110</v>
      </c>
      <c r="D86" s="604"/>
      <c r="E86" s="604"/>
      <c r="F86" s="604"/>
      <c r="G86" s="605"/>
    </row>
    <row r="87" spans="1:7" x14ac:dyDescent="0.2">
      <c r="A87" s="29"/>
      <c r="B87" s="36"/>
      <c r="C87" s="37"/>
      <c r="D87" s="37"/>
      <c r="E87" s="38"/>
      <c r="F87" s="38"/>
      <c r="G87" s="22"/>
    </row>
    <row r="88" spans="1:7" ht="17.25" x14ac:dyDescent="0.25">
      <c r="A88" s="29"/>
      <c r="B88" s="34" t="s">
        <v>237</v>
      </c>
      <c r="C88" s="35" t="s">
        <v>110</v>
      </c>
      <c r="D88" s="604"/>
      <c r="E88" s="604"/>
      <c r="F88" s="604"/>
      <c r="G88" s="605"/>
    </row>
    <row r="89" spans="1:7" x14ac:dyDescent="0.2">
      <c r="A89" s="29"/>
      <c r="B89" s="36"/>
      <c r="C89" s="37"/>
      <c r="D89" s="37"/>
      <c r="E89" s="38"/>
      <c r="F89" s="39"/>
      <c r="G89" s="22"/>
    </row>
    <row r="90" spans="1:7" ht="15" x14ac:dyDescent="0.25">
      <c r="A90" s="29"/>
      <c r="B90" s="11" t="s">
        <v>238</v>
      </c>
      <c r="C90" s="37"/>
      <c r="D90" s="37"/>
      <c r="E90" s="38"/>
      <c r="F90" s="39"/>
      <c r="G90" s="22"/>
    </row>
    <row r="91" spans="1:7" x14ac:dyDescent="0.2">
      <c r="A91" s="29"/>
      <c r="B91" s="36"/>
      <c r="C91" s="37"/>
      <c r="D91" s="37"/>
      <c r="E91" s="38"/>
      <c r="F91" s="39"/>
      <c r="G91" s="22"/>
    </row>
    <row r="92" spans="1:7" x14ac:dyDescent="0.2">
      <c r="A92" s="29"/>
      <c r="B92" s="36"/>
      <c r="C92" s="37"/>
      <c r="D92" s="37"/>
      <c r="E92" s="38"/>
      <c r="F92" s="39"/>
      <c r="G92" s="22"/>
    </row>
    <row r="93" spans="1:7" x14ac:dyDescent="0.2">
      <c r="A93" s="29"/>
      <c r="B93" s="36"/>
      <c r="C93" s="37"/>
      <c r="D93" s="37"/>
      <c r="E93" s="38"/>
      <c r="F93" s="39"/>
      <c r="G93" s="22"/>
    </row>
    <row r="94" spans="1:7" x14ac:dyDescent="0.2">
      <c r="A94" s="29"/>
      <c r="B94" s="36"/>
      <c r="C94" s="37"/>
      <c r="D94" s="37"/>
      <c r="E94" s="38"/>
      <c r="F94" s="39"/>
      <c r="G94" s="22"/>
    </row>
    <row r="95" spans="1:7" x14ac:dyDescent="0.2">
      <c r="A95" s="29"/>
      <c r="B95" s="36"/>
      <c r="C95" s="37"/>
      <c r="D95" s="37"/>
      <c r="E95" s="38"/>
      <c r="F95" s="39"/>
      <c r="G95" s="22"/>
    </row>
    <row r="96" spans="1:7" x14ac:dyDescent="0.2">
      <c r="A96" s="29"/>
      <c r="B96" s="36"/>
      <c r="C96" s="37"/>
      <c r="D96" s="37"/>
      <c r="E96" s="38"/>
      <c r="F96" s="39"/>
      <c r="G96" s="22"/>
    </row>
    <row r="97" spans="1:7" x14ac:dyDescent="0.2">
      <c r="A97" s="29"/>
      <c r="B97" s="36"/>
      <c r="C97" s="37"/>
      <c r="D97" s="37"/>
      <c r="E97" s="38"/>
      <c r="F97" s="39"/>
      <c r="G97" s="22"/>
    </row>
    <row r="98" spans="1:7" x14ac:dyDescent="0.2">
      <c r="A98" s="29"/>
      <c r="B98" s="36"/>
      <c r="C98" s="37"/>
      <c r="D98" s="37"/>
      <c r="E98" s="38"/>
      <c r="F98" s="39"/>
      <c r="G98" s="22"/>
    </row>
    <row r="99" spans="1:7" x14ac:dyDescent="0.2">
      <c r="A99" s="29"/>
      <c r="B99" s="36"/>
      <c r="C99" s="37"/>
      <c r="D99" s="37"/>
      <c r="E99" s="38"/>
      <c r="F99" s="39"/>
      <c r="G99" s="22"/>
    </row>
    <row r="100" spans="1:7" x14ac:dyDescent="0.2">
      <c r="A100" s="29"/>
      <c r="B100" s="36"/>
      <c r="C100" s="37"/>
      <c r="D100" s="37"/>
      <c r="E100" s="38"/>
      <c r="F100" s="39"/>
      <c r="G100" s="22"/>
    </row>
    <row r="101" spans="1:7" x14ac:dyDescent="0.2">
      <c r="A101" s="29"/>
      <c r="B101" s="36"/>
      <c r="C101" s="37"/>
      <c r="D101" s="37"/>
      <c r="E101" s="38"/>
      <c r="F101" s="39"/>
      <c r="G101" s="22"/>
    </row>
    <row r="102" spans="1:7" s="22" customFormat="1" x14ac:dyDescent="0.2">
      <c r="A102" s="37"/>
      <c r="C102" s="37"/>
      <c r="D102" s="37"/>
      <c r="E102" s="38"/>
      <c r="F102" s="46"/>
    </row>
    <row r="103" spans="1:7" s="22" customFormat="1" x14ac:dyDescent="0.2">
      <c r="A103" s="37"/>
      <c r="C103" s="37"/>
      <c r="D103" s="37"/>
      <c r="E103" s="38"/>
      <c r="F103" s="46"/>
    </row>
    <row r="104" spans="1:7" s="22" customFormat="1" x14ac:dyDescent="0.2">
      <c r="A104" s="37"/>
      <c r="C104" s="37"/>
      <c r="D104" s="37"/>
      <c r="E104" s="38"/>
      <c r="F104" s="46"/>
    </row>
    <row r="105" spans="1:7" s="22" customFormat="1" x14ac:dyDescent="0.2">
      <c r="A105" s="37"/>
      <c r="C105" s="37"/>
      <c r="D105" s="37"/>
      <c r="E105" s="38"/>
      <c r="F105" s="46"/>
    </row>
    <row r="106" spans="1:7" s="22" customFormat="1" x14ac:dyDescent="0.2">
      <c r="A106" s="37"/>
      <c r="C106" s="37"/>
      <c r="D106" s="37"/>
      <c r="E106" s="38"/>
      <c r="F106" s="46"/>
    </row>
    <row r="107" spans="1:7" s="22" customFormat="1" x14ac:dyDescent="0.2">
      <c r="A107" s="37"/>
      <c r="C107" s="37"/>
      <c r="D107" s="37"/>
      <c r="E107" s="38"/>
      <c r="F107" s="46"/>
    </row>
    <row r="108" spans="1:7" s="22" customFormat="1" x14ac:dyDescent="0.2">
      <c r="A108" s="37"/>
      <c r="C108" s="37"/>
      <c r="D108" s="37"/>
      <c r="E108" s="38"/>
      <c r="F108" s="46"/>
    </row>
    <row r="109" spans="1:7" s="22" customFormat="1" x14ac:dyDescent="0.2">
      <c r="A109" s="37"/>
      <c r="C109" s="37"/>
      <c r="D109" s="37"/>
      <c r="E109" s="38"/>
      <c r="F109" s="46"/>
    </row>
    <row r="110" spans="1:7" s="22" customFormat="1" x14ac:dyDescent="0.2">
      <c r="A110" s="37"/>
      <c r="C110" s="37"/>
      <c r="D110" s="37"/>
      <c r="E110" s="38"/>
      <c r="F110" s="46"/>
    </row>
    <row r="111" spans="1:7" s="22" customFormat="1" x14ac:dyDescent="0.2">
      <c r="A111" s="37"/>
      <c r="C111" s="37"/>
      <c r="D111" s="37"/>
      <c r="E111" s="38"/>
      <c r="F111" s="46"/>
    </row>
    <row r="112" spans="1:7" s="22" customFormat="1" x14ac:dyDescent="0.2">
      <c r="A112" s="37"/>
      <c r="C112" s="37"/>
      <c r="D112" s="37"/>
      <c r="E112" s="38"/>
      <c r="F112" s="46"/>
    </row>
    <row r="113" spans="1:6" s="22" customFormat="1" x14ac:dyDescent="0.2">
      <c r="A113" s="37"/>
      <c r="C113" s="37"/>
      <c r="D113" s="37"/>
      <c r="E113" s="38"/>
      <c r="F113" s="46"/>
    </row>
    <row r="114" spans="1:6" s="22" customFormat="1" x14ac:dyDescent="0.2">
      <c r="A114" s="37"/>
      <c r="C114" s="37"/>
      <c r="D114" s="37"/>
      <c r="E114" s="38"/>
      <c r="F114" s="46"/>
    </row>
    <row r="115" spans="1:6" s="22" customFormat="1" x14ac:dyDescent="0.2">
      <c r="A115" s="37"/>
      <c r="C115" s="37"/>
      <c r="D115" s="37"/>
      <c r="E115" s="38"/>
      <c r="F115" s="46"/>
    </row>
    <row r="116" spans="1:6" s="22" customFormat="1" x14ac:dyDescent="0.2">
      <c r="A116" s="37"/>
      <c r="C116" s="37"/>
      <c r="D116" s="37"/>
      <c r="E116" s="38"/>
      <c r="F116" s="46"/>
    </row>
    <row r="117" spans="1:6" s="22" customFormat="1" x14ac:dyDescent="0.2">
      <c r="A117" s="37"/>
      <c r="C117" s="37"/>
      <c r="D117" s="37"/>
      <c r="E117" s="38"/>
      <c r="F117" s="46"/>
    </row>
    <row r="118" spans="1:6" s="22" customFormat="1" x14ac:dyDescent="0.2">
      <c r="A118" s="37"/>
      <c r="C118" s="37"/>
      <c r="D118" s="37"/>
      <c r="E118" s="38"/>
      <c r="F118" s="46"/>
    </row>
    <row r="119" spans="1:6" s="22" customFormat="1" x14ac:dyDescent="0.2">
      <c r="A119" s="37"/>
      <c r="C119" s="37"/>
      <c r="D119" s="37"/>
      <c r="E119" s="38"/>
      <c r="F119" s="46"/>
    </row>
    <row r="120" spans="1:6" s="22" customFormat="1" x14ac:dyDescent="0.2">
      <c r="A120" s="37"/>
      <c r="C120" s="37"/>
      <c r="D120" s="37"/>
      <c r="E120" s="38"/>
      <c r="F120" s="46"/>
    </row>
    <row r="121" spans="1:6" s="22" customFormat="1" x14ac:dyDescent="0.2">
      <c r="A121" s="37"/>
      <c r="C121" s="37"/>
      <c r="D121" s="37"/>
      <c r="E121" s="38"/>
      <c r="F121" s="46"/>
    </row>
    <row r="122" spans="1:6" s="22" customFormat="1" x14ac:dyDescent="0.2">
      <c r="A122" s="37"/>
      <c r="C122" s="37"/>
      <c r="D122" s="37"/>
      <c r="E122" s="38"/>
      <c r="F122" s="46"/>
    </row>
    <row r="123" spans="1:6" s="22" customFormat="1" x14ac:dyDescent="0.2">
      <c r="A123" s="37"/>
      <c r="C123" s="37"/>
      <c r="D123" s="37"/>
      <c r="E123" s="38"/>
      <c r="F123" s="46"/>
    </row>
    <row r="124" spans="1:6" s="22" customFormat="1" x14ac:dyDescent="0.2">
      <c r="A124" s="37"/>
      <c r="C124" s="37"/>
      <c r="D124" s="37"/>
      <c r="E124" s="38"/>
      <c r="F124" s="46"/>
    </row>
    <row r="125" spans="1:6" s="22" customFormat="1" x14ac:dyDescent="0.2">
      <c r="A125" s="37"/>
      <c r="C125" s="37"/>
      <c r="D125" s="37"/>
      <c r="E125" s="38"/>
      <c r="F125" s="46"/>
    </row>
    <row r="126" spans="1:6" s="22" customFormat="1" x14ac:dyDescent="0.2">
      <c r="A126" s="37"/>
      <c r="C126" s="37"/>
      <c r="D126" s="37"/>
      <c r="E126" s="38"/>
      <c r="F126" s="46"/>
    </row>
    <row r="127" spans="1:6" s="22" customFormat="1" x14ac:dyDescent="0.2">
      <c r="A127" s="37"/>
      <c r="C127" s="37"/>
      <c r="D127" s="37"/>
      <c r="E127" s="38"/>
      <c r="F127" s="46"/>
    </row>
    <row r="128" spans="1:6" s="22" customFormat="1" x14ac:dyDescent="0.2">
      <c r="A128" s="37"/>
      <c r="C128" s="37"/>
      <c r="D128" s="37"/>
      <c r="E128" s="38"/>
      <c r="F128" s="46"/>
    </row>
    <row r="129" spans="1:18" s="22" customFormat="1" x14ac:dyDescent="0.2">
      <c r="A129" s="37"/>
      <c r="C129" s="37"/>
      <c r="D129" s="37"/>
      <c r="E129" s="38"/>
      <c r="F129" s="46"/>
    </row>
    <row r="130" spans="1:18" s="22" customFormat="1" x14ac:dyDescent="0.2">
      <c r="A130" s="37"/>
      <c r="C130" s="37"/>
      <c r="D130" s="37"/>
      <c r="E130" s="38"/>
      <c r="F130" s="46"/>
    </row>
    <row r="131" spans="1:18" s="22" customFormat="1" x14ac:dyDescent="0.2">
      <c r="A131" s="37"/>
      <c r="C131" s="37"/>
      <c r="D131" s="37"/>
      <c r="E131" s="38"/>
      <c r="F131" s="46"/>
    </row>
    <row r="132" spans="1:18" s="22" customFormat="1" x14ac:dyDescent="0.2">
      <c r="A132" s="37"/>
      <c r="C132" s="37"/>
      <c r="D132" s="37"/>
      <c r="E132" s="38"/>
      <c r="F132" s="46"/>
    </row>
    <row r="133" spans="1:18" s="22" customFormat="1" x14ac:dyDescent="0.2">
      <c r="A133" s="37"/>
      <c r="C133" s="37"/>
      <c r="D133" s="37"/>
      <c r="E133" s="38"/>
      <c r="F133" s="46"/>
      <c r="H133" s="25"/>
      <c r="I133" s="25"/>
      <c r="J133" s="25"/>
    </row>
    <row r="134" spans="1:18" s="22" customFormat="1" x14ac:dyDescent="0.2">
      <c r="A134" s="37"/>
      <c r="C134" s="37"/>
      <c r="D134" s="37"/>
      <c r="E134" s="38"/>
      <c r="F134" s="46"/>
      <c r="H134" s="25"/>
      <c r="I134" s="25"/>
      <c r="J134" s="25"/>
    </row>
    <row r="135" spans="1:18" s="22" customFormat="1" x14ac:dyDescent="0.2">
      <c r="A135" s="37"/>
      <c r="C135" s="37"/>
      <c r="D135" s="37"/>
      <c r="E135" s="38"/>
      <c r="F135" s="46"/>
      <c r="H135" s="25"/>
      <c r="I135" s="25"/>
      <c r="J135" s="25"/>
    </row>
    <row r="136" spans="1:18" s="22" customFormat="1" x14ac:dyDescent="0.2">
      <c r="A136" s="37"/>
      <c r="C136" s="37"/>
      <c r="D136" s="37"/>
      <c r="E136" s="38"/>
      <c r="F136" s="46"/>
      <c r="H136" s="25"/>
      <c r="I136" s="25"/>
      <c r="J136" s="25"/>
    </row>
    <row r="137" spans="1:18" s="22" customFormat="1" x14ac:dyDescent="0.2">
      <c r="A137" s="37"/>
      <c r="C137" s="37"/>
      <c r="D137" s="37"/>
      <c r="E137" s="38"/>
      <c r="F137" s="46"/>
      <c r="H137" s="25"/>
      <c r="I137" s="25"/>
      <c r="J137" s="25"/>
    </row>
    <row r="138" spans="1:18" s="22" customFormat="1" x14ac:dyDescent="0.2">
      <c r="A138" s="37"/>
      <c r="C138" s="37"/>
      <c r="D138" s="37"/>
      <c r="E138" s="38"/>
      <c r="F138" s="46"/>
      <c r="H138" s="25"/>
      <c r="I138" s="25"/>
      <c r="J138" s="25"/>
    </row>
    <row r="139" spans="1:18" s="22" customFormat="1" x14ac:dyDescent="0.2">
      <c r="A139" s="37"/>
      <c r="C139" s="37"/>
      <c r="D139" s="37"/>
      <c r="E139" s="38"/>
      <c r="F139" s="46"/>
      <c r="H139" s="25"/>
      <c r="I139" s="25"/>
      <c r="J139" s="25"/>
      <c r="K139" s="25"/>
      <c r="L139" s="25"/>
      <c r="M139" s="25"/>
      <c r="N139" s="25"/>
      <c r="O139" s="25"/>
      <c r="P139" s="25"/>
    </row>
    <row r="140" spans="1:18" s="22" customFormat="1" x14ac:dyDescent="0.2">
      <c r="A140" s="37"/>
      <c r="C140" s="37"/>
      <c r="D140" s="37"/>
      <c r="E140" s="38"/>
      <c r="F140" s="46"/>
      <c r="H140" s="25"/>
      <c r="I140" s="25"/>
      <c r="J140" s="25"/>
      <c r="K140" s="25"/>
      <c r="L140" s="25"/>
      <c r="M140" s="25"/>
      <c r="N140" s="25"/>
      <c r="O140" s="25"/>
      <c r="P140" s="25"/>
    </row>
    <row r="141" spans="1:18" s="22" customFormat="1" x14ac:dyDescent="0.2">
      <c r="A141" s="37"/>
      <c r="C141" s="37"/>
      <c r="D141" s="37"/>
      <c r="E141" s="38"/>
      <c r="F141" s="46"/>
      <c r="H141" s="25"/>
      <c r="I141" s="25"/>
      <c r="J141" s="25"/>
      <c r="K141" s="25"/>
      <c r="L141" s="25"/>
      <c r="M141" s="25"/>
      <c r="N141" s="25"/>
      <c r="O141" s="25"/>
      <c r="P141" s="25"/>
      <c r="Q141" s="25"/>
      <c r="R141" s="25"/>
    </row>
    <row r="142" spans="1:18" s="22" customFormat="1" x14ac:dyDescent="0.2">
      <c r="A142" s="37"/>
      <c r="C142" s="37"/>
      <c r="D142" s="37"/>
      <c r="E142" s="38"/>
      <c r="F142" s="46"/>
      <c r="H142" s="25"/>
      <c r="I142" s="25"/>
      <c r="J142" s="25"/>
      <c r="K142" s="25"/>
      <c r="L142" s="25"/>
      <c r="M142" s="25"/>
      <c r="N142" s="25"/>
      <c r="O142" s="25"/>
      <c r="P142" s="25"/>
      <c r="Q142" s="25"/>
      <c r="R142" s="25"/>
    </row>
    <row r="143" spans="1:18" s="22" customFormat="1" x14ac:dyDescent="0.2">
      <c r="A143" s="37"/>
      <c r="C143" s="37"/>
      <c r="D143" s="37"/>
      <c r="E143" s="38"/>
      <c r="F143" s="46"/>
      <c r="H143" s="25"/>
      <c r="I143" s="25"/>
      <c r="J143" s="25"/>
      <c r="K143" s="25"/>
      <c r="L143" s="25"/>
      <c r="M143" s="25"/>
      <c r="N143" s="25"/>
      <c r="O143" s="25"/>
      <c r="P143" s="25"/>
      <c r="Q143" s="25"/>
      <c r="R143" s="25"/>
    </row>
    <row r="144" spans="1:18" x14ac:dyDescent="0.2">
      <c r="A144" s="37"/>
      <c r="B144" s="22"/>
      <c r="C144" s="37"/>
      <c r="D144" s="37"/>
      <c r="E144" s="38"/>
      <c r="G144" s="22"/>
    </row>
    <row r="145" spans="1:7" x14ac:dyDescent="0.2">
      <c r="A145" s="37"/>
      <c r="B145" s="22"/>
      <c r="C145" s="37"/>
      <c r="D145" s="37"/>
      <c r="E145" s="38"/>
      <c r="G145" s="22"/>
    </row>
    <row r="146" spans="1:7" x14ac:dyDescent="0.2">
      <c r="A146" s="37"/>
      <c r="B146" s="22"/>
      <c r="C146" s="37"/>
      <c r="D146" s="37"/>
      <c r="E146" s="38"/>
      <c r="G146" s="22"/>
    </row>
    <row r="147" spans="1:7" x14ac:dyDescent="0.2">
      <c r="A147" s="37"/>
      <c r="B147" s="22"/>
      <c r="C147" s="37"/>
      <c r="D147" s="37"/>
      <c r="E147" s="38"/>
      <c r="G147" s="22"/>
    </row>
    <row r="148" spans="1:7" x14ac:dyDescent="0.2">
      <c r="A148" s="37"/>
      <c r="B148" s="22"/>
      <c r="C148" s="37"/>
      <c r="D148" s="37"/>
      <c r="E148" s="38"/>
      <c r="G148" s="22"/>
    </row>
    <row r="149" spans="1:7" x14ac:dyDescent="0.2">
      <c r="A149" s="37"/>
      <c r="B149" s="22"/>
      <c r="C149" s="37"/>
      <c r="D149" s="37"/>
      <c r="E149" s="38"/>
      <c r="G149" s="22"/>
    </row>
    <row r="150" spans="1:7" x14ac:dyDescent="0.2">
      <c r="A150" s="37"/>
      <c r="B150" s="22"/>
      <c r="C150" s="37"/>
      <c r="D150" s="37"/>
      <c r="E150" s="38"/>
      <c r="G150" s="22"/>
    </row>
    <row r="151" spans="1:7" x14ac:dyDescent="0.2">
      <c r="A151" s="37"/>
      <c r="B151" s="22"/>
      <c r="C151" s="37"/>
      <c r="D151" s="37"/>
      <c r="E151" s="38"/>
      <c r="G151" s="22"/>
    </row>
    <row r="152" spans="1:7" x14ac:dyDescent="0.2">
      <c r="A152" s="37"/>
      <c r="B152" s="22"/>
      <c r="C152" s="37"/>
      <c r="D152" s="37"/>
      <c r="E152" s="38"/>
      <c r="G152" s="22"/>
    </row>
    <row r="153" spans="1:7" x14ac:dyDescent="0.2">
      <c r="A153" s="37"/>
      <c r="B153" s="22"/>
      <c r="C153" s="37"/>
      <c r="D153" s="37"/>
      <c r="E153" s="38"/>
      <c r="G153" s="22"/>
    </row>
    <row r="154" spans="1:7" x14ac:dyDescent="0.2">
      <c r="A154" s="37"/>
      <c r="B154" s="22"/>
      <c r="C154" s="37"/>
      <c r="D154" s="37"/>
      <c r="E154" s="38"/>
      <c r="G154" s="22"/>
    </row>
    <row r="155" spans="1:7" x14ac:dyDescent="0.2">
      <c r="A155" s="37"/>
      <c r="B155" s="22"/>
      <c r="C155" s="37"/>
      <c r="D155" s="37"/>
      <c r="E155" s="38"/>
      <c r="G155" s="22"/>
    </row>
    <row r="156" spans="1:7" x14ac:dyDescent="0.2">
      <c r="A156" s="37"/>
      <c r="B156" s="22"/>
      <c r="C156" s="37"/>
      <c r="D156" s="37"/>
      <c r="E156" s="38"/>
      <c r="G156" s="22"/>
    </row>
    <row r="157" spans="1:7" x14ac:dyDescent="0.2">
      <c r="A157" s="37"/>
      <c r="B157" s="22"/>
      <c r="C157" s="37"/>
      <c r="D157" s="37"/>
      <c r="E157" s="38"/>
      <c r="G157" s="22"/>
    </row>
    <row r="158" spans="1:7" x14ac:dyDescent="0.2">
      <c r="A158" s="37"/>
      <c r="B158" s="22"/>
      <c r="C158" s="37"/>
      <c r="D158" s="37"/>
      <c r="E158" s="38"/>
      <c r="G158" s="22"/>
    </row>
    <row r="159" spans="1:7" x14ac:dyDescent="0.2">
      <c r="A159" s="37"/>
      <c r="B159" s="22"/>
      <c r="C159" s="37"/>
      <c r="D159" s="37"/>
      <c r="E159" s="38"/>
      <c r="G159" s="22"/>
    </row>
    <row r="160" spans="1:7" x14ac:dyDescent="0.2">
      <c r="A160" s="37"/>
      <c r="B160" s="22"/>
      <c r="C160" s="37"/>
      <c r="D160" s="37"/>
      <c r="E160" s="38"/>
      <c r="G160" s="22"/>
    </row>
    <row r="161" spans="1:7" x14ac:dyDescent="0.2">
      <c r="A161" s="37"/>
      <c r="B161" s="22"/>
      <c r="C161" s="37"/>
      <c r="D161" s="37"/>
      <c r="E161" s="38"/>
      <c r="G161" s="22"/>
    </row>
    <row r="162" spans="1:7" x14ac:dyDescent="0.2">
      <c r="A162" s="37"/>
      <c r="B162" s="22"/>
      <c r="C162" s="37"/>
      <c r="D162" s="37"/>
      <c r="E162" s="38"/>
      <c r="G162" s="22"/>
    </row>
    <row r="163" spans="1:7" x14ac:dyDescent="0.2">
      <c r="A163" s="37"/>
      <c r="B163" s="22"/>
      <c r="C163" s="37"/>
      <c r="D163" s="37"/>
      <c r="E163" s="38"/>
      <c r="G163" s="22"/>
    </row>
    <row r="164" spans="1:7" x14ac:dyDescent="0.2">
      <c r="A164" s="37"/>
      <c r="B164" s="22"/>
      <c r="C164" s="37"/>
      <c r="D164" s="37"/>
      <c r="E164" s="38"/>
      <c r="G164" s="22"/>
    </row>
    <row r="165" spans="1:7" x14ac:dyDescent="0.2">
      <c r="A165" s="37"/>
      <c r="B165" s="22"/>
      <c r="C165" s="37"/>
      <c r="D165" s="37"/>
      <c r="E165" s="38"/>
      <c r="G165" s="22"/>
    </row>
    <row r="166" spans="1:7" x14ac:dyDescent="0.2">
      <c r="A166" s="37"/>
      <c r="B166" s="22"/>
      <c r="C166" s="37"/>
      <c r="D166" s="37"/>
      <c r="E166" s="38"/>
      <c r="G166" s="22"/>
    </row>
    <row r="167" spans="1:7" x14ac:dyDescent="0.2">
      <c r="A167" s="37"/>
      <c r="B167" s="22"/>
      <c r="C167" s="37"/>
      <c r="D167" s="37"/>
      <c r="E167" s="38"/>
      <c r="G167" s="22"/>
    </row>
    <row r="168" spans="1:7" x14ac:dyDescent="0.2">
      <c r="A168" s="37"/>
      <c r="B168" s="22"/>
      <c r="C168" s="37"/>
      <c r="D168" s="37"/>
      <c r="E168" s="38"/>
      <c r="G168" s="22"/>
    </row>
    <row r="169" spans="1:7" x14ac:dyDescent="0.2">
      <c r="A169" s="37"/>
      <c r="B169" s="22"/>
      <c r="C169" s="37"/>
      <c r="D169" s="37"/>
      <c r="E169" s="38"/>
      <c r="G169" s="22"/>
    </row>
    <row r="170" spans="1:7" x14ac:dyDescent="0.2">
      <c r="G170" s="22"/>
    </row>
    <row r="171" spans="1:7" x14ac:dyDescent="0.2">
      <c r="G171" s="22"/>
    </row>
    <row r="172" spans="1:7" x14ac:dyDescent="0.2">
      <c r="G172" s="22"/>
    </row>
  </sheetData>
  <sheetProtection password="CC2B" sheet="1" objects="1" scenarios="1"/>
  <mergeCells count="8">
    <mergeCell ref="D86:G86"/>
    <mergeCell ref="D88:G88"/>
    <mergeCell ref="A30:G30"/>
    <mergeCell ref="A31:G31"/>
    <mergeCell ref="D82:G82"/>
    <mergeCell ref="D84:G84"/>
    <mergeCell ref="A32:G32"/>
    <mergeCell ref="A75:C75"/>
  </mergeCells>
  <printOptions horizontalCentered="1"/>
  <pageMargins left="0.75" right="0.75" top="0.75" bottom="0.75" header="0.3" footer="0.3"/>
  <pageSetup paperSize="9" orientation="portrait" horizontalDpi="1200" verticalDpi="1200" r:id="rId1"/>
  <headerFooter differentFirst="1">
    <oddFooter>&amp;C&amp;"+,Regular"&amp;8Page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3" enableFormatConditionsCalculation="0">
    <tabColor indexed="34"/>
  </sheetPr>
  <dimension ref="A1:IJ1012"/>
  <sheetViews>
    <sheetView showGridLines="0" showZeros="0" view="pageBreakPreview" topLeftCell="A180" zoomScaleSheetLayoutView="100" workbookViewId="0">
      <selection activeCell="B203" sqref="B203"/>
    </sheetView>
  </sheetViews>
  <sheetFormatPr defaultRowHeight="12" x14ac:dyDescent="0.2"/>
  <cols>
    <col min="1" max="1" width="5.7109375" style="203" customWidth="1"/>
    <col min="2" max="2" width="49.85546875" style="97" bestFit="1" customWidth="1"/>
    <col min="3" max="3" width="6.5703125" style="98" bestFit="1" customWidth="1"/>
    <col min="4" max="4" width="4.140625" style="98" customWidth="1"/>
    <col min="5" max="5" width="7.42578125" style="55" customWidth="1"/>
    <col min="6" max="6" width="7.140625" style="56" bestFit="1" customWidth="1"/>
    <col min="7" max="7" width="6.85546875" style="57" customWidth="1"/>
    <col min="8" max="16384" width="9.140625" style="57"/>
  </cols>
  <sheetData>
    <row r="1" spans="1:11" s="6" customFormat="1" ht="18.75" x14ac:dyDescent="0.3">
      <c r="A1" s="12" t="s">
        <v>98</v>
      </c>
      <c r="B1" s="13"/>
      <c r="C1" s="14"/>
      <c r="D1" s="14"/>
      <c r="E1" s="14"/>
      <c r="F1" s="40"/>
      <c r="G1" s="14"/>
      <c r="H1" s="7"/>
      <c r="I1" s="8"/>
      <c r="K1" s="9"/>
    </row>
    <row r="2" spans="1:11" s="6" customFormat="1" x14ac:dyDescent="0.2">
      <c r="A2" s="13" t="s">
        <v>73</v>
      </c>
      <c r="B2" s="15"/>
      <c r="C2" s="14"/>
      <c r="D2" s="14"/>
      <c r="E2" s="14"/>
      <c r="F2" s="13"/>
      <c r="G2" s="14"/>
      <c r="H2" s="7"/>
      <c r="I2" s="8"/>
      <c r="K2" s="9"/>
    </row>
    <row r="3" spans="1:11" s="6" customFormat="1" x14ac:dyDescent="0.2">
      <c r="A3" s="13" t="s">
        <v>74</v>
      </c>
      <c r="B3" s="15"/>
      <c r="C3" s="14"/>
      <c r="D3" s="14"/>
      <c r="E3" s="14"/>
      <c r="F3" s="13"/>
      <c r="G3" s="14"/>
      <c r="H3" s="7"/>
      <c r="I3" s="8"/>
      <c r="K3" s="9"/>
    </row>
    <row r="4" spans="1:11" s="6" customFormat="1" x14ac:dyDescent="0.2">
      <c r="A4" s="13"/>
      <c r="B4" s="15"/>
      <c r="C4" s="14"/>
      <c r="D4" s="14"/>
      <c r="E4" s="14"/>
      <c r="F4" s="13"/>
      <c r="G4" s="14"/>
      <c r="H4" s="7"/>
      <c r="I4" s="8"/>
      <c r="K4" s="9"/>
    </row>
    <row r="5" spans="1:11" s="6" customFormat="1" ht="14.25" x14ac:dyDescent="0.2">
      <c r="A5" s="16" t="s">
        <v>645</v>
      </c>
      <c r="B5" s="15"/>
      <c r="C5" s="14"/>
      <c r="D5" s="14"/>
      <c r="E5" s="14"/>
      <c r="F5" s="13"/>
      <c r="G5" s="14"/>
      <c r="H5" s="7"/>
      <c r="I5" s="8"/>
      <c r="K5" s="9"/>
    </row>
    <row r="6" spans="1:11" s="6" customFormat="1" x14ac:dyDescent="0.2">
      <c r="A6" s="13"/>
      <c r="B6" s="15"/>
      <c r="C6" s="14"/>
      <c r="D6" s="14"/>
      <c r="E6" s="14"/>
      <c r="F6" s="13"/>
      <c r="G6" s="14"/>
      <c r="H6" s="7"/>
      <c r="I6" s="8"/>
      <c r="K6" s="9"/>
    </row>
    <row r="7" spans="1:11" s="6" customFormat="1" x14ac:dyDescent="0.2">
      <c r="A7" s="17" t="s">
        <v>644</v>
      </c>
      <c r="B7" s="15"/>
      <c r="C7" s="18"/>
      <c r="D7" s="14"/>
      <c r="E7" s="41"/>
      <c r="F7" s="13"/>
      <c r="G7" s="14"/>
      <c r="H7" s="7"/>
      <c r="I7" s="8"/>
      <c r="K7" s="9"/>
    </row>
    <row r="8" spans="1:11" s="6" customFormat="1" x14ac:dyDescent="0.2">
      <c r="A8" s="19" t="s">
        <v>111</v>
      </c>
      <c r="B8" s="15"/>
      <c r="C8" s="14"/>
      <c r="D8" s="42"/>
      <c r="E8" s="42"/>
      <c r="F8" s="13"/>
      <c r="G8" s="14"/>
      <c r="H8" s="7"/>
      <c r="I8" s="8"/>
      <c r="K8" s="9"/>
    </row>
    <row r="9" spans="1:11" s="6" customFormat="1" x14ac:dyDescent="0.2">
      <c r="A9" s="20" t="s">
        <v>243</v>
      </c>
      <c r="B9" s="15"/>
      <c r="C9" s="14"/>
      <c r="D9" s="14"/>
      <c r="E9" s="14"/>
      <c r="F9" s="13" t="s">
        <v>0</v>
      </c>
      <c r="G9" s="14" t="s">
        <v>0</v>
      </c>
      <c r="H9" s="7"/>
      <c r="I9" s="8"/>
      <c r="K9" s="9"/>
    </row>
    <row r="10" spans="1:11" s="52" customFormat="1" x14ac:dyDescent="0.2">
      <c r="A10" s="95"/>
      <c r="B10" s="91"/>
      <c r="C10" s="94"/>
      <c r="D10" s="90"/>
      <c r="E10" s="48"/>
      <c r="G10" s="49"/>
    </row>
    <row r="12" spans="1:11" x14ac:dyDescent="0.2">
      <c r="A12" s="96"/>
    </row>
    <row r="13" spans="1:11" x14ac:dyDescent="0.2">
      <c r="A13" s="96"/>
    </row>
    <row r="14" spans="1:11" x14ac:dyDescent="0.2">
      <c r="A14" s="96"/>
    </row>
    <row r="15" spans="1:11" x14ac:dyDescent="0.2">
      <c r="A15" s="96"/>
    </row>
    <row r="16" spans="1:11" ht="18.75" x14ac:dyDescent="0.3">
      <c r="A16" s="615" t="s">
        <v>112</v>
      </c>
      <c r="B16" s="615"/>
      <c r="C16" s="615"/>
      <c r="D16" s="615"/>
      <c r="E16" s="58"/>
      <c r="F16" s="58"/>
      <c r="G16" s="58"/>
    </row>
    <row r="17" spans="1:7" x14ac:dyDescent="0.2">
      <c r="A17" s="99"/>
      <c r="B17" s="99"/>
      <c r="C17" s="100"/>
      <c r="D17" s="100"/>
      <c r="E17" s="59"/>
      <c r="F17" s="59"/>
      <c r="G17" s="59"/>
    </row>
    <row r="18" spans="1:7" x14ac:dyDescent="0.2">
      <c r="A18" s="99"/>
      <c r="B18" s="99"/>
      <c r="C18" s="100"/>
      <c r="D18" s="100"/>
      <c r="E18" s="59"/>
      <c r="F18" s="59"/>
      <c r="G18" s="59"/>
    </row>
    <row r="19" spans="1:7" x14ac:dyDescent="0.2">
      <c r="A19" s="101" t="s">
        <v>193</v>
      </c>
      <c r="C19" s="102"/>
      <c r="D19" s="102"/>
      <c r="E19" s="60"/>
      <c r="F19" s="61"/>
      <c r="G19" s="62"/>
    </row>
    <row r="20" spans="1:7" x14ac:dyDescent="0.2">
      <c r="A20" s="99"/>
      <c r="B20" s="99"/>
      <c r="C20" s="103"/>
      <c r="D20" s="100"/>
      <c r="E20" s="59"/>
      <c r="F20" s="59"/>
      <c r="G20" s="59"/>
    </row>
    <row r="21" spans="1:7" x14ac:dyDescent="0.2">
      <c r="A21" s="104" t="s">
        <v>38</v>
      </c>
      <c r="B21" s="105" t="s">
        <v>113</v>
      </c>
      <c r="C21" s="106" t="s">
        <v>110</v>
      </c>
      <c r="E21" s="612"/>
      <c r="F21" s="613"/>
      <c r="G21" s="614"/>
    </row>
    <row r="22" spans="1:7" x14ac:dyDescent="0.2">
      <c r="A22" s="104"/>
      <c r="B22" s="105"/>
      <c r="C22" s="106"/>
      <c r="E22" s="60"/>
      <c r="F22" s="60"/>
      <c r="G22" s="62"/>
    </row>
    <row r="23" spans="1:7" x14ac:dyDescent="0.2">
      <c r="A23" s="104" t="s">
        <v>43</v>
      </c>
      <c r="B23" s="105" t="s">
        <v>114</v>
      </c>
      <c r="C23" s="106" t="s">
        <v>110</v>
      </c>
      <c r="E23" s="612"/>
      <c r="F23" s="613"/>
      <c r="G23" s="614"/>
    </row>
    <row r="24" spans="1:7" x14ac:dyDescent="0.2">
      <c r="A24" s="107"/>
      <c r="B24" s="108"/>
      <c r="C24" s="106"/>
      <c r="E24" s="60"/>
      <c r="F24" s="60"/>
      <c r="G24" s="62"/>
    </row>
    <row r="25" spans="1:7" x14ac:dyDescent="0.2">
      <c r="A25" s="104" t="s">
        <v>44</v>
      </c>
      <c r="B25" s="105" t="s">
        <v>39</v>
      </c>
      <c r="C25" s="106" t="s">
        <v>110</v>
      </c>
      <c r="E25" s="612"/>
      <c r="F25" s="613"/>
      <c r="G25" s="614"/>
    </row>
    <row r="26" spans="1:7" x14ac:dyDescent="0.2">
      <c r="A26" s="104"/>
      <c r="B26" s="105"/>
      <c r="C26" s="106"/>
      <c r="E26" s="60"/>
      <c r="F26" s="60"/>
      <c r="G26" s="62"/>
    </row>
    <row r="27" spans="1:7" x14ac:dyDescent="0.2">
      <c r="A27" s="104" t="s">
        <v>45</v>
      </c>
      <c r="B27" s="105" t="s">
        <v>40</v>
      </c>
      <c r="C27" s="406" t="s">
        <v>110</v>
      </c>
      <c r="E27" s="612"/>
      <c r="F27" s="613"/>
      <c r="G27" s="614"/>
    </row>
    <row r="28" spans="1:7" x14ac:dyDescent="0.2">
      <c r="A28" s="104"/>
      <c r="B28" s="105"/>
      <c r="C28" s="406"/>
      <c r="E28" s="60"/>
      <c r="F28" s="60"/>
      <c r="G28" s="62"/>
    </row>
    <row r="29" spans="1:7" x14ac:dyDescent="0.2">
      <c r="A29" s="104" t="s">
        <v>46</v>
      </c>
      <c r="B29" s="105" t="s">
        <v>228</v>
      </c>
      <c r="C29" s="406" t="s">
        <v>110</v>
      </c>
      <c r="E29" s="612"/>
      <c r="F29" s="613"/>
      <c r="G29" s="614"/>
    </row>
    <row r="30" spans="1:7" x14ac:dyDescent="0.2">
      <c r="A30" s="104"/>
      <c r="B30" s="105"/>
      <c r="C30" s="406"/>
      <c r="E30" s="60"/>
      <c r="F30" s="60"/>
      <c r="G30" s="62"/>
    </row>
    <row r="31" spans="1:7" x14ac:dyDescent="0.2">
      <c r="A31" s="104" t="s">
        <v>47</v>
      </c>
      <c r="B31" s="105" t="s">
        <v>56</v>
      </c>
      <c r="C31" s="406" t="s">
        <v>110</v>
      </c>
      <c r="E31" s="612"/>
      <c r="F31" s="613"/>
      <c r="G31" s="614"/>
    </row>
    <row r="32" spans="1:7" x14ac:dyDescent="0.2">
      <c r="A32" s="104"/>
      <c r="B32" s="105"/>
      <c r="C32" s="406"/>
      <c r="E32" s="60"/>
      <c r="F32" s="60"/>
      <c r="G32" s="62"/>
    </row>
    <row r="33" spans="1:244" x14ac:dyDescent="0.2">
      <c r="A33" s="104" t="s">
        <v>48</v>
      </c>
      <c r="B33" s="105" t="s">
        <v>548</v>
      </c>
      <c r="C33" s="406" t="s">
        <v>110</v>
      </c>
      <c r="E33" s="612"/>
      <c r="F33" s="613"/>
      <c r="G33" s="614"/>
    </row>
    <row r="34" spans="1:244" x14ac:dyDescent="0.2">
      <c r="A34" s="104"/>
      <c r="B34" s="105"/>
      <c r="C34" s="406"/>
      <c r="E34" s="60"/>
      <c r="F34" s="60"/>
      <c r="G34" s="62"/>
    </row>
    <row r="35" spans="1:244" x14ac:dyDescent="0.2">
      <c r="A35" s="104" t="s">
        <v>49</v>
      </c>
      <c r="B35" s="105" t="s">
        <v>75</v>
      </c>
      <c r="C35" s="406" t="s">
        <v>110</v>
      </c>
      <c r="E35" s="612"/>
      <c r="F35" s="613"/>
      <c r="G35" s="614"/>
    </row>
    <row r="36" spans="1:244" x14ac:dyDescent="0.2">
      <c r="A36" s="104"/>
      <c r="B36" s="105"/>
      <c r="C36" s="406"/>
      <c r="E36" s="60"/>
      <c r="F36" s="60"/>
      <c r="G36" s="62"/>
    </row>
    <row r="37" spans="1:244" x14ac:dyDescent="0.2">
      <c r="A37" s="104" t="s">
        <v>50</v>
      </c>
      <c r="B37" s="105" t="s">
        <v>58</v>
      </c>
      <c r="C37" s="406" t="s">
        <v>110</v>
      </c>
      <c r="E37" s="612"/>
      <c r="F37" s="613"/>
      <c r="G37" s="614"/>
    </row>
    <row r="38" spans="1:244" x14ac:dyDescent="0.2">
      <c r="A38" s="104"/>
      <c r="B38" s="105"/>
      <c r="C38" s="406"/>
      <c r="E38" s="60"/>
      <c r="F38" s="60"/>
      <c r="G38" s="62"/>
    </row>
    <row r="39" spans="1:244" x14ac:dyDescent="0.2">
      <c r="A39" s="104" t="s">
        <v>64</v>
      </c>
      <c r="B39" s="105" t="s">
        <v>77</v>
      </c>
      <c r="C39" s="406" t="s">
        <v>110</v>
      </c>
      <c r="E39" s="612"/>
      <c r="F39" s="613"/>
      <c r="G39" s="614"/>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63"/>
      <c r="CH39" s="63"/>
      <c r="CI39" s="63"/>
      <c r="CJ39" s="63"/>
      <c r="CK39" s="63"/>
      <c r="CL39" s="63"/>
      <c r="CM39" s="63"/>
      <c r="CN39" s="63"/>
      <c r="CO39" s="63"/>
      <c r="CP39" s="63"/>
      <c r="CQ39" s="63"/>
      <c r="CR39" s="63"/>
      <c r="CS39" s="63"/>
      <c r="CT39" s="63"/>
      <c r="CU39" s="63"/>
      <c r="CV39" s="63"/>
      <c r="CW39" s="63"/>
      <c r="CX39" s="63"/>
      <c r="CY39" s="63"/>
      <c r="CZ39" s="63"/>
      <c r="DA39" s="63"/>
      <c r="DB39" s="63"/>
      <c r="DC39" s="63"/>
      <c r="DD39" s="63"/>
      <c r="DE39" s="63"/>
      <c r="DF39" s="63"/>
      <c r="DG39" s="63"/>
      <c r="DH39" s="63"/>
      <c r="DI39" s="63"/>
      <c r="DJ39" s="63"/>
      <c r="DK39" s="63"/>
      <c r="DL39" s="63"/>
      <c r="DM39" s="63"/>
      <c r="DN39" s="63"/>
      <c r="DO39" s="63"/>
      <c r="DP39" s="63"/>
      <c r="DQ39" s="63"/>
      <c r="DR39" s="63"/>
      <c r="DS39" s="63"/>
      <c r="DT39" s="63"/>
      <c r="DU39" s="63"/>
      <c r="DV39" s="63"/>
      <c r="DW39" s="63"/>
      <c r="DX39" s="63"/>
      <c r="DY39" s="63"/>
      <c r="DZ39" s="63"/>
      <c r="EA39" s="63"/>
      <c r="EB39" s="63"/>
      <c r="EC39" s="63"/>
      <c r="ED39" s="63"/>
      <c r="EE39" s="63"/>
      <c r="EF39" s="63"/>
      <c r="EG39" s="63"/>
      <c r="EH39" s="63"/>
      <c r="EI39" s="63"/>
      <c r="EJ39" s="63"/>
      <c r="EK39" s="63"/>
      <c r="EL39" s="63"/>
      <c r="EM39" s="63"/>
      <c r="EN39" s="63"/>
      <c r="EO39" s="63"/>
      <c r="EP39" s="63"/>
      <c r="EQ39" s="63"/>
      <c r="ER39" s="63"/>
      <c r="ES39" s="63"/>
      <c r="ET39" s="63"/>
      <c r="EU39" s="63"/>
      <c r="EV39" s="63"/>
      <c r="EW39" s="63"/>
      <c r="EX39" s="63"/>
      <c r="EY39" s="63"/>
      <c r="EZ39" s="63"/>
      <c r="FA39" s="63"/>
      <c r="FB39" s="63"/>
      <c r="FC39" s="63"/>
      <c r="FD39" s="63"/>
      <c r="FE39" s="63"/>
      <c r="FF39" s="63"/>
      <c r="FG39" s="63"/>
      <c r="FH39" s="63"/>
      <c r="FI39" s="63"/>
      <c r="FJ39" s="63"/>
      <c r="FK39" s="63"/>
      <c r="FL39" s="63"/>
      <c r="FM39" s="63"/>
      <c r="FN39" s="63"/>
      <c r="FO39" s="63"/>
      <c r="FP39" s="63"/>
      <c r="FQ39" s="63"/>
      <c r="FR39" s="63"/>
      <c r="FS39" s="63"/>
      <c r="FT39" s="63"/>
      <c r="FU39" s="63"/>
      <c r="FV39" s="63"/>
      <c r="FW39" s="63"/>
      <c r="FX39" s="63"/>
      <c r="FY39" s="63"/>
      <c r="FZ39" s="63"/>
      <c r="GA39" s="63"/>
      <c r="GB39" s="63"/>
      <c r="GC39" s="63"/>
      <c r="GD39" s="63"/>
      <c r="GE39" s="63"/>
      <c r="GF39" s="63"/>
      <c r="GG39" s="63"/>
      <c r="GH39" s="63"/>
      <c r="GI39" s="63"/>
      <c r="GJ39" s="63"/>
      <c r="GK39" s="63"/>
      <c r="GL39" s="63"/>
      <c r="GM39" s="63"/>
      <c r="GN39" s="63"/>
      <c r="GO39" s="63"/>
      <c r="GP39" s="63"/>
      <c r="GQ39" s="63"/>
      <c r="GR39" s="63"/>
      <c r="GS39" s="63"/>
      <c r="GT39" s="63"/>
      <c r="GU39" s="63"/>
      <c r="GV39" s="63"/>
      <c r="GW39" s="63"/>
      <c r="GX39" s="63"/>
      <c r="GY39" s="63"/>
      <c r="GZ39" s="63"/>
      <c r="HA39" s="63"/>
      <c r="HB39" s="63"/>
      <c r="HC39" s="63"/>
      <c r="HD39" s="63"/>
      <c r="HE39" s="63"/>
      <c r="HF39" s="63"/>
      <c r="HG39" s="63"/>
      <c r="HH39" s="63"/>
      <c r="HI39" s="63"/>
      <c r="HJ39" s="63"/>
      <c r="HK39" s="63"/>
      <c r="HL39" s="63"/>
      <c r="HM39" s="63"/>
      <c r="HN39" s="63"/>
      <c r="HO39" s="63"/>
      <c r="HP39" s="63"/>
      <c r="HQ39" s="63"/>
      <c r="HR39" s="63"/>
      <c r="HS39" s="63"/>
      <c r="HT39" s="63"/>
      <c r="HU39" s="63"/>
      <c r="HV39" s="63"/>
      <c r="HW39" s="63"/>
      <c r="HX39" s="63"/>
      <c r="HY39" s="63"/>
      <c r="HZ39" s="63"/>
      <c r="IA39" s="63"/>
      <c r="IB39" s="63"/>
      <c r="IC39" s="63"/>
      <c r="ID39" s="63"/>
      <c r="IE39" s="63"/>
      <c r="IF39" s="63"/>
      <c r="IG39" s="63"/>
      <c r="IH39" s="63"/>
      <c r="II39" s="63"/>
      <c r="IJ39" s="63"/>
    </row>
    <row r="40" spans="1:244" x14ac:dyDescent="0.2">
      <c r="A40" s="104"/>
      <c r="B40" s="105"/>
      <c r="C40" s="406"/>
      <c r="E40" s="60"/>
      <c r="F40" s="60"/>
      <c r="G40" s="62"/>
    </row>
    <row r="41" spans="1:244" x14ac:dyDescent="0.2">
      <c r="A41" s="104" t="s">
        <v>65</v>
      </c>
      <c r="B41" s="105" t="s">
        <v>41</v>
      </c>
      <c r="C41" s="406" t="s">
        <v>110</v>
      </c>
      <c r="E41" s="612"/>
      <c r="F41" s="613"/>
      <c r="G41" s="614"/>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63"/>
      <c r="CH41" s="63"/>
      <c r="CI41" s="63"/>
      <c r="CJ41" s="63"/>
      <c r="CK41" s="63"/>
      <c r="CL41" s="63"/>
      <c r="CM41" s="63"/>
      <c r="CN41" s="63"/>
      <c r="CO41" s="63"/>
      <c r="CP41" s="63"/>
      <c r="CQ41" s="63"/>
      <c r="CR41" s="63"/>
      <c r="CS41" s="63"/>
      <c r="CT41" s="63"/>
      <c r="CU41" s="63"/>
      <c r="CV41" s="63"/>
      <c r="CW41" s="63"/>
      <c r="CX41" s="63"/>
      <c r="CY41" s="63"/>
      <c r="CZ41" s="63"/>
      <c r="DA41" s="63"/>
      <c r="DB41" s="63"/>
      <c r="DC41" s="63"/>
      <c r="DD41" s="63"/>
      <c r="DE41" s="63"/>
      <c r="DF41" s="63"/>
      <c r="DG41" s="63"/>
      <c r="DH41" s="63"/>
      <c r="DI41" s="63"/>
      <c r="DJ41" s="63"/>
      <c r="DK41" s="63"/>
      <c r="DL41" s="63"/>
      <c r="DM41" s="63"/>
      <c r="DN41" s="63"/>
      <c r="DO41" s="63"/>
      <c r="DP41" s="63"/>
      <c r="DQ41" s="63"/>
      <c r="DR41" s="63"/>
      <c r="DS41" s="63"/>
      <c r="DT41" s="63"/>
      <c r="DU41" s="63"/>
      <c r="DV41" s="63"/>
      <c r="DW41" s="63"/>
      <c r="DX41" s="63"/>
      <c r="DY41" s="63"/>
      <c r="DZ41" s="63"/>
      <c r="EA41" s="63"/>
      <c r="EB41" s="63"/>
      <c r="EC41" s="63"/>
      <c r="ED41" s="63"/>
      <c r="EE41" s="63"/>
      <c r="EF41" s="63"/>
      <c r="EG41" s="63"/>
      <c r="EH41" s="63"/>
      <c r="EI41" s="63"/>
      <c r="EJ41" s="63"/>
      <c r="EK41" s="63"/>
      <c r="EL41" s="63"/>
      <c r="EM41" s="63"/>
      <c r="EN41" s="63"/>
      <c r="EO41" s="63"/>
      <c r="EP41" s="63"/>
      <c r="EQ41" s="63"/>
      <c r="ER41" s="63"/>
      <c r="ES41" s="63"/>
      <c r="ET41" s="63"/>
      <c r="EU41" s="63"/>
      <c r="EV41" s="63"/>
      <c r="EW41" s="63"/>
      <c r="EX41" s="63"/>
      <c r="EY41" s="63"/>
      <c r="EZ41" s="63"/>
      <c r="FA41" s="63"/>
      <c r="FB41" s="63"/>
      <c r="FC41" s="63"/>
      <c r="FD41" s="63"/>
      <c r="FE41" s="63"/>
      <c r="FF41" s="63"/>
      <c r="FG41" s="63"/>
      <c r="FH41" s="63"/>
      <c r="FI41" s="63"/>
      <c r="FJ41" s="63"/>
      <c r="FK41" s="63"/>
      <c r="FL41" s="63"/>
      <c r="FM41" s="63"/>
      <c r="FN41" s="63"/>
      <c r="FO41" s="63"/>
      <c r="FP41" s="63"/>
      <c r="FQ41" s="63"/>
      <c r="FR41" s="63"/>
      <c r="FS41" s="63"/>
      <c r="FT41" s="63"/>
      <c r="FU41" s="63"/>
      <c r="FV41" s="63"/>
      <c r="FW41" s="63"/>
      <c r="FX41" s="63"/>
      <c r="FY41" s="63"/>
      <c r="FZ41" s="63"/>
      <c r="GA41" s="63"/>
      <c r="GB41" s="63"/>
      <c r="GC41" s="63"/>
      <c r="GD41" s="63"/>
      <c r="GE41" s="63"/>
      <c r="GF41" s="63"/>
      <c r="GG41" s="63"/>
      <c r="GH41" s="63"/>
      <c r="GI41" s="63"/>
      <c r="GJ41" s="63"/>
      <c r="GK41" s="63"/>
      <c r="GL41" s="63"/>
      <c r="GM41" s="63"/>
      <c r="GN41" s="63"/>
      <c r="GO41" s="63"/>
      <c r="GP41" s="63"/>
      <c r="GQ41" s="63"/>
      <c r="GR41" s="63"/>
      <c r="GS41" s="63"/>
      <c r="GT41" s="63"/>
      <c r="GU41" s="63"/>
      <c r="GV41" s="63"/>
      <c r="GW41" s="63"/>
      <c r="GX41" s="63"/>
      <c r="GY41" s="63"/>
      <c r="GZ41" s="63"/>
      <c r="HA41" s="63"/>
      <c r="HB41" s="63"/>
      <c r="HC41" s="63"/>
      <c r="HD41" s="63"/>
      <c r="HE41" s="63"/>
      <c r="HF41" s="63"/>
      <c r="HG41" s="63"/>
      <c r="HH41" s="63"/>
      <c r="HI41" s="63"/>
      <c r="HJ41" s="63"/>
      <c r="HK41" s="63"/>
      <c r="HL41" s="63"/>
      <c r="HM41" s="63"/>
      <c r="HN41" s="63"/>
      <c r="HO41" s="63"/>
      <c r="HP41" s="63"/>
      <c r="HQ41" s="63"/>
      <c r="HR41" s="63"/>
      <c r="HS41" s="63"/>
      <c r="HT41" s="63"/>
      <c r="HU41" s="63"/>
      <c r="HV41" s="63"/>
      <c r="HW41" s="63"/>
      <c r="HX41" s="63"/>
      <c r="HY41" s="63"/>
      <c r="HZ41" s="63"/>
      <c r="IA41" s="63"/>
      <c r="IB41" s="63"/>
      <c r="IC41" s="63"/>
      <c r="ID41" s="63"/>
      <c r="IE41" s="63"/>
      <c r="IF41" s="63"/>
      <c r="IG41" s="63"/>
      <c r="IH41" s="63"/>
      <c r="II41" s="63"/>
      <c r="IJ41" s="63"/>
    </row>
    <row r="42" spans="1:244" x14ac:dyDescent="0.2">
      <c r="A42" s="104"/>
      <c r="B42" s="105"/>
      <c r="C42" s="406"/>
      <c r="E42" s="60"/>
      <c r="F42" s="60"/>
      <c r="G42" s="62"/>
    </row>
    <row r="43" spans="1:244" x14ac:dyDescent="0.2">
      <c r="A43" s="104" t="s">
        <v>51</v>
      </c>
      <c r="B43" s="105" t="s">
        <v>67</v>
      </c>
      <c r="C43" s="406" t="s">
        <v>110</v>
      </c>
      <c r="E43" s="612"/>
      <c r="F43" s="613"/>
      <c r="G43" s="614"/>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63"/>
      <c r="CH43" s="63"/>
      <c r="CI43" s="63"/>
      <c r="CJ43" s="63"/>
      <c r="CK43" s="63"/>
      <c r="CL43" s="63"/>
      <c r="CM43" s="63"/>
      <c r="CN43" s="63"/>
      <c r="CO43" s="63"/>
      <c r="CP43" s="63"/>
      <c r="CQ43" s="63"/>
      <c r="CR43" s="63"/>
      <c r="CS43" s="63"/>
      <c r="CT43" s="63"/>
      <c r="CU43" s="63"/>
      <c r="CV43" s="63"/>
      <c r="CW43" s="63"/>
      <c r="CX43" s="63"/>
      <c r="CY43" s="63"/>
      <c r="CZ43" s="63"/>
      <c r="DA43" s="63"/>
      <c r="DB43" s="63"/>
      <c r="DC43" s="63"/>
      <c r="DD43" s="63"/>
      <c r="DE43" s="63"/>
      <c r="DF43" s="63"/>
      <c r="DG43" s="63"/>
      <c r="DH43" s="63"/>
      <c r="DI43" s="63"/>
      <c r="DJ43" s="63"/>
      <c r="DK43" s="63"/>
      <c r="DL43" s="63"/>
      <c r="DM43" s="63"/>
      <c r="DN43" s="63"/>
      <c r="DO43" s="63"/>
      <c r="DP43" s="63"/>
      <c r="DQ43" s="63"/>
      <c r="DR43" s="63"/>
      <c r="DS43" s="63"/>
      <c r="DT43" s="63"/>
      <c r="DU43" s="63"/>
      <c r="DV43" s="63"/>
      <c r="DW43" s="63"/>
      <c r="DX43" s="63"/>
      <c r="DY43" s="63"/>
      <c r="DZ43" s="63"/>
      <c r="EA43" s="63"/>
      <c r="EB43" s="63"/>
      <c r="EC43" s="63"/>
      <c r="ED43" s="63"/>
      <c r="EE43" s="63"/>
      <c r="EF43" s="63"/>
      <c r="EG43" s="63"/>
      <c r="EH43" s="63"/>
      <c r="EI43" s="63"/>
      <c r="EJ43" s="63"/>
      <c r="EK43" s="63"/>
      <c r="EL43" s="63"/>
      <c r="EM43" s="63"/>
      <c r="EN43" s="63"/>
      <c r="EO43" s="63"/>
      <c r="EP43" s="63"/>
      <c r="EQ43" s="63"/>
      <c r="ER43" s="63"/>
      <c r="ES43" s="63"/>
      <c r="ET43" s="63"/>
      <c r="EU43" s="63"/>
      <c r="EV43" s="63"/>
      <c r="EW43" s="63"/>
      <c r="EX43" s="63"/>
      <c r="EY43" s="63"/>
      <c r="EZ43" s="63"/>
      <c r="FA43" s="63"/>
      <c r="FB43" s="63"/>
      <c r="FC43" s="63"/>
      <c r="FD43" s="63"/>
      <c r="FE43" s="63"/>
      <c r="FF43" s="63"/>
      <c r="FG43" s="63"/>
      <c r="FH43" s="63"/>
      <c r="FI43" s="63"/>
      <c r="FJ43" s="63"/>
      <c r="FK43" s="63"/>
      <c r="FL43" s="63"/>
      <c r="FM43" s="63"/>
      <c r="FN43" s="63"/>
      <c r="FO43" s="63"/>
      <c r="FP43" s="63"/>
      <c r="FQ43" s="63"/>
      <c r="FR43" s="63"/>
      <c r="FS43" s="63"/>
      <c r="FT43" s="63"/>
      <c r="FU43" s="63"/>
      <c r="FV43" s="63"/>
      <c r="FW43" s="63"/>
      <c r="FX43" s="63"/>
      <c r="FY43" s="63"/>
      <c r="FZ43" s="63"/>
      <c r="GA43" s="63"/>
      <c r="GB43" s="63"/>
      <c r="GC43" s="63"/>
      <c r="GD43" s="63"/>
      <c r="GE43" s="63"/>
      <c r="GF43" s="63"/>
      <c r="GG43" s="63"/>
      <c r="GH43" s="63"/>
      <c r="GI43" s="63"/>
      <c r="GJ43" s="63"/>
      <c r="GK43" s="63"/>
      <c r="GL43" s="63"/>
      <c r="GM43" s="63"/>
      <c r="GN43" s="63"/>
      <c r="GO43" s="63"/>
      <c r="GP43" s="63"/>
      <c r="GQ43" s="63"/>
      <c r="GR43" s="63"/>
      <c r="GS43" s="63"/>
      <c r="GT43" s="63"/>
      <c r="GU43" s="63"/>
      <c r="GV43" s="63"/>
      <c r="GW43" s="63"/>
      <c r="GX43" s="63"/>
      <c r="GY43" s="63"/>
      <c r="GZ43" s="63"/>
      <c r="HA43" s="63"/>
      <c r="HB43" s="63"/>
      <c r="HC43" s="63"/>
      <c r="HD43" s="63"/>
      <c r="HE43" s="63"/>
      <c r="HF43" s="63"/>
      <c r="HG43" s="63"/>
      <c r="HH43" s="63"/>
      <c r="HI43" s="63"/>
      <c r="HJ43" s="63"/>
      <c r="HK43" s="63"/>
      <c r="HL43" s="63"/>
      <c r="HM43" s="63"/>
      <c r="HN43" s="63"/>
      <c r="HO43" s="63"/>
      <c r="HP43" s="63"/>
      <c r="HQ43" s="63"/>
      <c r="HR43" s="63"/>
      <c r="HS43" s="63"/>
      <c r="HT43" s="63"/>
      <c r="HU43" s="63"/>
      <c r="HV43" s="63"/>
      <c r="HW43" s="63"/>
      <c r="HX43" s="63"/>
      <c r="HY43" s="63"/>
      <c r="HZ43" s="63"/>
      <c r="IA43" s="63"/>
      <c r="IB43" s="63"/>
      <c r="IC43" s="63"/>
      <c r="ID43" s="63"/>
      <c r="IE43" s="63"/>
      <c r="IF43" s="63"/>
      <c r="IG43" s="63"/>
      <c r="IH43" s="63"/>
      <c r="II43" s="63"/>
      <c r="IJ43" s="63"/>
    </row>
    <row r="44" spans="1:244" x14ac:dyDescent="0.2">
      <c r="A44" s="104"/>
      <c r="B44" s="105"/>
      <c r="C44" s="406"/>
      <c r="E44" s="60"/>
      <c r="F44" s="60"/>
      <c r="G44" s="62"/>
    </row>
    <row r="45" spans="1:244" x14ac:dyDescent="0.2">
      <c r="A45" s="104" t="s">
        <v>52</v>
      </c>
      <c r="B45" s="105" t="s">
        <v>76</v>
      </c>
      <c r="C45" s="406" t="s">
        <v>110</v>
      </c>
      <c r="E45" s="612"/>
      <c r="F45" s="613"/>
      <c r="G45" s="614"/>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63"/>
      <c r="CH45" s="63"/>
      <c r="CI45" s="63"/>
      <c r="CJ45" s="63"/>
      <c r="CK45" s="63"/>
      <c r="CL45" s="63"/>
      <c r="CM45" s="63"/>
      <c r="CN45" s="63"/>
      <c r="CO45" s="63"/>
      <c r="CP45" s="63"/>
      <c r="CQ45" s="63"/>
      <c r="CR45" s="63"/>
      <c r="CS45" s="63"/>
      <c r="CT45" s="63"/>
      <c r="CU45" s="63"/>
      <c r="CV45" s="63"/>
      <c r="CW45" s="63"/>
      <c r="CX45" s="63"/>
      <c r="CY45" s="63"/>
      <c r="CZ45" s="63"/>
      <c r="DA45" s="63"/>
      <c r="DB45" s="63"/>
      <c r="DC45" s="63"/>
      <c r="DD45" s="63"/>
      <c r="DE45" s="63"/>
      <c r="DF45" s="63"/>
      <c r="DG45" s="63"/>
      <c r="DH45" s="63"/>
      <c r="DI45" s="63"/>
      <c r="DJ45" s="63"/>
      <c r="DK45" s="63"/>
      <c r="DL45" s="63"/>
      <c r="DM45" s="63"/>
      <c r="DN45" s="63"/>
      <c r="DO45" s="63"/>
      <c r="DP45" s="63"/>
      <c r="DQ45" s="63"/>
      <c r="DR45" s="63"/>
      <c r="DS45" s="63"/>
      <c r="DT45" s="63"/>
      <c r="DU45" s="63"/>
      <c r="DV45" s="63"/>
      <c r="DW45" s="63"/>
      <c r="DX45" s="63"/>
      <c r="DY45" s="63"/>
      <c r="DZ45" s="63"/>
      <c r="EA45" s="63"/>
      <c r="EB45" s="63"/>
      <c r="EC45" s="63"/>
      <c r="ED45" s="63"/>
      <c r="EE45" s="63"/>
      <c r="EF45" s="63"/>
      <c r="EG45" s="63"/>
      <c r="EH45" s="63"/>
      <c r="EI45" s="63"/>
      <c r="EJ45" s="63"/>
      <c r="EK45" s="63"/>
      <c r="EL45" s="63"/>
      <c r="EM45" s="63"/>
      <c r="EN45" s="63"/>
      <c r="EO45" s="63"/>
      <c r="EP45" s="63"/>
      <c r="EQ45" s="63"/>
      <c r="ER45" s="63"/>
      <c r="ES45" s="63"/>
      <c r="ET45" s="63"/>
      <c r="EU45" s="63"/>
      <c r="EV45" s="63"/>
      <c r="EW45" s="63"/>
      <c r="EX45" s="63"/>
      <c r="EY45" s="63"/>
      <c r="EZ45" s="63"/>
      <c r="FA45" s="63"/>
      <c r="FB45" s="63"/>
      <c r="FC45" s="63"/>
      <c r="FD45" s="63"/>
      <c r="FE45" s="63"/>
      <c r="FF45" s="63"/>
      <c r="FG45" s="63"/>
      <c r="FH45" s="63"/>
      <c r="FI45" s="63"/>
      <c r="FJ45" s="63"/>
      <c r="FK45" s="63"/>
      <c r="FL45" s="63"/>
      <c r="FM45" s="63"/>
      <c r="FN45" s="63"/>
      <c r="FO45" s="63"/>
      <c r="FP45" s="63"/>
      <c r="FQ45" s="63"/>
      <c r="FR45" s="63"/>
      <c r="FS45" s="63"/>
      <c r="FT45" s="63"/>
      <c r="FU45" s="63"/>
      <c r="FV45" s="63"/>
      <c r="FW45" s="63"/>
      <c r="FX45" s="63"/>
      <c r="FY45" s="63"/>
      <c r="FZ45" s="63"/>
      <c r="GA45" s="63"/>
      <c r="GB45" s="63"/>
      <c r="GC45" s="63"/>
      <c r="GD45" s="63"/>
      <c r="GE45" s="63"/>
      <c r="GF45" s="63"/>
      <c r="GG45" s="63"/>
      <c r="GH45" s="63"/>
      <c r="GI45" s="63"/>
      <c r="GJ45" s="63"/>
      <c r="GK45" s="63"/>
      <c r="GL45" s="63"/>
      <c r="GM45" s="63"/>
      <c r="GN45" s="63"/>
      <c r="GO45" s="63"/>
      <c r="GP45" s="63"/>
      <c r="GQ45" s="63"/>
      <c r="GR45" s="63"/>
      <c r="GS45" s="63"/>
      <c r="GT45" s="63"/>
      <c r="GU45" s="63"/>
      <c r="GV45" s="63"/>
      <c r="GW45" s="63"/>
      <c r="GX45" s="63"/>
      <c r="GY45" s="63"/>
      <c r="GZ45" s="63"/>
      <c r="HA45" s="63"/>
      <c r="HB45" s="63"/>
      <c r="HC45" s="63"/>
      <c r="HD45" s="63"/>
      <c r="HE45" s="63"/>
      <c r="HF45" s="63"/>
      <c r="HG45" s="63"/>
      <c r="HH45" s="63"/>
      <c r="HI45" s="63"/>
      <c r="HJ45" s="63"/>
      <c r="HK45" s="63"/>
      <c r="HL45" s="63"/>
      <c r="HM45" s="63"/>
      <c r="HN45" s="63"/>
      <c r="HO45" s="63"/>
      <c r="HP45" s="63"/>
      <c r="HQ45" s="63"/>
      <c r="HR45" s="63"/>
      <c r="HS45" s="63"/>
      <c r="HT45" s="63"/>
      <c r="HU45" s="63"/>
      <c r="HV45" s="63"/>
      <c r="HW45" s="63"/>
      <c r="HX45" s="63"/>
      <c r="HY45" s="63"/>
      <c r="HZ45" s="63"/>
      <c r="IA45" s="63"/>
      <c r="IB45" s="63"/>
      <c r="IC45" s="63"/>
      <c r="ID45" s="63"/>
      <c r="IE45" s="63"/>
      <c r="IF45" s="63"/>
      <c r="IG45" s="63"/>
      <c r="IH45" s="63"/>
      <c r="II45" s="63"/>
      <c r="IJ45" s="63"/>
    </row>
    <row r="46" spans="1:244" x14ac:dyDescent="0.2">
      <c r="A46" s="104"/>
      <c r="B46" s="105"/>
      <c r="C46" s="406"/>
      <c r="E46" s="60"/>
      <c r="F46" s="60"/>
      <c r="G46" s="62"/>
    </row>
    <row r="47" spans="1:244" x14ac:dyDescent="0.2">
      <c r="A47" s="104" t="s">
        <v>53</v>
      </c>
      <c r="B47" s="105" t="s">
        <v>95</v>
      </c>
      <c r="C47" s="406" t="s">
        <v>110</v>
      </c>
      <c r="E47" s="612"/>
      <c r="F47" s="613"/>
      <c r="G47" s="614"/>
    </row>
    <row r="48" spans="1:244" x14ac:dyDescent="0.2">
      <c r="A48" s="104"/>
      <c r="B48" s="105"/>
      <c r="C48" s="406"/>
      <c r="E48" s="60"/>
      <c r="F48" s="60"/>
      <c r="G48" s="62"/>
    </row>
    <row r="49" spans="1:244" x14ac:dyDescent="0.2">
      <c r="A49" s="104" t="s">
        <v>103</v>
      </c>
      <c r="B49" s="105" t="s">
        <v>167</v>
      </c>
      <c r="C49" s="406" t="s">
        <v>110</v>
      </c>
      <c r="E49" s="612"/>
      <c r="F49" s="613"/>
      <c r="G49" s="614"/>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c r="AO49" s="63"/>
      <c r="AP49" s="63"/>
      <c r="AQ49" s="63"/>
      <c r="AR49" s="63"/>
      <c r="AS49" s="63"/>
      <c r="AT49" s="63"/>
      <c r="AU49" s="63"/>
      <c r="AV49" s="63"/>
      <c r="AW49" s="63"/>
      <c r="AX49" s="63"/>
      <c r="AY49" s="63"/>
      <c r="AZ49" s="63"/>
      <c r="BA49" s="63"/>
      <c r="BB49" s="63"/>
      <c r="BC49" s="63"/>
      <c r="BD49" s="63"/>
      <c r="BE49" s="63"/>
      <c r="BF49" s="63"/>
      <c r="BG49" s="63"/>
      <c r="BH49" s="63"/>
      <c r="BI49" s="63"/>
      <c r="BJ49" s="63"/>
      <c r="BK49" s="63"/>
      <c r="BL49" s="63"/>
      <c r="BM49" s="63"/>
      <c r="BN49" s="63"/>
      <c r="BO49" s="63"/>
      <c r="BP49" s="63"/>
      <c r="BQ49" s="63"/>
      <c r="BR49" s="63"/>
      <c r="BS49" s="63"/>
      <c r="BT49" s="63"/>
      <c r="BU49" s="63"/>
      <c r="BV49" s="63"/>
      <c r="BW49" s="63"/>
      <c r="BX49" s="63"/>
      <c r="BY49" s="63"/>
      <c r="BZ49" s="63"/>
      <c r="CA49" s="63"/>
      <c r="CB49" s="63"/>
      <c r="CC49" s="63"/>
      <c r="CD49" s="63"/>
      <c r="CE49" s="63"/>
      <c r="CF49" s="63"/>
      <c r="CG49" s="63"/>
      <c r="CH49" s="63"/>
      <c r="CI49" s="63"/>
      <c r="CJ49" s="63"/>
      <c r="CK49" s="63"/>
      <c r="CL49" s="63"/>
      <c r="CM49" s="63"/>
      <c r="CN49" s="63"/>
      <c r="CO49" s="63"/>
      <c r="CP49" s="63"/>
      <c r="CQ49" s="63"/>
      <c r="CR49" s="63"/>
      <c r="CS49" s="63"/>
      <c r="CT49" s="63"/>
      <c r="CU49" s="63"/>
      <c r="CV49" s="63"/>
      <c r="CW49" s="63"/>
      <c r="CX49" s="63"/>
      <c r="CY49" s="63"/>
      <c r="CZ49" s="63"/>
      <c r="DA49" s="63"/>
      <c r="DB49" s="63"/>
      <c r="DC49" s="63"/>
      <c r="DD49" s="63"/>
      <c r="DE49" s="63"/>
      <c r="DF49" s="63"/>
      <c r="DG49" s="63"/>
      <c r="DH49" s="63"/>
      <c r="DI49" s="63"/>
      <c r="DJ49" s="63"/>
      <c r="DK49" s="63"/>
      <c r="DL49" s="63"/>
      <c r="DM49" s="63"/>
      <c r="DN49" s="63"/>
      <c r="DO49" s="63"/>
      <c r="DP49" s="63"/>
      <c r="DQ49" s="63"/>
      <c r="DR49" s="63"/>
      <c r="DS49" s="63"/>
      <c r="DT49" s="63"/>
      <c r="DU49" s="63"/>
      <c r="DV49" s="63"/>
      <c r="DW49" s="63"/>
      <c r="DX49" s="63"/>
      <c r="DY49" s="63"/>
      <c r="DZ49" s="63"/>
      <c r="EA49" s="63"/>
      <c r="EB49" s="63"/>
      <c r="EC49" s="63"/>
      <c r="ED49" s="63"/>
      <c r="EE49" s="63"/>
      <c r="EF49" s="63"/>
      <c r="EG49" s="63"/>
      <c r="EH49" s="63"/>
      <c r="EI49" s="63"/>
      <c r="EJ49" s="63"/>
      <c r="EK49" s="63"/>
      <c r="EL49" s="63"/>
      <c r="EM49" s="63"/>
      <c r="EN49" s="63"/>
      <c r="EO49" s="63"/>
      <c r="EP49" s="63"/>
      <c r="EQ49" s="63"/>
      <c r="ER49" s="63"/>
      <c r="ES49" s="63"/>
      <c r="ET49" s="63"/>
      <c r="EU49" s="63"/>
      <c r="EV49" s="63"/>
      <c r="EW49" s="63"/>
      <c r="EX49" s="63"/>
      <c r="EY49" s="63"/>
      <c r="EZ49" s="63"/>
      <c r="FA49" s="63"/>
      <c r="FB49" s="63"/>
      <c r="FC49" s="63"/>
      <c r="FD49" s="63"/>
      <c r="FE49" s="63"/>
      <c r="FF49" s="63"/>
      <c r="FG49" s="63"/>
      <c r="FH49" s="63"/>
      <c r="FI49" s="63"/>
      <c r="FJ49" s="63"/>
      <c r="FK49" s="63"/>
      <c r="FL49" s="63"/>
      <c r="FM49" s="63"/>
      <c r="FN49" s="63"/>
      <c r="FO49" s="63"/>
      <c r="FP49" s="63"/>
      <c r="FQ49" s="63"/>
      <c r="FR49" s="63"/>
      <c r="FS49" s="63"/>
      <c r="FT49" s="63"/>
      <c r="FU49" s="63"/>
      <c r="FV49" s="63"/>
      <c r="FW49" s="63"/>
      <c r="FX49" s="63"/>
      <c r="FY49" s="63"/>
      <c r="FZ49" s="63"/>
      <c r="GA49" s="63"/>
      <c r="GB49" s="63"/>
      <c r="GC49" s="63"/>
      <c r="GD49" s="63"/>
      <c r="GE49" s="63"/>
      <c r="GF49" s="63"/>
      <c r="GG49" s="63"/>
      <c r="GH49" s="63"/>
      <c r="GI49" s="63"/>
      <c r="GJ49" s="63"/>
      <c r="GK49" s="63"/>
      <c r="GL49" s="63"/>
      <c r="GM49" s="63"/>
      <c r="GN49" s="63"/>
      <c r="GO49" s="63"/>
      <c r="GP49" s="63"/>
      <c r="GQ49" s="63"/>
      <c r="GR49" s="63"/>
      <c r="GS49" s="63"/>
      <c r="GT49" s="63"/>
      <c r="GU49" s="63"/>
      <c r="GV49" s="63"/>
      <c r="GW49" s="63"/>
      <c r="GX49" s="63"/>
      <c r="GY49" s="63"/>
      <c r="GZ49" s="63"/>
      <c r="HA49" s="63"/>
      <c r="HB49" s="63"/>
      <c r="HC49" s="63"/>
      <c r="HD49" s="63"/>
      <c r="HE49" s="63"/>
      <c r="HF49" s="63"/>
      <c r="HG49" s="63"/>
      <c r="HH49" s="63"/>
      <c r="HI49" s="63"/>
      <c r="HJ49" s="63"/>
      <c r="HK49" s="63"/>
      <c r="HL49" s="63"/>
      <c r="HM49" s="63"/>
      <c r="HN49" s="63"/>
      <c r="HO49" s="63"/>
      <c r="HP49" s="63"/>
      <c r="HQ49" s="63"/>
      <c r="HR49" s="63"/>
      <c r="HS49" s="63"/>
      <c r="HT49" s="63"/>
      <c r="HU49" s="63"/>
      <c r="HV49" s="63"/>
      <c r="HW49" s="63"/>
      <c r="HX49" s="63"/>
      <c r="HY49" s="63"/>
      <c r="HZ49" s="63"/>
      <c r="IA49" s="63"/>
      <c r="IB49" s="63"/>
      <c r="IC49" s="63"/>
      <c r="ID49" s="63"/>
      <c r="IE49" s="63"/>
      <c r="IF49" s="63"/>
      <c r="IG49" s="63"/>
      <c r="IH49" s="63"/>
      <c r="II49" s="63"/>
      <c r="IJ49" s="63"/>
    </row>
    <row r="50" spans="1:244" x14ac:dyDescent="0.2">
      <c r="A50" s="104"/>
      <c r="B50" s="105"/>
      <c r="C50" s="406"/>
      <c r="E50" s="61"/>
      <c r="F50" s="61"/>
      <c r="G50" s="61"/>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3"/>
      <c r="AS50" s="63"/>
      <c r="AT50" s="63"/>
      <c r="AU50" s="63"/>
      <c r="AV50" s="63"/>
      <c r="AW50" s="63"/>
      <c r="AX50" s="63"/>
      <c r="AY50" s="63"/>
      <c r="AZ50" s="63"/>
      <c r="BA50" s="63"/>
      <c r="BB50" s="63"/>
      <c r="BC50" s="63"/>
      <c r="BD50" s="63"/>
      <c r="BE50" s="63"/>
      <c r="BF50" s="63"/>
      <c r="BG50" s="63"/>
      <c r="BH50" s="63"/>
      <c r="BI50" s="63"/>
      <c r="BJ50" s="63"/>
      <c r="BK50" s="63"/>
      <c r="BL50" s="63"/>
      <c r="BM50" s="63"/>
      <c r="BN50" s="63"/>
      <c r="BO50" s="63"/>
      <c r="BP50" s="63"/>
      <c r="BQ50" s="63"/>
      <c r="BR50" s="63"/>
      <c r="BS50" s="63"/>
      <c r="BT50" s="63"/>
      <c r="BU50" s="63"/>
      <c r="BV50" s="63"/>
      <c r="BW50" s="63"/>
      <c r="BX50" s="63"/>
      <c r="BY50" s="63"/>
      <c r="BZ50" s="63"/>
      <c r="CA50" s="63"/>
      <c r="CB50" s="63"/>
      <c r="CC50" s="63"/>
      <c r="CD50" s="63"/>
      <c r="CE50" s="63"/>
      <c r="CF50" s="63"/>
      <c r="CG50" s="63"/>
      <c r="CH50" s="63"/>
      <c r="CI50" s="63"/>
      <c r="CJ50" s="63"/>
      <c r="CK50" s="63"/>
      <c r="CL50" s="63"/>
      <c r="CM50" s="63"/>
      <c r="CN50" s="63"/>
      <c r="CO50" s="63"/>
      <c r="CP50" s="63"/>
      <c r="CQ50" s="63"/>
      <c r="CR50" s="63"/>
      <c r="CS50" s="63"/>
      <c r="CT50" s="63"/>
      <c r="CU50" s="63"/>
      <c r="CV50" s="63"/>
      <c r="CW50" s="63"/>
      <c r="CX50" s="63"/>
      <c r="CY50" s="63"/>
      <c r="CZ50" s="63"/>
      <c r="DA50" s="63"/>
      <c r="DB50" s="63"/>
      <c r="DC50" s="63"/>
      <c r="DD50" s="63"/>
      <c r="DE50" s="63"/>
      <c r="DF50" s="63"/>
      <c r="DG50" s="63"/>
      <c r="DH50" s="63"/>
      <c r="DI50" s="63"/>
      <c r="DJ50" s="63"/>
      <c r="DK50" s="63"/>
      <c r="DL50" s="63"/>
      <c r="DM50" s="63"/>
      <c r="DN50" s="63"/>
      <c r="DO50" s="63"/>
      <c r="DP50" s="63"/>
      <c r="DQ50" s="63"/>
      <c r="DR50" s="63"/>
      <c r="DS50" s="63"/>
      <c r="DT50" s="63"/>
      <c r="DU50" s="63"/>
      <c r="DV50" s="63"/>
      <c r="DW50" s="63"/>
      <c r="DX50" s="63"/>
      <c r="DY50" s="63"/>
      <c r="DZ50" s="63"/>
      <c r="EA50" s="63"/>
      <c r="EB50" s="63"/>
      <c r="EC50" s="63"/>
      <c r="ED50" s="63"/>
      <c r="EE50" s="63"/>
      <c r="EF50" s="63"/>
      <c r="EG50" s="63"/>
      <c r="EH50" s="63"/>
      <c r="EI50" s="63"/>
      <c r="EJ50" s="63"/>
      <c r="EK50" s="63"/>
      <c r="EL50" s="63"/>
      <c r="EM50" s="63"/>
      <c r="EN50" s="63"/>
      <c r="EO50" s="63"/>
      <c r="EP50" s="63"/>
      <c r="EQ50" s="63"/>
      <c r="ER50" s="63"/>
      <c r="ES50" s="63"/>
      <c r="ET50" s="63"/>
      <c r="EU50" s="63"/>
      <c r="EV50" s="63"/>
      <c r="EW50" s="63"/>
      <c r="EX50" s="63"/>
      <c r="EY50" s="63"/>
      <c r="EZ50" s="63"/>
      <c r="FA50" s="63"/>
      <c r="FB50" s="63"/>
      <c r="FC50" s="63"/>
      <c r="FD50" s="63"/>
      <c r="FE50" s="63"/>
      <c r="FF50" s="63"/>
      <c r="FG50" s="63"/>
      <c r="FH50" s="63"/>
      <c r="FI50" s="63"/>
      <c r="FJ50" s="63"/>
      <c r="FK50" s="63"/>
      <c r="FL50" s="63"/>
      <c r="FM50" s="63"/>
      <c r="FN50" s="63"/>
      <c r="FO50" s="63"/>
      <c r="FP50" s="63"/>
      <c r="FQ50" s="63"/>
      <c r="FR50" s="63"/>
      <c r="FS50" s="63"/>
      <c r="FT50" s="63"/>
      <c r="FU50" s="63"/>
      <c r="FV50" s="63"/>
      <c r="FW50" s="63"/>
      <c r="FX50" s="63"/>
      <c r="FY50" s="63"/>
      <c r="FZ50" s="63"/>
      <c r="GA50" s="63"/>
      <c r="GB50" s="63"/>
      <c r="GC50" s="63"/>
      <c r="GD50" s="63"/>
      <c r="GE50" s="63"/>
      <c r="GF50" s="63"/>
      <c r="GG50" s="63"/>
      <c r="GH50" s="63"/>
      <c r="GI50" s="63"/>
      <c r="GJ50" s="63"/>
      <c r="GK50" s="63"/>
      <c r="GL50" s="63"/>
      <c r="GM50" s="63"/>
      <c r="GN50" s="63"/>
      <c r="GO50" s="63"/>
      <c r="GP50" s="63"/>
      <c r="GQ50" s="63"/>
      <c r="GR50" s="63"/>
      <c r="GS50" s="63"/>
      <c r="GT50" s="63"/>
      <c r="GU50" s="63"/>
      <c r="GV50" s="63"/>
      <c r="GW50" s="63"/>
      <c r="GX50" s="63"/>
      <c r="GY50" s="63"/>
      <c r="GZ50" s="63"/>
      <c r="HA50" s="63"/>
      <c r="HB50" s="63"/>
      <c r="HC50" s="63"/>
      <c r="HD50" s="63"/>
      <c r="HE50" s="63"/>
      <c r="HF50" s="63"/>
      <c r="HG50" s="63"/>
      <c r="HH50" s="63"/>
      <c r="HI50" s="63"/>
      <c r="HJ50" s="63"/>
      <c r="HK50" s="63"/>
      <c r="HL50" s="63"/>
      <c r="HM50" s="63"/>
      <c r="HN50" s="63"/>
      <c r="HO50" s="63"/>
      <c r="HP50" s="63"/>
      <c r="HQ50" s="63"/>
      <c r="HR50" s="63"/>
      <c r="HS50" s="63"/>
      <c r="HT50" s="63"/>
      <c r="HU50" s="63"/>
      <c r="HV50" s="63"/>
      <c r="HW50" s="63"/>
      <c r="HX50" s="63"/>
      <c r="HY50" s="63"/>
      <c r="HZ50" s="63"/>
      <c r="IA50" s="63"/>
      <c r="IB50" s="63"/>
      <c r="IC50" s="63"/>
      <c r="ID50" s="63"/>
      <c r="IE50" s="63"/>
      <c r="IF50" s="63"/>
      <c r="IG50" s="63"/>
      <c r="IH50" s="63"/>
      <c r="II50" s="63"/>
      <c r="IJ50" s="63"/>
    </row>
    <row r="51" spans="1:244" x14ac:dyDescent="0.2">
      <c r="A51" s="104" t="s">
        <v>54</v>
      </c>
      <c r="B51" s="105" t="s">
        <v>635</v>
      </c>
      <c r="C51" s="406" t="s">
        <v>110</v>
      </c>
      <c r="E51" s="612"/>
      <c r="F51" s="613"/>
      <c r="G51" s="614"/>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c r="AU51" s="63"/>
      <c r="AV51" s="63"/>
      <c r="AW51" s="63"/>
      <c r="AX51" s="63"/>
      <c r="AY51" s="63"/>
      <c r="AZ51" s="63"/>
      <c r="BA51" s="63"/>
      <c r="BB51" s="63"/>
      <c r="BC51" s="63"/>
      <c r="BD51" s="63"/>
      <c r="BE51" s="63"/>
      <c r="BF51" s="63"/>
      <c r="BG51" s="63"/>
      <c r="BH51" s="63"/>
      <c r="BI51" s="63"/>
      <c r="BJ51" s="63"/>
      <c r="BK51" s="63"/>
      <c r="BL51" s="63"/>
      <c r="BM51" s="63"/>
      <c r="BN51" s="63"/>
      <c r="BO51" s="63"/>
      <c r="BP51" s="63"/>
      <c r="BQ51" s="63"/>
      <c r="BR51" s="63"/>
      <c r="BS51" s="63"/>
      <c r="BT51" s="63"/>
      <c r="BU51" s="63"/>
      <c r="BV51" s="63"/>
      <c r="BW51" s="63"/>
      <c r="BX51" s="63"/>
      <c r="BY51" s="63"/>
      <c r="BZ51" s="63"/>
      <c r="CA51" s="63"/>
      <c r="CB51" s="63"/>
      <c r="CC51" s="63"/>
      <c r="CD51" s="63"/>
      <c r="CE51" s="63"/>
      <c r="CF51" s="63"/>
      <c r="CG51" s="63"/>
      <c r="CH51" s="63"/>
      <c r="CI51" s="63"/>
      <c r="CJ51" s="63"/>
      <c r="CK51" s="63"/>
      <c r="CL51" s="63"/>
      <c r="CM51" s="63"/>
      <c r="CN51" s="63"/>
      <c r="CO51" s="63"/>
      <c r="CP51" s="63"/>
      <c r="CQ51" s="63"/>
      <c r="CR51" s="63"/>
      <c r="CS51" s="63"/>
      <c r="CT51" s="63"/>
      <c r="CU51" s="63"/>
      <c r="CV51" s="63"/>
      <c r="CW51" s="63"/>
      <c r="CX51" s="63"/>
      <c r="CY51" s="63"/>
      <c r="CZ51" s="63"/>
      <c r="DA51" s="63"/>
      <c r="DB51" s="63"/>
      <c r="DC51" s="63"/>
      <c r="DD51" s="63"/>
      <c r="DE51" s="63"/>
      <c r="DF51" s="63"/>
      <c r="DG51" s="63"/>
      <c r="DH51" s="63"/>
      <c r="DI51" s="63"/>
      <c r="DJ51" s="63"/>
      <c r="DK51" s="63"/>
      <c r="DL51" s="63"/>
      <c r="DM51" s="63"/>
      <c r="DN51" s="63"/>
      <c r="DO51" s="63"/>
      <c r="DP51" s="63"/>
      <c r="DQ51" s="63"/>
      <c r="DR51" s="63"/>
      <c r="DS51" s="63"/>
      <c r="DT51" s="63"/>
      <c r="DU51" s="63"/>
      <c r="DV51" s="63"/>
      <c r="DW51" s="63"/>
      <c r="DX51" s="63"/>
      <c r="DY51" s="63"/>
      <c r="DZ51" s="63"/>
      <c r="EA51" s="63"/>
      <c r="EB51" s="63"/>
      <c r="EC51" s="63"/>
      <c r="ED51" s="63"/>
      <c r="EE51" s="63"/>
      <c r="EF51" s="63"/>
      <c r="EG51" s="63"/>
      <c r="EH51" s="63"/>
      <c r="EI51" s="63"/>
      <c r="EJ51" s="63"/>
      <c r="EK51" s="63"/>
      <c r="EL51" s="63"/>
      <c r="EM51" s="63"/>
      <c r="EN51" s="63"/>
      <c r="EO51" s="63"/>
      <c r="EP51" s="63"/>
      <c r="EQ51" s="63"/>
      <c r="ER51" s="63"/>
      <c r="ES51" s="63"/>
      <c r="ET51" s="63"/>
      <c r="EU51" s="63"/>
      <c r="EV51" s="63"/>
      <c r="EW51" s="63"/>
      <c r="EX51" s="63"/>
      <c r="EY51" s="63"/>
      <c r="EZ51" s="63"/>
      <c r="FA51" s="63"/>
      <c r="FB51" s="63"/>
      <c r="FC51" s="63"/>
      <c r="FD51" s="63"/>
      <c r="FE51" s="63"/>
      <c r="FF51" s="63"/>
      <c r="FG51" s="63"/>
      <c r="FH51" s="63"/>
      <c r="FI51" s="63"/>
      <c r="FJ51" s="63"/>
      <c r="FK51" s="63"/>
      <c r="FL51" s="63"/>
      <c r="FM51" s="63"/>
      <c r="FN51" s="63"/>
      <c r="FO51" s="63"/>
      <c r="FP51" s="63"/>
      <c r="FQ51" s="63"/>
      <c r="FR51" s="63"/>
      <c r="FS51" s="63"/>
      <c r="FT51" s="63"/>
      <c r="FU51" s="63"/>
      <c r="FV51" s="63"/>
      <c r="FW51" s="63"/>
      <c r="FX51" s="63"/>
      <c r="FY51" s="63"/>
      <c r="FZ51" s="63"/>
      <c r="GA51" s="63"/>
      <c r="GB51" s="63"/>
      <c r="GC51" s="63"/>
      <c r="GD51" s="63"/>
      <c r="GE51" s="63"/>
      <c r="GF51" s="63"/>
      <c r="GG51" s="63"/>
      <c r="GH51" s="63"/>
      <c r="GI51" s="63"/>
      <c r="GJ51" s="63"/>
      <c r="GK51" s="63"/>
      <c r="GL51" s="63"/>
      <c r="GM51" s="63"/>
      <c r="GN51" s="63"/>
      <c r="GO51" s="63"/>
      <c r="GP51" s="63"/>
      <c r="GQ51" s="63"/>
      <c r="GR51" s="63"/>
      <c r="GS51" s="63"/>
      <c r="GT51" s="63"/>
      <c r="GU51" s="63"/>
      <c r="GV51" s="63"/>
      <c r="GW51" s="63"/>
      <c r="GX51" s="63"/>
      <c r="GY51" s="63"/>
      <c r="GZ51" s="63"/>
      <c r="HA51" s="63"/>
      <c r="HB51" s="63"/>
      <c r="HC51" s="63"/>
      <c r="HD51" s="63"/>
      <c r="HE51" s="63"/>
      <c r="HF51" s="63"/>
      <c r="HG51" s="63"/>
      <c r="HH51" s="63"/>
      <c r="HI51" s="63"/>
      <c r="HJ51" s="63"/>
      <c r="HK51" s="63"/>
      <c r="HL51" s="63"/>
      <c r="HM51" s="63"/>
      <c r="HN51" s="63"/>
      <c r="HO51" s="63"/>
      <c r="HP51" s="63"/>
      <c r="HQ51" s="63"/>
      <c r="HR51" s="63"/>
      <c r="HS51" s="63"/>
      <c r="HT51" s="63"/>
      <c r="HU51" s="63"/>
      <c r="HV51" s="63"/>
      <c r="HW51" s="63"/>
      <c r="HX51" s="63"/>
      <c r="HY51" s="63"/>
      <c r="HZ51" s="63"/>
      <c r="IA51" s="63"/>
      <c r="IB51" s="63"/>
      <c r="IC51" s="63"/>
      <c r="ID51" s="63"/>
      <c r="IE51" s="63"/>
      <c r="IF51" s="63"/>
      <c r="IG51" s="63"/>
      <c r="IH51" s="63"/>
      <c r="II51" s="63"/>
      <c r="IJ51" s="63"/>
    </row>
    <row r="52" spans="1:244" x14ac:dyDescent="0.2">
      <c r="A52" s="104"/>
      <c r="B52" s="105"/>
      <c r="C52" s="406"/>
      <c r="E52" s="61"/>
      <c r="F52" s="61"/>
      <c r="G52" s="61"/>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c r="AO52" s="63"/>
      <c r="AP52" s="63"/>
      <c r="AQ52" s="63"/>
      <c r="AR52" s="63"/>
      <c r="AS52" s="63"/>
      <c r="AT52" s="63"/>
      <c r="AU52" s="63"/>
      <c r="AV52" s="63"/>
      <c r="AW52" s="63"/>
      <c r="AX52" s="63"/>
      <c r="AY52" s="63"/>
      <c r="AZ52" s="63"/>
      <c r="BA52" s="63"/>
      <c r="BB52" s="63"/>
      <c r="BC52" s="63"/>
      <c r="BD52" s="63"/>
      <c r="BE52" s="63"/>
      <c r="BF52" s="63"/>
      <c r="BG52" s="63"/>
      <c r="BH52" s="63"/>
      <c r="BI52" s="63"/>
      <c r="BJ52" s="63"/>
      <c r="BK52" s="63"/>
      <c r="BL52" s="63"/>
      <c r="BM52" s="63"/>
      <c r="BN52" s="63"/>
      <c r="BO52" s="63"/>
      <c r="BP52" s="63"/>
      <c r="BQ52" s="63"/>
      <c r="BR52" s="63"/>
      <c r="BS52" s="63"/>
      <c r="BT52" s="63"/>
      <c r="BU52" s="63"/>
      <c r="BV52" s="63"/>
      <c r="BW52" s="63"/>
      <c r="BX52" s="63"/>
      <c r="BY52" s="63"/>
      <c r="BZ52" s="63"/>
      <c r="CA52" s="63"/>
      <c r="CB52" s="63"/>
      <c r="CC52" s="63"/>
      <c r="CD52" s="63"/>
      <c r="CE52" s="63"/>
      <c r="CF52" s="63"/>
      <c r="CG52" s="63"/>
      <c r="CH52" s="63"/>
      <c r="CI52" s="63"/>
      <c r="CJ52" s="63"/>
      <c r="CK52" s="63"/>
      <c r="CL52" s="63"/>
      <c r="CM52" s="63"/>
      <c r="CN52" s="63"/>
      <c r="CO52" s="63"/>
      <c r="CP52" s="63"/>
      <c r="CQ52" s="63"/>
      <c r="CR52" s="63"/>
      <c r="CS52" s="63"/>
      <c r="CT52" s="63"/>
      <c r="CU52" s="63"/>
      <c r="CV52" s="63"/>
      <c r="CW52" s="63"/>
      <c r="CX52" s="63"/>
      <c r="CY52" s="63"/>
      <c r="CZ52" s="63"/>
      <c r="DA52" s="63"/>
      <c r="DB52" s="63"/>
      <c r="DC52" s="63"/>
      <c r="DD52" s="63"/>
      <c r="DE52" s="63"/>
      <c r="DF52" s="63"/>
      <c r="DG52" s="63"/>
      <c r="DH52" s="63"/>
      <c r="DI52" s="63"/>
      <c r="DJ52" s="63"/>
      <c r="DK52" s="63"/>
      <c r="DL52" s="63"/>
      <c r="DM52" s="63"/>
      <c r="DN52" s="63"/>
      <c r="DO52" s="63"/>
      <c r="DP52" s="63"/>
      <c r="DQ52" s="63"/>
      <c r="DR52" s="63"/>
      <c r="DS52" s="63"/>
      <c r="DT52" s="63"/>
      <c r="DU52" s="63"/>
      <c r="DV52" s="63"/>
      <c r="DW52" s="63"/>
      <c r="DX52" s="63"/>
      <c r="DY52" s="63"/>
      <c r="DZ52" s="63"/>
      <c r="EA52" s="63"/>
      <c r="EB52" s="63"/>
      <c r="EC52" s="63"/>
      <c r="ED52" s="63"/>
      <c r="EE52" s="63"/>
      <c r="EF52" s="63"/>
      <c r="EG52" s="63"/>
      <c r="EH52" s="63"/>
      <c r="EI52" s="63"/>
      <c r="EJ52" s="63"/>
      <c r="EK52" s="63"/>
      <c r="EL52" s="63"/>
      <c r="EM52" s="63"/>
      <c r="EN52" s="63"/>
      <c r="EO52" s="63"/>
      <c r="EP52" s="63"/>
      <c r="EQ52" s="63"/>
      <c r="ER52" s="63"/>
      <c r="ES52" s="63"/>
      <c r="ET52" s="63"/>
      <c r="EU52" s="63"/>
      <c r="EV52" s="63"/>
      <c r="EW52" s="63"/>
      <c r="EX52" s="63"/>
      <c r="EY52" s="63"/>
      <c r="EZ52" s="63"/>
      <c r="FA52" s="63"/>
      <c r="FB52" s="63"/>
      <c r="FC52" s="63"/>
      <c r="FD52" s="63"/>
      <c r="FE52" s="63"/>
      <c r="FF52" s="63"/>
      <c r="FG52" s="63"/>
      <c r="FH52" s="63"/>
      <c r="FI52" s="63"/>
      <c r="FJ52" s="63"/>
      <c r="FK52" s="63"/>
      <c r="FL52" s="63"/>
      <c r="FM52" s="63"/>
      <c r="FN52" s="63"/>
      <c r="FO52" s="63"/>
      <c r="FP52" s="63"/>
      <c r="FQ52" s="63"/>
      <c r="FR52" s="63"/>
      <c r="FS52" s="63"/>
      <c r="FT52" s="63"/>
      <c r="FU52" s="63"/>
      <c r="FV52" s="63"/>
      <c r="FW52" s="63"/>
      <c r="FX52" s="63"/>
      <c r="FY52" s="63"/>
      <c r="FZ52" s="63"/>
      <c r="GA52" s="63"/>
      <c r="GB52" s="63"/>
      <c r="GC52" s="63"/>
      <c r="GD52" s="63"/>
      <c r="GE52" s="63"/>
      <c r="GF52" s="63"/>
      <c r="GG52" s="63"/>
      <c r="GH52" s="63"/>
      <c r="GI52" s="63"/>
      <c r="GJ52" s="63"/>
      <c r="GK52" s="63"/>
      <c r="GL52" s="63"/>
      <c r="GM52" s="63"/>
      <c r="GN52" s="63"/>
      <c r="GO52" s="63"/>
      <c r="GP52" s="63"/>
      <c r="GQ52" s="63"/>
      <c r="GR52" s="63"/>
      <c r="GS52" s="63"/>
      <c r="GT52" s="63"/>
      <c r="GU52" s="63"/>
      <c r="GV52" s="63"/>
      <c r="GW52" s="63"/>
      <c r="GX52" s="63"/>
      <c r="GY52" s="63"/>
      <c r="GZ52" s="63"/>
      <c r="HA52" s="63"/>
      <c r="HB52" s="63"/>
      <c r="HC52" s="63"/>
      <c r="HD52" s="63"/>
      <c r="HE52" s="63"/>
      <c r="HF52" s="63"/>
      <c r="HG52" s="63"/>
      <c r="HH52" s="63"/>
      <c r="HI52" s="63"/>
      <c r="HJ52" s="63"/>
      <c r="HK52" s="63"/>
      <c r="HL52" s="63"/>
      <c r="HM52" s="63"/>
      <c r="HN52" s="63"/>
      <c r="HO52" s="63"/>
      <c r="HP52" s="63"/>
      <c r="HQ52" s="63"/>
      <c r="HR52" s="63"/>
      <c r="HS52" s="63"/>
      <c r="HT52" s="63"/>
      <c r="HU52" s="63"/>
      <c r="HV52" s="63"/>
      <c r="HW52" s="63"/>
      <c r="HX52" s="63"/>
      <c r="HY52" s="63"/>
      <c r="HZ52" s="63"/>
      <c r="IA52" s="63"/>
      <c r="IB52" s="63"/>
      <c r="IC52" s="63"/>
      <c r="ID52" s="63"/>
      <c r="IE52" s="63"/>
      <c r="IF52" s="63"/>
      <c r="IG52" s="63"/>
      <c r="IH52" s="63"/>
      <c r="II52" s="63"/>
      <c r="IJ52" s="63"/>
    </row>
    <row r="53" spans="1:244" x14ac:dyDescent="0.2">
      <c r="A53" s="104" t="s">
        <v>55</v>
      </c>
      <c r="B53" s="105" t="s">
        <v>42</v>
      </c>
      <c r="C53" s="406" t="s">
        <v>110</v>
      </c>
      <c r="E53" s="612"/>
      <c r="F53" s="613"/>
      <c r="G53" s="614"/>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c r="BM53" s="63"/>
      <c r="BN53" s="63"/>
      <c r="BO53" s="63"/>
      <c r="BP53" s="63"/>
      <c r="BQ53" s="63"/>
      <c r="BR53" s="63"/>
      <c r="BS53" s="63"/>
      <c r="BT53" s="63"/>
      <c r="BU53" s="63"/>
      <c r="BV53" s="63"/>
      <c r="BW53" s="63"/>
      <c r="BX53" s="63"/>
      <c r="BY53" s="63"/>
      <c r="BZ53" s="63"/>
      <c r="CA53" s="63"/>
      <c r="CB53" s="63"/>
      <c r="CC53" s="63"/>
      <c r="CD53" s="63"/>
      <c r="CE53" s="63"/>
      <c r="CF53" s="63"/>
      <c r="CG53" s="63"/>
      <c r="CH53" s="63"/>
      <c r="CI53" s="63"/>
      <c r="CJ53" s="63"/>
      <c r="CK53" s="63"/>
      <c r="CL53" s="63"/>
      <c r="CM53" s="63"/>
      <c r="CN53" s="63"/>
      <c r="CO53" s="63"/>
      <c r="CP53" s="63"/>
      <c r="CQ53" s="63"/>
      <c r="CR53" s="63"/>
      <c r="CS53" s="63"/>
      <c r="CT53" s="63"/>
      <c r="CU53" s="63"/>
      <c r="CV53" s="63"/>
      <c r="CW53" s="63"/>
      <c r="CX53" s="63"/>
      <c r="CY53" s="63"/>
      <c r="CZ53" s="63"/>
      <c r="DA53" s="63"/>
      <c r="DB53" s="63"/>
      <c r="DC53" s="63"/>
      <c r="DD53" s="63"/>
      <c r="DE53" s="63"/>
      <c r="DF53" s="63"/>
      <c r="DG53" s="63"/>
      <c r="DH53" s="63"/>
      <c r="DI53" s="63"/>
      <c r="DJ53" s="63"/>
      <c r="DK53" s="63"/>
      <c r="DL53" s="63"/>
      <c r="DM53" s="63"/>
      <c r="DN53" s="63"/>
      <c r="DO53" s="63"/>
      <c r="DP53" s="63"/>
      <c r="DQ53" s="63"/>
      <c r="DR53" s="63"/>
      <c r="DS53" s="63"/>
      <c r="DT53" s="63"/>
      <c r="DU53" s="63"/>
      <c r="DV53" s="63"/>
      <c r="DW53" s="63"/>
      <c r="DX53" s="63"/>
      <c r="DY53" s="63"/>
      <c r="DZ53" s="63"/>
      <c r="EA53" s="63"/>
      <c r="EB53" s="63"/>
      <c r="EC53" s="63"/>
      <c r="ED53" s="63"/>
      <c r="EE53" s="63"/>
      <c r="EF53" s="63"/>
      <c r="EG53" s="63"/>
      <c r="EH53" s="63"/>
      <c r="EI53" s="63"/>
      <c r="EJ53" s="63"/>
      <c r="EK53" s="63"/>
      <c r="EL53" s="63"/>
      <c r="EM53" s="63"/>
      <c r="EN53" s="63"/>
      <c r="EO53" s="63"/>
      <c r="EP53" s="63"/>
      <c r="EQ53" s="63"/>
      <c r="ER53" s="63"/>
      <c r="ES53" s="63"/>
      <c r="ET53" s="63"/>
      <c r="EU53" s="63"/>
      <c r="EV53" s="63"/>
      <c r="EW53" s="63"/>
      <c r="EX53" s="63"/>
      <c r="EY53" s="63"/>
      <c r="EZ53" s="63"/>
      <c r="FA53" s="63"/>
      <c r="FB53" s="63"/>
      <c r="FC53" s="63"/>
      <c r="FD53" s="63"/>
      <c r="FE53" s="63"/>
      <c r="FF53" s="63"/>
      <c r="FG53" s="63"/>
      <c r="FH53" s="63"/>
      <c r="FI53" s="63"/>
      <c r="FJ53" s="63"/>
      <c r="FK53" s="63"/>
      <c r="FL53" s="63"/>
      <c r="FM53" s="63"/>
      <c r="FN53" s="63"/>
      <c r="FO53" s="63"/>
      <c r="FP53" s="63"/>
      <c r="FQ53" s="63"/>
      <c r="FR53" s="63"/>
      <c r="FS53" s="63"/>
      <c r="FT53" s="63"/>
      <c r="FU53" s="63"/>
      <c r="FV53" s="63"/>
      <c r="FW53" s="63"/>
      <c r="FX53" s="63"/>
      <c r="FY53" s="63"/>
      <c r="FZ53" s="63"/>
      <c r="GA53" s="63"/>
      <c r="GB53" s="63"/>
      <c r="GC53" s="63"/>
      <c r="GD53" s="63"/>
      <c r="GE53" s="63"/>
      <c r="GF53" s="63"/>
      <c r="GG53" s="63"/>
      <c r="GH53" s="63"/>
      <c r="GI53" s="63"/>
      <c r="GJ53" s="63"/>
      <c r="GK53" s="63"/>
      <c r="GL53" s="63"/>
      <c r="GM53" s="63"/>
      <c r="GN53" s="63"/>
      <c r="GO53" s="63"/>
      <c r="GP53" s="63"/>
      <c r="GQ53" s="63"/>
      <c r="GR53" s="63"/>
      <c r="GS53" s="63"/>
      <c r="GT53" s="63"/>
      <c r="GU53" s="63"/>
      <c r="GV53" s="63"/>
      <c r="GW53" s="63"/>
      <c r="GX53" s="63"/>
      <c r="GY53" s="63"/>
      <c r="GZ53" s="63"/>
      <c r="HA53" s="63"/>
      <c r="HB53" s="63"/>
      <c r="HC53" s="63"/>
      <c r="HD53" s="63"/>
      <c r="HE53" s="63"/>
      <c r="HF53" s="63"/>
      <c r="HG53" s="63"/>
      <c r="HH53" s="63"/>
      <c r="HI53" s="63"/>
      <c r="HJ53" s="63"/>
      <c r="HK53" s="63"/>
      <c r="HL53" s="63"/>
      <c r="HM53" s="63"/>
      <c r="HN53" s="63"/>
      <c r="HO53" s="63"/>
      <c r="HP53" s="63"/>
      <c r="HQ53" s="63"/>
      <c r="HR53" s="63"/>
      <c r="HS53" s="63"/>
      <c r="HT53" s="63"/>
      <c r="HU53" s="63"/>
      <c r="HV53" s="63"/>
      <c r="HW53" s="63"/>
      <c r="HX53" s="63"/>
      <c r="HY53" s="63"/>
      <c r="HZ53" s="63"/>
      <c r="IA53" s="63"/>
      <c r="IB53" s="63"/>
      <c r="IC53" s="63"/>
      <c r="ID53" s="63"/>
      <c r="IE53" s="63"/>
      <c r="IF53" s="63"/>
      <c r="IG53" s="63"/>
      <c r="IH53" s="63"/>
      <c r="II53" s="63"/>
      <c r="IJ53" s="63"/>
    </row>
    <row r="54" spans="1:244" x14ac:dyDescent="0.2">
      <c r="A54" s="104"/>
      <c r="B54" s="105"/>
      <c r="C54" s="406"/>
      <c r="E54" s="61"/>
      <c r="F54" s="61"/>
      <c r="G54" s="61"/>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c r="BF54" s="63"/>
      <c r="BG54" s="63"/>
      <c r="BH54" s="63"/>
      <c r="BI54" s="63"/>
      <c r="BJ54" s="63"/>
      <c r="BK54" s="63"/>
      <c r="BL54" s="63"/>
      <c r="BM54" s="63"/>
      <c r="BN54" s="63"/>
      <c r="BO54" s="63"/>
      <c r="BP54" s="63"/>
      <c r="BQ54" s="63"/>
      <c r="BR54" s="63"/>
      <c r="BS54" s="63"/>
      <c r="BT54" s="63"/>
      <c r="BU54" s="63"/>
      <c r="BV54" s="63"/>
      <c r="BW54" s="63"/>
      <c r="BX54" s="63"/>
      <c r="BY54" s="63"/>
      <c r="BZ54" s="63"/>
      <c r="CA54" s="63"/>
      <c r="CB54" s="63"/>
      <c r="CC54" s="63"/>
      <c r="CD54" s="63"/>
      <c r="CE54" s="63"/>
      <c r="CF54" s="63"/>
      <c r="CG54" s="63"/>
      <c r="CH54" s="63"/>
      <c r="CI54" s="63"/>
      <c r="CJ54" s="63"/>
      <c r="CK54" s="63"/>
      <c r="CL54" s="63"/>
      <c r="CM54" s="63"/>
      <c r="CN54" s="63"/>
      <c r="CO54" s="63"/>
      <c r="CP54" s="63"/>
      <c r="CQ54" s="63"/>
      <c r="CR54" s="63"/>
      <c r="CS54" s="63"/>
      <c r="CT54" s="63"/>
      <c r="CU54" s="63"/>
      <c r="CV54" s="63"/>
      <c r="CW54" s="63"/>
      <c r="CX54" s="63"/>
      <c r="CY54" s="63"/>
      <c r="CZ54" s="63"/>
      <c r="DA54" s="63"/>
      <c r="DB54" s="63"/>
      <c r="DC54" s="63"/>
      <c r="DD54" s="63"/>
      <c r="DE54" s="63"/>
      <c r="DF54" s="63"/>
      <c r="DG54" s="63"/>
      <c r="DH54" s="63"/>
      <c r="DI54" s="63"/>
      <c r="DJ54" s="63"/>
      <c r="DK54" s="63"/>
      <c r="DL54" s="63"/>
      <c r="DM54" s="63"/>
      <c r="DN54" s="63"/>
      <c r="DO54" s="63"/>
      <c r="DP54" s="63"/>
      <c r="DQ54" s="63"/>
      <c r="DR54" s="63"/>
      <c r="DS54" s="63"/>
      <c r="DT54" s="63"/>
      <c r="DU54" s="63"/>
      <c r="DV54" s="63"/>
      <c r="DW54" s="63"/>
      <c r="DX54" s="63"/>
      <c r="DY54" s="63"/>
      <c r="DZ54" s="63"/>
      <c r="EA54" s="63"/>
      <c r="EB54" s="63"/>
      <c r="EC54" s="63"/>
      <c r="ED54" s="63"/>
      <c r="EE54" s="63"/>
      <c r="EF54" s="63"/>
      <c r="EG54" s="63"/>
      <c r="EH54" s="63"/>
      <c r="EI54" s="63"/>
      <c r="EJ54" s="63"/>
      <c r="EK54" s="63"/>
      <c r="EL54" s="63"/>
      <c r="EM54" s="63"/>
      <c r="EN54" s="63"/>
      <c r="EO54" s="63"/>
      <c r="EP54" s="63"/>
      <c r="EQ54" s="63"/>
      <c r="ER54" s="63"/>
      <c r="ES54" s="63"/>
      <c r="ET54" s="63"/>
      <c r="EU54" s="63"/>
      <c r="EV54" s="63"/>
      <c r="EW54" s="63"/>
      <c r="EX54" s="63"/>
      <c r="EY54" s="63"/>
      <c r="EZ54" s="63"/>
      <c r="FA54" s="63"/>
      <c r="FB54" s="63"/>
      <c r="FC54" s="63"/>
      <c r="FD54" s="63"/>
      <c r="FE54" s="63"/>
      <c r="FF54" s="63"/>
      <c r="FG54" s="63"/>
      <c r="FH54" s="63"/>
      <c r="FI54" s="63"/>
      <c r="FJ54" s="63"/>
      <c r="FK54" s="63"/>
      <c r="FL54" s="63"/>
      <c r="FM54" s="63"/>
      <c r="FN54" s="63"/>
      <c r="FO54" s="63"/>
      <c r="FP54" s="63"/>
      <c r="FQ54" s="63"/>
      <c r="FR54" s="63"/>
      <c r="FS54" s="63"/>
      <c r="FT54" s="63"/>
      <c r="FU54" s="63"/>
      <c r="FV54" s="63"/>
      <c r="FW54" s="63"/>
      <c r="FX54" s="63"/>
      <c r="FY54" s="63"/>
      <c r="FZ54" s="63"/>
      <c r="GA54" s="63"/>
      <c r="GB54" s="63"/>
      <c r="GC54" s="63"/>
      <c r="GD54" s="63"/>
      <c r="GE54" s="63"/>
      <c r="GF54" s="63"/>
      <c r="GG54" s="63"/>
      <c r="GH54" s="63"/>
      <c r="GI54" s="63"/>
      <c r="GJ54" s="63"/>
      <c r="GK54" s="63"/>
      <c r="GL54" s="63"/>
      <c r="GM54" s="63"/>
      <c r="GN54" s="63"/>
      <c r="GO54" s="63"/>
      <c r="GP54" s="63"/>
      <c r="GQ54" s="63"/>
      <c r="GR54" s="63"/>
      <c r="GS54" s="63"/>
      <c r="GT54" s="63"/>
      <c r="GU54" s="63"/>
      <c r="GV54" s="63"/>
      <c r="GW54" s="63"/>
      <c r="GX54" s="63"/>
      <c r="GY54" s="63"/>
      <c r="GZ54" s="63"/>
      <c r="HA54" s="63"/>
      <c r="HB54" s="63"/>
      <c r="HC54" s="63"/>
      <c r="HD54" s="63"/>
      <c r="HE54" s="63"/>
      <c r="HF54" s="63"/>
      <c r="HG54" s="63"/>
      <c r="HH54" s="63"/>
      <c r="HI54" s="63"/>
      <c r="HJ54" s="63"/>
      <c r="HK54" s="63"/>
      <c r="HL54" s="63"/>
      <c r="HM54" s="63"/>
      <c r="HN54" s="63"/>
      <c r="HO54" s="63"/>
      <c r="HP54" s="63"/>
      <c r="HQ54" s="63"/>
      <c r="HR54" s="63"/>
      <c r="HS54" s="63"/>
      <c r="HT54" s="63"/>
      <c r="HU54" s="63"/>
      <c r="HV54" s="63"/>
      <c r="HW54" s="63"/>
      <c r="HX54" s="63"/>
      <c r="HY54" s="63"/>
      <c r="HZ54" s="63"/>
      <c r="IA54" s="63"/>
      <c r="IB54" s="63"/>
      <c r="IC54" s="63"/>
      <c r="ID54" s="63"/>
      <c r="IE54" s="63"/>
      <c r="IF54" s="63"/>
      <c r="IG54" s="63"/>
      <c r="IH54" s="63"/>
      <c r="II54" s="63"/>
      <c r="IJ54" s="63"/>
    </row>
    <row r="55" spans="1:244" x14ac:dyDescent="0.2">
      <c r="A55" s="104" t="s">
        <v>96</v>
      </c>
      <c r="B55" s="105" t="s">
        <v>170</v>
      </c>
      <c r="C55" s="406" t="s">
        <v>110</v>
      </c>
      <c r="E55" s="612"/>
      <c r="F55" s="613"/>
      <c r="G55" s="614"/>
    </row>
    <row r="56" spans="1:244" x14ac:dyDescent="0.2">
      <c r="A56" s="104"/>
      <c r="B56" s="105"/>
      <c r="C56" s="406"/>
      <c r="E56" s="61"/>
      <c r="F56" s="61"/>
      <c r="G56" s="61"/>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3"/>
      <c r="AS56" s="63"/>
      <c r="AT56" s="63"/>
      <c r="AU56" s="63"/>
      <c r="AV56" s="63"/>
      <c r="AW56" s="63"/>
      <c r="AX56" s="63"/>
      <c r="AY56" s="63"/>
      <c r="AZ56" s="63"/>
      <c r="BA56" s="63"/>
      <c r="BB56" s="63"/>
      <c r="BC56" s="63"/>
      <c r="BD56" s="63"/>
      <c r="BE56" s="63"/>
      <c r="BF56" s="63"/>
      <c r="BG56" s="63"/>
      <c r="BH56" s="63"/>
      <c r="BI56" s="63"/>
      <c r="BJ56" s="63"/>
      <c r="BK56" s="63"/>
      <c r="BL56" s="63"/>
      <c r="BM56" s="63"/>
      <c r="BN56" s="63"/>
      <c r="BO56" s="63"/>
      <c r="BP56" s="63"/>
      <c r="BQ56" s="63"/>
      <c r="BR56" s="63"/>
      <c r="BS56" s="63"/>
      <c r="BT56" s="63"/>
      <c r="BU56" s="63"/>
      <c r="BV56" s="63"/>
      <c r="BW56" s="63"/>
      <c r="BX56" s="63"/>
      <c r="BY56" s="63"/>
      <c r="BZ56" s="63"/>
      <c r="CA56" s="63"/>
      <c r="CB56" s="63"/>
      <c r="CC56" s="63"/>
      <c r="CD56" s="63"/>
      <c r="CE56" s="63"/>
      <c r="CF56" s="63"/>
      <c r="CG56" s="63"/>
      <c r="CH56" s="63"/>
      <c r="CI56" s="63"/>
      <c r="CJ56" s="63"/>
      <c r="CK56" s="63"/>
      <c r="CL56" s="63"/>
      <c r="CM56" s="63"/>
      <c r="CN56" s="63"/>
      <c r="CO56" s="63"/>
      <c r="CP56" s="63"/>
      <c r="CQ56" s="63"/>
      <c r="CR56" s="63"/>
      <c r="CS56" s="63"/>
      <c r="CT56" s="63"/>
      <c r="CU56" s="63"/>
      <c r="CV56" s="63"/>
      <c r="CW56" s="63"/>
      <c r="CX56" s="63"/>
      <c r="CY56" s="63"/>
      <c r="CZ56" s="63"/>
      <c r="DA56" s="63"/>
      <c r="DB56" s="63"/>
      <c r="DC56" s="63"/>
      <c r="DD56" s="63"/>
      <c r="DE56" s="63"/>
      <c r="DF56" s="63"/>
      <c r="DG56" s="63"/>
      <c r="DH56" s="63"/>
      <c r="DI56" s="63"/>
      <c r="DJ56" s="63"/>
      <c r="DK56" s="63"/>
      <c r="DL56" s="63"/>
      <c r="DM56" s="63"/>
      <c r="DN56" s="63"/>
      <c r="DO56" s="63"/>
      <c r="DP56" s="63"/>
      <c r="DQ56" s="63"/>
      <c r="DR56" s="63"/>
      <c r="DS56" s="63"/>
      <c r="DT56" s="63"/>
      <c r="DU56" s="63"/>
      <c r="DV56" s="63"/>
      <c r="DW56" s="63"/>
      <c r="DX56" s="63"/>
      <c r="DY56" s="63"/>
      <c r="DZ56" s="63"/>
      <c r="EA56" s="63"/>
      <c r="EB56" s="63"/>
      <c r="EC56" s="63"/>
      <c r="ED56" s="63"/>
      <c r="EE56" s="63"/>
      <c r="EF56" s="63"/>
      <c r="EG56" s="63"/>
      <c r="EH56" s="63"/>
      <c r="EI56" s="63"/>
      <c r="EJ56" s="63"/>
      <c r="EK56" s="63"/>
      <c r="EL56" s="63"/>
      <c r="EM56" s="63"/>
      <c r="EN56" s="63"/>
      <c r="EO56" s="63"/>
      <c r="EP56" s="63"/>
      <c r="EQ56" s="63"/>
      <c r="ER56" s="63"/>
      <c r="ES56" s="63"/>
      <c r="ET56" s="63"/>
      <c r="EU56" s="63"/>
      <c r="EV56" s="63"/>
      <c r="EW56" s="63"/>
      <c r="EX56" s="63"/>
      <c r="EY56" s="63"/>
      <c r="EZ56" s="63"/>
      <c r="FA56" s="63"/>
      <c r="FB56" s="63"/>
      <c r="FC56" s="63"/>
      <c r="FD56" s="63"/>
      <c r="FE56" s="63"/>
      <c r="FF56" s="63"/>
      <c r="FG56" s="63"/>
      <c r="FH56" s="63"/>
      <c r="FI56" s="63"/>
      <c r="FJ56" s="63"/>
      <c r="FK56" s="63"/>
      <c r="FL56" s="63"/>
      <c r="FM56" s="63"/>
      <c r="FN56" s="63"/>
      <c r="FO56" s="63"/>
      <c r="FP56" s="63"/>
      <c r="FQ56" s="63"/>
      <c r="FR56" s="63"/>
      <c r="FS56" s="63"/>
      <c r="FT56" s="63"/>
      <c r="FU56" s="63"/>
      <c r="FV56" s="63"/>
      <c r="FW56" s="63"/>
      <c r="FX56" s="63"/>
      <c r="FY56" s="63"/>
      <c r="FZ56" s="63"/>
      <c r="GA56" s="63"/>
      <c r="GB56" s="63"/>
      <c r="GC56" s="63"/>
      <c r="GD56" s="63"/>
      <c r="GE56" s="63"/>
      <c r="GF56" s="63"/>
      <c r="GG56" s="63"/>
      <c r="GH56" s="63"/>
      <c r="GI56" s="63"/>
      <c r="GJ56" s="63"/>
      <c r="GK56" s="63"/>
      <c r="GL56" s="63"/>
      <c r="GM56" s="63"/>
      <c r="GN56" s="63"/>
      <c r="GO56" s="63"/>
      <c r="GP56" s="63"/>
      <c r="GQ56" s="63"/>
      <c r="GR56" s="63"/>
      <c r="GS56" s="63"/>
      <c r="GT56" s="63"/>
      <c r="GU56" s="63"/>
      <c r="GV56" s="63"/>
      <c r="GW56" s="63"/>
      <c r="GX56" s="63"/>
      <c r="GY56" s="63"/>
      <c r="GZ56" s="63"/>
      <c r="HA56" s="63"/>
      <c r="HB56" s="63"/>
      <c r="HC56" s="63"/>
      <c r="HD56" s="63"/>
      <c r="HE56" s="63"/>
      <c r="HF56" s="63"/>
      <c r="HG56" s="63"/>
      <c r="HH56" s="63"/>
      <c r="HI56" s="63"/>
      <c r="HJ56" s="63"/>
      <c r="HK56" s="63"/>
      <c r="HL56" s="63"/>
      <c r="HM56" s="63"/>
      <c r="HN56" s="63"/>
      <c r="HO56" s="63"/>
      <c r="HP56" s="63"/>
      <c r="HQ56" s="63"/>
      <c r="HR56" s="63"/>
      <c r="HS56" s="63"/>
      <c r="HT56" s="63"/>
      <c r="HU56" s="63"/>
      <c r="HV56" s="63"/>
      <c r="HW56" s="63"/>
      <c r="HX56" s="63"/>
      <c r="HY56" s="63"/>
      <c r="HZ56" s="63"/>
      <c r="IA56" s="63"/>
      <c r="IB56" s="63"/>
      <c r="IC56" s="63"/>
      <c r="ID56" s="63"/>
      <c r="IE56" s="63"/>
      <c r="IF56" s="63"/>
      <c r="IG56" s="63"/>
      <c r="IH56" s="63"/>
      <c r="II56" s="63"/>
      <c r="IJ56" s="63"/>
    </row>
    <row r="57" spans="1:244" x14ac:dyDescent="0.2">
      <c r="A57" s="104" t="s">
        <v>642</v>
      </c>
      <c r="B57" s="105" t="s">
        <v>78</v>
      </c>
      <c r="C57" s="406" t="s">
        <v>110</v>
      </c>
      <c r="E57" s="612"/>
      <c r="F57" s="613"/>
      <c r="G57" s="614"/>
    </row>
    <row r="58" spans="1:244" x14ac:dyDescent="0.2">
      <c r="A58" s="107"/>
      <c r="B58" s="91"/>
      <c r="C58" s="218"/>
      <c r="E58" s="60"/>
      <c r="F58" s="61"/>
      <c r="G58" s="62"/>
    </row>
    <row r="59" spans="1:244" x14ac:dyDescent="0.2">
      <c r="A59" s="109" t="s">
        <v>191</v>
      </c>
      <c r="C59" s="218" t="s">
        <v>110</v>
      </c>
      <c r="E59" s="617"/>
      <c r="F59" s="618"/>
      <c r="G59" s="619"/>
    </row>
    <row r="60" spans="1:244" x14ac:dyDescent="0.2">
      <c r="A60" s="109"/>
      <c r="B60" s="110"/>
      <c r="C60" s="102"/>
      <c r="D60" s="102"/>
      <c r="E60" s="60"/>
      <c r="F60" s="60"/>
      <c r="G60" s="62"/>
    </row>
    <row r="61" spans="1:244" x14ac:dyDescent="0.2">
      <c r="A61" s="111"/>
      <c r="B61" s="110"/>
      <c r="C61" s="102"/>
      <c r="D61" s="102"/>
      <c r="E61" s="60"/>
      <c r="F61" s="61"/>
      <c r="G61" s="62"/>
    </row>
    <row r="62" spans="1:244" ht="18.75" x14ac:dyDescent="0.2">
      <c r="A62" s="112" t="s">
        <v>98</v>
      </c>
      <c r="B62" s="20"/>
      <c r="C62" s="89"/>
      <c r="D62" s="90"/>
      <c r="E62" s="50"/>
      <c r="F62" s="51"/>
      <c r="G62" s="49"/>
    </row>
    <row r="63" spans="1:244" x14ac:dyDescent="0.2">
      <c r="A63" s="20" t="s">
        <v>73</v>
      </c>
      <c r="B63" s="91"/>
      <c r="C63" s="89"/>
      <c r="D63" s="90"/>
      <c r="E63" s="48"/>
      <c r="F63" s="52"/>
      <c r="G63" s="49"/>
    </row>
    <row r="64" spans="1:244" s="52" customFormat="1" x14ac:dyDescent="0.2">
      <c r="A64" s="20" t="s">
        <v>74</v>
      </c>
      <c r="B64" s="91"/>
      <c r="C64" s="89"/>
      <c r="D64" s="90"/>
      <c r="E64" s="48"/>
      <c r="G64" s="49"/>
    </row>
    <row r="65" spans="1:7" s="52" customFormat="1" x14ac:dyDescent="0.2">
      <c r="A65" s="20">
        <v>0</v>
      </c>
      <c r="B65" s="91"/>
      <c r="C65" s="89"/>
      <c r="D65" s="90"/>
      <c r="E65" s="48"/>
      <c r="G65" s="49"/>
    </row>
    <row r="66" spans="1:7" s="52" customFormat="1" x14ac:dyDescent="0.2">
      <c r="A66" s="20" t="s">
        <v>646</v>
      </c>
      <c r="B66" s="91"/>
      <c r="C66" s="89"/>
      <c r="D66" s="90"/>
      <c r="E66" s="48"/>
      <c r="G66" s="49"/>
    </row>
    <row r="67" spans="1:7" s="52" customFormat="1" x14ac:dyDescent="0.2">
      <c r="A67" s="20">
        <v>0</v>
      </c>
      <c r="B67" s="91"/>
      <c r="C67" s="89"/>
      <c r="D67" s="90"/>
      <c r="E67" s="48"/>
      <c r="G67" s="49"/>
    </row>
    <row r="68" spans="1:7" s="52" customFormat="1" x14ac:dyDescent="0.2">
      <c r="A68" s="17" t="s">
        <v>644</v>
      </c>
      <c r="B68" s="91"/>
      <c r="C68" s="92"/>
      <c r="D68" s="90"/>
      <c r="E68" s="53"/>
      <c r="G68" s="49"/>
    </row>
    <row r="69" spans="1:7" s="52" customFormat="1" x14ac:dyDescent="0.2">
      <c r="A69" s="20" t="s">
        <v>111</v>
      </c>
      <c r="B69" s="91"/>
      <c r="C69" s="93"/>
      <c r="D69" s="93"/>
      <c r="E69" s="54"/>
      <c r="G69" s="49"/>
    </row>
    <row r="70" spans="1:7" s="52" customFormat="1" x14ac:dyDescent="0.2">
      <c r="A70" s="20" t="s">
        <v>243</v>
      </c>
      <c r="B70" s="91"/>
      <c r="C70" s="94"/>
      <c r="D70" s="90"/>
      <c r="E70" s="48"/>
      <c r="F70" s="52" t="s">
        <v>0</v>
      </c>
      <c r="G70" s="49" t="s">
        <v>0</v>
      </c>
    </row>
    <row r="71" spans="1:7" s="52" customFormat="1" x14ac:dyDescent="0.2">
      <c r="A71" s="95"/>
      <c r="B71" s="91"/>
      <c r="C71" s="94"/>
      <c r="D71" s="90"/>
      <c r="E71" s="48"/>
      <c r="G71" s="49"/>
    </row>
    <row r="72" spans="1:7" s="52" customFormat="1" x14ac:dyDescent="0.2">
      <c r="A72" s="113"/>
      <c r="B72" s="20"/>
      <c r="C72" s="90"/>
      <c r="D72" s="89"/>
      <c r="E72" s="50"/>
      <c r="F72" s="51"/>
      <c r="G72" s="62"/>
    </row>
    <row r="73" spans="1:7" s="52" customFormat="1" ht="18.75" x14ac:dyDescent="0.3">
      <c r="A73" s="616" t="s">
        <v>28</v>
      </c>
      <c r="B73" s="616"/>
      <c r="C73" s="616"/>
      <c r="D73" s="616"/>
      <c r="E73" s="58"/>
      <c r="F73" s="58"/>
      <c r="G73" s="58"/>
    </row>
    <row r="74" spans="1:7" s="62" customFormat="1" x14ac:dyDescent="0.2">
      <c r="A74" s="99"/>
      <c r="B74" s="99"/>
      <c r="C74" s="100"/>
      <c r="D74" s="100"/>
      <c r="E74" s="59"/>
      <c r="F74" s="59"/>
      <c r="G74" s="59"/>
    </row>
    <row r="75" spans="1:7" s="62" customFormat="1" x14ac:dyDescent="0.2">
      <c r="A75" s="114" t="s">
        <v>31</v>
      </c>
      <c r="B75" s="114" t="s">
        <v>32</v>
      </c>
      <c r="C75" s="115" t="s">
        <v>33</v>
      </c>
      <c r="D75" s="116" t="s">
        <v>34</v>
      </c>
      <c r="E75" s="65" t="s">
        <v>35</v>
      </c>
      <c r="F75" s="65" t="s">
        <v>36</v>
      </c>
      <c r="G75" s="64" t="s">
        <v>37</v>
      </c>
    </row>
    <row r="76" spans="1:7" s="62" customFormat="1" x14ac:dyDescent="0.2">
      <c r="A76" s="117"/>
      <c r="B76" s="117"/>
      <c r="C76" s="118"/>
      <c r="D76" s="118"/>
      <c r="E76" s="216"/>
      <c r="F76" s="216"/>
      <c r="G76" s="66"/>
    </row>
    <row r="77" spans="1:7" s="62" customFormat="1" x14ac:dyDescent="0.2">
      <c r="A77" s="119"/>
      <c r="B77" s="120" t="s">
        <v>194</v>
      </c>
      <c r="C77" s="121"/>
      <c r="D77" s="121"/>
      <c r="E77" s="204"/>
      <c r="F77" s="204"/>
      <c r="G77" s="67"/>
    </row>
    <row r="78" spans="1:7" s="62" customFormat="1" x14ac:dyDescent="0.2">
      <c r="A78" s="119"/>
      <c r="B78" s="122"/>
      <c r="C78" s="121"/>
      <c r="D78" s="121"/>
      <c r="E78" s="204"/>
      <c r="F78" s="204"/>
      <c r="G78" s="67"/>
    </row>
    <row r="79" spans="1:7" s="62" customFormat="1" x14ac:dyDescent="0.2">
      <c r="A79" s="119" t="s">
        <v>38</v>
      </c>
      <c r="B79" s="123" t="s">
        <v>113</v>
      </c>
      <c r="C79" s="124"/>
      <c r="D79" s="124"/>
      <c r="E79" s="204"/>
      <c r="F79" s="204"/>
      <c r="G79" s="67"/>
    </row>
    <row r="80" spans="1:7" s="62" customFormat="1" ht="48" x14ac:dyDescent="0.2">
      <c r="A80" s="125" t="s">
        <v>7</v>
      </c>
      <c r="B80" s="126" t="s">
        <v>115</v>
      </c>
      <c r="C80" s="127">
        <v>833</v>
      </c>
      <c r="D80" s="127" t="s">
        <v>222</v>
      </c>
      <c r="E80" s="204"/>
      <c r="F80" s="204"/>
      <c r="G80" s="67"/>
    </row>
    <row r="81" spans="1:7" s="62" customFormat="1" x14ac:dyDescent="0.2">
      <c r="A81" s="125"/>
      <c r="B81" s="126"/>
      <c r="C81" s="127"/>
      <c r="D81" s="127"/>
      <c r="E81" s="204"/>
      <c r="F81" s="204"/>
      <c r="G81" s="67"/>
    </row>
    <row r="82" spans="1:7" s="62" customFormat="1" x14ac:dyDescent="0.2">
      <c r="A82" s="119" t="s">
        <v>43</v>
      </c>
      <c r="B82" s="128" t="s">
        <v>114</v>
      </c>
      <c r="C82" s="129"/>
      <c r="D82" s="129"/>
      <c r="E82" s="204"/>
      <c r="F82" s="204"/>
      <c r="G82" s="67"/>
    </row>
    <row r="83" spans="1:7" s="62" customFormat="1" ht="48" x14ac:dyDescent="0.2">
      <c r="A83" s="130"/>
      <c r="B83" s="131" t="s">
        <v>116</v>
      </c>
      <c r="C83" s="132"/>
      <c r="D83" s="132"/>
      <c r="E83" s="204"/>
      <c r="F83" s="204"/>
      <c r="G83" s="67"/>
    </row>
    <row r="84" spans="1:7" s="62" customFormat="1" x14ac:dyDescent="0.2">
      <c r="A84" s="130"/>
      <c r="B84" s="133" t="s">
        <v>199</v>
      </c>
      <c r="C84" s="132"/>
      <c r="D84" s="132"/>
      <c r="E84" s="204"/>
      <c r="F84" s="204"/>
      <c r="G84" s="67"/>
    </row>
    <row r="85" spans="1:7" s="62" customFormat="1" x14ac:dyDescent="0.2">
      <c r="A85" s="130" t="s">
        <v>7</v>
      </c>
      <c r="B85" s="134" t="s">
        <v>255</v>
      </c>
      <c r="C85" s="127">
        <v>42.588000000000008</v>
      </c>
      <c r="D85" s="132" t="s">
        <v>223</v>
      </c>
      <c r="E85" s="204"/>
      <c r="F85" s="204"/>
      <c r="G85" s="67"/>
    </row>
    <row r="86" spans="1:7" s="62" customFormat="1" x14ac:dyDescent="0.2">
      <c r="A86" s="130" t="s">
        <v>8</v>
      </c>
      <c r="B86" s="134" t="s">
        <v>256</v>
      </c>
      <c r="C86" s="127">
        <v>50.935500000000005</v>
      </c>
      <c r="D86" s="132" t="s">
        <v>223</v>
      </c>
      <c r="E86" s="204"/>
      <c r="F86" s="204"/>
      <c r="G86" s="67"/>
    </row>
    <row r="87" spans="1:7" s="62" customFormat="1" x14ac:dyDescent="0.2">
      <c r="A87" s="130" t="s">
        <v>9</v>
      </c>
      <c r="B87" s="134" t="s">
        <v>257</v>
      </c>
      <c r="C87" s="127">
        <v>13.439999999999998</v>
      </c>
      <c r="D87" s="132" t="s">
        <v>223</v>
      </c>
      <c r="E87" s="204"/>
      <c r="F87" s="204"/>
      <c r="G87" s="67"/>
    </row>
    <row r="88" spans="1:7" s="62" customFormat="1" x14ac:dyDescent="0.2">
      <c r="A88" s="130" t="s">
        <v>10</v>
      </c>
      <c r="B88" s="134" t="s">
        <v>258</v>
      </c>
      <c r="C88" s="127">
        <v>8.1033750000000015</v>
      </c>
      <c r="D88" s="132" t="s">
        <v>223</v>
      </c>
      <c r="E88" s="204"/>
      <c r="F88" s="204"/>
      <c r="G88" s="67"/>
    </row>
    <row r="89" spans="1:7" s="62" customFormat="1" x14ac:dyDescent="0.2">
      <c r="A89" s="130"/>
      <c r="B89" s="133" t="s">
        <v>200</v>
      </c>
      <c r="C89" s="127"/>
      <c r="D89" s="132"/>
      <c r="E89" s="204"/>
      <c r="F89" s="204"/>
      <c r="G89" s="67"/>
    </row>
    <row r="90" spans="1:7" s="62" customFormat="1" x14ac:dyDescent="0.2">
      <c r="A90" s="130" t="s">
        <v>11</v>
      </c>
      <c r="B90" s="134" t="s">
        <v>537</v>
      </c>
      <c r="C90" s="127">
        <v>36.474000000000004</v>
      </c>
      <c r="D90" s="132" t="s">
        <v>223</v>
      </c>
      <c r="E90" s="204"/>
      <c r="F90" s="204"/>
      <c r="G90" s="67"/>
    </row>
    <row r="91" spans="1:7" s="62" customFormat="1" x14ac:dyDescent="0.2">
      <c r="A91" s="130" t="s">
        <v>12</v>
      </c>
      <c r="B91" s="134" t="s">
        <v>538</v>
      </c>
      <c r="C91" s="127">
        <v>2.8888750000000005</v>
      </c>
      <c r="D91" s="132" t="s">
        <v>223</v>
      </c>
      <c r="E91" s="204"/>
      <c r="F91" s="204"/>
      <c r="G91" s="67"/>
    </row>
    <row r="92" spans="1:7" s="62" customFormat="1" x14ac:dyDescent="0.2">
      <c r="A92" s="130"/>
      <c r="B92" s="133"/>
      <c r="C92" s="127"/>
      <c r="D92" s="132"/>
      <c r="E92" s="204"/>
      <c r="F92" s="204"/>
      <c r="G92" s="67"/>
    </row>
    <row r="93" spans="1:7" s="62" customFormat="1" ht="24" x14ac:dyDescent="0.2">
      <c r="A93" s="130"/>
      <c r="B93" s="131" t="s">
        <v>119</v>
      </c>
      <c r="C93" s="127"/>
      <c r="D93" s="132"/>
      <c r="E93" s="204"/>
      <c r="F93" s="204"/>
      <c r="G93" s="67"/>
    </row>
    <row r="94" spans="1:7" s="62" customFormat="1" x14ac:dyDescent="0.2">
      <c r="A94" s="130"/>
      <c r="B94" s="133" t="s">
        <v>199</v>
      </c>
      <c r="C94" s="132"/>
      <c r="D94" s="132"/>
      <c r="E94" s="204"/>
      <c r="F94" s="204"/>
      <c r="G94" s="67"/>
    </row>
    <row r="95" spans="1:7" s="62" customFormat="1" x14ac:dyDescent="0.2">
      <c r="A95" s="130" t="s">
        <v>13</v>
      </c>
      <c r="B95" s="134" t="s">
        <v>255</v>
      </c>
      <c r="C95" s="127">
        <v>40.56</v>
      </c>
      <c r="D95" s="132" t="s">
        <v>222</v>
      </c>
      <c r="E95" s="204"/>
      <c r="F95" s="204"/>
      <c r="G95" s="67"/>
    </row>
    <row r="96" spans="1:7" s="62" customFormat="1" x14ac:dyDescent="0.2">
      <c r="A96" s="130" t="s">
        <v>14</v>
      </c>
      <c r="B96" s="134" t="s">
        <v>256</v>
      </c>
      <c r="C96" s="127">
        <v>48.510000000000005</v>
      </c>
      <c r="D96" s="132" t="s">
        <v>222</v>
      </c>
      <c r="E96" s="204"/>
      <c r="F96" s="204"/>
      <c r="G96" s="67"/>
    </row>
    <row r="97" spans="1:7" s="62" customFormat="1" x14ac:dyDescent="0.2">
      <c r="A97" s="130" t="s">
        <v>57</v>
      </c>
      <c r="B97" s="134" t="s">
        <v>257</v>
      </c>
      <c r="C97" s="127">
        <v>12.799999999999997</v>
      </c>
      <c r="D97" s="132" t="s">
        <v>222</v>
      </c>
      <c r="E97" s="204"/>
      <c r="F97" s="204"/>
      <c r="G97" s="67"/>
    </row>
    <row r="98" spans="1:7" s="62" customFormat="1" x14ac:dyDescent="0.2">
      <c r="A98" s="130" t="s">
        <v>15</v>
      </c>
      <c r="B98" s="134" t="s">
        <v>258</v>
      </c>
      <c r="C98" s="127">
        <v>7.7175000000000002</v>
      </c>
      <c r="D98" s="132" t="s">
        <v>222</v>
      </c>
      <c r="E98" s="204"/>
      <c r="F98" s="204"/>
      <c r="G98" s="67"/>
    </row>
    <row r="99" spans="1:7" s="62" customFormat="1" x14ac:dyDescent="0.2">
      <c r="A99" s="130"/>
      <c r="B99" s="133" t="s">
        <v>200</v>
      </c>
      <c r="C99" s="127"/>
      <c r="D99" s="132"/>
      <c r="E99" s="204"/>
      <c r="F99" s="204"/>
      <c r="G99" s="67"/>
    </row>
    <row r="100" spans="1:7" s="62" customFormat="1" x14ac:dyDescent="0.2">
      <c r="A100" s="130" t="s">
        <v>16</v>
      </c>
      <c r="B100" s="134" t="s">
        <v>540</v>
      </c>
      <c r="C100" s="127">
        <v>45.592500000000008</v>
      </c>
      <c r="D100" s="132" t="s">
        <v>222</v>
      </c>
      <c r="E100" s="204"/>
      <c r="F100" s="204"/>
      <c r="G100" s="67"/>
    </row>
    <row r="101" spans="1:7" s="62" customFormat="1" x14ac:dyDescent="0.2">
      <c r="A101" s="130" t="s">
        <v>17</v>
      </c>
      <c r="B101" s="134" t="s">
        <v>538</v>
      </c>
      <c r="C101" s="127">
        <v>5.2525000000000004</v>
      </c>
      <c r="D101" s="132" t="s">
        <v>222</v>
      </c>
      <c r="E101" s="204"/>
      <c r="F101" s="204"/>
      <c r="G101" s="67"/>
    </row>
    <row r="102" spans="1:7" s="62" customFormat="1" x14ac:dyDescent="0.2">
      <c r="A102" s="130"/>
      <c r="B102" s="131"/>
      <c r="C102" s="127"/>
      <c r="D102" s="132"/>
      <c r="E102" s="204"/>
      <c r="F102" s="204"/>
      <c r="G102" s="67"/>
    </row>
    <row r="103" spans="1:7" s="10" customFormat="1" ht="36" x14ac:dyDescent="0.2">
      <c r="A103" s="254"/>
      <c r="B103" s="255" t="s">
        <v>201</v>
      </c>
      <c r="C103" s="156"/>
      <c r="D103" s="256"/>
      <c r="E103" s="257"/>
      <c r="F103" s="257"/>
      <c r="G103" s="258"/>
    </row>
    <row r="104" spans="1:7" s="62" customFormat="1" x14ac:dyDescent="0.2">
      <c r="A104" s="130"/>
      <c r="B104" s="133" t="s">
        <v>117</v>
      </c>
      <c r="C104" s="132"/>
      <c r="D104" s="132"/>
      <c r="E104" s="204"/>
      <c r="F104" s="204"/>
      <c r="G104" s="67"/>
    </row>
    <row r="105" spans="1:7" s="62" customFormat="1" x14ac:dyDescent="0.2">
      <c r="A105" s="130" t="s">
        <v>4</v>
      </c>
      <c r="B105" s="134" t="s">
        <v>262</v>
      </c>
      <c r="C105" s="127">
        <v>12.096</v>
      </c>
      <c r="D105" s="132" t="s">
        <v>223</v>
      </c>
      <c r="E105" s="204"/>
      <c r="F105" s="204"/>
      <c r="G105" s="67"/>
    </row>
    <row r="106" spans="1:7" s="62" customFormat="1" x14ac:dyDescent="0.2">
      <c r="A106" s="130" t="s">
        <v>18</v>
      </c>
      <c r="B106" s="134" t="s">
        <v>263</v>
      </c>
      <c r="C106" s="127">
        <v>9.9275000000000002</v>
      </c>
      <c r="D106" s="132" t="s">
        <v>223</v>
      </c>
      <c r="E106" s="204"/>
      <c r="F106" s="204"/>
      <c r="G106" s="67"/>
    </row>
    <row r="107" spans="1:7" s="62" customFormat="1" x14ac:dyDescent="0.2">
      <c r="A107" s="130" t="s">
        <v>19</v>
      </c>
      <c r="B107" s="134" t="s">
        <v>264</v>
      </c>
      <c r="C107" s="127">
        <v>2.4499999999999997</v>
      </c>
      <c r="D107" s="132" t="s">
        <v>223</v>
      </c>
      <c r="E107" s="204"/>
      <c r="F107" s="204"/>
      <c r="G107" s="67"/>
    </row>
    <row r="108" spans="1:7" s="62" customFormat="1" x14ac:dyDescent="0.2">
      <c r="A108" s="130" t="s">
        <v>20</v>
      </c>
      <c r="B108" s="134" t="s">
        <v>265</v>
      </c>
      <c r="C108" s="127">
        <v>1.2643749999999998</v>
      </c>
      <c r="D108" s="132" t="s">
        <v>223</v>
      </c>
      <c r="E108" s="204"/>
      <c r="F108" s="204"/>
      <c r="G108" s="67"/>
    </row>
    <row r="109" spans="1:7" s="62" customFormat="1" x14ac:dyDescent="0.2">
      <c r="A109" s="130"/>
      <c r="B109" s="133" t="s">
        <v>118</v>
      </c>
      <c r="C109" s="127"/>
      <c r="D109" s="132"/>
      <c r="E109" s="204"/>
      <c r="F109" s="204"/>
      <c r="G109" s="67"/>
    </row>
    <row r="110" spans="1:7" s="62" customFormat="1" x14ac:dyDescent="0.2">
      <c r="A110" s="130" t="s">
        <v>21</v>
      </c>
      <c r="B110" s="134" t="s">
        <v>537</v>
      </c>
      <c r="C110" s="127">
        <v>12.99</v>
      </c>
      <c r="D110" s="132" t="s">
        <v>223</v>
      </c>
      <c r="E110" s="204"/>
      <c r="F110" s="204"/>
      <c r="G110" s="67"/>
    </row>
    <row r="111" spans="1:7" s="62" customFormat="1" x14ac:dyDescent="0.2">
      <c r="A111" s="130" t="s">
        <v>22</v>
      </c>
      <c r="B111" s="134" t="s">
        <v>538</v>
      </c>
      <c r="C111" s="127">
        <v>1.44</v>
      </c>
      <c r="D111" s="132" t="s">
        <v>223</v>
      </c>
      <c r="E111" s="204"/>
      <c r="F111" s="204"/>
      <c r="G111" s="67"/>
    </row>
    <row r="112" spans="1:7" s="62" customFormat="1" x14ac:dyDescent="0.2">
      <c r="A112" s="130"/>
      <c r="B112" s="134"/>
      <c r="C112" s="127"/>
      <c r="D112" s="132"/>
      <c r="E112" s="204"/>
      <c r="F112" s="204"/>
      <c r="G112" s="67"/>
    </row>
    <row r="113" spans="1:7" s="62" customFormat="1" x14ac:dyDescent="0.2">
      <c r="A113" s="136"/>
      <c r="B113" s="410"/>
      <c r="C113" s="137"/>
      <c r="D113" s="138"/>
      <c r="E113" s="217"/>
      <c r="F113" s="217"/>
      <c r="G113" s="68"/>
    </row>
    <row r="114" spans="1:7" s="62" customFormat="1" x14ac:dyDescent="0.2">
      <c r="A114" s="139"/>
      <c r="B114" s="411"/>
      <c r="C114" s="140"/>
      <c r="D114" s="141"/>
      <c r="E114" s="216"/>
      <c r="F114" s="216"/>
      <c r="G114" s="66"/>
    </row>
    <row r="115" spans="1:7" s="62" customFormat="1" ht="24" x14ac:dyDescent="0.2">
      <c r="A115" s="130"/>
      <c r="B115" s="131" t="s">
        <v>120</v>
      </c>
      <c r="C115" s="127"/>
      <c r="D115" s="132"/>
      <c r="E115" s="204"/>
      <c r="F115" s="204"/>
      <c r="G115" s="67"/>
    </row>
    <row r="116" spans="1:7" s="62" customFormat="1" x14ac:dyDescent="0.2">
      <c r="A116" s="130"/>
      <c r="B116" s="133" t="s">
        <v>117</v>
      </c>
      <c r="C116" s="132"/>
      <c r="D116" s="132"/>
      <c r="E116" s="204"/>
      <c r="F116" s="204"/>
      <c r="G116" s="67"/>
    </row>
    <row r="117" spans="1:7" s="62" customFormat="1" x14ac:dyDescent="0.2">
      <c r="A117" s="130" t="s">
        <v>23</v>
      </c>
      <c r="B117" s="134" t="s">
        <v>255</v>
      </c>
      <c r="C117" s="127">
        <v>20.579999999999995</v>
      </c>
      <c r="D117" s="132" t="s">
        <v>222</v>
      </c>
      <c r="E117" s="204"/>
      <c r="F117" s="204"/>
      <c r="G117" s="67"/>
    </row>
    <row r="118" spans="1:7" s="62" customFormat="1" x14ac:dyDescent="0.2">
      <c r="A118" s="130" t="s">
        <v>70</v>
      </c>
      <c r="B118" s="134" t="s">
        <v>256</v>
      </c>
      <c r="C118" s="127">
        <v>21.45</v>
      </c>
      <c r="D118" s="132" t="s">
        <v>222</v>
      </c>
      <c r="E118" s="204"/>
      <c r="F118" s="204"/>
      <c r="G118" s="67"/>
    </row>
    <row r="119" spans="1:7" s="62" customFormat="1" x14ac:dyDescent="0.2">
      <c r="A119" s="130" t="s">
        <v>59</v>
      </c>
      <c r="B119" s="134" t="s">
        <v>257</v>
      </c>
      <c r="C119" s="127">
        <v>7.25</v>
      </c>
      <c r="D119" s="132" t="s">
        <v>222</v>
      </c>
      <c r="E119" s="204"/>
      <c r="F119" s="204"/>
      <c r="G119" s="67"/>
    </row>
    <row r="120" spans="1:7" s="62" customFormat="1" x14ac:dyDescent="0.2">
      <c r="A120" s="130" t="s">
        <v>60</v>
      </c>
      <c r="B120" s="134" t="s">
        <v>258</v>
      </c>
      <c r="C120" s="127">
        <v>6.3</v>
      </c>
      <c r="D120" s="132" t="s">
        <v>222</v>
      </c>
      <c r="E120" s="204"/>
      <c r="F120" s="204"/>
      <c r="G120" s="67"/>
    </row>
    <row r="121" spans="1:7" s="62" customFormat="1" x14ac:dyDescent="0.2">
      <c r="A121" s="130"/>
      <c r="B121" s="133" t="s">
        <v>118</v>
      </c>
      <c r="C121" s="127"/>
      <c r="D121" s="132"/>
      <c r="E121" s="204"/>
      <c r="F121" s="204"/>
      <c r="G121" s="67"/>
    </row>
    <row r="122" spans="1:7" s="62" customFormat="1" x14ac:dyDescent="0.2">
      <c r="A122" s="130" t="s">
        <v>82</v>
      </c>
      <c r="B122" s="134" t="s">
        <v>537</v>
      </c>
      <c r="C122" s="127">
        <v>129.89999999999998</v>
      </c>
      <c r="D122" s="132" t="s">
        <v>222</v>
      </c>
      <c r="E122" s="204"/>
      <c r="F122" s="204"/>
      <c r="G122" s="67"/>
    </row>
    <row r="123" spans="1:7" s="62" customFormat="1" x14ac:dyDescent="0.2">
      <c r="A123" s="130" t="s">
        <v>83</v>
      </c>
      <c r="B123" s="134" t="s">
        <v>538</v>
      </c>
      <c r="C123" s="127">
        <v>7.6400000000000006</v>
      </c>
      <c r="D123" s="132" t="s">
        <v>222</v>
      </c>
      <c r="E123" s="204"/>
      <c r="F123" s="204"/>
      <c r="G123" s="67"/>
    </row>
    <row r="124" spans="1:7" s="62" customFormat="1" x14ac:dyDescent="0.2">
      <c r="A124" s="130"/>
      <c r="B124" s="131"/>
      <c r="C124" s="127"/>
      <c r="D124" s="132"/>
      <c r="E124" s="204"/>
      <c r="F124" s="204"/>
      <c r="G124" s="67"/>
    </row>
    <row r="125" spans="1:7" s="62" customFormat="1" ht="24" x14ac:dyDescent="0.2">
      <c r="A125" s="130"/>
      <c r="B125" s="131" t="s">
        <v>29</v>
      </c>
      <c r="C125" s="127"/>
      <c r="D125" s="132"/>
      <c r="E125" s="204"/>
      <c r="F125" s="204"/>
      <c r="G125" s="67"/>
    </row>
    <row r="126" spans="1:7" s="62" customFormat="1" x14ac:dyDescent="0.2">
      <c r="A126" s="130"/>
      <c r="B126" s="133" t="s">
        <v>117</v>
      </c>
      <c r="C126" s="132"/>
      <c r="D126" s="132"/>
      <c r="E126" s="204"/>
      <c r="F126" s="204"/>
      <c r="G126" s="67"/>
    </row>
    <row r="127" spans="1:7" s="62" customFormat="1" x14ac:dyDescent="0.2">
      <c r="A127" s="130"/>
      <c r="B127" s="134" t="s">
        <v>255</v>
      </c>
      <c r="C127" s="127"/>
      <c r="D127" s="132"/>
      <c r="E127" s="204"/>
      <c r="F127" s="204"/>
      <c r="G127" s="67"/>
    </row>
    <row r="128" spans="1:7" s="62" customFormat="1" x14ac:dyDescent="0.2">
      <c r="A128" s="130" t="s">
        <v>128</v>
      </c>
      <c r="B128" s="264" t="s">
        <v>268</v>
      </c>
      <c r="C128" s="127">
        <v>1185.185185185185</v>
      </c>
      <c r="D128" s="132" t="s">
        <v>2</v>
      </c>
      <c r="E128" s="204"/>
      <c r="F128" s="204"/>
      <c r="G128" s="67"/>
    </row>
    <row r="129" spans="1:7" s="62" customFormat="1" x14ac:dyDescent="0.2">
      <c r="A129" s="130"/>
      <c r="B129" s="134" t="s">
        <v>256</v>
      </c>
      <c r="C129" s="127"/>
      <c r="D129" s="132"/>
      <c r="E129" s="204"/>
      <c r="F129" s="204"/>
      <c r="G129" s="67"/>
    </row>
    <row r="130" spans="1:7" s="62" customFormat="1" x14ac:dyDescent="0.2">
      <c r="A130" s="130" t="s">
        <v>138</v>
      </c>
      <c r="B130" s="264" t="s">
        <v>269</v>
      </c>
      <c r="C130" s="127">
        <v>1390.6172839506171</v>
      </c>
      <c r="D130" s="132" t="s">
        <v>2</v>
      </c>
      <c r="E130" s="204"/>
      <c r="F130" s="204"/>
      <c r="G130" s="67"/>
    </row>
    <row r="131" spans="1:7" s="62" customFormat="1" x14ac:dyDescent="0.2">
      <c r="A131" s="130"/>
      <c r="B131" s="134" t="s">
        <v>257</v>
      </c>
      <c r="C131" s="127"/>
      <c r="D131" s="132"/>
      <c r="E131" s="204"/>
      <c r="F131" s="204"/>
      <c r="G131" s="67"/>
    </row>
    <row r="132" spans="1:7" s="62" customFormat="1" x14ac:dyDescent="0.2">
      <c r="A132" s="130" t="s">
        <v>139</v>
      </c>
      <c r="B132" s="264" t="s">
        <v>269</v>
      </c>
      <c r="C132" s="127">
        <v>355.55555555555549</v>
      </c>
      <c r="D132" s="132" t="s">
        <v>2</v>
      </c>
      <c r="E132" s="204"/>
      <c r="F132" s="204"/>
      <c r="G132" s="67"/>
    </row>
    <row r="133" spans="1:7" s="62" customFormat="1" x14ac:dyDescent="0.2">
      <c r="A133" s="130"/>
      <c r="B133" s="134" t="s">
        <v>258</v>
      </c>
      <c r="C133" s="127"/>
      <c r="D133" s="132"/>
      <c r="E133" s="204"/>
      <c r="F133" s="204"/>
      <c r="G133" s="67"/>
    </row>
    <row r="134" spans="1:7" s="62" customFormat="1" x14ac:dyDescent="0.2">
      <c r="A134" s="130" t="s">
        <v>140</v>
      </c>
      <c r="B134" s="264" t="s">
        <v>122</v>
      </c>
      <c r="C134" s="127">
        <v>199.66419753086419</v>
      </c>
      <c r="D134" s="132" t="s">
        <v>2</v>
      </c>
      <c r="E134" s="204"/>
      <c r="F134" s="204"/>
      <c r="G134" s="67"/>
    </row>
    <row r="135" spans="1:7" s="62" customFormat="1" x14ac:dyDescent="0.2">
      <c r="A135" s="130"/>
      <c r="B135" s="133" t="s">
        <v>118</v>
      </c>
      <c r="C135" s="127"/>
      <c r="D135" s="132"/>
      <c r="E135" s="204"/>
      <c r="F135" s="204"/>
      <c r="G135" s="67"/>
    </row>
    <row r="136" spans="1:7" s="62" customFormat="1" x14ac:dyDescent="0.2">
      <c r="A136" s="130"/>
      <c r="B136" s="134" t="s">
        <v>540</v>
      </c>
      <c r="C136" s="127"/>
      <c r="D136" s="132"/>
      <c r="E136" s="204"/>
      <c r="F136" s="204"/>
      <c r="G136" s="67"/>
    </row>
    <row r="137" spans="1:7" s="62" customFormat="1" x14ac:dyDescent="0.2">
      <c r="A137" s="130" t="s">
        <v>141</v>
      </c>
      <c r="B137" s="264" t="s">
        <v>270</v>
      </c>
      <c r="C137" s="127">
        <v>1368.4938271604938</v>
      </c>
      <c r="D137" s="132" t="s">
        <v>2</v>
      </c>
      <c r="E137" s="204"/>
      <c r="F137" s="204"/>
      <c r="G137" s="67"/>
    </row>
    <row r="138" spans="1:7" s="62" customFormat="1" x14ac:dyDescent="0.2">
      <c r="A138" s="130" t="s">
        <v>183</v>
      </c>
      <c r="B138" s="264" t="s">
        <v>271</v>
      </c>
      <c r="C138" s="127">
        <v>256.77037037037042</v>
      </c>
      <c r="D138" s="132" t="s">
        <v>2</v>
      </c>
      <c r="E138" s="204"/>
      <c r="F138" s="204"/>
      <c r="G138" s="67"/>
    </row>
    <row r="139" spans="1:7" s="319" customFormat="1" x14ac:dyDescent="0.2">
      <c r="A139" s="315"/>
      <c r="B139" s="134" t="s">
        <v>538</v>
      </c>
      <c r="C139" s="127"/>
      <c r="D139" s="316"/>
      <c r="E139" s="317"/>
      <c r="F139" s="317"/>
      <c r="G139" s="318"/>
    </row>
    <row r="140" spans="1:7" s="319" customFormat="1" x14ac:dyDescent="0.2">
      <c r="A140" s="130" t="s">
        <v>142</v>
      </c>
      <c r="B140" s="264" t="s">
        <v>543</v>
      </c>
      <c r="C140" s="127">
        <v>50.6</v>
      </c>
      <c r="D140" s="132" t="s">
        <v>2</v>
      </c>
      <c r="E140" s="317"/>
      <c r="F140" s="317"/>
      <c r="G140" s="318"/>
    </row>
    <row r="141" spans="1:7" s="319" customFormat="1" x14ac:dyDescent="0.2">
      <c r="A141" s="130" t="s">
        <v>143</v>
      </c>
      <c r="B141" s="264" t="s">
        <v>541</v>
      </c>
      <c r="C141" s="127">
        <v>50.93</v>
      </c>
      <c r="D141" s="132" t="s">
        <v>2</v>
      </c>
      <c r="E141" s="317"/>
      <c r="F141" s="317"/>
      <c r="G141" s="318"/>
    </row>
    <row r="142" spans="1:7" s="319" customFormat="1" x14ac:dyDescent="0.2">
      <c r="A142" s="130" t="s">
        <v>144</v>
      </c>
      <c r="B142" s="264" t="s">
        <v>542</v>
      </c>
      <c r="C142" s="127">
        <v>20.32</v>
      </c>
      <c r="D142" s="132" t="s">
        <v>2</v>
      </c>
      <c r="E142" s="317"/>
      <c r="F142" s="317"/>
      <c r="G142" s="318"/>
    </row>
    <row r="143" spans="1:7" s="319" customFormat="1" x14ac:dyDescent="0.2">
      <c r="A143" s="130" t="s">
        <v>145</v>
      </c>
      <c r="B143" s="264" t="s">
        <v>545</v>
      </c>
      <c r="C143" s="127">
        <v>13.937777777777779</v>
      </c>
      <c r="D143" s="132" t="s">
        <v>2</v>
      </c>
      <c r="E143" s="317"/>
      <c r="F143" s="317"/>
      <c r="G143" s="318"/>
    </row>
    <row r="144" spans="1:7" s="62" customFormat="1" x14ac:dyDescent="0.2">
      <c r="A144" s="130" t="s">
        <v>146</v>
      </c>
      <c r="B144" s="134" t="s">
        <v>26</v>
      </c>
      <c r="C144" s="127">
        <v>690.15807407407385</v>
      </c>
      <c r="D144" s="132" t="s">
        <v>2</v>
      </c>
      <c r="E144" s="204"/>
      <c r="F144" s="204"/>
      <c r="G144" s="67"/>
    </row>
    <row r="145" spans="1:7" s="62" customFormat="1" x14ac:dyDescent="0.2">
      <c r="A145" s="130"/>
      <c r="B145" s="133"/>
      <c r="C145" s="127"/>
      <c r="D145" s="132"/>
      <c r="E145" s="204"/>
      <c r="F145" s="204"/>
      <c r="G145" s="67"/>
    </row>
    <row r="146" spans="1:7" s="62" customFormat="1" ht="36" x14ac:dyDescent="0.2">
      <c r="A146" s="130"/>
      <c r="B146" s="131" t="s">
        <v>121</v>
      </c>
      <c r="C146" s="127"/>
      <c r="D146" s="132"/>
      <c r="E146" s="204"/>
      <c r="F146" s="204"/>
      <c r="G146" s="67"/>
    </row>
    <row r="147" spans="1:7" s="62" customFormat="1" x14ac:dyDescent="0.2">
      <c r="A147" s="130"/>
      <c r="B147" s="133" t="s">
        <v>117</v>
      </c>
      <c r="C147" s="132"/>
      <c r="D147" s="132"/>
      <c r="E147" s="204"/>
      <c r="F147" s="204"/>
      <c r="G147" s="67"/>
    </row>
    <row r="148" spans="1:7" s="62" customFormat="1" x14ac:dyDescent="0.2">
      <c r="A148" s="130" t="s">
        <v>147</v>
      </c>
      <c r="B148" s="134" t="s">
        <v>255</v>
      </c>
      <c r="C148" s="127">
        <v>54.72</v>
      </c>
      <c r="D148" s="132" t="s">
        <v>222</v>
      </c>
      <c r="E148" s="204"/>
      <c r="F148" s="204"/>
      <c r="G148" s="67"/>
    </row>
    <row r="149" spans="1:7" s="62" customFormat="1" x14ac:dyDescent="0.2">
      <c r="A149" s="130" t="s">
        <v>148</v>
      </c>
      <c r="B149" s="134" t="s">
        <v>256</v>
      </c>
      <c r="C149" s="127">
        <v>60.61</v>
      </c>
      <c r="D149" s="132" t="s">
        <v>222</v>
      </c>
      <c r="E149" s="204"/>
      <c r="F149" s="204"/>
      <c r="G149" s="67"/>
    </row>
    <row r="150" spans="1:7" s="62" customFormat="1" x14ac:dyDescent="0.2">
      <c r="A150" s="130" t="s">
        <v>149</v>
      </c>
      <c r="B150" s="134" t="s">
        <v>257</v>
      </c>
      <c r="C150" s="127">
        <v>16.799999999999997</v>
      </c>
      <c r="D150" s="132" t="s">
        <v>222</v>
      </c>
      <c r="E150" s="204"/>
      <c r="F150" s="204"/>
      <c r="G150" s="67"/>
    </row>
    <row r="151" spans="1:7" s="62" customFormat="1" x14ac:dyDescent="0.2">
      <c r="A151" s="130" t="s">
        <v>150</v>
      </c>
      <c r="B151" s="134" t="s">
        <v>258</v>
      </c>
      <c r="C151" s="127">
        <v>11.0075</v>
      </c>
      <c r="D151" s="132" t="s">
        <v>222</v>
      </c>
      <c r="E151" s="204"/>
      <c r="F151" s="204"/>
      <c r="G151" s="67"/>
    </row>
    <row r="152" spans="1:7" s="62" customFormat="1" x14ac:dyDescent="0.2">
      <c r="A152" s="130"/>
      <c r="B152" s="133" t="s">
        <v>118</v>
      </c>
      <c r="C152" s="127"/>
      <c r="D152" s="132"/>
      <c r="E152" s="204"/>
      <c r="F152" s="204"/>
      <c r="G152" s="67"/>
    </row>
    <row r="153" spans="1:7" s="62" customFormat="1" x14ac:dyDescent="0.2">
      <c r="A153" s="254" t="s">
        <v>151</v>
      </c>
      <c r="B153" s="134" t="s">
        <v>537</v>
      </c>
      <c r="C153" s="127">
        <v>171.51999999999998</v>
      </c>
      <c r="D153" s="132" t="s">
        <v>222</v>
      </c>
      <c r="E153" s="204"/>
      <c r="F153" s="204"/>
      <c r="G153" s="67"/>
    </row>
    <row r="154" spans="1:7" s="62" customFormat="1" x14ac:dyDescent="0.2">
      <c r="A154" s="254" t="s">
        <v>152</v>
      </c>
      <c r="B154" s="134" t="s">
        <v>538</v>
      </c>
      <c r="C154" s="127">
        <v>11.9375</v>
      </c>
      <c r="D154" s="132" t="s">
        <v>222</v>
      </c>
      <c r="E154" s="204"/>
      <c r="F154" s="204"/>
      <c r="G154" s="67"/>
    </row>
    <row r="155" spans="1:7" s="10" customFormat="1" x14ac:dyDescent="0.2">
      <c r="A155" s="254" t="s">
        <v>153</v>
      </c>
      <c r="B155" s="251" t="s">
        <v>281</v>
      </c>
      <c r="C155" s="127">
        <v>171</v>
      </c>
      <c r="D155" s="256" t="s">
        <v>222</v>
      </c>
      <c r="E155" s="257"/>
      <c r="F155" s="257"/>
      <c r="G155" s="258"/>
    </row>
    <row r="156" spans="1:7" s="62" customFormat="1" x14ac:dyDescent="0.2">
      <c r="A156" s="130"/>
      <c r="B156" s="134"/>
      <c r="C156" s="142"/>
      <c r="D156" s="132"/>
      <c r="E156" s="204"/>
      <c r="F156" s="204"/>
      <c r="G156" s="67"/>
    </row>
    <row r="157" spans="1:7" s="62" customFormat="1" x14ac:dyDescent="0.2">
      <c r="A157" s="119" t="s">
        <v>44</v>
      </c>
      <c r="B157" s="123" t="s">
        <v>39</v>
      </c>
      <c r="C157" s="142"/>
      <c r="D157" s="143"/>
      <c r="E157" s="204"/>
      <c r="F157" s="69">
        <v>0</v>
      </c>
      <c r="G157" s="70"/>
    </row>
    <row r="158" spans="1:7" s="63" customFormat="1" ht="24" x14ac:dyDescent="0.2">
      <c r="A158" s="144"/>
      <c r="B158" s="131" t="s">
        <v>123</v>
      </c>
      <c r="C158" s="127"/>
      <c r="D158" s="129"/>
      <c r="E158" s="69"/>
      <c r="F158" s="69">
        <v>0</v>
      </c>
      <c r="G158" s="2"/>
    </row>
    <row r="159" spans="1:7" s="71" customFormat="1" x14ac:dyDescent="0.2">
      <c r="A159" s="144" t="s">
        <v>7</v>
      </c>
      <c r="B159" s="134" t="s">
        <v>24</v>
      </c>
      <c r="C159" s="127">
        <v>739.50599999999997</v>
      </c>
      <c r="D159" s="127" t="s">
        <v>222</v>
      </c>
      <c r="E159" s="69"/>
      <c r="F159" s="69">
        <v>0</v>
      </c>
      <c r="G159" s="2"/>
    </row>
    <row r="160" spans="1:7" s="71" customFormat="1" x14ac:dyDescent="0.2">
      <c r="A160" s="144" t="s">
        <v>8</v>
      </c>
      <c r="B160" s="134" t="s">
        <v>25</v>
      </c>
      <c r="C160" s="127">
        <v>739.50599999999997</v>
      </c>
      <c r="D160" s="129" t="s">
        <v>222</v>
      </c>
      <c r="E160" s="69"/>
      <c r="F160" s="69">
        <v>0</v>
      </c>
      <c r="G160" s="2"/>
    </row>
    <row r="161" spans="1:7" s="71" customFormat="1" x14ac:dyDescent="0.2">
      <c r="A161" s="144"/>
      <c r="B161" s="134"/>
      <c r="C161" s="127"/>
      <c r="D161" s="127"/>
      <c r="E161" s="69"/>
      <c r="F161" s="69"/>
      <c r="G161" s="2"/>
    </row>
    <row r="162" spans="1:7" s="76" customFormat="1" ht="84" x14ac:dyDescent="0.2">
      <c r="A162" s="144"/>
      <c r="B162" s="126" t="s">
        <v>631</v>
      </c>
      <c r="C162" s="127"/>
      <c r="D162" s="129"/>
      <c r="E162" s="69"/>
      <c r="F162" s="69">
        <v>0</v>
      </c>
      <c r="G162" s="2"/>
    </row>
    <row r="163" spans="1:7" s="76" customFormat="1" x14ac:dyDescent="0.2">
      <c r="A163" s="412" t="s">
        <v>9</v>
      </c>
      <c r="B163" s="410" t="s">
        <v>126</v>
      </c>
      <c r="C163" s="137">
        <v>73.950599999999994</v>
      </c>
      <c r="D163" s="162" t="s">
        <v>223</v>
      </c>
      <c r="E163" s="72"/>
      <c r="F163" s="72">
        <v>0</v>
      </c>
      <c r="G163" s="73"/>
    </row>
    <row r="164" spans="1:7" s="76" customFormat="1" x14ac:dyDescent="0.2">
      <c r="A164" s="145"/>
      <c r="B164" s="413"/>
      <c r="C164" s="140"/>
      <c r="D164" s="146"/>
      <c r="E164" s="74"/>
      <c r="F164" s="74">
        <v>0</v>
      </c>
      <c r="G164" s="75"/>
    </row>
    <row r="165" spans="1:7" s="76" customFormat="1" ht="24" x14ac:dyDescent="0.2">
      <c r="A165" s="144" t="s">
        <v>0</v>
      </c>
      <c r="B165" s="147" t="s">
        <v>29</v>
      </c>
      <c r="C165" s="127"/>
      <c r="D165" s="129"/>
      <c r="E165" s="69"/>
      <c r="F165" s="69">
        <v>0</v>
      </c>
      <c r="G165" s="2"/>
    </row>
    <row r="166" spans="1:7" s="76" customFormat="1" x14ac:dyDescent="0.2">
      <c r="A166" s="144" t="s">
        <v>10</v>
      </c>
      <c r="B166" s="148" t="s">
        <v>286</v>
      </c>
      <c r="C166" s="127">
        <v>3651.8814814814809</v>
      </c>
      <c r="D166" s="129" t="s">
        <v>2</v>
      </c>
      <c r="E166" s="69"/>
      <c r="F166" s="69"/>
      <c r="G166" s="2"/>
    </row>
    <row r="167" spans="1:7" s="76" customFormat="1" x14ac:dyDescent="0.2">
      <c r="A167" s="144" t="s">
        <v>11</v>
      </c>
      <c r="B167" s="134" t="s">
        <v>26</v>
      </c>
      <c r="C167" s="127">
        <v>547.78222222222212</v>
      </c>
      <c r="D167" s="132" t="s">
        <v>2</v>
      </c>
      <c r="E167" s="69"/>
      <c r="F167" s="69"/>
      <c r="G167" s="2"/>
    </row>
    <row r="168" spans="1:7" s="76" customFormat="1" x14ac:dyDescent="0.2">
      <c r="A168" s="144"/>
      <c r="B168" s="96"/>
      <c r="C168" s="127"/>
      <c r="D168" s="132"/>
      <c r="E168" s="69"/>
      <c r="F168" s="69"/>
      <c r="G168" s="2"/>
    </row>
    <row r="169" spans="1:7" s="76" customFormat="1" x14ac:dyDescent="0.2">
      <c r="A169" s="119" t="s">
        <v>45</v>
      </c>
      <c r="B169" s="123" t="s">
        <v>40</v>
      </c>
      <c r="C169" s="142"/>
      <c r="D169" s="143"/>
      <c r="E169" s="204"/>
      <c r="F169" s="69">
        <v>0</v>
      </c>
      <c r="G169" s="70"/>
    </row>
    <row r="170" spans="1:7" s="76" customFormat="1" ht="36" x14ac:dyDescent="0.2">
      <c r="A170" s="144"/>
      <c r="B170" s="126" t="s">
        <v>201</v>
      </c>
      <c r="C170" s="127"/>
      <c r="D170" s="129"/>
      <c r="E170" s="69"/>
      <c r="F170" s="69">
        <v>0</v>
      </c>
      <c r="G170" s="2"/>
    </row>
    <row r="171" spans="1:7" s="76" customFormat="1" x14ac:dyDescent="0.2">
      <c r="A171" s="144" t="s">
        <v>7</v>
      </c>
      <c r="B171" s="149" t="s">
        <v>287</v>
      </c>
      <c r="C171" s="127">
        <v>7.65</v>
      </c>
      <c r="D171" s="150" t="s">
        <v>223</v>
      </c>
      <c r="E171" s="69"/>
      <c r="F171" s="69"/>
      <c r="G171" s="2"/>
    </row>
    <row r="172" spans="1:7" s="76" customFormat="1" x14ac:dyDescent="0.2">
      <c r="A172" s="144" t="s">
        <v>8</v>
      </c>
      <c r="B172" s="149" t="s">
        <v>288</v>
      </c>
      <c r="C172" s="127">
        <v>1.5300000000000002</v>
      </c>
      <c r="D172" s="150" t="s">
        <v>223</v>
      </c>
      <c r="E172" s="69"/>
      <c r="F172" s="69"/>
      <c r="G172" s="2"/>
    </row>
    <row r="173" spans="1:7" s="71" customFormat="1" x14ac:dyDescent="0.2">
      <c r="A173" s="144"/>
      <c r="B173" s="149"/>
      <c r="C173" s="127"/>
      <c r="D173" s="150"/>
      <c r="E173" s="69"/>
      <c r="F173" s="69"/>
      <c r="G173" s="2"/>
    </row>
    <row r="174" spans="1:7" s="76" customFormat="1" ht="24" x14ac:dyDescent="0.2">
      <c r="A174" s="144" t="s">
        <v>0</v>
      </c>
      <c r="B174" s="151" t="s">
        <v>30</v>
      </c>
      <c r="C174" s="127"/>
      <c r="D174" s="129"/>
      <c r="E174" s="69"/>
      <c r="F174" s="69">
        <v>0</v>
      </c>
      <c r="G174" s="2"/>
    </row>
    <row r="175" spans="1:7" s="76" customFormat="1" x14ac:dyDescent="0.2">
      <c r="A175" s="144" t="s">
        <v>9</v>
      </c>
      <c r="B175" s="149" t="s">
        <v>287</v>
      </c>
      <c r="C175" s="127">
        <v>102</v>
      </c>
      <c r="D175" s="127" t="s">
        <v>222</v>
      </c>
      <c r="E175" s="69"/>
      <c r="F175" s="69"/>
      <c r="G175" s="2"/>
    </row>
    <row r="176" spans="1:7" s="76" customFormat="1" x14ac:dyDescent="0.2">
      <c r="A176" s="144" t="s">
        <v>10</v>
      </c>
      <c r="B176" s="149" t="s">
        <v>288</v>
      </c>
      <c r="C176" s="127">
        <v>30.6</v>
      </c>
      <c r="D176" s="127" t="s">
        <v>222</v>
      </c>
      <c r="E176" s="69"/>
      <c r="F176" s="69"/>
      <c r="G176" s="2"/>
    </row>
    <row r="177" spans="1:7" s="76" customFormat="1" x14ac:dyDescent="0.2">
      <c r="A177" s="144"/>
      <c r="B177" s="149"/>
      <c r="C177" s="127"/>
      <c r="D177" s="127"/>
      <c r="E177" s="69"/>
      <c r="F177" s="69"/>
      <c r="G177" s="2"/>
    </row>
    <row r="178" spans="1:7" s="76" customFormat="1" ht="24" x14ac:dyDescent="0.2">
      <c r="A178" s="144" t="s">
        <v>0</v>
      </c>
      <c r="B178" s="151" t="s">
        <v>29</v>
      </c>
      <c r="C178" s="127"/>
      <c r="D178" s="129"/>
      <c r="E178" s="69"/>
      <c r="F178" s="69">
        <v>0</v>
      </c>
      <c r="G178" s="2"/>
    </row>
    <row r="179" spans="1:7" s="76" customFormat="1" x14ac:dyDescent="0.2">
      <c r="A179" s="135"/>
      <c r="B179" s="149" t="s">
        <v>287</v>
      </c>
      <c r="C179" s="127"/>
      <c r="D179" s="129"/>
      <c r="E179" s="69"/>
      <c r="F179" s="69"/>
      <c r="G179" s="2"/>
    </row>
    <row r="180" spans="1:7" s="76" customFormat="1" x14ac:dyDescent="0.2">
      <c r="A180" s="144" t="s">
        <v>11</v>
      </c>
      <c r="B180" s="263" t="s">
        <v>294</v>
      </c>
      <c r="C180" s="127">
        <v>537.28395061728395</v>
      </c>
      <c r="D180" s="129" t="s">
        <v>2</v>
      </c>
      <c r="E180" s="69"/>
      <c r="F180" s="69"/>
      <c r="G180" s="2"/>
    </row>
    <row r="181" spans="1:7" s="71" customFormat="1" x14ac:dyDescent="0.2">
      <c r="A181" s="144" t="s">
        <v>12</v>
      </c>
      <c r="B181" s="264" t="s">
        <v>271</v>
      </c>
      <c r="C181" s="127">
        <v>116.02962962962965</v>
      </c>
      <c r="D181" s="129" t="s">
        <v>2</v>
      </c>
      <c r="E181" s="69"/>
      <c r="F181" s="69"/>
      <c r="G181" s="2"/>
    </row>
    <row r="182" spans="1:7" s="76" customFormat="1" x14ac:dyDescent="0.2">
      <c r="A182" s="135"/>
      <c r="B182" s="149" t="s">
        <v>288</v>
      </c>
      <c r="C182" s="127"/>
      <c r="D182" s="129"/>
      <c r="E182" s="69"/>
      <c r="F182" s="69"/>
      <c r="G182" s="2"/>
    </row>
    <row r="183" spans="1:7" s="76" customFormat="1" x14ac:dyDescent="0.2">
      <c r="A183" s="144" t="s">
        <v>13</v>
      </c>
      <c r="B183" s="263" t="s">
        <v>295</v>
      </c>
      <c r="C183" s="127">
        <v>136</v>
      </c>
      <c r="D183" s="129" t="s">
        <v>2</v>
      </c>
      <c r="E183" s="69"/>
      <c r="F183" s="69"/>
      <c r="G183" s="2"/>
    </row>
    <row r="184" spans="1:7" s="71" customFormat="1" x14ac:dyDescent="0.2">
      <c r="A184" s="144" t="s">
        <v>14</v>
      </c>
      <c r="B184" s="264" t="s">
        <v>271</v>
      </c>
      <c r="C184" s="127">
        <v>28.45333333333333</v>
      </c>
      <c r="D184" s="129" t="s">
        <v>2</v>
      </c>
      <c r="E184" s="69"/>
      <c r="F184" s="69"/>
      <c r="G184" s="2"/>
    </row>
    <row r="185" spans="1:7" s="71" customFormat="1" x14ac:dyDescent="0.2">
      <c r="A185" s="144"/>
      <c r="B185" s="264"/>
      <c r="C185" s="127"/>
      <c r="D185" s="129"/>
      <c r="E185" s="69"/>
      <c r="F185" s="69"/>
      <c r="G185" s="2"/>
    </row>
    <row r="186" spans="1:7" s="284" customFormat="1" x14ac:dyDescent="0.2">
      <c r="A186" s="306" t="s">
        <v>46</v>
      </c>
      <c r="B186" s="307" t="s">
        <v>228</v>
      </c>
      <c r="C186" s="308" t="s">
        <v>0</v>
      </c>
      <c r="D186" s="309"/>
      <c r="E186" s="310"/>
      <c r="F186" s="234">
        <v>0</v>
      </c>
      <c r="G186" s="4"/>
    </row>
    <row r="187" spans="1:7" s="284" customFormat="1" ht="48" x14ac:dyDescent="0.2">
      <c r="A187" s="227"/>
      <c r="B187" s="228" t="s">
        <v>203</v>
      </c>
      <c r="C187" s="229"/>
      <c r="D187" s="227"/>
      <c r="E187" s="310"/>
      <c r="F187" s="234"/>
      <c r="G187" s="4"/>
    </row>
    <row r="188" spans="1:7" s="284" customFormat="1" x14ac:dyDescent="0.2">
      <c r="A188" s="227" t="s">
        <v>7</v>
      </c>
      <c r="B188" s="311" t="s">
        <v>180</v>
      </c>
      <c r="C188" s="229">
        <v>1.69</v>
      </c>
      <c r="D188" s="227" t="s">
        <v>223</v>
      </c>
      <c r="E188" s="310"/>
      <c r="F188" s="234"/>
      <c r="G188" s="4"/>
    </row>
    <row r="189" spans="1:7" s="284" customFormat="1" x14ac:dyDescent="0.2">
      <c r="A189" s="227"/>
      <c r="B189" s="311"/>
      <c r="C189" s="229"/>
      <c r="D189" s="227"/>
      <c r="E189" s="310"/>
      <c r="F189" s="234"/>
      <c r="G189" s="4"/>
    </row>
    <row r="190" spans="1:7" s="284" customFormat="1" ht="24" x14ac:dyDescent="0.2">
      <c r="A190" s="227"/>
      <c r="B190" s="224" t="s">
        <v>120</v>
      </c>
      <c r="C190" s="229"/>
      <c r="D190" s="227"/>
      <c r="E190" s="310"/>
      <c r="F190" s="234"/>
      <c r="G190" s="4"/>
    </row>
    <row r="191" spans="1:7" s="284" customFormat="1" x14ac:dyDescent="0.2">
      <c r="A191" s="227" t="s">
        <v>8</v>
      </c>
      <c r="B191" s="311" t="s">
        <v>181</v>
      </c>
      <c r="C191" s="229">
        <v>10.98</v>
      </c>
      <c r="D191" s="227" t="s">
        <v>222</v>
      </c>
      <c r="E191" s="310"/>
      <c r="F191" s="234"/>
      <c r="G191" s="4"/>
    </row>
    <row r="192" spans="1:7" s="284" customFormat="1" x14ac:dyDescent="0.2">
      <c r="A192" s="227"/>
      <c r="B192" s="311"/>
      <c r="C192" s="229"/>
      <c r="D192" s="227"/>
      <c r="E192" s="310"/>
      <c r="F192" s="234"/>
      <c r="G192" s="4"/>
    </row>
    <row r="193" spans="1:7" s="284" customFormat="1" ht="24" x14ac:dyDescent="0.2">
      <c r="A193" s="227"/>
      <c r="B193" s="228" t="s">
        <v>29</v>
      </c>
      <c r="C193" s="229"/>
      <c r="D193" s="227"/>
      <c r="E193" s="310"/>
      <c r="F193" s="234"/>
      <c r="G193" s="4"/>
    </row>
    <row r="194" spans="1:7" s="284" customFormat="1" x14ac:dyDescent="0.2">
      <c r="A194" s="227"/>
      <c r="B194" s="154" t="s">
        <v>181</v>
      </c>
      <c r="C194" s="154"/>
      <c r="D194" s="219"/>
      <c r="E194" s="310"/>
      <c r="F194" s="234"/>
      <c r="G194" s="4"/>
    </row>
    <row r="195" spans="1:7" s="284" customFormat="1" x14ac:dyDescent="0.2">
      <c r="A195" s="227" t="s">
        <v>9</v>
      </c>
      <c r="B195" s="275" t="s">
        <v>522</v>
      </c>
      <c r="C195" s="156">
        <v>116.79</v>
      </c>
      <c r="D195" s="227" t="s">
        <v>174</v>
      </c>
      <c r="E195" s="310"/>
      <c r="F195" s="234"/>
      <c r="G195" s="4"/>
    </row>
    <row r="196" spans="1:7" s="284" customFormat="1" x14ac:dyDescent="0.2">
      <c r="A196" s="227"/>
      <c r="B196" s="275" t="s">
        <v>523</v>
      </c>
      <c r="C196" s="156">
        <v>117.18</v>
      </c>
      <c r="D196" s="227" t="s">
        <v>174</v>
      </c>
      <c r="E196" s="310"/>
      <c r="F196" s="234"/>
      <c r="G196" s="4"/>
    </row>
    <row r="197" spans="1:7" s="284" customFormat="1" x14ac:dyDescent="0.2">
      <c r="A197" s="227" t="s">
        <v>10</v>
      </c>
      <c r="B197" s="311" t="s">
        <v>26</v>
      </c>
      <c r="C197" s="229">
        <v>35</v>
      </c>
      <c r="D197" s="227" t="s">
        <v>174</v>
      </c>
      <c r="E197" s="310"/>
      <c r="F197" s="234"/>
      <c r="G197" s="4"/>
    </row>
    <row r="198" spans="1:7" s="284" customFormat="1" x14ac:dyDescent="0.2">
      <c r="A198" s="227"/>
      <c r="B198" s="275"/>
      <c r="C198" s="156"/>
      <c r="D198" s="227"/>
      <c r="E198" s="310"/>
      <c r="F198" s="234"/>
      <c r="G198" s="4"/>
    </row>
    <row r="199" spans="1:7" s="284" customFormat="1" ht="72" x14ac:dyDescent="0.2">
      <c r="A199" s="227"/>
      <c r="B199" s="312" t="s">
        <v>229</v>
      </c>
      <c r="C199" s="229"/>
      <c r="D199" s="227"/>
      <c r="E199" s="310"/>
      <c r="F199" s="234"/>
      <c r="G199" s="4"/>
    </row>
    <row r="200" spans="1:7" s="284" customFormat="1" x14ac:dyDescent="0.2">
      <c r="A200" s="227" t="s">
        <v>11</v>
      </c>
      <c r="B200" s="311" t="s">
        <v>212</v>
      </c>
      <c r="C200" s="229">
        <v>10.08</v>
      </c>
      <c r="D200" s="229" t="s">
        <v>222</v>
      </c>
      <c r="E200" s="310"/>
      <c r="F200" s="234"/>
      <c r="G200" s="4"/>
    </row>
    <row r="201" spans="1:7" s="284" customFormat="1" x14ac:dyDescent="0.2">
      <c r="A201" s="227"/>
      <c r="B201" s="311"/>
      <c r="C201" s="229"/>
      <c r="D201" s="229"/>
      <c r="E201" s="310"/>
      <c r="F201" s="234"/>
      <c r="G201" s="4"/>
    </row>
    <row r="202" spans="1:7" s="284" customFormat="1" ht="66.75" customHeight="1" x14ac:dyDescent="0.2">
      <c r="A202" s="227"/>
      <c r="B202" s="312" t="s">
        <v>528</v>
      </c>
      <c r="C202" s="229"/>
      <c r="D202" s="227"/>
      <c r="E202" s="310"/>
      <c r="F202" s="234"/>
      <c r="G202" s="4"/>
    </row>
    <row r="203" spans="1:7" s="284" customFormat="1" x14ac:dyDescent="0.2">
      <c r="A203" s="233" t="s">
        <v>12</v>
      </c>
      <c r="B203" s="154" t="s">
        <v>182</v>
      </c>
      <c r="C203" s="156">
        <v>1</v>
      </c>
      <c r="D203" s="450" t="s">
        <v>27</v>
      </c>
      <c r="E203" s="310"/>
      <c r="F203" s="234"/>
      <c r="G203" s="4"/>
    </row>
    <row r="204" spans="1:7" s="284" customFormat="1" x14ac:dyDescent="0.2">
      <c r="A204" s="233"/>
      <c r="B204" s="154"/>
      <c r="C204" s="156"/>
      <c r="D204" s="219"/>
      <c r="E204" s="310"/>
      <c r="F204" s="234"/>
      <c r="G204" s="4"/>
    </row>
    <row r="205" spans="1:7" s="284" customFormat="1" x14ac:dyDescent="0.2">
      <c r="A205" s="414"/>
      <c r="B205" s="225"/>
      <c r="C205" s="226"/>
      <c r="D205" s="221"/>
      <c r="E205" s="415"/>
      <c r="F205" s="416"/>
      <c r="G205" s="417"/>
    </row>
    <row r="206" spans="1:7" s="76" customFormat="1" x14ac:dyDescent="0.2">
      <c r="A206" s="145"/>
      <c r="B206" s="418"/>
      <c r="C206" s="140"/>
      <c r="D206" s="146"/>
      <c r="E206" s="74"/>
      <c r="F206" s="74"/>
      <c r="G206" s="75"/>
    </row>
    <row r="207" spans="1:7" s="76" customFormat="1" x14ac:dyDescent="0.2">
      <c r="A207" s="119" t="s">
        <v>47</v>
      </c>
      <c r="B207" s="123" t="s">
        <v>56</v>
      </c>
      <c r="C207" s="142"/>
      <c r="D207" s="143"/>
      <c r="E207" s="204"/>
      <c r="F207" s="69">
        <v>0</v>
      </c>
      <c r="G207" s="70"/>
    </row>
    <row r="208" spans="1:7" s="76" customFormat="1" ht="36" x14ac:dyDescent="0.2">
      <c r="A208" s="144"/>
      <c r="B208" s="147" t="s">
        <v>213</v>
      </c>
      <c r="C208" s="127"/>
      <c r="D208" s="129"/>
      <c r="E208" s="69"/>
      <c r="F208" s="69">
        <v>0</v>
      </c>
      <c r="G208" s="2"/>
    </row>
    <row r="209" spans="1:7" s="76" customFormat="1" x14ac:dyDescent="0.2">
      <c r="A209" s="144" t="s">
        <v>7</v>
      </c>
      <c r="B209" s="134" t="s">
        <v>490</v>
      </c>
      <c r="C209" s="127">
        <v>85.5</v>
      </c>
      <c r="D209" s="129" t="s">
        <v>222</v>
      </c>
      <c r="E209" s="69"/>
      <c r="F209" s="69"/>
      <c r="G209" s="2"/>
    </row>
    <row r="210" spans="1:7" s="76" customFormat="1" x14ac:dyDescent="0.2">
      <c r="A210" s="144" t="s">
        <v>8</v>
      </c>
      <c r="B210" s="134" t="s">
        <v>185</v>
      </c>
      <c r="C210" s="152">
        <v>254.95800000000003</v>
      </c>
      <c r="D210" s="127" t="s">
        <v>222</v>
      </c>
      <c r="E210" s="69"/>
      <c r="F210" s="69"/>
      <c r="G210" s="2"/>
    </row>
    <row r="211" spans="1:7" s="76" customFormat="1" x14ac:dyDescent="0.2">
      <c r="A211" s="144" t="s">
        <v>9</v>
      </c>
      <c r="B211" s="134" t="s">
        <v>186</v>
      </c>
      <c r="C211" s="152">
        <v>225.5975</v>
      </c>
      <c r="D211" s="127" t="s">
        <v>222</v>
      </c>
      <c r="E211" s="69"/>
      <c r="F211" s="69"/>
      <c r="G211" s="2"/>
    </row>
    <row r="212" spans="1:7" s="272" customFormat="1" x14ac:dyDescent="0.2">
      <c r="A212" s="232"/>
      <c r="B212" s="269"/>
      <c r="C212" s="152"/>
      <c r="D212" s="127"/>
      <c r="E212" s="270"/>
      <c r="F212" s="270"/>
      <c r="G212" s="271"/>
    </row>
    <row r="213" spans="1:7" s="272" customFormat="1" ht="24" x14ac:dyDescent="0.2">
      <c r="A213" s="273"/>
      <c r="B213" s="274" t="s">
        <v>325</v>
      </c>
      <c r="C213" s="275"/>
      <c r="D213" s="156"/>
      <c r="E213" s="270"/>
      <c r="F213" s="270"/>
      <c r="G213" s="271"/>
    </row>
    <row r="214" spans="1:7" s="71" customFormat="1" x14ac:dyDescent="0.2">
      <c r="A214" s="129" t="s">
        <v>10</v>
      </c>
      <c r="B214" s="154" t="s">
        <v>491</v>
      </c>
      <c r="C214" s="155">
        <v>10.0985</v>
      </c>
      <c r="D214" s="156" t="s">
        <v>222</v>
      </c>
      <c r="E214" s="69"/>
      <c r="F214" s="69"/>
      <c r="G214" s="2"/>
    </row>
    <row r="215" spans="1:7" s="71" customFormat="1" x14ac:dyDescent="0.2">
      <c r="A215" s="129"/>
      <c r="B215" s="154"/>
      <c r="C215" s="155"/>
      <c r="D215" s="156"/>
      <c r="E215" s="69"/>
      <c r="F215" s="69"/>
      <c r="G215" s="2"/>
    </row>
    <row r="216" spans="1:7" s="71" customFormat="1" x14ac:dyDescent="0.2">
      <c r="A216" s="129"/>
      <c r="B216" s="154"/>
      <c r="C216" s="155"/>
      <c r="D216" s="156"/>
      <c r="E216" s="69"/>
      <c r="F216" s="69"/>
      <c r="G216" s="2"/>
    </row>
    <row r="217" spans="1:7" s="71" customFormat="1" x14ac:dyDescent="0.2">
      <c r="A217" s="119" t="s">
        <v>48</v>
      </c>
      <c r="B217" s="123" t="s">
        <v>548</v>
      </c>
      <c r="C217" s="155"/>
      <c r="D217" s="156"/>
      <c r="E217" s="69"/>
      <c r="F217" s="69"/>
      <c r="G217" s="2"/>
    </row>
    <row r="218" spans="1:7" s="71" customFormat="1" ht="96" x14ac:dyDescent="0.2">
      <c r="A218" s="144" t="s">
        <v>7</v>
      </c>
      <c r="B218" s="147" t="s">
        <v>549</v>
      </c>
      <c r="C218" s="320" t="s">
        <v>184</v>
      </c>
      <c r="D218" s="156" t="s">
        <v>6</v>
      </c>
      <c r="E218" s="69"/>
      <c r="F218" s="69"/>
      <c r="G218" s="2"/>
    </row>
    <row r="219" spans="1:7" s="71" customFormat="1" x14ac:dyDescent="0.2">
      <c r="A219" s="129"/>
      <c r="B219" s="154"/>
      <c r="C219" s="155"/>
      <c r="D219" s="156"/>
      <c r="E219" s="69"/>
      <c r="F219" s="69"/>
      <c r="G219" s="2"/>
    </row>
    <row r="220" spans="1:7" s="71" customFormat="1" ht="48" x14ac:dyDescent="0.2">
      <c r="A220" s="144" t="s">
        <v>8</v>
      </c>
      <c r="B220" s="147" t="s">
        <v>550</v>
      </c>
      <c r="C220" s="155">
        <v>103.98699999999999</v>
      </c>
      <c r="D220" s="127" t="s">
        <v>222</v>
      </c>
      <c r="E220" s="69"/>
      <c r="F220" s="69"/>
      <c r="G220" s="2"/>
    </row>
    <row r="221" spans="1:7" s="71" customFormat="1" x14ac:dyDescent="0.2">
      <c r="A221" s="144"/>
      <c r="B221" s="147"/>
      <c r="C221" s="155"/>
      <c r="D221" s="127"/>
      <c r="E221" s="69"/>
      <c r="F221" s="69"/>
      <c r="G221" s="2"/>
    </row>
    <row r="222" spans="1:7" s="76" customFormat="1" x14ac:dyDescent="0.2">
      <c r="A222" s="119" t="s">
        <v>49</v>
      </c>
      <c r="B222" s="123" t="s">
        <v>75</v>
      </c>
      <c r="C222" s="142"/>
      <c r="D222" s="143"/>
      <c r="E222" s="204"/>
      <c r="F222" s="69">
        <v>0</v>
      </c>
      <c r="G222" s="70"/>
    </row>
    <row r="223" spans="1:7" s="76" customFormat="1" x14ac:dyDescent="0.2">
      <c r="A223" s="157"/>
      <c r="B223" s="158" t="s">
        <v>79</v>
      </c>
      <c r="C223" s="142"/>
      <c r="D223" s="143"/>
      <c r="E223" s="204"/>
      <c r="F223" s="69"/>
      <c r="G223" s="70"/>
    </row>
    <row r="224" spans="1:7" s="76" customFormat="1" ht="36" x14ac:dyDescent="0.2">
      <c r="A224" s="144"/>
      <c r="B224" s="147" t="s">
        <v>210</v>
      </c>
      <c r="C224" s="127"/>
      <c r="D224" s="129"/>
      <c r="E224" s="78"/>
      <c r="F224" s="78">
        <v>0</v>
      </c>
      <c r="G224" s="79"/>
    </row>
    <row r="225" spans="1:7" s="76" customFormat="1" ht="24" x14ac:dyDescent="0.2">
      <c r="A225" s="144" t="s">
        <v>7</v>
      </c>
      <c r="B225" s="148" t="s">
        <v>326</v>
      </c>
      <c r="C225" s="127">
        <v>171</v>
      </c>
      <c r="D225" s="127" t="s">
        <v>222</v>
      </c>
      <c r="E225" s="69"/>
      <c r="F225" s="69">
        <v>0</v>
      </c>
      <c r="G225" s="2"/>
    </row>
    <row r="226" spans="1:7" s="76" customFormat="1" ht="24" x14ac:dyDescent="0.2">
      <c r="A226" s="144" t="s">
        <v>8</v>
      </c>
      <c r="B226" s="148" t="s">
        <v>127</v>
      </c>
      <c r="C226" s="127">
        <v>275.15500000000003</v>
      </c>
      <c r="D226" s="127" t="s">
        <v>222</v>
      </c>
      <c r="E226" s="69"/>
      <c r="F226" s="69">
        <v>0</v>
      </c>
      <c r="G226" s="2"/>
    </row>
    <row r="227" spans="1:7" s="76" customFormat="1" ht="24" x14ac:dyDescent="0.2">
      <c r="A227" s="144" t="s">
        <v>9</v>
      </c>
      <c r="B227" s="148" t="s">
        <v>333</v>
      </c>
      <c r="C227" s="156">
        <v>706.15300000000002</v>
      </c>
      <c r="D227" s="127" t="s">
        <v>222</v>
      </c>
      <c r="E227" s="69"/>
      <c r="F227" s="69"/>
      <c r="G227" s="2"/>
    </row>
    <row r="228" spans="1:7" s="76" customFormat="1" ht="24" x14ac:dyDescent="0.2">
      <c r="A228" s="144" t="s">
        <v>10</v>
      </c>
      <c r="B228" s="148" t="s">
        <v>66</v>
      </c>
      <c r="C228" s="127" t="s">
        <v>184</v>
      </c>
      <c r="D228" s="127" t="s">
        <v>6</v>
      </c>
      <c r="E228" s="69"/>
      <c r="F228" s="69">
        <v>0</v>
      </c>
      <c r="G228" s="2"/>
    </row>
    <row r="229" spans="1:7" s="76" customFormat="1" ht="24" x14ac:dyDescent="0.2">
      <c r="A229" s="144" t="s">
        <v>11</v>
      </c>
      <c r="B229" s="148" t="s">
        <v>334</v>
      </c>
      <c r="C229" s="127" t="s">
        <v>184</v>
      </c>
      <c r="D229" s="127" t="s">
        <v>6</v>
      </c>
      <c r="E229" s="69"/>
      <c r="F229" s="69"/>
      <c r="G229" s="2"/>
    </row>
    <row r="230" spans="1:7" s="76" customFormat="1" x14ac:dyDescent="0.2">
      <c r="A230" s="144"/>
      <c r="B230" s="148"/>
      <c r="C230" s="127"/>
      <c r="D230" s="127"/>
      <c r="E230" s="69"/>
      <c r="F230" s="69"/>
      <c r="G230" s="2"/>
    </row>
    <row r="231" spans="1:7" s="76" customFormat="1" x14ac:dyDescent="0.2">
      <c r="A231" s="157"/>
      <c r="B231" s="158" t="s">
        <v>80</v>
      </c>
      <c r="C231" s="142"/>
      <c r="D231" s="143"/>
      <c r="E231" s="204"/>
      <c r="F231" s="69"/>
      <c r="G231" s="70"/>
    </row>
    <row r="232" spans="1:7" s="76" customFormat="1" ht="60" x14ac:dyDescent="0.2">
      <c r="A232" s="144"/>
      <c r="B232" s="147" t="s">
        <v>216</v>
      </c>
      <c r="C232" s="127"/>
      <c r="D232" s="129"/>
      <c r="E232" s="69"/>
      <c r="F232" s="69">
        <v>0</v>
      </c>
      <c r="G232" s="2"/>
    </row>
    <row r="233" spans="1:7" s="76" customFormat="1" x14ac:dyDescent="0.2">
      <c r="A233" s="144" t="s">
        <v>12</v>
      </c>
      <c r="B233" s="159" t="s">
        <v>129</v>
      </c>
      <c r="C233" s="127">
        <v>254.95800000000003</v>
      </c>
      <c r="D233" s="129" t="s">
        <v>222</v>
      </c>
      <c r="E233" s="69"/>
      <c r="F233" s="69">
        <v>0</v>
      </c>
      <c r="G233" s="2"/>
    </row>
    <row r="234" spans="1:7" s="76" customFormat="1" x14ac:dyDescent="0.2">
      <c r="A234" s="144"/>
      <c r="B234" s="147"/>
      <c r="C234" s="127"/>
      <c r="D234" s="129"/>
      <c r="E234" s="69"/>
      <c r="F234" s="69"/>
      <c r="G234" s="2"/>
    </row>
    <row r="235" spans="1:7" s="76" customFormat="1" ht="60" x14ac:dyDescent="0.2">
      <c r="A235" s="144"/>
      <c r="B235" s="147" t="s">
        <v>219</v>
      </c>
      <c r="C235" s="156"/>
      <c r="D235" s="129"/>
      <c r="E235" s="69"/>
      <c r="F235" s="69"/>
      <c r="G235" s="2"/>
    </row>
    <row r="236" spans="1:7" s="76" customFormat="1" x14ac:dyDescent="0.2">
      <c r="A236" s="144" t="s">
        <v>13</v>
      </c>
      <c r="B236" s="160" t="s">
        <v>130</v>
      </c>
      <c r="C236" s="156">
        <v>460.21155000000016</v>
      </c>
      <c r="D236" s="129" t="s">
        <v>222</v>
      </c>
      <c r="E236" s="69"/>
      <c r="F236" s="69"/>
      <c r="G236" s="2"/>
    </row>
    <row r="237" spans="1:7" s="76" customFormat="1" x14ac:dyDescent="0.2">
      <c r="A237" s="144"/>
      <c r="B237" s="160"/>
      <c r="C237" s="156"/>
      <c r="D237" s="129"/>
      <c r="E237" s="69"/>
      <c r="F237" s="69"/>
      <c r="G237" s="2"/>
    </row>
    <row r="238" spans="1:7" s="76" customFormat="1" x14ac:dyDescent="0.2">
      <c r="A238" s="144"/>
      <c r="B238" s="160"/>
      <c r="C238" s="156"/>
      <c r="D238" s="129"/>
      <c r="E238" s="69"/>
      <c r="F238" s="69"/>
      <c r="G238" s="2"/>
    </row>
    <row r="239" spans="1:7" s="76" customFormat="1" x14ac:dyDescent="0.2">
      <c r="A239" s="412"/>
      <c r="B239" s="419"/>
      <c r="C239" s="226"/>
      <c r="D239" s="162"/>
      <c r="E239" s="72"/>
      <c r="F239" s="72"/>
      <c r="G239" s="73"/>
    </row>
    <row r="240" spans="1:7" s="76" customFormat="1" x14ac:dyDescent="0.2">
      <c r="A240" s="145"/>
      <c r="B240" s="413"/>
      <c r="C240" s="140"/>
      <c r="D240" s="146"/>
      <c r="E240" s="74"/>
      <c r="F240" s="74"/>
      <c r="G240" s="75"/>
    </row>
    <row r="241" spans="1:7" s="76" customFormat="1" x14ac:dyDescent="0.2">
      <c r="A241" s="157"/>
      <c r="B241" s="158" t="s">
        <v>81</v>
      </c>
      <c r="C241" s="142"/>
      <c r="D241" s="143"/>
      <c r="E241" s="204"/>
      <c r="F241" s="69"/>
      <c r="G241" s="70"/>
    </row>
    <row r="242" spans="1:7" s="284" customFormat="1" ht="36" x14ac:dyDescent="0.2">
      <c r="A242" s="220"/>
      <c r="B242" s="290" t="s">
        <v>464</v>
      </c>
      <c r="C242" s="156"/>
      <c r="D242" s="219"/>
      <c r="E242" s="234"/>
      <c r="F242" s="234"/>
      <c r="G242" s="283"/>
    </row>
    <row r="243" spans="1:7" s="284" customFormat="1" x14ac:dyDescent="0.2">
      <c r="A243" s="220" t="s">
        <v>14</v>
      </c>
      <c r="B243" s="159" t="s">
        <v>459</v>
      </c>
      <c r="C243" s="156">
        <v>33.345000000000006</v>
      </c>
      <c r="D243" s="219" t="s">
        <v>222</v>
      </c>
      <c r="E243" s="461"/>
      <c r="F243" s="234"/>
      <c r="G243" s="283"/>
    </row>
    <row r="244" spans="1:7" s="284" customFormat="1" x14ac:dyDescent="0.2">
      <c r="A244" s="220" t="s">
        <v>57</v>
      </c>
      <c r="B244" s="159" t="s">
        <v>460</v>
      </c>
      <c r="C244" s="156">
        <v>26.385750000000005</v>
      </c>
      <c r="D244" s="219" t="s">
        <v>222</v>
      </c>
      <c r="E244" s="461"/>
      <c r="F244" s="234"/>
      <c r="G244" s="283"/>
    </row>
    <row r="245" spans="1:7" s="284" customFormat="1" x14ac:dyDescent="0.2">
      <c r="A245" s="220" t="s">
        <v>15</v>
      </c>
      <c r="B245" s="159" t="s">
        <v>461</v>
      </c>
      <c r="C245" s="156">
        <v>21.42</v>
      </c>
      <c r="D245" s="219" t="s">
        <v>222</v>
      </c>
      <c r="E245" s="461"/>
      <c r="F245" s="234"/>
      <c r="G245" s="283"/>
    </row>
    <row r="246" spans="1:7" s="284" customFormat="1" x14ac:dyDescent="0.2">
      <c r="A246" s="220" t="s">
        <v>16</v>
      </c>
      <c r="B246" s="159" t="s">
        <v>462</v>
      </c>
      <c r="C246" s="156">
        <v>83.421000000000006</v>
      </c>
      <c r="D246" s="219" t="s">
        <v>222</v>
      </c>
      <c r="E246" s="461"/>
      <c r="F246" s="234"/>
      <c r="G246" s="283"/>
    </row>
    <row r="247" spans="1:7" s="284" customFormat="1" x14ac:dyDescent="0.2">
      <c r="A247" s="220" t="s">
        <v>17</v>
      </c>
      <c r="B247" s="159" t="s">
        <v>463</v>
      </c>
      <c r="C247" s="156">
        <v>23.444999999999997</v>
      </c>
      <c r="D247" s="219" t="s">
        <v>222</v>
      </c>
      <c r="E247" s="461"/>
      <c r="F247" s="234"/>
      <c r="G247" s="283"/>
    </row>
    <row r="248" spans="1:7" s="284" customFormat="1" x14ac:dyDescent="0.2">
      <c r="A248" s="220" t="s">
        <v>4</v>
      </c>
      <c r="B248" s="159" t="s">
        <v>503</v>
      </c>
      <c r="C248" s="156">
        <v>17.72</v>
      </c>
      <c r="D248" s="219" t="s">
        <v>222</v>
      </c>
      <c r="E248" s="461"/>
      <c r="F248" s="234"/>
      <c r="G248" s="283"/>
    </row>
    <row r="249" spans="1:7" s="284" customFormat="1" x14ac:dyDescent="0.2">
      <c r="A249" s="220" t="s">
        <v>18</v>
      </c>
      <c r="B249" s="159" t="s">
        <v>504</v>
      </c>
      <c r="C249" s="156">
        <v>53.53</v>
      </c>
      <c r="D249" s="219" t="s">
        <v>222</v>
      </c>
      <c r="E249" s="461"/>
      <c r="F249" s="234"/>
      <c r="G249" s="283"/>
    </row>
    <row r="250" spans="1:7" s="284" customFormat="1" x14ac:dyDescent="0.2">
      <c r="A250" s="220"/>
      <c r="B250" s="159"/>
      <c r="C250" s="156"/>
      <c r="D250" s="219"/>
      <c r="E250" s="461"/>
      <c r="F250" s="234"/>
      <c r="G250" s="283"/>
    </row>
    <row r="251" spans="1:7" s="284" customFormat="1" ht="36" x14ac:dyDescent="0.2">
      <c r="A251" s="220"/>
      <c r="B251" s="290" t="s">
        <v>467</v>
      </c>
      <c r="C251" s="156"/>
      <c r="D251" s="219"/>
      <c r="E251" s="461"/>
      <c r="F251" s="234"/>
      <c r="G251" s="283"/>
    </row>
    <row r="252" spans="1:7" s="284" customFormat="1" x14ac:dyDescent="0.2">
      <c r="A252" s="220" t="s">
        <v>19</v>
      </c>
      <c r="B252" s="159" t="s">
        <v>466</v>
      </c>
      <c r="C252" s="156">
        <v>9.0675000000000008</v>
      </c>
      <c r="D252" s="219" t="s">
        <v>222</v>
      </c>
      <c r="E252" s="461"/>
      <c r="F252" s="234"/>
      <c r="G252" s="283"/>
    </row>
    <row r="253" spans="1:7" s="284" customFormat="1" x14ac:dyDescent="0.2">
      <c r="A253" s="220"/>
      <c r="B253" s="251"/>
      <c r="C253" s="156"/>
      <c r="D253" s="156"/>
      <c r="E253" s="234"/>
      <c r="F253" s="234"/>
      <c r="G253" s="283"/>
    </row>
    <row r="254" spans="1:7" s="76" customFormat="1" x14ac:dyDescent="0.2">
      <c r="A254" s="119" t="s">
        <v>50</v>
      </c>
      <c r="B254" s="123" t="s">
        <v>58</v>
      </c>
      <c r="C254" s="121"/>
      <c r="D254" s="121"/>
      <c r="E254" s="204"/>
      <c r="F254" s="69"/>
      <c r="G254" s="2"/>
    </row>
    <row r="255" spans="1:7" s="76" customFormat="1" ht="36" x14ac:dyDescent="0.2">
      <c r="A255" s="144"/>
      <c r="B255" s="131" t="s">
        <v>218</v>
      </c>
      <c r="C255" s="127"/>
      <c r="D255" s="129"/>
      <c r="E255" s="69"/>
      <c r="F255" s="69"/>
      <c r="G255" s="2"/>
    </row>
    <row r="256" spans="1:7" s="76" customFormat="1" x14ac:dyDescent="0.2">
      <c r="A256" s="144" t="s">
        <v>7</v>
      </c>
      <c r="B256" s="148" t="s">
        <v>204</v>
      </c>
      <c r="C256" s="127">
        <v>739.50599999999997</v>
      </c>
      <c r="D256" s="129" t="s">
        <v>222</v>
      </c>
      <c r="E256" s="69"/>
      <c r="F256" s="69"/>
      <c r="G256" s="3"/>
    </row>
    <row r="257" spans="1:7" s="71" customFormat="1" x14ac:dyDescent="0.2">
      <c r="A257" s="144"/>
      <c r="B257" s="148"/>
      <c r="C257" s="127"/>
      <c r="D257" s="129"/>
      <c r="E257" s="69"/>
      <c r="F257" s="69"/>
      <c r="G257" s="3"/>
    </row>
    <row r="258" spans="1:7" s="76" customFormat="1" ht="72" x14ac:dyDescent="0.2">
      <c r="A258" s="144"/>
      <c r="B258" s="161" t="s">
        <v>465</v>
      </c>
      <c r="C258" s="127"/>
      <c r="D258" s="129"/>
      <c r="E258" s="69"/>
      <c r="F258" s="69">
        <v>0</v>
      </c>
      <c r="G258" s="67"/>
    </row>
    <row r="259" spans="1:7" s="76" customFormat="1" x14ac:dyDescent="0.2">
      <c r="A259" s="144" t="s">
        <v>8</v>
      </c>
      <c r="B259" s="134" t="s">
        <v>453</v>
      </c>
      <c r="C259" s="127">
        <v>475.51799999999997</v>
      </c>
      <c r="D259" s="129" t="s">
        <v>222</v>
      </c>
      <c r="E259" s="69"/>
      <c r="F259" s="69">
        <v>0</v>
      </c>
      <c r="G259" s="2"/>
    </row>
    <row r="260" spans="1:7" s="76" customFormat="1" x14ac:dyDescent="0.2">
      <c r="A260" s="144" t="s">
        <v>9</v>
      </c>
      <c r="B260" s="134" t="s">
        <v>454</v>
      </c>
      <c r="C260" s="127">
        <v>136.17499999999998</v>
      </c>
      <c r="D260" s="129" t="s">
        <v>222</v>
      </c>
      <c r="E260" s="69"/>
      <c r="F260" s="69"/>
      <c r="G260" s="2"/>
    </row>
    <row r="261" spans="1:7" s="76" customFormat="1" x14ac:dyDescent="0.2">
      <c r="A261" s="144" t="s">
        <v>10</v>
      </c>
      <c r="B261" s="134" t="s">
        <v>455</v>
      </c>
      <c r="C261" s="127">
        <v>225.16</v>
      </c>
      <c r="D261" s="129" t="s">
        <v>222</v>
      </c>
      <c r="E261" s="69"/>
      <c r="F261" s="69">
        <v>0</v>
      </c>
      <c r="G261" s="2"/>
    </row>
    <row r="262" spans="1:7" s="76" customFormat="1" x14ac:dyDescent="0.2">
      <c r="A262" s="144"/>
      <c r="C262" s="127"/>
      <c r="D262" s="129"/>
      <c r="E262" s="69"/>
      <c r="F262" s="69"/>
      <c r="G262" s="2"/>
    </row>
    <row r="263" spans="1:7" s="76" customFormat="1" ht="36" x14ac:dyDescent="0.2">
      <c r="A263" s="144"/>
      <c r="B263" s="161" t="s">
        <v>456</v>
      </c>
      <c r="C263" s="127"/>
      <c r="D263" s="129"/>
      <c r="E263" s="69"/>
      <c r="F263" s="69"/>
      <c r="G263" s="2"/>
    </row>
    <row r="264" spans="1:7" s="76" customFormat="1" x14ac:dyDescent="0.2">
      <c r="A264" s="144" t="s">
        <v>11</v>
      </c>
      <c r="B264" s="148" t="s">
        <v>351</v>
      </c>
      <c r="C264" s="127">
        <v>15.105</v>
      </c>
      <c r="D264" s="129" t="s">
        <v>222</v>
      </c>
      <c r="E264" s="69"/>
      <c r="F264" s="69">
        <v>0</v>
      </c>
      <c r="G264" s="2"/>
    </row>
    <row r="265" spans="1:7" s="76" customFormat="1" x14ac:dyDescent="0.2">
      <c r="A265" s="144"/>
      <c r="B265" s="96"/>
      <c r="C265" s="127"/>
      <c r="D265" s="129"/>
      <c r="E265" s="69"/>
      <c r="F265" s="69"/>
      <c r="G265" s="3"/>
    </row>
    <row r="266" spans="1:7" s="76" customFormat="1" ht="36" x14ac:dyDescent="0.2">
      <c r="A266" s="164"/>
      <c r="B266" s="165" t="s">
        <v>457</v>
      </c>
      <c r="C266" s="166"/>
      <c r="D266" s="167"/>
      <c r="E266" s="5"/>
      <c r="F266" s="5"/>
      <c r="G266" s="1"/>
    </row>
    <row r="267" spans="1:7" s="76" customFormat="1" x14ac:dyDescent="0.2">
      <c r="A267" s="164" t="s">
        <v>12</v>
      </c>
      <c r="B267" s="168" t="s">
        <v>133</v>
      </c>
      <c r="C267" s="166">
        <v>12.651999999999999</v>
      </c>
      <c r="D267" s="167" t="s">
        <v>222</v>
      </c>
      <c r="E267" s="5"/>
      <c r="F267" s="5"/>
      <c r="G267" s="1"/>
    </row>
    <row r="268" spans="1:7" s="76" customFormat="1" x14ac:dyDescent="0.2">
      <c r="A268" s="164" t="s">
        <v>13</v>
      </c>
      <c r="B268" s="168" t="s">
        <v>360</v>
      </c>
      <c r="C268" s="166">
        <v>4.6850000000000005</v>
      </c>
      <c r="D268" s="167" t="s">
        <v>222</v>
      </c>
      <c r="E268" s="5"/>
      <c r="F268" s="5"/>
      <c r="G268" s="1"/>
    </row>
    <row r="269" spans="1:7" s="76" customFormat="1" x14ac:dyDescent="0.2">
      <c r="A269" s="164" t="s">
        <v>14</v>
      </c>
      <c r="B269" s="168" t="s">
        <v>458</v>
      </c>
      <c r="C269" s="166">
        <v>9.15</v>
      </c>
      <c r="D269" s="167" t="s">
        <v>222</v>
      </c>
      <c r="E269" s="5"/>
      <c r="F269" s="5"/>
      <c r="G269" s="1"/>
    </row>
    <row r="270" spans="1:7" s="76" customFormat="1" x14ac:dyDescent="0.2">
      <c r="A270" s="164"/>
      <c r="B270" s="168"/>
      <c r="C270" s="166"/>
      <c r="D270" s="167"/>
      <c r="E270" s="5"/>
      <c r="F270" s="5"/>
      <c r="G270" s="1"/>
    </row>
    <row r="271" spans="1:7" s="76" customFormat="1" x14ac:dyDescent="0.2">
      <c r="A271" s="119" t="s">
        <v>64</v>
      </c>
      <c r="B271" s="123" t="s">
        <v>77</v>
      </c>
      <c r="C271" s="121"/>
      <c r="D271" s="121"/>
      <c r="E271" s="204"/>
      <c r="F271" s="69"/>
      <c r="G271" s="3"/>
    </row>
    <row r="272" spans="1:7" s="76" customFormat="1" ht="48" x14ac:dyDescent="0.2">
      <c r="A272" s="119"/>
      <c r="B272" s="282" t="s">
        <v>446</v>
      </c>
      <c r="C272" s="121"/>
      <c r="D272" s="121"/>
      <c r="E272" s="204"/>
      <c r="F272" s="69"/>
      <c r="G272" s="3"/>
    </row>
    <row r="273" spans="1:7" s="76" customFormat="1" x14ac:dyDescent="0.2">
      <c r="A273" s="144" t="s">
        <v>7</v>
      </c>
      <c r="B273" s="160" t="s">
        <v>134</v>
      </c>
      <c r="C273" s="127">
        <v>476.76799999999997</v>
      </c>
      <c r="D273" s="129" t="s">
        <v>222</v>
      </c>
      <c r="E273" s="69"/>
      <c r="F273" s="69"/>
      <c r="G273" s="3"/>
    </row>
    <row r="274" spans="1:7" s="76" customFormat="1" x14ac:dyDescent="0.2">
      <c r="A274" s="144"/>
      <c r="B274" s="160"/>
      <c r="C274" s="127"/>
      <c r="D274" s="129"/>
      <c r="E274" s="69"/>
      <c r="F274" s="69"/>
      <c r="G274" s="3"/>
    </row>
    <row r="275" spans="1:7" s="76" customFormat="1" ht="60" x14ac:dyDescent="0.2">
      <c r="A275" s="144"/>
      <c r="B275" s="170" t="s">
        <v>363</v>
      </c>
      <c r="C275" s="127"/>
      <c r="D275" s="129"/>
      <c r="E275" s="69"/>
      <c r="F275" s="69"/>
      <c r="G275" s="3"/>
    </row>
    <row r="276" spans="1:7" s="284" customFormat="1" x14ac:dyDescent="0.2">
      <c r="A276" s="220" t="s">
        <v>8</v>
      </c>
      <c r="B276" s="148" t="s">
        <v>362</v>
      </c>
      <c r="C276" s="156">
        <v>18.847000000000001</v>
      </c>
      <c r="D276" s="219" t="s">
        <v>222</v>
      </c>
      <c r="E276" s="234"/>
      <c r="F276" s="234"/>
      <c r="G276" s="283"/>
    </row>
    <row r="277" spans="1:7" s="284" customFormat="1" x14ac:dyDescent="0.2">
      <c r="A277" s="220"/>
      <c r="B277" s="148"/>
      <c r="C277" s="156"/>
      <c r="D277" s="219"/>
      <c r="E277" s="234"/>
      <c r="F277" s="234"/>
      <c r="G277" s="283"/>
    </row>
    <row r="278" spans="1:7" s="284" customFormat="1" x14ac:dyDescent="0.2">
      <c r="A278" s="220"/>
      <c r="B278" s="148"/>
      <c r="C278" s="156"/>
      <c r="D278" s="219"/>
      <c r="E278" s="234"/>
      <c r="F278" s="234"/>
      <c r="G278" s="283"/>
    </row>
    <row r="279" spans="1:7" s="284" customFormat="1" x14ac:dyDescent="0.2">
      <c r="A279" s="223"/>
      <c r="B279" s="420"/>
      <c r="C279" s="226"/>
      <c r="D279" s="221"/>
      <c r="E279" s="416"/>
      <c r="F279" s="416"/>
      <c r="G279" s="421"/>
    </row>
    <row r="280" spans="1:7" s="284" customFormat="1" x14ac:dyDescent="0.2">
      <c r="A280" s="231"/>
      <c r="B280" s="163"/>
      <c r="C280" s="153"/>
      <c r="D280" s="222"/>
      <c r="E280" s="424"/>
      <c r="F280" s="424"/>
      <c r="G280" s="445"/>
    </row>
    <row r="281" spans="1:7" s="76" customFormat="1" ht="36" x14ac:dyDescent="0.2">
      <c r="A281" s="144"/>
      <c r="B281" s="171" t="s">
        <v>469</v>
      </c>
      <c r="C281" s="127"/>
      <c r="D281" s="129"/>
      <c r="E281" s="69"/>
      <c r="F281" s="69"/>
      <c r="G281" s="3"/>
    </row>
    <row r="282" spans="1:7" s="76" customFormat="1" x14ac:dyDescent="0.2">
      <c r="A282" s="144" t="s">
        <v>9</v>
      </c>
      <c r="B282" s="148" t="s">
        <v>362</v>
      </c>
      <c r="C282" s="156">
        <v>18.847000000000001</v>
      </c>
      <c r="D282" s="129" t="s">
        <v>222</v>
      </c>
      <c r="E282" s="69"/>
      <c r="F282" s="69"/>
      <c r="G282" s="3"/>
    </row>
    <row r="283" spans="1:7" s="76" customFormat="1" x14ac:dyDescent="0.2">
      <c r="A283" s="144"/>
      <c r="B283" s="148"/>
      <c r="C283" s="127"/>
      <c r="D283" s="129"/>
      <c r="E283" s="69"/>
      <c r="F283" s="69"/>
      <c r="G283" s="3"/>
    </row>
    <row r="284" spans="1:7" s="76" customFormat="1" x14ac:dyDescent="0.2">
      <c r="A284" s="119" t="s">
        <v>65</v>
      </c>
      <c r="B284" s="123" t="s">
        <v>41</v>
      </c>
      <c r="C284" s="142"/>
      <c r="D284" s="143"/>
      <c r="E284" s="204"/>
      <c r="F284" s="69">
        <v>0</v>
      </c>
      <c r="G284" s="2"/>
    </row>
    <row r="285" spans="1:7" s="76" customFormat="1" ht="84" x14ac:dyDescent="0.2">
      <c r="A285" s="119"/>
      <c r="B285" s="171" t="s">
        <v>376</v>
      </c>
      <c r="C285" s="142"/>
      <c r="D285" s="143"/>
      <c r="E285" s="204"/>
      <c r="F285" s="69"/>
      <c r="G285" s="2"/>
    </row>
    <row r="286" spans="1:7" s="76" customFormat="1" x14ac:dyDescent="0.2">
      <c r="A286" s="144" t="s">
        <v>7</v>
      </c>
      <c r="B286" s="134" t="s">
        <v>310</v>
      </c>
      <c r="C286" s="127"/>
      <c r="D286" s="129"/>
      <c r="E286" s="69"/>
      <c r="F286" s="69">
        <v>0</v>
      </c>
      <c r="G286" s="2"/>
    </row>
    <row r="287" spans="1:7" s="76" customFormat="1" x14ac:dyDescent="0.2">
      <c r="A287" s="144"/>
      <c r="B287" s="134" t="s">
        <v>366</v>
      </c>
      <c r="C287" s="127"/>
      <c r="D287" s="129"/>
      <c r="E287" s="69"/>
      <c r="F287" s="69"/>
      <c r="G287" s="2"/>
    </row>
    <row r="288" spans="1:7" s="76" customFormat="1" x14ac:dyDescent="0.2">
      <c r="A288" s="144"/>
      <c r="B288" s="134" t="s">
        <v>108</v>
      </c>
      <c r="C288" s="127">
        <v>1</v>
      </c>
      <c r="D288" s="129" t="s">
        <v>5</v>
      </c>
      <c r="E288" s="69"/>
      <c r="F288" s="69"/>
      <c r="G288" s="2"/>
    </row>
    <row r="289" spans="1:7" s="76" customFormat="1" x14ac:dyDescent="0.2">
      <c r="A289" s="144"/>
      <c r="B289" s="134"/>
      <c r="C289" s="127"/>
      <c r="D289" s="129"/>
      <c r="E289" s="69"/>
      <c r="F289" s="69"/>
      <c r="G289" s="2"/>
    </row>
    <row r="290" spans="1:7" s="76" customFormat="1" x14ac:dyDescent="0.2">
      <c r="A290" s="144" t="s">
        <v>8</v>
      </c>
      <c r="B290" s="134" t="s">
        <v>315</v>
      </c>
      <c r="C290" s="127"/>
      <c r="D290" s="129"/>
      <c r="E290" s="69"/>
      <c r="F290" s="69">
        <v>0</v>
      </c>
      <c r="G290" s="2"/>
    </row>
    <row r="291" spans="1:7" s="76" customFormat="1" ht="24" x14ac:dyDescent="0.2">
      <c r="A291" s="144"/>
      <c r="B291" s="134" t="s">
        <v>367</v>
      </c>
      <c r="C291" s="127"/>
      <c r="D291" s="129"/>
      <c r="E291" s="69"/>
      <c r="F291" s="69"/>
      <c r="G291" s="2"/>
    </row>
    <row r="292" spans="1:7" s="76" customFormat="1" x14ac:dyDescent="0.2">
      <c r="A292" s="144"/>
      <c r="B292" s="134" t="s">
        <v>108</v>
      </c>
      <c r="C292" s="127">
        <v>1</v>
      </c>
      <c r="D292" s="129" t="s">
        <v>5</v>
      </c>
      <c r="E292" s="69"/>
      <c r="F292" s="69"/>
      <c r="G292" s="2"/>
    </row>
    <row r="293" spans="1:7" s="76" customFormat="1" x14ac:dyDescent="0.2">
      <c r="A293" s="144"/>
      <c r="B293" s="134">
        <v>0</v>
      </c>
      <c r="C293" s="127">
        <v>0</v>
      </c>
      <c r="D293" s="129">
        <v>0</v>
      </c>
      <c r="E293" s="69"/>
      <c r="F293" s="69"/>
      <c r="G293" s="2"/>
    </row>
    <row r="294" spans="1:7" s="76" customFormat="1" x14ac:dyDescent="0.2">
      <c r="A294" s="144" t="s">
        <v>9</v>
      </c>
      <c r="B294" s="134" t="s">
        <v>318</v>
      </c>
      <c r="C294" s="127">
        <v>0</v>
      </c>
      <c r="D294" s="129">
        <v>0</v>
      </c>
      <c r="E294" s="69"/>
      <c r="F294" s="69"/>
      <c r="G294" s="2"/>
    </row>
    <row r="295" spans="1:7" s="76" customFormat="1" x14ac:dyDescent="0.2">
      <c r="A295" s="144"/>
      <c r="B295" s="134" t="s">
        <v>368</v>
      </c>
      <c r="C295" s="127">
        <v>0</v>
      </c>
      <c r="D295" s="129">
        <v>0</v>
      </c>
      <c r="E295" s="69"/>
      <c r="F295" s="69"/>
      <c r="G295" s="2"/>
    </row>
    <row r="296" spans="1:7" s="76" customFormat="1" x14ac:dyDescent="0.2">
      <c r="A296" s="144"/>
      <c r="B296" s="134" t="s">
        <v>364</v>
      </c>
      <c r="C296" s="127">
        <v>1</v>
      </c>
      <c r="D296" s="129" t="s">
        <v>5</v>
      </c>
      <c r="E296" s="69"/>
      <c r="F296" s="69"/>
      <c r="G296" s="2"/>
    </row>
    <row r="297" spans="1:7" s="76" customFormat="1" x14ac:dyDescent="0.2">
      <c r="A297" s="144"/>
      <c r="B297" s="134">
        <v>0</v>
      </c>
      <c r="C297" s="127">
        <v>0</v>
      </c>
      <c r="D297" s="129">
        <v>0</v>
      </c>
      <c r="E297" s="69"/>
      <c r="F297" s="69"/>
      <c r="G297" s="2"/>
    </row>
    <row r="298" spans="1:7" s="76" customFormat="1" x14ac:dyDescent="0.2">
      <c r="A298" s="144" t="s">
        <v>10</v>
      </c>
      <c r="B298" s="134" t="s">
        <v>308</v>
      </c>
      <c r="C298" s="127">
        <v>0</v>
      </c>
      <c r="D298" s="129">
        <v>0</v>
      </c>
      <c r="E298" s="69"/>
      <c r="F298" s="69"/>
      <c r="G298" s="2"/>
    </row>
    <row r="299" spans="1:7" s="76" customFormat="1" x14ac:dyDescent="0.2">
      <c r="A299" s="144"/>
      <c r="B299" s="134" t="s">
        <v>366</v>
      </c>
      <c r="C299" s="127">
        <v>0</v>
      </c>
      <c r="D299" s="129">
        <v>0</v>
      </c>
      <c r="E299" s="69"/>
      <c r="F299" s="69"/>
      <c r="G299" s="2"/>
    </row>
    <row r="300" spans="1:7" s="76" customFormat="1" x14ac:dyDescent="0.2">
      <c r="A300" s="144"/>
      <c r="B300" s="134" t="s">
        <v>365</v>
      </c>
      <c r="C300" s="127">
        <v>1</v>
      </c>
      <c r="D300" s="129" t="s">
        <v>5</v>
      </c>
      <c r="E300" s="69"/>
      <c r="F300" s="69"/>
      <c r="G300" s="2"/>
    </row>
    <row r="301" spans="1:7" s="76" customFormat="1" x14ac:dyDescent="0.2">
      <c r="A301" s="144"/>
      <c r="B301" s="134"/>
      <c r="C301" s="127"/>
      <c r="D301" s="129"/>
      <c r="E301" s="69"/>
      <c r="F301" s="69"/>
      <c r="G301" s="2"/>
    </row>
    <row r="302" spans="1:7" s="76" customFormat="1" x14ac:dyDescent="0.2">
      <c r="A302" s="144" t="s">
        <v>11</v>
      </c>
      <c r="B302" s="134" t="s">
        <v>320</v>
      </c>
      <c r="C302" s="127"/>
      <c r="D302" s="129"/>
      <c r="E302" s="69"/>
      <c r="F302" s="69">
        <v>0</v>
      </c>
      <c r="G302" s="2"/>
    </row>
    <row r="303" spans="1:7" s="76" customFormat="1" ht="24" x14ac:dyDescent="0.2">
      <c r="A303" s="144"/>
      <c r="B303" s="134" t="s">
        <v>367</v>
      </c>
      <c r="C303" s="127"/>
      <c r="D303" s="129"/>
      <c r="E303" s="69"/>
      <c r="F303" s="69"/>
      <c r="G303" s="2"/>
    </row>
    <row r="304" spans="1:7" s="76" customFormat="1" x14ac:dyDescent="0.2">
      <c r="A304" s="144"/>
      <c r="B304" s="134" t="s">
        <v>365</v>
      </c>
      <c r="C304" s="127">
        <v>1</v>
      </c>
      <c r="D304" s="129" t="s">
        <v>5</v>
      </c>
      <c r="E304" s="69"/>
      <c r="F304" s="69"/>
      <c r="G304" s="2"/>
    </row>
    <row r="305" spans="1:7" s="76" customFormat="1" x14ac:dyDescent="0.2">
      <c r="A305" s="144"/>
      <c r="B305" s="134"/>
      <c r="C305" s="127"/>
      <c r="D305" s="129"/>
      <c r="E305" s="69"/>
      <c r="F305" s="69"/>
      <c r="G305" s="2"/>
    </row>
    <row r="306" spans="1:7" s="76" customFormat="1" x14ac:dyDescent="0.2">
      <c r="A306" s="144" t="s">
        <v>12</v>
      </c>
      <c r="B306" s="134" t="s">
        <v>319</v>
      </c>
      <c r="C306" s="127">
        <v>0</v>
      </c>
      <c r="D306" s="129">
        <v>0</v>
      </c>
      <c r="E306" s="69"/>
      <c r="F306" s="69"/>
      <c r="G306" s="2"/>
    </row>
    <row r="307" spans="1:7" s="76" customFormat="1" ht="24" x14ac:dyDescent="0.2">
      <c r="A307" s="144"/>
      <c r="B307" s="134" t="s">
        <v>369</v>
      </c>
      <c r="C307" s="127">
        <v>0</v>
      </c>
      <c r="D307" s="129">
        <v>0</v>
      </c>
      <c r="E307" s="69"/>
      <c r="F307" s="69"/>
      <c r="G307" s="2"/>
    </row>
    <row r="308" spans="1:7" s="76" customFormat="1" x14ac:dyDescent="0.2">
      <c r="A308" s="144"/>
      <c r="B308" s="134" t="s">
        <v>365</v>
      </c>
      <c r="C308" s="127">
        <v>2</v>
      </c>
      <c r="D308" s="129" t="s">
        <v>5</v>
      </c>
      <c r="E308" s="69"/>
      <c r="F308" s="69"/>
      <c r="G308" s="2"/>
    </row>
    <row r="309" spans="1:7" s="76" customFormat="1" x14ac:dyDescent="0.2">
      <c r="A309" s="144"/>
      <c r="B309" s="134"/>
      <c r="C309" s="127"/>
      <c r="D309" s="129"/>
      <c r="E309" s="69"/>
      <c r="F309" s="69"/>
      <c r="G309" s="2"/>
    </row>
    <row r="310" spans="1:7" s="76" customFormat="1" x14ac:dyDescent="0.2">
      <c r="A310" s="144" t="s">
        <v>13</v>
      </c>
      <c r="B310" s="134" t="s">
        <v>321</v>
      </c>
      <c r="C310" s="127">
        <v>0</v>
      </c>
      <c r="D310" s="129">
        <v>0</v>
      </c>
      <c r="E310" s="69"/>
      <c r="F310" s="69"/>
      <c r="G310" s="2"/>
    </row>
    <row r="311" spans="1:7" s="76" customFormat="1" x14ac:dyDescent="0.2">
      <c r="A311" s="144"/>
      <c r="B311" s="134" t="s">
        <v>370</v>
      </c>
      <c r="C311" s="127">
        <v>0</v>
      </c>
      <c r="D311" s="129">
        <v>0</v>
      </c>
      <c r="E311" s="69"/>
      <c r="F311" s="69"/>
      <c r="G311" s="2"/>
    </row>
    <row r="312" spans="1:7" s="76" customFormat="1" x14ac:dyDescent="0.2">
      <c r="A312" s="144"/>
      <c r="B312" s="134" t="s">
        <v>176</v>
      </c>
      <c r="C312" s="127">
        <v>1</v>
      </c>
      <c r="D312" s="129" t="s">
        <v>5</v>
      </c>
      <c r="E312" s="69"/>
      <c r="F312" s="69"/>
      <c r="G312" s="2"/>
    </row>
    <row r="313" spans="1:7" s="76" customFormat="1" x14ac:dyDescent="0.2">
      <c r="A313" s="144"/>
      <c r="B313" s="134"/>
      <c r="C313" s="127"/>
      <c r="D313" s="129"/>
      <c r="E313" s="69"/>
      <c r="F313" s="69"/>
      <c r="G313" s="2"/>
    </row>
    <row r="314" spans="1:7" s="76" customFormat="1" x14ac:dyDescent="0.2">
      <c r="A314" s="144" t="s">
        <v>14</v>
      </c>
      <c r="B314" s="134" t="s">
        <v>314</v>
      </c>
      <c r="C314" s="127">
        <v>0</v>
      </c>
      <c r="D314" s="129">
        <v>0</v>
      </c>
      <c r="E314" s="69"/>
      <c r="F314" s="69"/>
      <c r="G314" s="2"/>
    </row>
    <row r="315" spans="1:7" s="76" customFormat="1" x14ac:dyDescent="0.2">
      <c r="A315" s="144"/>
      <c r="B315" s="134" t="s">
        <v>370</v>
      </c>
      <c r="C315" s="127">
        <v>0</v>
      </c>
      <c r="D315" s="129">
        <v>0</v>
      </c>
      <c r="E315" s="69"/>
      <c r="F315" s="69"/>
      <c r="G315" s="2"/>
    </row>
    <row r="316" spans="1:7" s="76" customFormat="1" x14ac:dyDescent="0.2">
      <c r="A316" s="144"/>
      <c r="B316" s="134" t="s">
        <v>156</v>
      </c>
      <c r="C316" s="127">
        <v>1</v>
      </c>
      <c r="D316" s="129" t="s">
        <v>5</v>
      </c>
      <c r="E316" s="69"/>
      <c r="F316" s="69"/>
      <c r="G316" s="2"/>
    </row>
    <row r="317" spans="1:7" s="76" customFormat="1" x14ac:dyDescent="0.2">
      <c r="A317" s="144"/>
      <c r="B317" s="134"/>
      <c r="C317" s="127"/>
      <c r="D317" s="129"/>
      <c r="E317" s="69"/>
      <c r="F317" s="69"/>
      <c r="G317" s="2"/>
    </row>
    <row r="318" spans="1:7" s="76" customFormat="1" x14ac:dyDescent="0.2">
      <c r="A318" s="144" t="s">
        <v>57</v>
      </c>
      <c r="B318" s="134" t="s">
        <v>306</v>
      </c>
      <c r="C318" s="127"/>
      <c r="D318" s="129"/>
      <c r="E318" s="69"/>
      <c r="F318" s="69"/>
      <c r="G318" s="2"/>
    </row>
    <row r="319" spans="1:7" s="76" customFormat="1" x14ac:dyDescent="0.2">
      <c r="A319" s="144"/>
      <c r="B319" s="134" t="s">
        <v>371</v>
      </c>
      <c r="C319" s="127"/>
      <c r="D319" s="129"/>
      <c r="E319" s="69"/>
      <c r="F319" s="69"/>
      <c r="G319" s="2"/>
    </row>
    <row r="320" spans="1:7" s="76" customFormat="1" x14ac:dyDescent="0.2">
      <c r="A320" s="144"/>
      <c r="B320" s="134" t="s">
        <v>372</v>
      </c>
      <c r="C320" s="127">
        <v>1</v>
      </c>
      <c r="D320" s="129" t="s">
        <v>5</v>
      </c>
      <c r="E320" s="69"/>
      <c r="F320" s="69"/>
      <c r="G320" s="2"/>
    </row>
    <row r="321" spans="1:7" s="76" customFormat="1" x14ac:dyDescent="0.2">
      <c r="A321" s="144"/>
      <c r="B321" s="134"/>
      <c r="C321" s="127"/>
      <c r="D321" s="129"/>
      <c r="E321" s="69"/>
      <c r="F321" s="69"/>
      <c r="G321" s="2"/>
    </row>
    <row r="322" spans="1:7" s="76" customFormat="1" x14ac:dyDescent="0.2">
      <c r="A322" s="144" t="s">
        <v>15</v>
      </c>
      <c r="B322" s="134" t="s">
        <v>316</v>
      </c>
      <c r="C322" s="127"/>
      <c r="D322" s="129"/>
      <c r="E322" s="69"/>
      <c r="F322" s="69"/>
      <c r="G322" s="2"/>
    </row>
    <row r="323" spans="1:7" s="76" customFormat="1" ht="24" x14ac:dyDescent="0.2">
      <c r="A323" s="144"/>
      <c r="B323" s="134" t="s">
        <v>373</v>
      </c>
      <c r="C323" s="127"/>
      <c r="D323" s="129"/>
      <c r="E323" s="69"/>
      <c r="F323" s="69"/>
      <c r="G323" s="2"/>
    </row>
    <row r="324" spans="1:7" s="76" customFormat="1" x14ac:dyDescent="0.2">
      <c r="A324" s="144"/>
      <c r="B324" s="134" t="s">
        <v>372</v>
      </c>
      <c r="C324" s="127">
        <v>1</v>
      </c>
      <c r="D324" s="129" t="s">
        <v>5</v>
      </c>
      <c r="E324" s="69"/>
      <c r="F324" s="69"/>
      <c r="G324" s="2"/>
    </row>
    <row r="325" spans="1:7" s="76" customFormat="1" x14ac:dyDescent="0.2">
      <c r="A325" s="144"/>
      <c r="B325" s="134"/>
      <c r="C325" s="127"/>
      <c r="D325" s="129"/>
      <c r="E325" s="69"/>
      <c r="F325" s="69"/>
      <c r="G325" s="2"/>
    </row>
    <row r="326" spans="1:7" s="76" customFormat="1" x14ac:dyDescent="0.2">
      <c r="A326" s="144"/>
      <c r="B326" s="134"/>
      <c r="C326" s="127"/>
      <c r="D326" s="129"/>
      <c r="E326" s="69"/>
      <c r="F326" s="69"/>
      <c r="G326" s="2"/>
    </row>
    <row r="327" spans="1:7" s="76" customFormat="1" x14ac:dyDescent="0.2">
      <c r="A327" s="144"/>
      <c r="B327" s="134"/>
      <c r="C327" s="127"/>
      <c r="D327" s="129"/>
      <c r="E327" s="69"/>
      <c r="F327" s="69"/>
      <c r="G327" s="2"/>
    </row>
    <row r="328" spans="1:7" s="76" customFormat="1" x14ac:dyDescent="0.2">
      <c r="A328" s="412"/>
      <c r="B328" s="410"/>
      <c r="C328" s="137"/>
      <c r="D328" s="162"/>
      <c r="E328" s="72"/>
      <c r="F328" s="72"/>
      <c r="G328" s="73"/>
    </row>
    <row r="329" spans="1:7" s="76" customFormat="1" x14ac:dyDescent="0.2">
      <c r="A329" s="145"/>
      <c r="B329" s="413"/>
      <c r="C329" s="140"/>
      <c r="D329" s="146"/>
      <c r="E329" s="74"/>
      <c r="F329" s="74"/>
      <c r="G329" s="75"/>
    </row>
    <row r="330" spans="1:7" s="76" customFormat="1" x14ac:dyDescent="0.2">
      <c r="A330" s="144" t="s">
        <v>16</v>
      </c>
      <c r="B330" s="134" t="s">
        <v>317</v>
      </c>
      <c r="C330" s="127"/>
      <c r="D330" s="129"/>
      <c r="E330" s="69"/>
      <c r="F330" s="69"/>
      <c r="G330" s="2"/>
    </row>
    <row r="331" spans="1:7" s="76" customFormat="1" ht="24" x14ac:dyDescent="0.2">
      <c r="A331" s="144"/>
      <c r="B331" s="134" t="s">
        <v>374</v>
      </c>
      <c r="C331" s="127"/>
      <c r="D331" s="129"/>
      <c r="E331" s="69"/>
      <c r="F331" s="69"/>
      <c r="G331" s="2"/>
    </row>
    <row r="332" spans="1:7" s="76" customFormat="1" x14ac:dyDescent="0.2">
      <c r="A332" s="144"/>
      <c r="B332" s="134" t="s">
        <v>372</v>
      </c>
      <c r="C332" s="127">
        <v>1</v>
      </c>
      <c r="D332" s="129" t="s">
        <v>5</v>
      </c>
      <c r="E332" s="69"/>
      <c r="F332" s="69"/>
      <c r="G332" s="2"/>
    </row>
    <row r="333" spans="1:7" s="76" customFormat="1" x14ac:dyDescent="0.2">
      <c r="A333" s="144"/>
      <c r="B333" s="134"/>
      <c r="C333" s="127"/>
      <c r="D333" s="129"/>
      <c r="E333" s="69"/>
      <c r="F333" s="69"/>
      <c r="G333" s="2"/>
    </row>
    <row r="334" spans="1:7" s="76" customFormat="1" x14ac:dyDescent="0.2">
      <c r="A334" s="144" t="s">
        <v>17</v>
      </c>
      <c r="B334" s="134" t="s">
        <v>309</v>
      </c>
      <c r="C334" s="127"/>
      <c r="D334" s="129"/>
      <c r="E334" s="69"/>
      <c r="F334" s="69"/>
      <c r="G334" s="2"/>
    </row>
    <row r="335" spans="1:7" s="76" customFormat="1" x14ac:dyDescent="0.2">
      <c r="A335" s="144"/>
      <c r="B335" s="134" t="s">
        <v>375</v>
      </c>
      <c r="C335" s="127"/>
      <c r="D335" s="129"/>
      <c r="E335" s="69"/>
      <c r="F335" s="69"/>
      <c r="G335" s="2"/>
    </row>
    <row r="336" spans="1:7" s="76" customFormat="1" x14ac:dyDescent="0.2">
      <c r="A336" s="144"/>
      <c r="B336" s="134" t="s">
        <v>372</v>
      </c>
      <c r="C336" s="127">
        <v>1</v>
      </c>
      <c r="D336" s="129" t="s">
        <v>5</v>
      </c>
      <c r="E336" s="69"/>
      <c r="F336" s="69"/>
      <c r="G336" s="2"/>
    </row>
    <row r="337" spans="1:7" s="76" customFormat="1" x14ac:dyDescent="0.2">
      <c r="A337" s="144"/>
      <c r="B337" s="134"/>
      <c r="C337" s="127"/>
      <c r="D337" s="129"/>
      <c r="E337" s="69"/>
      <c r="F337" s="69"/>
      <c r="G337" s="2"/>
    </row>
    <row r="338" spans="1:7" s="76" customFormat="1" x14ac:dyDescent="0.2">
      <c r="A338" s="144"/>
      <c r="B338" s="134"/>
      <c r="C338" s="127"/>
      <c r="D338" s="129"/>
      <c r="E338" s="69"/>
      <c r="F338" s="69"/>
      <c r="G338" s="2"/>
    </row>
    <row r="339" spans="1:7" s="76" customFormat="1" ht="48" x14ac:dyDescent="0.2">
      <c r="A339" s="144"/>
      <c r="B339" s="131" t="s">
        <v>395</v>
      </c>
      <c r="C339" s="127">
        <v>0</v>
      </c>
      <c r="D339" s="129">
        <v>0</v>
      </c>
      <c r="E339" s="69"/>
      <c r="F339" s="69"/>
      <c r="G339" s="2"/>
    </row>
    <row r="340" spans="1:7" s="76" customFormat="1" x14ac:dyDescent="0.2">
      <c r="A340" s="144"/>
      <c r="B340" s="131"/>
      <c r="C340" s="127"/>
      <c r="D340" s="129"/>
      <c r="E340" s="69"/>
      <c r="F340" s="69"/>
      <c r="G340" s="2"/>
    </row>
    <row r="341" spans="1:7" s="76" customFormat="1" x14ac:dyDescent="0.2">
      <c r="A341" s="144" t="s">
        <v>4</v>
      </c>
      <c r="B341" s="134" t="s">
        <v>307</v>
      </c>
      <c r="C341" s="127">
        <v>0</v>
      </c>
      <c r="D341" s="129">
        <v>0</v>
      </c>
      <c r="E341" s="69"/>
      <c r="F341" s="69"/>
      <c r="G341" s="2"/>
    </row>
    <row r="342" spans="1:7" s="76" customFormat="1" x14ac:dyDescent="0.2">
      <c r="A342" s="144"/>
      <c r="B342" s="134" t="s">
        <v>380</v>
      </c>
      <c r="C342" s="127">
        <v>0</v>
      </c>
      <c r="D342" s="129">
        <v>0</v>
      </c>
      <c r="E342" s="69"/>
      <c r="F342" s="69"/>
      <c r="G342" s="2"/>
    </row>
    <row r="343" spans="1:7" s="76" customFormat="1" x14ac:dyDescent="0.2">
      <c r="A343" s="144"/>
      <c r="B343" s="134" t="s">
        <v>156</v>
      </c>
      <c r="C343" s="127">
        <v>1</v>
      </c>
      <c r="D343" s="129" t="s">
        <v>5</v>
      </c>
      <c r="E343" s="69"/>
      <c r="F343" s="69"/>
      <c r="G343" s="2"/>
    </row>
    <row r="344" spans="1:7" s="76" customFormat="1" x14ac:dyDescent="0.2">
      <c r="A344" s="144"/>
      <c r="B344" s="134"/>
      <c r="C344" s="127"/>
      <c r="D344" s="129"/>
      <c r="E344" s="69"/>
      <c r="F344" s="69"/>
      <c r="G344" s="2"/>
    </row>
    <row r="345" spans="1:7" s="76" customFormat="1" ht="84" x14ac:dyDescent="0.2">
      <c r="A345" s="144"/>
      <c r="B345" s="171" t="s">
        <v>381</v>
      </c>
      <c r="C345" s="127"/>
      <c r="D345" s="129"/>
      <c r="E345" s="69"/>
      <c r="F345" s="69"/>
      <c r="G345" s="2"/>
    </row>
    <row r="346" spans="1:7" s="76" customFormat="1" x14ac:dyDescent="0.2">
      <c r="A346" s="144"/>
      <c r="B346" s="171"/>
      <c r="C346" s="127"/>
      <c r="D346" s="129"/>
      <c r="E346" s="69"/>
      <c r="F346" s="69"/>
      <c r="G346" s="2"/>
    </row>
    <row r="347" spans="1:7" s="76" customFormat="1" x14ac:dyDescent="0.2">
      <c r="A347" s="144" t="s">
        <v>18</v>
      </c>
      <c r="B347" s="134" t="s">
        <v>305</v>
      </c>
      <c r="C347" s="127"/>
      <c r="D347" s="129"/>
      <c r="E347" s="69"/>
      <c r="F347" s="69"/>
      <c r="G347" s="2"/>
    </row>
    <row r="348" spans="1:7" s="76" customFormat="1" ht="24" x14ac:dyDescent="0.2">
      <c r="A348" s="144"/>
      <c r="B348" s="134" t="s">
        <v>493</v>
      </c>
      <c r="C348" s="127"/>
      <c r="D348" s="129"/>
      <c r="E348" s="69"/>
      <c r="F348" s="69"/>
      <c r="G348" s="2"/>
    </row>
    <row r="349" spans="1:7" s="76" customFormat="1" x14ac:dyDescent="0.2">
      <c r="A349" s="144"/>
      <c r="B349" s="134" t="s">
        <v>372</v>
      </c>
      <c r="C349" s="127">
        <v>1</v>
      </c>
      <c r="D349" s="129" t="s">
        <v>5</v>
      </c>
      <c r="E349" s="69"/>
      <c r="F349" s="69"/>
      <c r="G349" s="2"/>
    </row>
    <row r="350" spans="1:7" s="76" customFormat="1" x14ac:dyDescent="0.2">
      <c r="A350" s="144"/>
      <c r="B350" s="134"/>
      <c r="C350" s="127"/>
      <c r="D350" s="129"/>
      <c r="E350" s="69"/>
      <c r="F350" s="69"/>
      <c r="G350" s="2"/>
    </row>
    <row r="351" spans="1:7" s="76" customFormat="1" x14ac:dyDescent="0.2">
      <c r="A351" s="144"/>
      <c r="B351" s="134"/>
      <c r="C351" s="127"/>
      <c r="D351" s="129"/>
      <c r="E351" s="69"/>
      <c r="F351" s="69"/>
      <c r="G351" s="2"/>
    </row>
    <row r="352" spans="1:7" s="76" customFormat="1" ht="84" x14ac:dyDescent="0.2">
      <c r="A352" s="144"/>
      <c r="B352" s="131" t="s">
        <v>632</v>
      </c>
      <c r="C352" s="127"/>
      <c r="D352" s="129"/>
      <c r="E352" s="69"/>
      <c r="F352" s="69"/>
      <c r="G352" s="2"/>
    </row>
    <row r="353" spans="1:7" s="76" customFormat="1" x14ac:dyDescent="0.2">
      <c r="A353" s="144" t="s">
        <v>19</v>
      </c>
      <c r="B353" s="134" t="s">
        <v>377</v>
      </c>
      <c r="C353" s="127">
        <v>0</v>
      </c>
      <c r="D353" s="129">
        <v>0</v>
      </c>
      <c r="E353" s="69"/>
      <c r="F353" s="69"/>
      <c r="G353" s="2"/>
    </row>
    <row r="354" spans="1:7" s="76" customFormat="1" ht="24" x14ac:dyDescent="0.2">
      <c r="A354" s="144"/>
      <c r="B354" s="134" t="s">
        <v>379</v>
      </c>
      <c r="C354" s="127">
        <v>0</v>
      </c>
      <c r="D354" s="129">
        <v>0</v>
      </c>
      <c r="E354" s="69"/>
      <c r="F354" s="69"/>
      <c r="G354" s="2"/>
    </row>
    <row r="355" spans="1:7" s="76" customFormat="1" x14ac:dyDescent="0.2">
      <c r="A355" s="144"/>
      <c r="B355" s="134" t="s">
        <v>378</v>
      </c>
      <c r="C355" s="127">
        <v>1</v>
      </c>
      <c r="D355" s="129" t="s">
        <v>5</v>
      </c>
      <c r="E355" s="69"/>
      <c r="F355" s="69"/>
      <c r="G355" s="2"/>
    </row>
    <row r="356" spans="1:7" s="76" customFormat="1" x14ac:dyDescent="0.2">
      <c r="A356" s="144"/>
      <c r="B356" s="134"/>
      <c r="C356" s="127"/>
      <c r="D356" s="129"/>
      <c r="E356" s="69"/>
      <c r="F356" s="69"/>
      <c r="G356" s="2"/>
    </row>
    <row r="357" spans="1:7" s="76" customFormat="1" ht="84" x14ac:dyDescent="0.2">
      <c r="A357" s="144"/>
      <c r="B357" s="131" t="s">
        <v>400</v>
      </c>
      <c r="C357" s="127"/>
      <c r="D357" s="129"/>
      <c r="E357" s="69"/>
      <c r="F357" s="69"/>
      <c r="G357" s="2"/>
    </row>
    <row r="358" spans="1:7" s="76" customFormat="1" x14ac:dyDescent="0.2">
      <c r="A358" s="144"/>
      <c r="B358" s="134"/>
      <c r="C358" s="127"/>
      <c r="D358" s="129"/>
      <c r="E358" s="69"/>
      <c r="F358" s="69"/>
      <c r="G358" s="2"/>
    </row>
    <row r="359" spans="1:7" s="76" customFormat="1" x14ac:dyDescent="0.2">
      <c r="A359" s="144" t="s">
        <v>20</v>
      </c>
      <c r="B359" s="134" t="s">
        <v>61</v>
      </c>
      <c r="C359" s="127">
        <v>0</v>
      </c>
      <c r="D359" s="129">
        <v>0</v>
      </c>
      <c r="E359" s="69"/>
      <c r="F359" s="69"/>
      <c r="G359" s="2"/>
    </row>
    <row r="360" spans="1:7" s="76" customFormat="1" x14ac:dyDescent="0.2">
      <c r="A360" s="144"/>
      <c r="B360" s="134" t="s">
        <v>383</v>
      </c>
      <c r="C360" s="127">
        <v>0</v>
      </c>
      <c r="D360" s="129">
        <v>0</v>
      </c>
      <c r="E360" s="69"/>
      <c r="F360" s="69"/>
      <c r="G360" s="2"/>
    </row>
    <row r="361" spans="1:7" s="76" customFormat="1" x14ac:dyDescent="0.2">
      <c r="A361" s="144"/>
      <c r="B361" s="134" t="s">
        <v>109</v>
      </c>
      <c r="C361" s="127">
        <v>16</v>
      </c>
      <c r="D361" s="129" t="s">
        <v>5</v>
      </c>
      <c r="E361" s="69"/>
      <c r="F361" s="69"/>
      <c r="G361" s="2"/>
    </row>
    <row r="362" spans="1:7" s="76" customFormat="1" x14ac:dyDescent="0.2">
      <c r="A362" s="144"/>
      <c r="B362" s="134"/>
      <c r="C362" s="127"/>
      <c r="D362" s="129"/>
      <c r="E362" s="69"/>
      <c r="F362" s="69"/>
      <c r="G362" s="2"/>
    </row>
    <row r="363" spans="1:7" s="76" customFormat="1" x14ac:dyDescent="0.2">
      <c r="A363" s="144" t="s">
        <v>21</v>
      </c>
      <c r="B363" s="134" t="s">
        <v>382</v>
      </c>
      <c r="C363" s="127">
        <v>0</v>
      </c>
      <c r="D363" s="129">
        <v>0</v>
      </c>
      <c r="E363" s="69"/>
      <c r="F363" s="69"/>
      <c r="G363" s="2"/>
    </row>
    <row r="364" spans="1:7" s="76" customFormat="1" ht="11.25" customHeight="1" x14ac:dyDescent="0.2">
      <c r="A364" s="144"/>
      <c r="B364" s="134" t="s">
        <v>384</v>
      </c>
      <c r="C364" s="127">
        <v>0</v>
      </c>
      <c r="D364" s="129">
        <v>0</v>
      </c>
      <c r="E364" s="69"/>
      <c r="F364" s="69"/>
      <c r="G364" s="2"/>
    </row>
    <row r="365" spans="1:7" s="76" customFormat="1" x14ac:dyDescent="0.2">
      <c r="A365" s="144"/>
      <c r="B365" s="134" t="s">
        <v>388</v>
      </c>
      <c r="C365" s="127">
        <v>1</v>
      </c>
      <c r="D365" s="129" t="s">
        <v>5</v>
      </c>
      <c r="E365" s="69"/>
      <c r="F365" s="69"/>
      <c r="G365" s="2"/>
    </row>
    <row r="366" spans="1:7" s="76" customFormat="1" x14ac:dyDescent="0.2">
      <c r="A366" s="412"/>
      <c r="B366" s="410"/>
      <c r="C366" s="137"/>
      <c r="D366" s="162"/>
      <c r="E366" s="72"/>
      <c r="F366" s="72"/>
      <c r="G366" s="73"/>
    </row>
    <row r="367" spans="1:7" s="76" customFormat="1" x14ac:dyDescent="0.2">
      <c r="A367" s="145"/>
      <c r="B367" s="413"/>
      <c r="C367" s="140"/>
      <c r="D367" s="146"/>
      <c r="E367" s="74"/>
      <c r="F367" s="74"/>
      <c r="G367" s="75"/>
    </row>
    <row r="368" spans="1:7" s="76" customFormat="1" x14ac:dyDescent="0.2">
      <c r="A368" s="144" t="s">
        <v>22</v>
      </c>
      <c r="B368" s="134" t="s">
        <v>385</v>
      </c>
      <c r="C368" s="127">
        <v>0</v>
      </c>
      <c r="D368" s="129">
        <v>0</v>
      </c>
      <c r="E368" s="69"/>
      <c r="F368" s="69"/>
      <c r="G368" s="2"/>
    </row>
    <row r="369" spans="1:7" s="76" customFormat="1" ht="13.5" customHeight="1" x14ac:dyDescent="0.2">
      <c r="A369" s="144"/>
      <c r="B369" s="134" t="s">
        <v>386</v>
      </c>
      <c r="C369" s="127">
        <v>0</v>
      </c>
      <c r="D369" s="129">
        <v>0</v>
      </c>
      <c r="E369" s="69"/>
      <c r="F369" s="69"/>
      <c r="G369" s="2"/>
    </row>
    <row r="370" spans="1:7" s="76" customFormat="1" x14ac:dyDescent="0.2">
      <c r="A370" s="144"/>
      <c r="B370" s="134" t="s">
        <v>387</v>
      </c>
      <c r="C370" s="127">
        <v>1</v>
      </c>
      <c r="D370" s="129" t="s">
        <v>5</v>
      </c>
      <c r="E370" s="69"/>
      <c r="F370" s="69"/>
      <c r="G370" s="2"/>
    </row>
    <row r="371" spans="1:7" s="76" customFormat="1" x14ac:dyDescent="0.2">
      <c r="A371" s="144"/>
      <c r="B371" s="134"/>
      <c r="C371" s="127"/>
      <c r="D371" s="129"/>
      <c r="E371" s="69"/>
      <c r="F371" s="69"/>
      <c r="G371" s="2"/>
    </row>
    <row r="372" spans="1:7" s="76" customFormat="1" x14ac:dyDescent="0.2">
      <c r="A372" s="144" t="s">
        <v>23</v>
      </c>
      <c r="B372" s="134" t="s">
        <v>124</v>
      </c>
      <c r="C372" s="127">
        <v>0</v>
      </c>
      <c r="D372" s="129">
        <v>0</v>
      </c>
      <c r="E372" s="69"/>
      <c r="F372" s="69"/>
      <c r="G372" s="2"/>
    </row>
    <row r="373" spans="1:7" s="76" customFormat="1" x14ac:dyDescent="0.2">
      <c r="A373" s="144"/>
      <c r="B373" s="134" t="s">
        <v>386</v>
      </c>
      <c r="C373" s="127">
        <v>0</v>
      </c>
      <c r="D373" s="129">
        <v>0</v>
      </c>
      <c r="E373" s="69"/>
      <c r="F373" s="69"/>
      <c r="G373" s="2"/>
    </row>
    <row r="374" spans="1:7" s="76" customFormat="1" x14ac:dyDescent="0.2">
      <c r="A374" s="144"/>
      <c r="B374" s="134" t="s">
        <v>392</v>
      </c>
      <c r="C374" s="156">
        <v>1</v>
      </c>
      <c r="D374" s="129" t="s">
        <v>5</v>
      </c>
      <c r="E374" s="69"/>
      <c r="F374" s="69"/>
      <c r="G374" s="2"/>
    </row>
    <row r="375" spans="1:7" s="76" customFormat="1" x14ac:dyDescent="0.2">
      <c r="A375" s="144"/>
      <c r="B375" s="134"/>
      <c r="C375" s="156"/>
      <c r="D375" s="129"/>
      <c r="E375" s="69"/>
      <c r="F375" s="69"/>
      <c r="G375" s="2"/>
    </row>
    <row r="376" spans="1:7" s="76" customFormat="1" x14ac:dyDescent="0.2">
      <c r="A376" s="144" t="s">
        <v>70</v>
      </c>
      <c r="B376" s="134" t="s">
        <v>178</v>
      </c>
      <c r="C376" s="127">
        <v>0</v>
      </c>
      <c r="D376" s="129">
        <v>0</v>
      </c>
      <c r="E376" s="69"/>
      <c r="F376" s="69"/>
      <c r="G376" s="2"/>
    </row>
    <row r="377" spans="1:7" s="76" customFormat="1" x14ac:dyDescent="0.2">
      <c r="A377" s="144"/>
      <c r="B377" s="134" t="s">
        <v>389</v>
      </c>
      <c r="C377" s="127">
        <v>0</v>
      </c>
      <c r="D377" s="129">
        <v>0</v>
      </c>
      <c r="E377" s="69"/>
      <c r="F377" s="69"/>
      <c r="G377" s="2"/>
    </row>
    <row r="378" spans="1:7" s="76" customFormat="1" x14ac:dyDescent="0.2">
      <c r="A378" s="144"/>
      <c r="B378" s="134" t="s">
        <v>391</v>
      </c>
      <c r="C378" s="127">
        <v>1</v>
      </c>
      <c r="D378" s="129" t="s">
        <v>5</v>
      </c>
      <c r="E378" s="69"/>
      <c r="F378" s="69"/>
      <c r="G378" s="2"/>
    </row>
    <row r="379" spans="1:7" s="76" customFormat="1" x14ac:dyDescent="0.2">
      <c r="A379" s="144"/>
      <c r="B379" s="134"/>
      <c r="C379" s="127"/>
      <c r="D379" s="129"/>
      <c r="E379" s="69"/>
      <c r="F379" s="69"/>
      <c r="G379" s="2"/>
    </row>
    <row r="380" spans="1:7" s="76" customFormat="1" x14ac:dyDescent="0.2">
      <c r="A380" s="144" t="s">
        <v>59</v>
      </c>
      <c r="B380" s="134" t="s">
        <v>84</v>
      </c>
      <c r="C380" s="127">
        <v>0</v>
      </c>
      <c r="D380" s="129">
        <v>0</v>
      </c>
      <c r="E380" s="69"/>
      <c r="F380" s="69"/>
      <c r="G380" s="2"/>
    </row>
    <row r="381" spans="1:7" s="76" customFormat="1" x14ac:dyDescent="0.2">
      <c r="A381" s="144"/>
      <c r="B381" s="134" t="s">
        <v>394</v>
      </c>
      <c r="C381" s="127">
        <v>0</v>
      </c>
      <c r="D381" s="129">
        <v>0</v>
      </c>
      <c r="E381" s="69"/>
      <c r="F381" s="69"/>
      <c r="G381" s="2"/>
    </row>
    <row r="382" spans="1:7" s="76" customFormat="1" x14ac:dyDescent="0.2">
      <c r="A382" s="144"/>
      <c r="B382" s="134" t="s">
        <v>393</v>
      </c>
      <c r="C382" s="127">
        <v>1</v>
      </c>
      <c r="D382" s="129" t="s">
        <v>5</v>
      </c>
      <c r="E382" s="69"/>
      <c r="F382" s="69"/>
      <c r="G382" s="2"/>
    </row>
    <row r="383" spans="1:7" s="76" customFormat="1" x14ac:dyDescent="0.2">
      <c r="A383" s="144"/>
      <c r="B383" s="134">
        <v>0</v>
      </c>
      <c r="C383" s="127">
        <v>0</v>
      </c>
      <c r="D383" s="129">
        <v>0</v>
      </c>
      <c r="E383" s="69"/>
      <c r="F383" s="69"/>
      <c r="G383" s="2"/>
    </row>
    <row r="384" spans="1:7" s="284" customFormat="1" x14ac:dyDescent="0.2">
      <c r="A384" s="220"/>
      <c r="B384" s="255" t="s">
        <v>202</v>
      </c>
      <c r="C384" s="156"/>
      <c r="D384" s="219"/>
      <c r="E384" s="234"/>
      <c r="F384" s="234"/>
      <c r="G384" s="4"/>
    </row>
    <row r="385" spans="1:7" s="284" customFormat="1" x14ac:dyDescent="0.2">
      <c r="A385" s="220" t="s">
        <v>60</v>
      </c>
      <c r="B385" s="251" t="s">
        <v>398</v>
      </c>
      <c r="C385" s="156">
        <v>1.38</v>
      </c>
      <c r="D385" s="219" t="s">
        <v>223</v>
      </c>
      <c r="E385" s="234"/>
      <c r="F385" s="234"/>
      <c r="G385" s="4"/>
    </row>
    <row r="386" spans="1:7" s="284" customFormat="1" x14ac:dyDescent="0.2">
      <c r="A386" s="220"/>
      <c r="B386" s="255"/>
      <c r="C386" s="156"/>
      <c r="D386" s="219"/>
      <c r="E386" s="234"/>
      <c r="F386" s="234"/>
      <c r="G386" s="4"/>
    </row>
    <row r="387" spans="1:7" s="284" customFormat="1" x14ac:dyDescent="0.2">
      <c r="A387" s="220"/>
      <c r="B387" s="255" t="s">
        <v>90</v>
      </c>
      <c r="C387" s="156"/>
      <c r="D387" s="219"/>
      <c r="E387" s="234"/>
      <c r="F387" s="234"/>
      <c r="G387" s="4"/>
    </row>
    <row r="388" spans="1:7" s="76" customFormat="1" x14ac:dyDescent="0.2">
      <c r="A388" s="144" t="s">
        <v>82</v>
      </c>
      <c r="B388" s="134" t="s">
        <v>209</v>
      </c>
      <c r="C388" s="127">
        <v>17.040000000000003</v>
      </c>
      <c r="D388" s="129" t="s">
        <v>222</v>
      </c>
      <c r="E388" s="69"/>
      <c r="F388" s="69"/>
      <c r="G388" s="2"/>
    </row>
    <row r="389" spans="1:7" s="76" customFormat="1" x14ac:dyDescent="0.2">
      <c r="A389" s="144"/>
      <c r="B389" s="131"/>
      <c r="C389" s="127"/>
      <c r="D389" s="129"/>
      <c r="E389" s="69"/>
      <c r="F389" s="69"/>
      <c r="G389" s="2"/>
    </row>
    <row r="390" spans="1:7" s="76" customFormat="1" ht="24" x14ac:dyDescent="0.2">
      <c r="A390" s="144"/>
      <c r="B390" s="131" t="s">
        <v>29</v>
      </c>
      <c r="C390" s="127"/>
      <c r="D390" s="129"/>
      <c r="E390" s="69"/>
      <c r="F390" s="69"/>
      <c r="G390" s="2"/>
    </row>
    <row r="391" spans="1:7" s="76" customFormat="1" x14ac:dyDescent="0.2">
      <c r="A391" s="144"/>
      <c r="B391" s="133" t="s">
        <v>209</v>
      </c>
      <c r="C391" s="127"/>
      <c r="D391" s="129"/>
      <c r="E391" s="69"/>
      <c r="F391" s="69"/>
      <c r="G391" s="2"/>
    </row>
    <row r="392" spans="1:7" s="76" customFormat="1" x14ac:dyDescent="0.2">
      <c r="A392" s="144" t="s">
        <v>83</v>
      </c>
      <c r="B392" s="134" t="s">
        <v>92</v>
      </c>
      <c r="C392" s="127">
        <v>140.24691358024691</v>
      </c>
      <c r="D392" s="129" t="s">
        <v>2</v>
      </c>
      <c r="E392" s="69"/>
      <c r="F392" s="69"/>
      <c r="G392" s="2"/>
    </row>
    <row r="393" spans="1:7" s="76" customFormat="1" x14ac:dyDescent="0.2">
      <c r="A393" s="144" t="s">
        <v>128</v>
      </c>
      <c r="B393" s="134" t="s">
        <v>470</v>
      </c>
      <c r="C393" s="127">
        <v>27.311111111111114</v>
      </c>
      <c r="D393" s="129" t="s">
        <v>2</v>
      </c>
      <c r="E393" s="69"/>
      <c r="F393" s="69"/>
      <c r="G393" s="2"/>
    </row>
    <row r="394" spans="1:7" s="76" customFormat="1" x14ac:dyDescent="0.2">
      <c r="A394" s="144"/>
      <c r="B394" s="134"/>
      <c r="C394" s="127"/>
      <c r="D394" s="129"/>
      <c r="E394" s="69"/>
      <c r="F394" s="69"/>
      <c r="G394" s="2"/>
    </row>
    <row r="395" spans="1:7" s="284" customFormat="1" ht="38.25" x14ac:dyDescent="0.2">
      <c r="A395" s="220"/>
      <c r="B395" s="172" t="s">
        <v>447</v>
      </c>
      <c r="C395" s="156"/>
      <c r="D395" s="219"/>
      <c r="E395" s="234"/>
      <c r="F395" s="234"/>
      <c r="G395" s="4"/>
    </row>
    <row r="396" spans="1:7" s="284" customFormat="1" ht="12.75" x14ac:dyDescent="0.2">
      <c r="A396" s="220"/>
      <c r="B396" s="173" t="s">
        <v>445</v>
      </c>
      <c r="C396" s="156"/>
      <c r="D396" s="219"/>
      <c r="E396" s="234"/>
      <c r="F396" s="234"/>
      <c r="G396" s="4"/>
    </row>
    <row r="397" spans="1:7" s="284" customFormat="1" x14ac:dyDescent="0.2">
      <c r="A397" s="220" t="s">
        <v>138</v>
      </c>
      <c r="B397" s="251" t="s">
        <v>382</v>
      </c>
      <c r="C397" s="156">
        <v>0</v>
      </c>
      <c r="D397" s="219">
        <v>0</v>
      </c>
      <c r="E397" s="234"/>
      <c r="F397" s="234"/>
      <c r="G397" s="4"/>
    </row>
    <row r="398" spans="1:7" s="284" customFormat="1" x14ac:dyDescent="0.2">
      <c r="A398" s="220"/>
      <c r="B398" s="251" t="s">
        <v>224</v>
      </c>
      <c r="C398" s="156">
        <v>1</v>
      </c>
      <c r="D398" s="219" t="s">
        <v>5</v>
      </c>
      <c r="E398" s="234"/>
      <c r="F398" s="234"/>
      <c r="G398" s="4"/>
    </row>
    <row r="399" spans="1:7" s="284" customFormat="1" x14ac:dyDescent="0.2">
      <c r="A399" s="220" t="s">
        <v>139</v>
      </c>
      <c r="B399" s="251" t="s">
        <v>385</v>
      </c>
      <c r="C399" s="156">
        <v>0</v>
      </c>
      <c r="D399" s="219">
        <v>0</v>
      </c>
      <c r="E399" s="234"/>
      <c r="F399" s="234"/>
      <c r="G399" s="4"/>
    </row>
    <row r="400" spans="1:7" s="284" customFormat="1" x14ac:dyDescent="0.2">
      <c r="A400" s="220"/>
      <c r="B400" s="251" t="s">
        <v>224</v>
      </c>
      <c r="C400" s="156">
        <v>1</v>
      </c>
      <c r="D400" s="219" t="s">
        <v>5</v>
      </c>
      <c r="E400" s="234"/>
      <c r="F400" s="234"/>
      <c r="G400" s="4"/>
    </row>
    <row r="401" spans="1:7" s="284" customFormat="1" x14ac:dyDescent="0.2">
      <c r="A401" s="220"/>
      <c r="B401" s="251"/>
      <c r="C401" s="156"/>
      <c r="D401" s="219"/>
      <c r="E401" s="234"/>
      <c r="F401" s="234"/>
      <c r="G401" s="4"/>
    </row>
    <row r="402" spans="1:7" s="284" customFormat="1" ht="12.75" x14ac:dyDescent="0.2">
      <c r="A402" s="220"/>
      <c r="B402" s="173" t="s">
        <v>448</v>
      </c>
      <c r="C402" s="156"/>
      <c r="D402" s="219"/>
      <c r="E402" s="234"/>
      <c r="F402" s="234"/>
      <c r="G402" s="4"/>
    </row>
    <row r="403" spans="1:7" s="284" customFormat="1" x14ac:dyDescent="0.2">
      <c r="A403" s="220" t="s">
        <v>140</v>
      </c>
      <c r="B403" s="251" t="s">
        <v>61</v>
      </c>
      <c r="C403" s="156">
        <v>0</v>
      </c>
      <c r="D403" s="219">
        <v>0</v>
      </c>
      <c r="E403" s="234"/>
      <c r="F403" s="234"/>
      <c r="G403" s="4"/>
    </row>
    <row r="404" spans="1:7" s="284" customFormat="1" x14ac:dyDescent="0.2">
      <c r="A404" s="220"/>
      <c r="B404" s="251" t="s">
        <v>224</v>
      </c>
      <c r="C404" s="156">
        <v>2</v>
      </c>
      <c r="D404" s="219" t="s">
        <v>5</v>
      </c>
      <c r="E404" s="234"/>
      <c r="F404" s="234"/>
      <c r="G404" s="4"/>
    </row>
    <row r="405" spans="1:7" s="284" customFormat="1" x14ac:dyDescent="0.2">
      <c r="A405" s="220"/>
      <c r="B405" s="251"/>
      <c r="C405" s="156">
        <v>0</v>
      </c>
      <c r="D405" s="219">
        <v>0</v>
      </c>
      <c r="E405" s="234"/>
      <c r="F405" s="234"/>
      <c r="G405" s="4"/>
    </row>
    <row r="406" spans="1:7" s="284" customFormat="1" ht="12.75" x14ac:dyDescent="0.2">
      <c r="A406" s="220"/>
      <c r="B406" s="173" t="s">
        <v>449</v>
      </c>
      <c r="C406" s="156"/>
      <c r="D406" s="219"/>
      <c r="E406" s="234"/>
      <c r="F406" s="234"/>
      <c r="G406" s="4"/>
    </row>
    <row r="407" spans="1:7" s="284" customFormat="1" x14ac:dyDescent="0.2">
      <c r="A407" s="220" t="s">
        <v>141</v>
      </c>
      <c r="B407" s="251" t="s">
        <v>124</v>
      </c>
      <c r="C407" s="156">
        <v>0</v>
      </c>
      <c r="D407" s="219">
        <v>0</v>
      </c>
      <c r="E407" s="234"/>
      <c r="F407" s="234"/>
      <c r="G407" s="4"/>
    </row>
    <row r="408" spans="1:7" s="284" customFormat="1" x14ac:dyDescent="0.2">
      <c r="A408" s="220"/>
      <c r="B408" s="251" t="s">
        <v>224</v>
      </c>
      <c r="C408" s="156">
        <v>1</v>
      </c>
      <c r="D408" s="219" t="s">
        <v>5</v>
      </c>
      <c r="E408" s="234"/>
      <c r="F408" s="234"/>
      <c r="G408" s="4"/>
    </row>
    <row r="409" spans="1:7" s="284" customFormat="1" x14ac:dyDescent="0.2">
      <c r="A409" s="220"/>
      <c r="B409" s="251"/>
      <c r="C409" s="156"/>
      <c r="D409" s="219"/>
      <c r="E409" s="234"/>
      <c r="F409" s="234"/>
      <c r="G409" s="4"/>
    </row>
    <row r="410" spans="1:7" s="284" customFormat="1" ht="38.25" x14ac:dyDescent="0.2">
      <c r="A410" s="220"/>
      <c r="B410" s="172" t="s">
        <v>450</v>
      </c>
      <c r="C410" s="156"/>
      <c r="D410" s="219"/>
      <c r="E410" s="234"/>
      <c r="F410" s="234"/>
      <c r="G410" s="4"/>
    </row>
    <row r="411" spans="1:7" s="284" customFormat="1" ht="12.75" x14ac:dyDescent="0.2">
      <c r="A411" s="220"/>
      <c r="B411" s="172"/>
      <c r="C411" s="156"/>
      <c r="D411" s="219"/>
      <c r="E411" s="234"/>
      <c r="F411" s="234"/>
      <c r="G411" s="4"/>
    </row>
    <row r="412" spans="1:7" s="284" customFormat="1" ht="12.75" x14ac:dyDescent="0.2">
      <c r="A412" s="220"/>
      <c r="B412" s="173" t="s">
        <v>452</v>
      </c>
      <c r="C412" s="156"/>
      <c r="D412" s="219"/>
      <c r="E412" s="234"/>
      <c r="F412" s="234"/>
      <c r="G412" s="4"/>
    </row>
    <row r="413" spans="1:7" s="284" customFormat="1" x14ac:dyDescent="0.2">
      <c r="A413" s="220" t="s">
        <v>183</v>
      </c>
      <c r="B413" s="251" t="s">
        <v>61</v>
      </c>
      <c r="C413" s="156">
        <v>0</v>
      </c>
      <c r="D413" s="219">
        <v>0</v>
      </c>
      <c r="E413" s="234"/>
      <c r="F413" s="234"/>
      <c r="G413" s="4"/>
    </row>
    <row r="414" spans="1:7" s="284" customFormat="1" x14ac:dyDescent="0.2">
      <c r="A414" s="220"/>
      <c r="B414" s="251" t="s">
        <v>226</v>
      </c>
      <c r="C414" s="156">
        <v>8</v>
      </c>
      <c r="D414" s="219" t="s">
        <v>5</v>
      </c>
      <c r="E414" s="234"/>
      <c r="F414" s="234"/>
      <c r="G414" s="4"/>
    </row>
    <row r="415" spans="1:7" s="284" customFormat="1" x14ac:dyDescent="0.2">
      <c r="A415" s="220"/>
      <c r="B415" s="251"/>
      <c r="C415" s="156"/>
      <c r="D415" s="219"/>
      <c r="E415" s="234"/>
      <c r="F415" s="234"/>
      <c r="G415" s="4"/>
    </row>
    <row r="416" spans="1:7" s="284" customFormat="1" ht="12.75" x14ac:dyDescent="0.2">
      <c r="A416" s="220"/>
      <c r="B416" s="173" t="s">
        <v>451</v>
      </c>
      <c r="C416" s="156"/>
      <c r="D416" s="219"/>
      <c r="E416" s="234"/>
      <c r="F416" s="234"/>
      <c r="G416" s="4"/>
    </row>
    <row r="417" spans="1:7" s="284" customFormat="1" x14ac:dyDescent="0.2">
      <c r="A417" s="220" t="s">
        <v>142</v>
      </c>
      <c r="B417" s="251" t="s">
        <v>61</v>
      </c>
      <c r="C417" s="156">
        <v>0</v>
      </c>
      <c r="D417" s="219">
        <v>0</v>
      </c>
      <c r="E417" s="234"/>
      <c r="F417" s="234"/>
      <c r="G417" s="4"/>
    </row>
    <row r="418" spans="1:7" s="284" customFormat="1" x14ac:dyDescent="0.2">
      <c r="A418" s="220"/>
      <c r="B418" s="251" t="s">
        <v>227</v>
      </c>
      <c r="C418" s="156">
        <v>1</v>
      </c>
      <c r="D418" s="219" t="s">
        <v>5</v>
      </c>
      <c r="E418" s="234"/>
      <c r="F418" s="234"/>
      <c r="G418" s="4"/>
    </row>
    <row r="419" spans="1:7" s="284" customFormat="1" x14ac:dyDescent="0.2">
      <c r="A419" s="220"/>
      <c r="B419" s="251"/>
      <c r="C419" s="156"/>
      <c r="D419" s="219"/>
      <c r="E419" s="234"/>
      <c r="F419" s="234"/>
      <c r="G419" s="4"/>
    </row>
    <row r="420" spans="1:7" s="284" customFormat="1" x14ac:dyDescent="0.2">
      <c r="A420" s="220"/>
      <c r="B420" s="251"/>
      <c r="C420" s="156"/>
      <c r="D420" s="219"/>
      <c r="E420" s="234"/>
      <c r="F420" s="234"/>
      <c r="G420" s="4"/>
    </row>
    <row r="421" spans="1:7" s="284" customFormat="1" x14ac:dyDescent="0.2">
      <c r="A421" s="220"/>
      <c r="B421" s="251"/>
      <c r="C421" s="156"/>
      <c r="D421" s="219"/>
      <c r="E421" s="234"/>
      <c r="F421" s="234"/>
      <c r="G421" s="4"/>
    </row>
    <row r="422" spans="1:7" s="284" customFormat="1" x14ac:dyDescent="0.2">
      <c r="A422" s="223"/>
      <c r="B422" s="422"/>
      <c r="C422" s="226"/>
      <c r="D422" s="221"/>
      <c r="E422" s="416"/>
      <c r="F422" s="416"/>
      <c r="G422" s="417"/>
    </row>
    <row r="423" spans="1:7" s="284" customFormat="1" x14ac:dyDescent="0.2">
      <c r="A423" s="231"/>
      <c r="B423" s="423"/>
      <c r="C423" s="153"/>
      <c r="D423" s="222"/>
      <c r="E423" s="424"/>
      <c r="F423" s="424"/>
      <c r="G423" s="425"/>
    </row>
    <row r="424" spans="1:7" s="62" customFormat="1" x14ac:dyDescent="0.2">
      <c r="A424" s="119" t="s">
        <v>51</v>
      </c>
      <c r="B424" s="181" t="s">
        <v>67</v>
      </c>
      <c r="C424" s="176"/>
      <c r="D424" s="176"/>
      <c r="E424" s="205"/>
      <c r="F424" s="69"/>
      <c r="G424" s="80"/>
    </row>
    <row r="425" spans="1:7" s="76" customFormat="1" ht="72" x14ac:dyDescent="0.2">
      <c r="A425" s="144"/>
      <c r="B425" s="169" t="s">
        <v>187</v>
      </c>
      <c r="C425" s="127"/>
      <c r="D425" s="129"/>
      <c r="E425" s="205"/>
      <c r="F425" s="69"/>
      <c r="G425" s="80"/>
    </row>
    <row r="426" spans="1:7" s="76" customFormat="1" x14ac:dyDescent="0.2">
      <c r="A426" s="144"/>
      <c r="B426" s="131"/>
      <c r="C426" s="127"/>
      <c r="D426" s="129"/>
      <c r="E426" s="205"/>
      <c r="F426" s="69"/>
      <c r="G426" s="80"/>
    </row>
    <row r="427" spans="1:7" s="76" customFormat="1" x14ac:dyDescent="0.2">
      <c r="A427" s="144"/>
      <c r="B427" s="133" t="s">
        <v>68</v>
      </c>
      <c r="C427" s="127"/>
      <c r="D427" s="129"/>
      <c r="E427" s="205"/>
      <c r="F427" s="69"/>
      <c r="G427" s="80"/>
    </row>
    <row r="428" spans="1:7" s="76" customFormat="1" x14ac:dyDescent="0.2">
      <c r="A428" s="144" t="s">
        <v>7</v>
      </c>
      <c r="B428" s="134" t="s">
        <v>413</v>
      </c>
      <c r="C428" s="127"/>
      <c r="D428" s="129"/>
      <c r="E428" s="205"/>
      <c r="F428" s="69"/>
      <c r="G428" s="80"/>
    </row>
    <row r="429" spans="1:7" s="76" customFormat="1" x14ac:dyDescent="0.2">
      <c r="A429" s="144" t="s">
        <v>8</v>
      </c>
      <c r="B429" s="134" t="s">
        <v>106</v>
      </c>
      <c r="C429" s="127">
        <v>40</v>
      </c>
      <c r="D429" s="129" t="s">
        <v>63</v>
      </c>
      <c r="E429" s="205"/>
      <c r="F429" s="69"/>
      <c r="G429" s="80"/>
    </row>
    <row r="430" spans="1:7" s="76" customFormat="1" x14ac:dyDescent="0.2">
      <c r="A430" s="144" t="s">
        <v>9</v>
      </c>
      <c r="B430" s="175" t="s">
        <v>207</v>
      </c>
      <c r="C430" s="127">
        <v>15</v>
      </c>
      <c r="D430" s="129" t="s">
        <v>63</v>
      </c>
      <c r="E430" s="205"/>
      <c r="F430" s="69"/>
      <c r="G430" s="80"/>
    </row>
    <row r="431" spans="1:7" s="284" customFormat="1" x14ac:dyDescent="0.2">
      <c r="A431" s="220" t="s">
        <v>10</v>
      </c>
      <c r="B431" s="175" t="s">
        <v>189</v>
      </c>
      <c r="C431" s="156">
        <v>106</v>
      </c>
      <c r="D431" s="219" t="s">
        <v>63</v>
      </c>
      <c r="E431" s="235"/>
      <c r="F431" s="234"/>
      <c r="G431" s="236"/>
    </row>
    <row r="432" spans="1:7" s="284" customFormat="1" x14ac:dyDescent="0.2">
      <c r="A432" s="220" t="s">
        <v>11</v>
      </c>
      <c r="B432" s="175" t="s">
        <v>411</v>
      </c>
      <c r="C432" s="156">
        <v>28</v>
      </c>
      <c r="D432" s="219" t="s">
        <v>63</v>
      </c>
      <c r="E432" s="235"/>
      <c r="F432" s="234"/>
      <c r="G432" s="236"/>
    </row>
    <row r="433" spans="1:7" s="284" customFormat="1" ht="12.75" x14ac:dyDescent="0.2">
      <c r="A433" s="220" t="s">
        <v>12</v>
      </c>
      <c r="B433" s="291" t="s">
        <v>410</v>
      </c>
      <c r="C433" s="156">
        <v>5</v>
      </c>
      <c r="D433" s="219" t="s">
        <v>63</v>
      </c>
      <c r="E433" s="235"/>
      <c r="F433" s="234"/>
      <c r="G433" s="236"/>
    </row>
    <row r="434" spans="1:7" s="284" customFormat="1" x14ac:dyDescent="0.2">
      <c r="A434" s="220" t="s">
        <v>13</v>
      </c>
      <c r="B434" s="175" t="s">
        <v>408</v>
      </c>
      <c r="C434" s="156">
        <v>14</v>
      </c>
      <c r="D434" s="219" t="s">
        <v>63</v>
      </c>
      <c r="E434" s="235"/>
      <c r="F434" s="234"/>
      <c r="G434" s="236"/>
    </row>
    <row r="435" spans="1:7" s="284" customFormat="1" x14ac:dyDescent="0.2">
      <c r="A435" s="220" t="s">
        <v>14</v>
      </c>
      <c r="B435" s="175" t="s">
        <v>409</v>
      </c>
      <c r="C435" s="156">
        <v>1</v>
      </c>
      <c r="D435" s="219" t="s">
        <v>63</v>
      </c>
      <c r="E435" s="235"/>
      <c r="F435" s="234"/>
      <c r="G435" s="236"/>
    </row>
    <row r="436" spans="1:7" s="284" customFormat="1" x14ac:dyDescent="0.2">
      <c r="A436" s="220" t="s">
        <v>57</v>
      </c>
      <c r="B436" s="134" t="s">
        <v>190</v>
      </c>
      <c r="C436" s="156">
        <v>4</v>
      </c>
      <c r="D436" s="219" t="s">
        <v>63</v>
      </c>
      <c r="E436" s="235"/>
      <c r="F436" s="234"/>
      <c r="G436" s="236"/>
    </row>
    <row r="437" spans="1:7" s="284" customFormat="1" x14ac:dyDescent="0.2">
      <c r="A437" s="220" t="s">
        <v>16</v>
      </c>
      <c r="B437" s="175" t="s">
        <v>412</v>
      </c>
      <c r="C437" s="156">
        <v>2</v>
      </c>
      <c r="D437" s="219" t="s">
        <v>63</v>
      </c>
      <c r="E437" s="235"/>
      <c r="F437" s="234"/>
      <c r="G437" s="236"/>
    </row>
    <row r="438" spans="1:7" s="284" customFormat="1" x14ac:dyDescent="0.2">
      <c r="A438" s="220" t="s">
        <v>17</v>
      </c>
      <c r="B438" s="175" t="s">
        <v>162</v>
      </c>
      <c r="C438" s="166">
        <v>4</v>
      </c>
      <c r="D438" s="167" t="s">
        <v>63</v>
      </c>
      <c r="E438" s="235"/>
      <c r="F438" s="234"/>
      <c r="G438" s="236"/>
    </row>
    <row r="439" spans="1:7" s="284" customFormat="1" x14ac:dyDescent="0.2">
      <c r="A439" s="220" t="s">
        <v>4</v>
      </c>
      <c r="B439" s="175" t="s">
        <v>163</v>
      </c>
      <c r="C439" s="176">
        <v>5</v>
      </c>
      <c r="D439" s="167" t="s">
        <v>63</v>
      </c>
      <c r="E439" s="235"/>
      <c r="F439" s="234"/>
      <c r="G439" s="236"/>
    </row>
    <row r="440" spans="1:7" s="284" customFormat="1" x14ac:dyDescent="0.2">
      <c r="A440" s="220" t="s">
        <v>18</v>
      </c>
      <c r="B440" s="175" t="s">
        <v>164</v>
      </c>
      <c r="C440" s="176">
        <v>12</v>
      </c>
      <c r="D440" s="167" t="s">
        <v>63</v>
      </c>
      <c r="E440" s="235"/>
      <c r="F440" s="234"/>
      <c r="G440" s="236"/>
    </row>
    <row r="441" spans="1:7" s="76" customFormat="1" x14ac:dyDescent="0.2">
      <c r="A441" s="144" t="s">
        <v>19</v>
      </c>
      <c r="B441" s="175" t="s">
        <v>165</v>
      </c>
      <c r="C441" s="166">
        <v>13</v>
      </c>
      <c r="D441" s="167" t="s">
        <v>63</v>
      </c>
      <c r="E441" s="205"/>
      <c r="F441" s="69"/>
      <c r="G441" s="80"/>
    </row>
    <row r="442" spans="1:7" s="76" customFormat="1" x14ac:dyDescent="0.2">
      <c r="A442" s="144" t="s">
        <v>20</v>
      </c>
      <c r="B442" s="134" t="s">
        <v>166</v>
      </c>
      <c r="C442" s="176">
        <v>40</v>
      </c>
      <c r="D442" s="176" t="s">
        <v>63</v>
      </c>
      <c r="E442" s="205"/>
      <c r="F442" s="69"/>
      <c r="G442" s="80"/>
    </row>
    <row r="443" spans="1:7" s="76" customFormat="1" x14ac:dyDescent="0.2">
      <c r="A443" s="144" t="s">
        <v>21</v>
      </c>
      <c r="B443" s="175" t="s">
        <v>161</v>
      </c>
      <c r="C443" s="127">
        <v>30</v>
      </c>
      <c r="D443" s="176" t="s">
        <v>63</v>
      </c>
      <c r="E443" s="205"/>
      <c r="F443" s="69"/>
      <c r="G443" s="80"/>
    </row>
    <row r="444" spans="1:7" s="76" customFormat="1" x14ac:dyDescent="0.2">
      <c r="A444" s="144" t="s">
        <v>22</v>
      </c>
      <c r="B444" s="175" t="s">
        <v>160</v>
      </c>
      <c r="C444" s="127">
        <v>17</v>
      </c>
      <c r="D444" s="176" t="s">
        <v>63</v>
      </c>
      <c r="E444" s="205"/>
      <c r="F444" s="69"/>
      <c r="G444" s="80"/>
    </row>
    <row r="445" spans="1:7" s="76" customFormat="1" x14ac:dyDescent="0.2">
      <c r="A445" s="144" t="s">
        <v>23</v>
      </c>
      <c r="B445" s="175" t="s">
        <v>159</v>
      </c>
      <c r="C445" s="127">
        <v>37</v>
      </c>
      <c r="D445" s="176" t="s">
        <v>63</v>
      </c>
      <c r="E445" s="205"/>
      <c r="F445" s="69"/>
      <c r="G445" s="80"/>
    </row>
    <row r="446" spans="1:7" s="76" customFormat="1" ht="12.75" customHeight="1" x14ac:dyDescent="0.2">
      <c r="A446" s="144" t="s">
        <v>70</v>
      </c>
      <c r="B446" s="134" t="s">
        <v>179</v>
      </c>
      <c r="C446" s="127">
        <v>3</v>
      </c>
      <c r="D446" s="176" t="s">
        <v>63</v>
      </c>
      <c r="E446" s="205"/>
      <c r="F446" s="69"/>
      <c r="G446" s="80"/>
    </row>
    <row r="447" spans="1:7" s="62" customFormat="1" x14ac:dyDescent="0.2">
      <c r="A447" s="164"/>
      <c r="B447" s="175"/>
      <c r="C447" s="166"/>
      <c r="D447" s="167"/>
      <c r="E447" s="5"/>
      <c r="F447" s="5"/>
      <c r="G447" s="1"/>
    </row>
    <row r="448" spans="1:7" s="62" customFormat="1" ht="24" x14ac:dyDescent="0.2">
      <c r="A448" s="164" t="s">
        <v>59</v>
      </c>
      <c r="B448" s="169" t="s">
        <v>221</v>
      </c>
      <c r="C448" s="177" t="s">
        <v>184</v>
      </c>
      <c r="D448" s="176" t="s">
        <v>6</v>
      </c>
      <c r="E448" s="5"/>
      <c r="F448" s="5"/>
      <c r="G448" s="1"/>
    </row>
    <row r="449" spans="1:7" s="62" customFormat="1" x14ac:dyDescent="0.2">
      <c r="A449" s="134"/>
      <c r="B449" s="169"/>
      <c r="C449" s="177"/>
      <c r="D449" s="178"/>
      <c r="E449" s="206"/>
      <c r="F449" s="207"/>
      <c r="G449" s="81"/>
    </row>
    <row r="450" spans="1:7" s="62" customFormat="1" ht="60" x14ac:dyDescent="0.2">
      <c r="A450" s="164" t="s">
        <v>60</v>
      </c>
      <c r="B450" s="169" t="s">
        <v>536</v>
      </c>
      <c r="C450" s="177" t="s">
        <v>184</v>
      </c>
      <c r="D450" s="176" t="s">
        <v>6</v>
      </c>
      <c r="E450" s="206"/>
      <c r="F450" s="207"/>
      <c r="G450" s="81"/>
    </row>
    <row r="451" spans="1:7" s="62" customFormat="1" x14ac:dyDescent="0.2">
      <c r="A451" s="164"/>
      <c r="B451" s="169"/>
      <c r="C451" s="177"/>
      <c r="D451" s="176"/>
      <c r="E451" s="206"/>
      <c r="F451" s="207"/>
      <c r="G451" s="81"/>
    </row>
    <row r="452" spans="1:7" s="62" customFormat="1" x14ac:dyDescent="0.2">
      <c r="A452" s="134"/>
      <c r="B452" s="169"/>
      <c r="C452" s="177"/>
      <c r="D452" s="178"/>
      <c r="E452" s="206"/>
      <c r="F452" s="207"/>
      <c r="G452" s="81"/>
    </row>
    <row r="453" spans="1:7" s="62" customFormat="1" x14ac:dyDescent="0.2">
      <c r="A453" s="119" t="s">
        <v>52</v>
      </c>
      <c r="B453" s="181" t="s">
        <v>76</v>
      </c>
      <c r="C453" s="176"/>
      <c r="D453" s="176"/>
      <c r="E453" s="205"/>
      <c r="F453" s="69"/>
      <c r="G453" s="80"/>
    </row>
    <row r="454" spans="1:7" s="62" customFormat="1" ht="60" x14ac:dyDescent="0.2">
      <c r="A454" s="134"/>
      <c r="B454" s="169" t="s">
        <v>418</v>
      </c>
      <c r="C454" s="443" t="s">
        <v>184</v>
      </c>
      <c r="D454" s="444" t="s">
        <v>6</v>
      </c>
      <c r="E454" s="205"/>
      <c r="F454" s="69"/>
      <c r="G454" s="2"/>
    </row>
    <row r="455" spans="1:7" s="62" customFormat="1" x14ac:dyDescent="0.2">
      <c r="A455" s="144"/>
      <c r="B455" s="148"/>
      <c r="C455" s="176"/>
      <c r="D455" s="176"/>
      <c r="E455" s="205"/>
      <c r="F455" s="69"/>
      <c r="G455" s="2"/>
    </row>
    <row r="456" spans="1:7" s="76" customFormat="1" x14ac:dyDescent="0.2">
      <c r="A456" s="119" t="s">
        <v>53</v>
      </c>
      <c r="B456" s="123" t="s">
        <v>95</v>
      </c>
      <c r="C456" s="142"/>
      <c r="D456" s="142"/>
      <c r="E456" s="210"/>
      <c r="F456" s="69"/>
      <c r="G456" s="82"/>
    </row>
    <row r="457" spans="1:7" s="76" customFormat="1" ht="48" x14ac:dyDescent="0.2">
      <c r="A457" s="144"/>
      <c r="B457" s="169" t="s">
        <v>419</v>
      </c>
      <c r="C457" s="177"/>
      <c r="D457" s="176"/>
      <c r="E457" s="205"/>
      <c r="F457" s="69"/>
      <c r="G457" s="83"/>
    </row>
    <row r="458" spans="1:7" s="76" customFormat="1" x14ac:dyDescent="0.2">
      <c r="A458" s="144" t="s">
        <v>7</v>
      </c>
      <c r="B458" s="134" t="s">
        <v>414</v>
      </c>
      <c r="C458" s="177" t="s">
        <v>184</v>
      </c>
      <c r="D458" s="176" t="s">
        <v>6</v>
      </c>
      <c r="E458" s="205"/>
      <c r="F458" s="69"/>
      <c r="G458" s="2"/>
    </row>
    <row r="459" spans="1:7" s="76" customFormat="1" x14ac:dyDescent="0.2">
      <c r="A459" s="144" t="s">
        <v>8</v>
      </c>
      <c r="B459" s="134" t="s">
        <v>415</v>
      </c>
      <c r="C459" s="177" t="s">
        <v>184</v>
      </c>
      <c r="D459" s="176" t="s">
        <v>6</v>
      </c>
      <c r="E459" s="205"/>
      <c r="F459" s="69"/>
      <c r="G459" s="2"/>
    </row>
    <row r="460" spans="1:7" s="76" customFormat="1" x14ac:dyDescent="0.2">
      <c r="A460" s="144" t="s">
        <v>9</v>
      </c>
      <c r="B460" s="134" t="s">
        <v>416</v>
      </c>
      <c r="C460" s="177" t="s">
        <v>184</v>
      </c>
      <c r="D460" s="176" t="s">
        <v>6</v>
      </c>
      <c r="E460" s="205"/>
      <c r="F460" s="69"/>
      <c r="G460" s="80"/>
    </row>
    <row r="461" spans="1:7" s="76" customFormat="1" x14ac:dyDescent="0.2">
      <c r="A461" s="144" t="s">
        <v>10</v>
      </c>
      <c r="B461" s="134" t="s">
        <v>417</v>
      </c>
      <c r="C461" s="177" t="s">
        <v>184</v>
      </c>
      <c r="D461" s="176" t="s">
        <v>6</v>
      </c>
      <c r="E461" s="205"/>
      <c r="F461" s="69"/>
      <c r="G461" s="80"/>
    </row>
    <row r="462" spans="1:7" s="84" customFormat="1" x14ac:dyDescent="0.2">
      <c r="A462" s="144"/>
      <c r="B462" s="147"/>
      <c r="C462" s="176"/>
      <c r="D462" s="176"/>
      <c r="E462" s="205"/>
      <c r="F462" s="69"/>
      <c r="G462" s="2"/>
    </row>
    <row r="463" spans="1:7" s="84" customFormat="1" x14ac:dyDescent="0.2">
      <c r="A463" s="144"/>
      <c r="B463" s="147"/>
      <c r="C463" s="176"/>
      <c r="D463" s="176"/>
      <c r="E463" s="205"/>
      <c r="F463" s="69"/>
      <c r="G463" s="2"/>
    </row>
    <row r="464" spans="1:7" s="84" customFormat="1" x14ac:dyDescent="0.2">
      <c r="A464" s="144"/>
      <c r="B464" s="147"/>
      <c r="C464" s="176"/>
      <c r="D464" s="176"/>
      <c r="E464" s="205"/>
      <c r="F464" s="69"/>
      <c r="G464" s="2"/>
    </row>
    <row r="465" spans="1:7" s="84" customFormat="1" x14ac:dyDescent="0.2">
      <c r="A465" s="144"/>
      <c r="B465" s="147"/>
      <c r="C465" s="176"/>
      <c r="D465" s="176"/>
      <c r="E465" s="205"/>
      <c r="F465" s="69"/>
      <c r="G465" s="2"/>
    </row>
    <row r="466" spans="1:7" s="84" customFormat="1" x14ac:dyDescent="0.2">
      <c r="A466" s="412"/>
      <c r="B466" s="426"/>
      <c r="C466" s="179"/>
      <c r="D466" s="179"/>
      <c r="E466" s="211"/>
      <c r="F466" s="72"/>
      <c r="G466" s="73"/>
    </row>
    <row r="467" spans="1:7" s="84" customFormat="1" x14ac:dyDescent="0.2">
      <c r="A467" s="145"/>
      <c r="B467" s="427"/>
      <c r="C467" s="180"/>
      <c r="D467" s="180"/>
      <c r="E467" s="209"/>
      <c r="F467" s="74"/>
      <c r="G467" s="75"/>
    </row>
    <row r="468" spans="1:7" s="284" customFormat="1" x14ac:dyDescent="0.2">
      <c r="A468" s="184" t="s">
        <v>103</v>
      </c>
      <c r="B468" s="313" t="s">
        <v>167</v>
      </c>
      <c r="C468" s="177"/>
      <c r="D468" s="178"/>
      <c r="E468" s="206"/>
      <c r="F468" s="207"/>
      <c r="G468" s="303"/>
    </row>
    <row r="469" spans="1:7" s="284" customFormat="1" ht="36" x14ac:dyDescent="0.2">
      <c r="A469" s="184"/>
      <c r="B469" s="169" t="s">
        <v>232</v>
      </c>
      <c r="C469" s="177"/>
      <c r="D469" s="178"/>
      <c r="E469" s="206"/>
      <c r="F469" s="207"/>
      <c r="G469" s="303"/>
    </row>
    <row r="470" spans="1:7" s="284" customFormat="1" x14ac:dyDescent="0.2">
      <c r="A470" s="184"/>
      <c r="B470" s="169"/>
      <c r="C470" s="177"/>
      <c r="D470" s="178"/>
      <c r="E470" s="206"/>
      <c r="F470" s="207"/>
      <c r="G470" s="303"/>
    </row>
    <row r="471" spans="1:7" s="284" customFormat="1" x14ac:dyDescent="0.2">
      <c r="A471" s="314" t="s">
        <v>7</v>
      </c>
      <c r="B471" s="175" t="s">
        <v>529</v>
      </c>
      <c r="C471" s="177">
        <v>5</v>
      </c>
      <c r="D471" s="178" t="s">
        <v>101</v>
      </c>
      <c r="E471" s="206"/>
      <c r="F471" s="207"/>
      <c r="G471" s="303"/>
    </row>
    <row r="472" spans="1:7" s="284" customFormat="1" x14ac:dyDescent="0.2">
      <c r="A472" s="314" t="s">
        <v>8</v>
      </c>
      <c r="B472" s="175" t="s">
        <v>531</v>
      </c>
      <c r="C472" s="177">
        <v>2</v>
      </c>
      <c r="D472" s="178" t="s">
        <v>101</v>
      </c>
      <c r="E472" s="206"/>
      <c r="F472" s="207"/>
      <c r="G472" s="303"/>
    </row>
    <row r="473" spans="1:7" s="284" customFormat="1" x14ac:dyDescent="0.2">
      <c r="A473" s="314" t="s">
        <v>9</v>
      </c>
      <c r="B473" s="175" t="s">
        <v>530</v>
      </c>
      <c r="C473" s="177">
        <v>1</v>
      </c>
      <c r="D473" s="178" t="s">
        <v>101</v>
      </c>
      <c r="E473" s="206"/>
      <c r="F473" s="207"/>
      <c r="G473" s="303"/>
    </row>
    <row r="474" spans="1:7" s="284" customFormat="1" x14ac:dyDescent="0.2">
      <c r="A474" s="314" t="s">
        <v>10</v>
      </c>
      <c r="B474" s="175" t="s">
        <v>532</v>
      </c>
      <c r="C474" s="177">
        <v>3</v>
      </c>
      <c r="D474" s="178" t="s">
        <v>101</v>
      </c>
      <c r="E474" s="206"/>
      <c r="F474" s="207"/>
      <c r="G474" s="303"/>
    </row>
    <row r="475" spans="1:7" s="284" customFormat="1" x14ac:dyDescent="0.2">
      <c r="A475" s="314" t="s">
        <v>11</v>
      </c>
      <c r="B475" s="175" t="s">
        <v>211</v>
      </c>
      <c r="C475" s="177">
        <v>1</v>
      </c>
      <c r="D475" s="178" t="s">
        <v>63</v>
      </c>
      <c r="E475" s="206"/>
      <c r="F475" s="207"/>
      <c r="G475" s="303"/>
    </row>
    <row r="476" spans="1:7" s="284" customFormat="1" x14ac:dyDescent="0.2">
      <c r="A476" s="314"/>
      <c r="B476" s="175"/>
      <c r="C476" s="177"/>
      <c r="D476" s="178"/>
      <c r="E476" s="206"/>
      <c r="F476" s="207"/>
      <c r="G476" s="303"/>
    </row>
    <row r="477" spans="1:7" s="284" customFormat="1" x14ac:dyDescent="0.2">
      <c r="A477" s="119" t="s">
        <v>54</v>
      </c>
      <c r="B477" s="181" t="s">
        <v>635</v>
      </c>
      <c r="C477" s="177"/>
      <c r="D477" s="178"/>
      <c r="E477" s="206"/>
      <c r="F477" s="207"/>
      <c r="G477" s="303"/>
    </row>
    <row r="478" spans="1:7" s="284" customFormat="1" ht="60" x14ac:dyDescent="0.2">
      <c r="A478" s="314"/>
      <c r="B478" s="377" t="s">
        <v>640</v>
      </c>
      <c r="C478" s="177"/>
      <c r="D478" s="178"/>
      <c r="E478" s="206"/>
      <c r="F478" s="207"/>
      <c r="G478" s="303"/>
    </row>
    <row r="479" spans="1:7" s="284" customFormat="1" x14ac:dyDescent="0.2">
      <c r="A479" s="314"/>
      <c r="B479" s="377"/>
      <c r="C479" s="177"/>
      <c r="D479" s="178"/>
      <c r="E479" s="206"/>
      <c r="F479" s="207"/>
      <c r="G479" s="303"/>
    </row>
    <row r="480" spans="1:7" s="284" customFormat="1" x14ac:dyDescent="0.2">
      <c r="A480" s="314"/>
      <c r="B480" s="442" t="s">
        <v>638</v>
      </c>
      <c r="C480" s="177"/>
      <c r="D480" s="178"/>
      <c r="E480" s="206"/>
      <c r="F480" s="207"/>
      <c r="G480" s="303"/>
    </row>
    <row r="481" spans="1:7" s="284" customFormat="1" ht="14.25" x14ac:dyDescent="0.2">
      <c r="A481" s="314" t="s">
        <v>7</v>
      </c>
      <c r="B481" s="394" t="s">
        <v>639</v>
      </c>
      <c r="C481" s="177">
        <v>52.526249999999997</v>
      </c>
      <c r="D481" s="178" t="s">
        <v>637</v>
      </c>
      <c r="E481" s="206"/>
      <c r="F481" s="207"/>
      <c r="G481" s="303"/>
    </row>
    <row r="482" spans="1:7" s="284" customFormat="1" x14ac:dyDescent="0.2">
      <c r="A482" s="314" t="s">
        <v>8</v>
      </c>
      <c r="B482" s="394" t="s">
        <v>125</v>
      </c>
      <c r="C482" s="177">
        <v>40.25</v>
      </c>
      <c r="D482" s="178" t="s">
        <v>3</v>
      </c>
      <c r="E482" s="206"/>
      <c r="F482" s="207"/>
      <c r="G482" s="303"/>
    </row>
    <row r="483" spans="1:7" s="284" customFormat="1" x14ac:dyDescent="0.2">
      <c r="A483" s="314" t="s">
        <v>9</v>
      </c>
      <c r="B483" s="394" t="s">
        <v>217</v>
      </c>
      <c r="C483" s="177">
        <v>40.25</v>
      </c>
      <c r="D483" s="178" t="s">
        <v>3</v>
      </c>
      <c r="E483" s="206"/>
      <c r="F483" s="207"/>
      <c r="G483" s="303"/>
    </row>
    <row r="484" spans="1:7" s="284" customFormat="1" x14ac:dyDescent="0.2">
      <c r="A484" s="314"/>
      <c r="B484" s="175"/>
      <c r="C484" s="177"/>
      <c r="D484" s="178"/>
      <c r="E484" s="206"/>
      <c r="F484" s="207"/>
      <c r="G484" s="303"/>
    </row>
    <row r="485" spans="1:7" s="284" customFormat="1" ht="36" x14ac:dyDescent="0.2">
      <c r="A485" s="314"/>
      <c r="B485" s="393" t="s">
        <v>641</v>
      </c>
      <c r="C485" s="177"/>
      <c r="D485" s="178"/>
      <c r="E485" s="206"/>
      <c r="F485" s="207"/>
      <c r="G485" s="303"/>
    </row>
    <row r="486" spans="1:7" s="284" customFormat="1" x14ac:dyDescent="0.2">
      <c r="A486" s="314" t="s">
        <v>10</v>
      </c>
      <c r="B486" s="391" t="s">
        <v>86</v>
      </c>
      <c r="C486" s="177">
        <v>8</v>
      </c>
      <c r="D486" s="178" t="s">
        <v>63</v>
      </c>
      <c r="E486" s="206"/>
      <c r="F486" s="207"/>
      <c r="G486" s="303"/>
    </row>
    <row r="487" spans="1:7" s="284" customFormat="1" x14ac:dyDescent="0.2">
      <c r="A487" s="314"/>
      <c r="B487" s="391"/>
      <c r="C487" s="177"/>
      <c r="D487" s="178"/>
      <c r="E487" s="206"/>
      <c r="F487" s="207"/>
      <c r="G487" s="303"/>
    </row>
    <row r="488" spans="1:7" s="76" customFormat="1" x14ac:dyDescent="0.2">
      <c r="A488" s="119" t="s">
        <v>55</v>
      </c>
      <c r="B488" s="181" t="s">
        <v>42</v>
      </c>
      <c r="C488" s="176"/>
      <c r="D488" s="176"/>
      <c r="E488" s="205"/>
      <c r="F488" s="69"/>
      <c r="G488" s="83"/>
    </row>
    <row r="489" spans="1:7" s="76" customFormat="1" ht="48" x14ac:dyDescent="0.2">
      <c r="A489" s="184"/>
      <c r="B489" s="169" t="s">
        <v>168</v>
      </c>
      <c r="C489" s="177"/>
      <c r="D489" s="178"/>
      <c r="E489" s="206"/>
      <c r="F489" s="207"/>
      <c r="G489" s="81"/>
    </row>
    <row r="490" spans="1:7" s="76" customFormat="1" x14ac:dyDescent="0.2">
      <c r="A490" s="184"/>
      <c r="B490" s="169"/>
      <c r="C490" s="177"/>
      <c r="D490" s="178"/>
      <c r="E490" s="206"/>
      <c r="F490" s="207"/>
      <c r="G490" s="81"/>
    </row>
    <row r="491" spans="1:7" s="76" customFormat="1" x14ac:dyDescent="0.2">
      <c r="A491" s="174"/>
      <c r="B491" s="301" t="s">
        <v>192</v>
      </c>
      <c r="C491" s="127"/>
      <c r="D491" s="129"/>
      <c r="E491" s="205"/>
      <c r="F491" s="69"/>
      <c r="G491" s="2"/>
    </row>
    <row r="492" spans="1:7" s="76" customFormat="1" x14ac:dyDescent="0.2">
      <c r="A492" s="144" t="s">
        <v>7</v>
      </c>
      <c r="B492" s="148" t="s">
        <v>420</v>
      </c>
      <c r="C492" s="176">
        <v>2</v>
      </c>
      <c r="D492" s="176" t="s">
        <v>63</v>
      </c>
      <c r="E492" s="205"/>
      <c r="F492" s="69"/>
      <c r="G492" s="80"/>
    </row>
    <row r="493" spans="1:7" s="76" customFormat="1" x14ac:dyDescent="0.2">
      <c r="A493" s="144" t="s">
        <v>8</v>
      </c>
      <c r="B493" s="148" t="s">
        <v>421</v>
      </c>
      <c r="C493" s="176">
        <v>5</v>
      </c>
      <c r="D493" s="176" t="s">
        <v>63</v>
      </c>
      <c r="E493" s="205"/>
      <c r="F493" s="69"/>
      <c r="G493" s="80"/>
    </row>
    <row r="494" spans="1:7" s="76" customFormat="1" x14ac:dyDescent="0.2">
      <c r="A494" s="144" t="s">
        <v>9</v>
      </c>
      <c r="B494" s="186" t="s">
        <v>154</v>
      </c>
      <c r="C494" s="176">
        <v>5</v>
      </c>
      <c r="D494" s="176" t="s">
        <v>63</v>
      </c>
      <c r="E494" s="205"/>
      <c r="F494" s="69"/>
      <c r="G494" s="80"/>
    </row>
    <row r="495" spans="1:7" s="76" customFormat="1" x14ac:dyDescent="0.2">
      <c r="A495" s="144" t="s">
        <v>10</v>
      </c>
      <c r="B495" s="175" t="s">
        <v>169</v>
      </c>
      <c r="C495" s="176">
        <v>5</v>
      </c>
      <c r="D495" s="176" t="s">
        <v>63</v>
      </c>
      <c r="E495" s="205"/>
      <c r="F495" s="69"/>
      <c r="G495" s="80"/>
    </row>
    <row r="496" spans="1:7" s="76" customFormat="1" x14ac:dyDescent="0.2">
      <c r="A496" s="144" t="s">
        <v>11</v>
      </c>
      <c r="B496" s="175" t="s">
        <v>425</v>
      </c>
      <c r="C496" s="176">
        <v>7</v>
      </c>
      <c r="D496" s="176" t="s">
        <v>63</v>
      </c>
      <c r="E496" s="205"/>
      <c r="F496" s="69"/>
      <c r="G496" s="80"/>
    </row>
    <row r="497" spans="1:7" s="76" customFormat="1" x14ac:dyDescent="0.2">
      <c r="A497" s="185" t="s">
        <v>12</v>
      </c>
      <c r="B497" s="148" t="s">
        <v>105</v>
      </c>
      <c r="C497" s="176">
        <v>2</v>
      </c>
      <c r="D497" s="176" t="s">
        <v>63</v>
      </c>
      <c r="E497" s="205"/>
      <c r="F497" s="69"/>
      <c r="G497" s="80"/>
    </row>
    <row r="498" spans="1:7" s="76" customFormat="1" x14ac:dyDescent="0.2">
      <c r="A498" s="144" t="s">
        <v>13</v>
      </c>
      <c r="B498" s="175" t="s">
        <v>422</v>
      </c>
      <c r="C498" s="176">
        <v>7</v>
      </c>
      <c r="D498" s="176" t="s">
        <v>63</v>
      </c>
      <c r="E498" s="205"/>
      <c r="F498" s="69"/>
      <c r="G498" s="80"/>
    </row>
    <row r="499" spans="1:7" s="76" customFormat="1" x14ac:dyDescent="0.2">
      <c r="A499" s="144" t="s">
        <v>14</v>
      </c>
      <c r="B499" s="175" t="s">
        <v>137</v>
      </c>
      <c r="C499" s="176">
        <v>5</v>
      </c>
      <c r="D499" s="176" t="s">
        <v>63</v>
      </c>
      <c r="E499" s="205"/>
      <c r="F499" s="69"/>
      <c r="G499" s="80"/>
    </row>
    <row r="500" spans="1:7" s="76" customFormat="1" x14ac:dyDescent="0.2">
      <c r="A500" s="144" t="s">
        <v>57</v>
      </c>
      <c r="B500" s="148" t="s">
        <v>135</v>
      </c>
      <c r="C500" s="176">
        <v>5</v>
      </c>
      <c r="D500" s="176" t="s">
        <v>63</v>
      </c>
      <c r="E500" s="205"/>
      <c r="F500" s="69"/>
      <c r="G500" s="80"/>
    </row>
    <row r="501" spans="1:7" s="76" customFormat="1" x14ac:dyDescent="0.2">
      <c r="A501" s="144" t="s">
        <v>15</v>
      </c>
      <c r="B501" s="148" t="s">
        <v>424</v>
      </c>
      <c r="C501" s="176">
        <v>8</v>
      </c>
      <c r="D501" s="176" t="s">
        <v>63</v>
      </c>
      <c r="E501" s="205"/>
      <c r="F501" s="69"/>
      <c r="G501" s="80"/>
    </row>
    <row r="502" spans="1:7" s="76" customFormat="1" x14ac:dyDescent="0.2">
      <c r="A502" s="144" t="s">
        <v>16</v>
      </c>
      <c r="B502" s="148" t="s">
        <v>423</v>
      </c>
      <c r="C502" s="176">
        <v>8</v>
      </c>
      <c r="D502" s="176" t="s">
        <v>63</v>
      </c>
      <c r="E502" s="205"/>
      <c r="F502" s="69"/>
      <c r="G502" s="80"/>
    </row>
    <row r="503" spans="1:7" s="76" customFormat="1" x14ac:dyDescent="0.2">
      <c r="A503" s="144" t="s">
        <v>17</v>
      </c>
      <c r="B503" s="175" t="s">
        <v>136</v>
      </c>
      <c r="C503" s="176">
        <v>4</v>
      </c>
      <c r="D503" s="176" t="s">
        <v>63</v>
      </c>
      <c r="E503" s="205"/>
      <c r="F503" s="69"/>
      <c r="G503" s="80"/>
    </row>
    <row r="504" spans="1:7" s="62" customFormat="1" x14ac:dyDescent="0.2">
      <c r="A504" s="144"/>
      <c r="B504" s="148"/>
      <c r="C504" s="176"/>
      <c r="D504" s="176"/>
      <c r="E504" s="205"/>
      <c r="F504" s="69"/>
      <c r="G504" s="2"/>
    </row>
    <row r="505" spans="1:7" s="10" customFormat="1" ht="48" x14ac:dyDescent="0.2">
      <c r="A505" s="220" t="s">
        <v>4</v>
      </c>
      <c r="B505" s="255" t="s">
        <v>220</v>
      </c>
      <c r="C505" s="237" t="s">
        <v>184</v>
      </c>
      <c r="D505" s="237" t="s">
        <v>6</v>
      </c>
      <c r="E505" s="235"/>
      <c r="F505" s="234"/>
      <c r="G505" s="4"/>
    </row>
    <row r="506" spans="1:7" s="62" customFormat="1" x14ac:dyDescent="0.2">
      <c r="A506" s="144"/>
      <c r="B506" s="131"/>
      <c r="C506" s="176"/>
      <c r="D506" s="176"/>
      <c r="E506" s="205"/>
      <c r="F506" s="69"/>
      <c r="G506" s="2"/>
    </row>
    <row r="507" spans="1:7" s="62" customFormat="1" ht="72" x14ac:dyDescent="0.2">
      <c r="A507" s="144" t="s">
        <v>18</v>
      </c>
      <c r="B507" s="131" t="s">
        <v>535</v>
      </c>
      <c r="C507" s="176" t="s">
        <v>184</v>
      </c>
      <c r="D507" s="176" t="s">
        <v>6</v>
      </c>
      <c r="E507" s="205"/>
      <c r="F507" s="69"/>
      <c r="G507" s="2"/>
    </row>
    <row r="508" spans="1:7" s="62" customFormat="1" x14ac:dyDescent="0.2">
      <c r="A508" s="412"/>
      <c r="B508" s="446"/>
      <c r="C508" s="179"/>
      <c r="D508" s="179"/>
      <c r="E508" s="211"/>
      <c r="F508" s="72"/>
      <c r="G508" s="73"/>
    </row>
    <row r="509" spans="1:7" s="62" customFormat="1" x14ac:dyDescent="0.2">
      <c r="A509" s="145"/>
      <c r="B509" s="447"/>
      <c r="C509" s="180"/>
      <c r="D509" s="180"/>
      <c r="E509" s="209"/>
      <c r="F509" s="74"/>
      <c r="G509" s="75"/>
    </row>
    <row r="510" spans="1:7" s="62" customFormat="1" ht="60" x14ac:dyDescent="0.2">
      <c r="A510" s="144"/>
      <c r="B510" s="304" t="s">
        <v>533</v>
      </c>
      <c r="C510" s="176"/>
      <c r="D510" s="176"/>
      <c r="E510" s="205"/>
      <c r="F510" s="69"/>
      <c r="G510" s="2"/>
    </row>
    <row r="511" spans="1:7" s="62" customFormat="1" x14ac:dyDescent="0.2">
      <c r="A511" s="144" t="s">
        <v>19</v>
      </c>
      <c r="B511" s="134" t="s">
        <v>499</v>
      </c>
      <c r="C511" s="176">
        <v>2</v>
      </c>
      <c r="D511" s="176" t="s">
        <v>63</v>
      </c>
      <c r="E511" s="205"/>
      <c r="F511" s="69"/>
      <c r="G511" s="2"/>
    </row>
    <row r="512" spans="1:7" s="62" customFormat="1" x14ac:dyDescent="0.2">
      <c r="A512" s="144" t="s">
        <v>20</v>
      </c>
      <c r="B512" s="134" t="s">
        <v>451</v>
      </c>
      <c r="C512" s="176">
        <v>1</v>
      </c>
      <c r="D512" s="176" t="s">
        <v>63</v>
      </c>
      <c r="E512" s="205"/>
      <c r="F512" s="69"/>
      <c r="G512" s="2"/>
    </row>
    <row r="513" spans="1:7" s="62" customFormat="1" x14ac:dyDescent="0.2">
      <c r="A513" s="144" t="s">
        <v>21</v>
      </c>
      <c r="B513" s="134" t="s">
        <v>500</v>
      </c>
      <c r="C513" s="176">
        <v>1</v>
      </c>
      <c r="D513" s="176" t="s">
        <v>63</v>
      </c>
      <c r="E513" s="205"/>
      <c r="F513" s="69"/>
      <c r="G513" s="2"/>
    </row>
    <row r="514" spans="1:7" s="62" customFormat="1" x14ac:dyDescent="0.2">
      <c r="A514" s="144"/>
      <c r="B514" s="131"/>
      <c r="C514" s="176"/>
      <c r="D514" s="176"/>
      <c r="E514" s="205"/>
      <c r="F514" s="69"/>
      <c r="G514" s="2"/>
    </row>
    <row r="515" spans="1:7" s="62" customFormat="1" ht="48" x14ac:dyDescent="0.2">
      <c r="A515" s="144" t="s">
        <v>22</v>
      </c>
      <c r="B515" s="126" t="s">
        <v>497</v>
      </c>
      <c r="C515" s="127">
        <v>1</v>
      </c>
      <c r="D515" s="129" t="s">
        <v>63</v>
      </c>
      <c r="E515" s="212"/>
      <c r="F515" s="77"/>
      <c r="G515" s="85"/>
    </row>
    <row r="516" spans="1:7" s="62" customFormat="1" x14ac:dyDescent="0.2">
      <c r="A516" s="144"/>
      <c r="B516" s="126"/>
      <c r="C516" s="127"/>
      <c r="D516" s="129"/>
      <c r="E516" s="212"/>
      <c r="F516" s="77"/>
      <c r="G516" s="85"/>
    </row>
    <row r="517" spans="1:7" s="62" customFormat="1" ht="50.25" customHeight="1" x14ac:dyDescent="0.2">
      <c r="A517" s="144" t="s">
        <v>23</v>
      </c>
      <c r="B517" s="126" t="s">
        <v>633</v>
      </c>
      <c r="C517" s="127">
        <v>4</v>
      </c>
      <c r="D517" s="129" t="s">
        <v>63</v>
      </c>
      <c r="E517" s="212"/>
      <c r="F517" s="77"/>
      <c r="G517" s="85"/>
    </row>
    <row r="518" spans="1:7" s="62" customFormat="1" x14ac:dyDescent="0.2">
      <c r="A518" s="144"/>
      <c r="B518" s="126"/>
      <c r="C518" s="127"/>
      <c r="D518" s="129"/>
      <c r="E518" s="212"/>
      <c r="F518" s="77"/>
      <c r="G518" s="85"/>
    </row>
    <row r="519" spans="1:7" s="62" customFormat="1" ht="60" x14ac:dyDescent="0.2">
      <c r="A519" s="144" t="s">
        <v>70</v>
      </c>
      <c r="B519" s="126" t="s">
        <v>534</v>
      </c>
      <c r="C519" s="127" t="s">
        <v>184</v>
      </c>
      <c r="D519" s="129" t="s">
        <v>6</v>
      </c>
      <c r="E519" s="212"/>
      <c r="F519" s="77"/>
      <c r="G519" s="85"/>
    </row>
    <row r="520" spans="1:7" s="62" customFormat="1" x14ac:dyDescent="0.2">
      <c r="A520" s="144"/>
      <c r="B520" s="126"/>
      <c r="C520" s="127"/>
      <c r="D520" s="129"/>
      <c r="E520" s="212"/>
      <c r="F520" s="77"/>
      <c r="G520" s="85"/>
    </row>
    <row r="521" spans="1:7" s="62" customFormat="1" ht="24" x14ac:dyDescent="0.2">
      <c r="A521" s="144" t="s">
        <v>59</v>
      </c>
      <c r="B521" s="126" t="s">
        <v>505</v>
      </c>
      <c r="C521" s="127" t="s">
        <v>184</v>
      </c>
      <c r="D521" s="129" t="s">
        <v>6</v>
      </c>
      <c r="E521" s="212"/>
      <c r="F521" s="77"/>
      <c r="G521" s="85"/>
    </row>
    <row r="522" spans="1:7" s="62" customFormat="1" x14ac:dyDescent="0.2">
      <c r="A522" s="144"/>
      <c r="B522" s="126"/>
      <c r="C522" s="127"/>
      <c r="D522" s="129"/>
      <c r="E522" s="212"/>
      <c r="F522" s="77"/>
      <c r="G522" s="85"/>
    </row>
    <row r="523" spans="1:7" s="62" customFormat="1" ht="36" x14ac:dyDescent="0.2">
      <c r="A523" s="144" t="s">
        <v>60</v>
      </c>
      <c r="B523" s="126" t="s">
        <v>471</v>
      </c>
      <c r="C523" s="127" t="s">
        <v>184</v>
      </c>
      <c r="D523" s="129" t="s">
        <v>6</v>
      </c>
      <c r="E523" s="212"/>
      <c r="F523" s="77"/>
      <c r="G523" s="85"/>
    </row>
    <row r="524" spans="1:7" s="62" customFormat="1" x14ac:dyDescent="0.2">
      <c r="A524" s="144"/>
      <c r="B524" s="126"/>
      <c r="C524" s="127"/>
      <c r="D524" s="129"/>
      <c r="E524" s="212"/>
      <c r="F524" s="77"/>
      <c r="G524" s="85"/>
    </row>
    <row r="525" spans="1:7" s="62" customFormat="1" x14ac:dyDescent="0.2">
      <c r="A525" s="144"/>
      <c r="B525" s="147"/>
      <c r="C525" s="176"/>
      <c r="D525" s="176"/>
      <c r="E525" s="205"/>
      <c r="F525" s="69"/>
      <c r="G525" s="2"/>
    </row>
    <row r="526" spans="1:7" s="62" customFormat="1" x14ac:dyDescent="0.2">
      <c r="A526" s="187" t="s">
        <v>96</v>
      </c>
      <c r="B526" s="188" t="s">
        <v>170</v>
      </c>
      <c r="C526" s="177"/>
      <c r="D526" s="189"/>
      <c r="E526" s="213"/>
      <c r="F526" s="207"/>
      <c r="G526" s="81"/>
    </row>
    <row r="527" spans="1:7" s="62" customFormat="1" x14ac:dyDescent="0.2">
      <c r="A527" s="187"/>
      <c r="B527" s="169" t="s">
        <v>171</v>
      </c>
      <c r="C527" s="177"/>
      <c r="D527" s="189"/>
      <c r="E527" s="213"/>
      <c r="F527" s="207"/>
      <c r="G527" s="81"/>
    </row>
    <row r="528" spans="1:7" s="62" customFormat="1" x14ac:dyDescent="0.2">
      <c r="A528" s="302" t="s">
        <v>7</v>
      </c>
      <c r="B528" s="175" t="s">
        <v>173</v>
      </c>
      <c r="C528" s="177">
        <v>17</v>
      </c>
      <c r="D528" s="189" t="s">
        <v>63</v>
      </c>
      <c r="E528" s="213"/>
      <c r="F528" s="207"/>
      <c r="G528" s="81"/>
    </row>
    <row r="529" spans="1:7" s="62" customFormat="1" x14ac:dyDescent="0.2">
      <c r="A529" s="302" t="s">
        <v>8</v>
      </c>
      <c r="B529" s="175" t="s">
        <v>172</v>
      </c>
      <c r="C529" s="177">
        <v>1</v>
      </c>
      <c r="D529" s="189" t="s">
        <v>63</v>
      </c>
      <c r="E529" s="213"/>
      <c r="F529" s="207"/>
      <c r="G529" s="81"/>
    </row>
    <row r="530" spans="1:7" s="62" customFormat="1" x14ac:dyDescent="0.2">
      <c r="A530" s="302" t="s">
        <v>9</v>
      </c>
      <c r="B530" s="175" t="s">
        <v>495</v>
      </c>
      <c r="C530" s="177">
        <v>2</v>
      </c>
      <c r="D530" s="189" t="s">
        <v>63</v>
      </c>
      <c r="E530" s="213"/>
      <c r="F530" s="207"/>
      <c r="G530" s="81"/>
    </row>
    <row r="531" spans="1:7" s="62" customFormat="1" x14ac:dyDescent="0.2">
      <c r="A531" s="302" t="s">
        <v>10</v>
      </c>
      <c r="B531" s="175" t="s">
        <v>496</v>
      </c>
      <c r="C531" s="177">
        <v>1</v>
      </c>
      <c r="D531" s="189" t="s">
        <v>63</v>
      </c>
      <c r="E531" s="213"/>
      <c r="F531" s="207"/>
      <c r="G531" s="81"/>
    </row>
    <row r="532" spans="1:7" s="62" customFormat="1" x14ac:dyDescent="0.2">
      <c r="A532" s="302" t="s">
        <v>11</v>
      </c>
      <c r="B532" s="175" t="s">
        <v>472</v>
      </c>
      <c r="C532" s="177">
        <v>1</v>
      </c>
      <c r="D532" s="189" t="s">
        <v>63</v>
      </c>
      <c r="E532" s="213"/>
      <c r="F532" s="207"/>
      <c r="G532" s="81"/>
    </row>
    <row r="533" spans="1:7" s="62" customFormat="1" x14ac:dyDescent="0.2">
      <c r="A533" s="302" t="s">
        <v>12</v>
      </c>
      <c r="B533" s="175" t="s">
        <v>473</v>
      </c>
      <c r="C533" s="177">
        <v>96</v>
      </c>
      <c r="D533" s="189" t="s">
        <v>63</v>
      </c>
      <c r="E533" s="213"/>
      <c r="F533" s="207"/>
      <c r="G533" s="81"/>
    </row>
    <row r="534" spans="1:7" s="62" customFormat="1" x14ac:dyDescent="0.2">
      <c r="A534" s="302" t="s">
        <v>13</v>
      </c>
      <c r="B534" s="175" t="s">
        <v>474</v>
      </c>
      <c r="C534" s="177">
        <v>16</v>
      </c>
      <c r="D534" s="189" t="s">
        <v>63</v>
      </c>
      <c r="E534" s="213"/>
      <c r="F534" s="207"/>
      <c r="G534" s="81"/>
    </row>
    <row r="535" spans="1:7" s="62" customFormat="1" x14ac:dyDescent="0.2">
      <c r="A535" s="302" t="s">
        <v>14</v>
      </c>
      <c r="B535" s="175" t="s">
        <v>475</v>
      </c>
      <c r="C535" s="177">
        <v>16</v>
      </c>
      <c r="D535" s="189" t="s">
        <v>63</v>
      </c>
      <c r="E535" s="213"/>
      <c r="F535" s="207"/>
      <c r="G535" s="81"/>
    </row>
    <row r="536" spans="1:7" s="62" customFormat="1" x14ac:dyDescent="0.2">
      <c r="A536" s="302" t="s">
        <v>57</v>
      </c>
      <c r="B536" s="175" t="s">
        <v>481</v>
      </c>
      <c r="C536" s="177">
        <v>4</v>
      </c>
      <c r="D536" s="189" t="s">
        <v>63</v>
      </c>
      <c r="E536" s="213"/>
      <c r="F536" s="207"/>
      <c r="G536" s="81"/>
    </row>
    <row r="537" spans="1:7" s="62" customFormat="1" x14ac:dyDescent="0.2">
      <c r="A537" s="302" t="s">
        <v>15</v>
      </c>
      <c r="B537" s="175" t="s">
        <v>634</v>
      </c>
      <c r="C537" s="177">
        <v>2</v>
      </c>
      <c r="D537" s="189" t="s">
        <v>63</v>
      </c>
      <c r="E537" s="213"/>
      <c r="F537" s="207"/>
      <c r="G537" s="81"/>
    </row>
    <row r="538" spans="1:7" s="62" customFormat="1" x14ac:dyDescent="0.2">
      <c r="A538" s="302" t="s">
        <v>16</v>
      </c>
      <c r="B538" s="230" t="s">
        <v>188</v>
      </c>
      <c r="C538" s="177">
        <v>1</v>
      </c>
      <c r="D538" s="189" t="s">
        <v>63</v>
      </c>
      <c r="E538" s="213"/>
      <c r="F538" s="207"/>
      <c r="G538" s="81"/>
    </row>
    <row r="539" spans="1:7" s="62" customFormat="1" x14ac:dyDescent="0.2">
      <c r="A539" s="302" t="s">
        <v>17</v>
      </c>
      <c r="B539" s="175" t="s">
        <v>476</v>
      </c>
      <c r="C539" s="177">
        <v>4</v>
      </c>
      <c r="D539" s="189" t="s">
        <v>63</v>
      </c>
      <c r="E539" s="213"/>
      <c r="F539" s="207"/>
      <c r="G539" s="81"/>
    </row>
    <row r="540" spans="1:7" s="62" customFormat="1" x14ac:dyDescent="0.2">
      <c r="A540" s="302" t="s">
        <v>4</v>
      </c>
      <c r="B540" s="175" t="s">
        <v>477</v>
      </c>
      <c r="C540" s="177">
        <v>1</v>
      </c>
      <c r="D540" s="189" t="s">
        <v>63</v>
      </c>
      <c r="E540" s="213"/>
      <c r="F540" s="207"/>
      <c r="G540" s="81"/>
    </row>
    <row r="541" spans="1:7" s="62" customFormat="1" x14ac:dyDescent="0.2">
      <c r="A541" s="302" t="s">
        <v>18</v>
      </c>
      <c r="B541" s="175" t="s">
        <v>479</v>
      </c>
      <c r="C541" s="177">
        <v>1</v>
      </c>
      <c r="D541" s="189" t="s">
        <v>63</v>
      </c>
      <c r="E541" s="213"/>
      <c r="F541" s="207"/>
      <c r="G541" s="81"/>
    </row>
    <row r="542" spans="1:7" s="62" customFormat="1" x14ac:dyDescent="0.2">
      <c r="A542" s="302" t="s">
        <v>19</v>
      </c>
      <c r="B542" s="175" t="s">
        <v>478</v>
      </c>
      <c r="C542" s="177">
        <v>1</v>
      </c>
      <c r="D542" s="189" t="s">
        <v>63</v>
      </c>
      <c r="E542" s="213"/>
      <c r="F542" s="207"/>
      <c r="G542" s="81"/>
    </row>
    <row r="543" spans="1:7" s="62" customFormat="1" x14ac:dyDescent="0.2">
      <c r="A543" s="302" t="s">
        <v>20</v>
      </c>
      <c r="B543" s="175" t="s">
        <v>480</v>
      </c>
      <c r="C543" s="177">
        <v>1</v>
      </c>
      <c r="D543" s="189" t="s">
        <v>63</v>
      </c>
      <c r="E543" s="213"/>
      <c r="F543" s="207"/>
      <c r="G543" s="81"/>
    </row>
    <row r="544" spans="1:7" s="62" customFormat="1" x14ac:dyDescent="0.2">
      <c r="A544" s="302" t="s">
        <v>21</v>
      </c>
      <c r="B544" s="175" t="s">
        <v>506</v>
      </c>
      <c r="C544" s="177">
        <v>2</v>
      </c>
      <c r="D544" s="189" t="s">
        <v>63</v>
      </c>
      <c r="E544" s="213"/>
      <c r="F544" s="207"/>
      <c r="G544" s="81"/>
    </row>
    <row r="545" spans="1:7" s="62" customFormat="1" x14ac:dyDescent="0.2">
      <c r="A545" s="302"/>
      <c r="B545" s="175"/>
      <c r="C545" s="177"/>
      <c r="D545" s="189"/>
      <c r="E545" s="213"/>
      <c r="F545" s="207"/>
      <c r="G545" s="81"/>
    </row>
    <row r="546" spans="1:7" s="62" customFormat="1" x14ac:dyDescent="0.2">
      <c r="A546" s="302"/>
      <c r="B546" s="175"/>
      <c r="C546" s="177"/>
      <c r="D546" s="189"/>
      <c r="E546" s="213"/>
      <c r="F546" s="207"/>
      <c r="G546" s="81"/>
    </row>
    <row r="547" spans="1:7" s="62" customFormat="1" x14ac:dyDescent="0.2">
      <c r="A547" s="302"/>
      <c r="B547" s="175"/>
      <c r="C547" s="177"/>
      <c r="D547" s="189"/>
      <c r="E547" s="213"/>
      <c r="F547" s="207"/>
      <c r="G547" s="81"/>
    </row>
    <row r="548" spans="1:7" s="62" customFormat="1" x14ac:dyDescent="0.2">
      <c r="A548" s="302"/>
      <c r="B548" s="175"/>
      <c r="C548" s="177"/>
      <c r="D548" s="189"/>
      <c r="E548" s="213"/>
      <c r="F548" s="207"/>
      <c r="G548" s="81"/>
    </row>
    <row r="549" spans="1:7" s="62" customFormat="1" x14ac:dyDescent="0.2">
      <c r="A549" s="302"/>
      <c r="B549" s="175"/>
      <c r="C549" s="177"/>
      <c r="D549" s="189"/>
      <c r="E549" s="213"/>
      <c r="F549" s="207"/>
      <c r="G549" s="81"/>
    </row>
    <row r="550" spans="1:7" s="62" customFormat="1" x14ac:dyDescent="0.2">
      <c r="A550" s="302"/>
      <c r="B550" s="175"/>
      <c r="C550" s="177"/>
      <c r="D550" s="189"/>
      <c r="E550" s="213"/>
      <c r="F550" s="207"/>
      <c r="G550" s="81"/>
    </row>
    <row r="551" spans="1:7" s="62" customFormat="1" x14ac:dyDescent="0.2">
      <c r="A551" s="302"/>
      <c r="B551" s="175"/>
      <c r="C551" s="177"/>
      <c r="D551" s="189"/>
      <c r="E551" s="213"/>
      <c r="F551" s="207"/>
      <c r="G551" s="81"/>
    </row>
    <row r="552" spans="1:7" s="62" customFormat="1" x14ac:dyDescent="0.2">
      <c r="A552" s="448"/>
      <c r="B552" s="428"/>
      <c r="C552" s="429"/>
      <c r="D552" s="430"/>
      <c r="E552" s="431"/>
      <c r="F552" s="208"/>
      <c r="G552" s="432"/>
    </row>
    <row r="553" spans="1:7" s="62" customFormat="1" x14ac:dyDescent="0.2">
      <c r="A553" s="449"/>
      <c r="B553" s="433"/>
      <c r="C553" s="434"/>
      <c r="D553" s="435"/>
      <c r="E553" s="436"/>
      <c r="F553" s="437"/>
      <c r="G553" s="438"/>
    </row>
    <row r="554" spans="1:7" s="10" customFormat="1" ht="108" x14ac:dyDescent="0.2">
      <c r="A554" s="183"/>
      <c r="B554" s="169" t="s">
        <v>492</v>
      </c>
      <c r="C554" s="177"/>
      <c r="D554" s="189"/>
      <c r="E554" s="213"/>
      <c r="F554" s="305"/>
      <c r="G554" s="303"/>
    </row>
    <row r="555" spans="1:7" s="62" customFormat="1" x14ac:dyDescent="0.2">
      <c r="A555" s="183" t="s">
        <v>22</v>
      </c>
      <c r="B555" s="175" t="s">
        <v>482</v>
      </c>
      <c r="C555" s="177">
        <v>1</v>
      </c>
      <c r="D555" s="189" t="s">
        <v>63</v>
      </c>
      <c r="E555" s="213"/>
      <c r="F555" s="207"/>
      <c r="G555" s="81"/>
    </row>
    <row r="556" spans="1:7" s="62" customFormat="1" x14ac:dyDescent="0.2">
      <c r="A556" s="183" t="s">
        <v>23</v>
      </c>
      <c r="B556" s="175" t="s">
        <v>451</v>
      </c>
      <c r="C556" s="177">
        <v>1</v>
      </c>
      <c r="D556" s="189" t="s">
        <v>63</v>
      </c>
      <c r="E556" s="213"/>
      <c r="F556" s="207"/>
      <c r="G556" s="81"/>
    </row>
    <row r="557" spans="1:7" s="62" customFormat="1" x14ac:dyDescent="0.2">
      <c r="A557" s="183"/>
      <c r="B557" s="175"/>
      <c r="C557" s="177"/>
      <c r="D557" s="189"/>
      <c r="E557" s="213"/>
      <c r="F557" s="207"/>
      <c r="G557" s="81"/>
    </row>
    <row r="558" spans="1:7" s="62" customFormat="1" ht="72" x14ac:dyDescent="0.2">
      <c r="A558" s="183"/>
      <c r="B558" s="169" t="s">
        <v>494</v>
      </c>
      <c r="C558" s="177"/>
      <c r="D558" s="189"/>
      <c r="E558" s="213"/>
      <c r="F558" s="207"/>
      <c r="G558" s="81"/>
    </row>
    <row r="559" spans="1:7" s="62" customFormat="1" x14ac:dyDescent="0.2">
      <c r="A559" s="183" t="s">
        <v>70</v>
      </c>
      <c r="B559" s="175" t="s">
        <v>483</v>
      </c>
      <c r="C559" s="177" t="s">
        <v>184</v>
      </c>
      <c r="D559" s="189" t="s">
        <v>6</v>
      </c>
      <c r="E559" s="213"/>
      <c r="F559" s="207"/>
      <c r="G559" s="81"/>
    </row>
    <row r="560" spans="1:7" s="62" customFormat="1" x14ac:dyDescent="0.2">
      <c r="A560" s="183"/>
      <c r="B560" s="175"/>
      <c r="C560" s="177"/>
      <c r="D560" s="189"/>
      <c r="E560" s="213"/>
      <c r="F560" s="207"/>
      <c r="G560" s="81"/>
    </row>
    <row r="561" spans="1:7" s="62" customFormat="1" ht="24" x14ac:dyDescent="0.2">
      <c r="A561" s="183"/>
      <c r="B561" s="169" t="s">
        <v>485</v>
      </c>
      <c r="C561" s="177"/>
      <c r="D561" s="189"/>
      <c r="E561" s="213"/>
      <c r="F561" s="207"/>
      <c r="G561" s="81"/>
    </row>
    <row r="562" spans="1:7" s="62" customFormat="1" x14ac:dyDescent="0.2">
      <c r="A562" s="183" t="s">
        <v>59</v>
      </c>
      <c r="B562" s="175" t="s">
        <v>484</v>
      </c>
      <c r="C562" s="177" t="s">
        <v>184</v>
      </c>
      <c r="D562" s="189" t="s">
        <v>6</v>
      </c>
      <c r="E562" s="213"/>
      <c r="F562" s="207"/>
      <c r="G562" s="81"/>
    </row>
    <row r="563" spans="1:7" s="62" customFormat="1" x14ac:dyDescent="0.2">
      <c r="A563" s="183"/>
      <c r="B563" s="91"/>
      <c r="C563" s="177"/>
      <c r="D563" s="189"/>
      <c r="E563" s="213"/>
      <c r="F563" s="69"/>
      <c r="G563" s="2"/>
    </row>
    <row r="564" spans="1:7" s="62" customFormat="1" ht="36" x14ac:dyDescent="0.2">
      <c r="A564" s="183"/>
      <c r="B564" s="169" t="s">
        <v>486</v>
      </c>
      <c r="C564" s="177"/>
      <c r="D564" s="189"/>
      <c r="E564" s="213"/>
      <c r="F564" s="207"/>
      <c r="G564" s="81"/>
    </row>
    <row r="565" spans="1:7" s="62" customFormat="1" x14ac:dyDescent="0.2">
      <c r="A565" s="183" t="s">
        <v>60</v>
      </c>
      <c r="B565" s="175" t="s">
        <v>487</v>
      </c>
      <c r="C565" s="177">
        <v>1</v>
      </c>
      <c r="D565" s="189" t="s">
        <v>63</v>
      </c>
      <c r="E565" s="213"/>
      <c r="F565" s="207"/>
      <c r="G565" s="81"/>
    </row>
    <row r="566" spans="1:7" s="62" customFormat="1" x14ac:dyDescent="0.2">
      <c r="A566" s="183" t="s">
        <v>82</v>
      </c>
      <c r="B566" s="175" t="s">
        <v>488</v>
      </c>
      <c r="C566" s="177">
        <v>1</v>
      </c>
      <c r="D566" s="189" t="s">
        <v>63</v>
      </c>
      <c r="E566" s="213"/>
      <c r="F566" s="207"/>
      <c r="G566" s="81"/>
    </row>
    <row r="567" spans="1:7" s="62" customFormat="1" x14ac:dyDescent="0.2">
      <c r="A567" s="183" t="s">
        <v>83</v>
      </c>
      <c r="B567" s="175" t="s">
        <v>489</v>
      </c>
      <c r="C567" s="177">
        <v>1</v>
      </c>
      <c r="D567" s="189" t="s">
        <v>63</v>
      </c>
      <c r="E567" s="213"/>
      <c r="F567" s="207"/>
      <c r="G567" s="81"/>
    </row>
    <row r="568" spans="1:7" s="62" customFormat="1" x14ac:dyDescent="0.2">
      <c r="A568" s="183"/>
      <c r="B568" s="175"/>
      <c r="C568" s="177"/>
      <c r="D568" s="189"/>
      <c r="E568" s="213"/>
      <c r="F568" s="207"/>
      <c r="G568" s="81"/>
    </row>
    <row r="569" spans="1:7" s="10" customFormat="1" ht="24" x14ac:dyDescent="0.2">
      <c r="A569" s="183"/>
      <c r="B569" s="169" t="s">
        <v>501</v>
      </c>
      <c r="C569" s="177"/>
      <c r="D569" s="189"/>
      <c r="E569" s="213"/>
      <c r="F569" s="234"/>
      <c r="G569" s="4"/>
    </row>
    <row r="570" spans="1:7" s="62" customFormat="1" x14ac:dyDescent="0.2">
      <c r="A570" s="183" t="s">
        <v>128</v>
      </c>
      <c r="B570" s="175" t="s">
        <v>502</v>
      </c>
      <c r="C570" s="177" t="s">
        <v>184</v>
      </c>
      <c r="D570" s="189" t="s">
        <v>6</v>
      </c>
      <c r="E570" s="213"/>
      <c r="F570" s="69"/>
      <c r="G570" s="2"/>
    </row>
    <row r="571" spans="1:7" s="62" customFormat="1" x14ac:dyDescent="0.2">
      <c r="A571" s="182"/>
      <c r="B571" s="190"/>
      <c r="C571" s="142"/>
      <c r="D571" s="191"/>
      <c r="E571" s="210"/>
      <c r="F571" s="69"/>
      <c r="G571" s="2"/>
    </row>
    <row r="572" spans="1:7" s="62" customFormat="1" x14ac:dyDescent="0.2">
      <c r="A572" s="119" t="s">
        <v>642</v>
      </c>
      <c r="B572" s="123" t="s">
        <v>78</v>
      </c>
      <c r="C572" s="142"/>
      <c r="D572" s="191"/>
      <c r="E572" s="210"/>
      <c r="F572" s="69"/>
      <c r="G572" s="2"/>
    </row>
    <row r="573" spans="1:7" s="62" customFormat="1" x14ac:dyDescent="0.2">
      <c r="A573" s="119"/>
      <c r="B573" s="123"/>
      <c r="C573" s="142"/>
      <c r="D573" s="191"/>
      <c r="E573" s="210"/>
      <c r="F573" s="69"/>
      <c r="G573" s="2"/>
    </row>
    <row r="574" spans="1:7" s="62" customFormat="1" x14ac:dyDescent="0.2">
      <c r="A574" s="192"/>
      <c r="B574" s="193"/>
      <c r="C574" s="194"/>
      <c r="D574" s="195"/>
      <c r="E574" s="214"/>
      <c r="F574" s="72"/>
      <c r="G574" s="86"/>
    </row>
    <row r="575" spans="1:7" s="62" customFormat="1" x14ac:dyDescent="0.2">
      <c r="A575" s="196"/>
      <c r="B575" s="197"/>
      <c r="C575" s="198"/>
      <c r="D575" s="199"/>
      <c r="E575" s="215"/>
      <c r="F575" s="87">
        <v>0</v>
      </c>
      <c r="G575" s="88"/>
    </row>
    <row r="576" spans="1:7" s="62" customFormat="1" x14ac:dyDescent="0.2">
      <c r="A576" s="200"/>
      <c r="B576" s="19"/>
      <c r="C576" s="201"/>
      <c r="D576" s="202"/>
      <c r="E576" s="51"/>
      <c r="F576" s="56">
        <v>0</v>
      </c>
      <c r="G576" s="48"/>
    </row>
    <row r="577" spans="1:7" s="62" customFormat="1" x14ac:dyDescent="0.2">
      <c r="A577" s="200"/>
      <c r="B577" s="95"/>
      <c r="C577" s="201"/>
      <c r="D577" s="202"/>
      <c r="E577" s="50"/>
      <c r="F577" s="56">
        <v>0</v>
      </c>
      <c r="G577" s="48"/>
    </row>
    <row r="578" spans="1:7" s="62" customFormat="1" x14ac:dyDescent="0.2">
      <c r="A578" s="104"/>
      <c r="B578" s="91"/>
      <c r="C578" s="102"/>
      <c r="D578" s="102"/>
      <c r="E578" s="60"/>
      <c r="F578" s="56">
        <v>0</v>
      </c>
    </row>
    <row r="579" spans="1:7" s="62" customFormat="1" x14ac:dyDescent="0.2">
      <c r="A579" s="104"/>
      <c r="B579" s="91"/>
      <c r="C579" s="102"/>
      <c r="D579" s="102"/>
      <c r="E579" s="60"/>
      <c r="F579" s="56">
        <v>0</v>
      </c>
    </row>
    <row r="580" spans="1:7" s="62" customFormat="1" x14ac:dyDescent="0.2">
      <c r="A580" s="104"/>
      <c r="B580" s="91"/>
      <c r="C580" s="102"/>
      <c r="D580" s="102"/>
      <c r="E580" s="60"/>
      <c r="F580" s="56">
        <v>0</v>
      </c>
    </row>
    <row r="581" spans="1:7" s="62" customFormat="1" x14ac:dyDescent="0.2">
      <c r="A581" s="104"/>
      <c r="B581" s="91"/>
      <c r="C581" s="102"/>
      <c r="D581" s="102"/>
      <c r="E581" s="60"/>
      <c r="F581" s="56">
        <v>0</v>
      </c>
    </row>
    <row r="582" spans="1:7" s="62" customFormat="1" x14ac:dyDescent="0.2">
      <c r="A582" s="104"/>
      <c r="B582" s="91"/>
      <c r="C582" s="102"/>
      <c r="D582" s="102"/>
      <c r="E582" s="60"/>
      <c r="F582" s="56">
        <v>0</v>
      </c>
    </row>
    <row r="583" spans="1:7" s="62" customFormat="1" x14ac:dyDescent="0.2">
      <c r="A583" s="104"/>
      <c r="B583" s="91"/>
      <c r="C583" s="102"/>
      <c r="D583" s="102"/>
      <c r="E583" s="60"/>
      <c r="F583" s="56">
        <v>0</v>
      </c>
    </row>
    <row r="584" spans="1:7" s="62" customFormat="1" x14ac:dyDescent="0.2">
      <c r="A584" s="104"/>
      <c r="B584" s="91"/>
      <c r="C584" s="102"/>
      <c r="D584" s="102"/>
      <c r="E584" s="60"/>
      <c r="F584" s="56">
        <v>0</v>
      </c>
    </row>
    <row r="585" spans="1:7" s="62" customFormat="1" x14ac:dyDescent="0.2">
      <c r="A585" s="104"/>
      <c r="B585" s="91"/>
      <c r="C585" s="102"/>
      <c r="D585" s="102"/>
      <c r="E585" s="60"/>
      <c r="F585" s="56">
        <v>0</v>
      </c>
    </row>
    <row r="586" spans="1:7" s="62" customFormat="1" x14ac:dyDescent="0.2">
      <c r="A586" s="104"/>
      <c r="B586" s="91"/>
      <c r="C586" s="102"/>
      <c r="D586" s="102"/>
      <c r="E586" s="60"/>
      <c r="F586" s="56">
        <v>0</v>
      </c>
    </row>
    <row r="587" spans="1:7" s="62" customFormat="1" x14ac:dyDescent="0.2">
      <c r="A587" s="104"/>
      <c r="B587" s="91"/>
      <c r="C587" s="102"/>
      <c r="D587" s="102"/>
      <c r="E587" s="60"/>
      <c r="F587" s="56">
        <v>0</v>
      </c>
    </row>
    <row r="588" spans="1:7" s="62" customFormat="1" x14ac:dyDescent="0.2">
      <c r="A588" s="104"/>
      <c r="B588" s="91"/>
      <c r="C588" s="102"/>
      <c r="D588" s="102"/>
      <c r="E588" s="60"/>
      <c r="F588" s="56">
        <v>0</v>
      </c>
    </row>
    <row r="589" spans="1:7" s="62" customFormat="1" x14ac:dyDescent="0.2">
      <c r="A589" s="104"/>
      <c r="B589" s="91"/>
      <c r="C589" s="102"/>
      <c r="D589" s="102"/>
      <c r="E589" s="60"/>
      <c r="F589" s="56">
        <v>0</v>
      </c>
    </row>
    <row r="590" spans="1:7" s="62" customFormat="1" x14ac:dyDescent="0.2">
      <c r="A590" s="104"/>
      <c r="B590" s="91"/>
      <c r="C590" s="102"/>
      <c r="D590" s="102"/>
      <c r="E590" s="60"/>
      <c r="F590" s="56">
        <v>0</v>
      </c>
    </row>
    <row r="591" spans="1:7" s="62" customFormat="1" x14ac:dyDescent="0.2">
      <c r="A591" s="104"/>
      <c r="B591" s="91"/>
      <c r="C591" s="102"/>
      <c r="D591" s="102"/>
      <c r="E591" s="60"/>
      <c r="F591" s="56">
        <v>0</v>
      </c>
    </row>
    <row r="592" spans="1:7" s="62" customFormat="1" x14ac:dyDescent="0.2">
      <c r="A592" s="104"/>
      <c r="B592" s="91"/>
      <c r="C592" s="102"/>
      <c r="D592" s="102"/>
      <c r="E592" s="60"/>
      <c r="F592" s="56">
        <v>0</v>
      </c>
    </row>
    <row r="593" spans="1:6" s="62" customFormat="1" x14ac:dyDescent="0.2">
      <c r="A593" s="104"/>
      <c r="B593" s="91"/>
      <c r="C593" s="102"/>
      <c r="D593" s="102"/>
      <c r="E593" s="60"/>
      <c r="F593" s="56">
        <v>0</v>
      </c>
    </row>
    <row r="594" spans="1:6" s="62" customFormat="1" x14ac:dyDescent="0.2">
      <c r="A594" s="104"/>
      <c r="B594" s="91"/>
      <c r="C594" s="102"/>
      <c r="D594" s="102"/>
      <c r="E594" s="60"/>
      <c r="F594" s="56">
        <v>0</v>
      </c>
    </row>
    <row r="595" spans="1:6" s="62" customFormat="1" x14ac:dyDescent="0.2">
      <c r="A595" s="104"/>
      <c r="B595" s="91"/>
      <c r="C595" s="102"/>
      <c r="D595" s="102"/>
      <c r="E595" s="60"/>
      <c r="F595" s="56">
        <v>0</v>
      </c>
    </row>
    <row r="596" spans="1:6" s="62" customFormat="1" x14ac:dyDescent="0.2">
      <c r="A596" s="104"/>
      <c r="B596" s="91"/>
      <c r="C596" s="102"/>
      <c r="D596" s="102"/>
      <c r="E596" s="60"/>
      <c r="F596" s="56">
        <v>0</v>
      </c>
    </row>
    <row r="597" spans="1:6" s="62" customFormat="1" x14ac:dyDescent="0.2">
      <c r="A597" s="104"/>
      <c r="B597" s="91"/>
      <c r="C597" s="102"/>
      <c r="D597" s="102"/>
      <c r="E597" s="60"/>
      <c r="F597" s="56">
        <v>0</v>
      </c>
    </row>
    <row r="598" spans="1:6" s="62" customFormat="1" x14ac:dyDescent="0.2">
      <c r="A598" s="104"/>
      <c r="B598" s="91"/>
      <c r="C598" s="102"/>
      <c r="D598" s="102"/>
      <c r="E598" s="60"/>
      <c r="F598" s="56">
        <v>0</v>
      </c>
    </row>
    <row r="599" spans="1:6" s="62" customFormat="1" x14ac:dyDescent="0.2">
      <c r="A599" s="104"/>
      <c r="B599" s="91"/>
      <c r="C599" s="102"/>
      <c r="D599" s="102"/>
      <c r="E599" s="60"/>
      <c r="F599" s="56">
        <v>0</v>
      </c>
    </row>
    <row r="600" spans="1:6" s="62" customFormat="1" x14ac:dyDescent="0.2">
      <c r="A600" s="104"/>
      <c r="B600" s="91"/>
      <c r="C600" s="102"/>
      <c r="D600" s="102"/>
      <c r="E600" s="60"/>
      <c r="F600" s="56">
        <v>0</v>
      </c>
    </row>
    <row r="601" spans="1:6" s="62" customFormat="1" x14ac:dyDescent="0.2">
      <c r="A601" s="104"/>
      <c r="B601" s="91"/>
      <c r="C601" s="102"/>
      <c r="D601" s="102"/>
      <c r="E601" s="60"/>
      <c r="F601" s="56">
        <v>0</v>
      </c>
    </row>
    <row r="602" spans="1:6" s="62" customFormat="1" x14ac:dyDescent="0.2">
      <c r="A602" s="104"/>
      <c r="B602" s="91"/>
      <c r="C602" s="102"/>
      <c r="D602" s="102"/>
      <c r="E602" s="60"/>
      <c r="F602" s="56">
        <v>0</v>
      </c>
    </row>
    <row r="603" spans="1:6" s="62" customFormat="1" x14ac:dyDescent="0.2">
      <c r="A603" s="104"/>
      <c r="B603" s="91"/>
      <c r="C603" s="102"/>
      <c r="D603" s="102"/>
      <c r="E603" s="60"/>
      <c r="F603" s="56">
        <v>0</v>
      </c>
    </row>
    <row r="604" spans="1:6" s="62" customFormat="1" x14ac:dyDescent="0.2">
      <c r="A604" s="104"/>
      <c r="B604" s="91"/>
      <c r="C604" s="102"/>
      <c r="D604" s="102"/>
      <c r="E604" s="60"/>
      <c r="F604" s="56">
        <v>0</v>
      </c>
    </row>
    <row r="605" spans="1:6" s="62" customFormat="1" x14ac:dyDescent="0.2">
      <c r="A605" s="104"/>
      <c r="B605" s="91"/>
      <c r="C605" s="102"/>
      <c r="D605" s="102"/>
      <c r="E605" s="60"/>
      <c r="F605" s="56">
        <v>0</v>
      </c>
    </row>
    <row r="606" spans="1:6" s="62" customFormat="1" x14ac:dyDescent="0.2">
      <c r="A606" s="104"/>
      <c r="B606" s="91"/>
      <c r="C606" s="102"/>
      <c r="D606" s="102"/>
      <c r="E606" s="60"/>
      <c r="F606" s="56">
        <v>0</v>
      </c>
    </row>
    <row r="607" spans="1:6" s="62" customFormat="1" x14ac:dyDescent="0.2">
      <c r="A607" s="104"/>
      <c r="B607" s="91"/>
      <c r="C607" s="102"/>
      <c r="D607" s="102"/>
      <c r="E607" s="60"/>
      <c r="F607" s="56">
        <v>0</v>
      </c>
    </row>
    <row r="608" spans="1:6" s="62" customFormat="1" x14ac:dyDescent="0.2">
      <c r="A608" s="104"/>
      <c r="B608" s="91"/>
      <c r="C608" s="102"/>
      <c r="D608" s="102"/>
      <c r="E608" s="60"/>
      <c r="F608" s="56">
        <v>0</v>
      </c>
    </row>
    <row r="609" spans="1:6" s="62" customFormat="1" x14ac:dyDescent="0.2">
      <c r="A609" s="104"/>
      <c r="B609" s="91"/>
      <c r="C609" s="102"/>
      <c r="D609" s="102"/>
      <c r="E609" s="60"/>
      <c r="F609" s="56">
        <v>0</v>
      </c>
    </row>
    <row r="610" spans="1:6" s="62" customFormat="1" x14ac:dyDescent="0.2">
      <c r="A610" s="104"/>
      <c r="B610" s="91"/>
      <c r="C610" s="102"/>
      <c r="D610" s="102"/>
      <c r="E610" s="60"/>
      <c r="F610" s="56">
        <v>0</v>
      </c>
    </row>
    <row r="611" spans="1:6" s="62" customFormat="1" x14ac:dyDescent="0.2">
      <c r="A611" s="104"/>
      <c r="B611" s="91"/>
      <c r="C611" s="102"/>
      <c r="D611" s="102"/>
      <c r="E611" s="60"/>
      <c r="F611" s="56">
        <v>0</v>
      </c>
    </row>
    <row r="612" spans="1:6" s="62" customFormat="1" x14ac:dyDescent="0.2">
      <c r="A612" s="104"/>
      <c r="B612" s="91"/>
      <c r="C612" s="102"/>
      <c r="D612" s="102"/>
      <c r="E612" s="60"/>
      <c r="F612" s="56">
        <v>0</v>
      </c>
    </row>
    <row r="613" spans="1:6" s="62" customFormat="1" x14ac:dyDescent="0.2">
      <c r="A613" s="104"/>
      <c r="B613" s="91"/>
      <c r="C613" s="102"/>
      <c r="D613" s="102"/>
      <c r="E613" s="60"/>
      <c r="F613" s="56">
        <v>0</v>
      </c>
    </row>
    <row r="614" spans="1:6" s="62" customFormat="1" x14ac:dyDescent="0.2">
      <c r="A614" s="104"/>
      <c r="B614" s="91"/>
      <c r="C614" s="102"/>
      <c r="D614" s="102"/>
      <c r="E614" s="60"/>
      <c r="F614" s="56">
        <v>0</v>
      </c>
    </row>
    <row r="615" spans="1:6" s="62" customFormat="1" x14ac:dyDescent="0.2">
      <c r="A615" s="104"/>
      <c r="B615" s="91"/>
      <c r="C615" s="102"/>
      <c r="D615" s="102"/>
      <c r="E615" s="60"/>
      <c r="F615" s="56">
        <v>0</v>
      </c>
    </row>
    <row r="616" spans="1:6" s="62" customFormat="1" x14ac:dyDescent="0.2">
      <c r="A616" s="104"/>
      <c r="B616" s="91"/>
      <c r="C616" s="102"/>
      <c r="D616" s="102"/>
      <c r="E616" s="60"/>
      <c r="F616" s="56">
        <v>0</v>
      </c>
    </row>
    <row r="617" spans="1:6" s="62" customFormat="1" x14ac:dyDescent="0.2">
      <c r="A617" s="104"/>
      <c r="B617" s="91"/>
      <c r="C617" s="102"/>
      <c r="D617" s="102"/>
      <c r="E617" s="60"/>
      <c r="F617" s="56">
        <v>0</v>
      </c>
    </row>
    <row r="618" spans="1:6" s="62" customFormat="1" x14ac:dyDescent="0.2">
      <c r="A618" s="104"/>
      <c r="B618" s="91"/>
      <c r="C618" s="102"/>
      <c r="D618" s="102"/>
      <c r="E618" s="60"/>
      <c r="F618" s="56">
        <v>0</v>
      </c>
    </row>
    <row r="619" spans="1:6" s="62" customFormat="1" x14ac:dyDescent="0.2">
      <c r="A619" s="104"/>
      <c r="B619" s="91"/>
      <c r="C619" s="102"/>
      <c r="D619" s="102"/>
      <c r="E619" s="60"/>
      <c r="F619" s="56">
        <v>0</v>
      </c>
    </row>
    <row r="620" spans="1:6" s="62" customFormat="1" x14ac:dyDescent="0.2">
      <c r="A620" s="104"/>
      <c r="B620" s="91"/>
      <c r="C620" s="102"/>
      <c r="D620" s="102"/>
      <c r="E620" s="60"/>
      <c r="F620" s="56">
        <v>0</v>
      </c>
    </row>
    <row r="621" spans="1:6" s="62" customFormat="1" x14ac:dyDescent="0.2">
      <c r="A621" s="104"/>
      <c r="B621" s="91"/>
      <c r="C621" s="102"/>
      <c r="D621" s="102"/>
      <c r="E621" s="60"/>
      <c r="F621" s="56">
        <v>0</v>
      </c>
    </row>
    <row r="622" spans="1:6" s="62" customFormat="1" x14ac:dyDescent="0.2">
      <c r="A622" s="104"/>
      <c r="B622" s="91"/>
      <c r="C622" s="102"/>
      <c r="D622" s="102"/>
      <c r="E622" s="60"/>
      <c r="F622" s="56">
        <v>0</v>
      </c>
    </row>
    <row r="623" spans="1:6" s="62" customFormat="1" x14ac:dyDescent="0.2">
      <c r="A623" s="104"/>
      <c r="B623" s="91"/>
      <c r="C623" s="102"/>
      <c r="D623" s="102"/>
      <c r="E623" s="60"/>
      <c r="F623" s="56">
        <v>0</v>
      </c>
    </row>
    <row r="624" spans="1:6" s="62" customFormat="1" x14ac:dyDescent="0.2">
      <c r="A624" s="104"/>
      <c r="B624" s="91"/>
      <c r="C624" s="102"/>
      <c r="D624" s="102"/>
      <c r="E624" s="60"/>
      <c r="F624" s="56">
        <v>0</v>
      </c>
    </row>
    <row r="625" spans="1:7" x14ac:dyDescent="0.2">
      <c r="A625" s="104"/>
      <c r="B625" s="91"/>
      <c r="C625" s="102"/>
      <c r="D625" s="102"/>
      <c r="E625" s="60"/>
      <c r="F625" s="56">
        <v>0</v>
      </c>
      <c r="G625" s="62"/>
    </row>
    <row r="626" spans="1:7" x14ac:dyDescent="0.2">
      <c r="A626" s="104"/>
      <c r="B626" s="91"/>
      <c r="C626" s="102"/>
      <c r="D626" s="102"/>
      <c r="E626" s="60"/>
      <c r="F626" s="56">
        <v>0</v>
      </c>
      <c r="G626" s="62"/>
    </row>
    <row r="627" spans="1:7" x14ac:dyDescent="0.2">
      <c r="A627" s="104"/>
      <c r="B627" s="91"/>
      <c r="C627" s="102"/>
      <c r="D627" s="102"/>
      <c r="E627" s="60"/>
      <c r="F627" s="56">
        <v>0</v>
      </c>
      <c r="G627" s="62"/>
    </row>
    <row r="628" spans="1:7" x14ac:dyDescent="0.2">
      <c r="A628" s="104"/>
      <c r="B628" s="91"/>
      <c r="C628" s="102"/>
      <c r="D628" s="102"/>
      <c r="E628" s="60"/>
      <c r="F628" s="56">
        <v>0</v>
      </c>
      <c r="G628" s="62"/>
    </row>
    <row r="629" spans="1:7" x14ac:dyDescent="0.2">
      <c r="A629" s="104"/>
      <c r="B629" s="91"/>
      <c r="C629" s="102"/>
      <c r="D629" s="102"/>
      <c r="E629" s="60"/>
      <c r="F629" s="56">
        <v>0</v>
      </c>
      <c r="G629" s="62"/>
    </row>
    <row r="630" spans="1:7" x14ac:dyDescent="0.2">
      <c r="A630" s="104"/>
      <c r="B630" s="91"/>
      <c r="C630" s="102"/>
      <c r="D630" s="102"/>
      <c r="E630" s="60"/>
      <c r="F630" s="56">
        <v>0</v>
      </c>
      <c r="G630" s="62"/>
    </row>
    <row r="631" spans="1:7" x14ac:dyDescent="0.2">
      <c r="A631" s="104"/>
      <c r="B631" s="91"/>
      <c r="C631" s="102"/>
      <c r="D631" s="102"/>
      <c r="E631" s="60"/>
      <c r="F631" s="56">
        <v>0</v>
      </c>
      <c r="G631" s="62"/>
    </row>
    <row r="632" spans="1:7" x14ac:dyDescent="0.2">
      <c r="A632" s="104"/>
      <c r="B632" s="91"/>
      <c r="C632" s="102"/>
      <c r="D632" s="102"/>
      <c r="E632" s="60"/>
      <c r="F632" s="56">
        <v>0</v>
      </c>
      <c r="G632" s="62"/>
    </row>
    <row r="633" spans="1:7" x14ac:dyDescent="0.2">
      <c r="A633" s="104"/>
      <c r="B633" s="91"/>
      <c r="C633" s="102"/>
      <c r="D633" s="102"/>
      <c r="E633" s="60"/>
      <c r="F633" s="56">
        <v>0</v>
      </c>
      <c r="G633" s="62"/>
    </row>
    <row r="634" spans="1:7" x14ac:dyDescent="0.2">
      <c r="A634" s="104"/>
      <c r="B634" s="91"/>
      <c r="C634" s="102"/>
      <c r="D634" s="102"/>
      <c r="E634" s="60"/>
      <c r="F634" s="56">
        <v>0</v>
      </c>
      <c r="G634" s="62"/>
    </row>
    <row r="635" spans="1:7" x14ac:dyDescent="0.2">
      <c r="A635" s="104"/>
      <c r="B635" s="91"/>
      <c r="C635" s="102"/>
      <c r="D635" s="102"/>
      <c r="E635" s="60"/>
      <c r="F635" s="56">
        <v>0</v>
      </c>
      <c r="G635" s="62"/>
    </row>
    <row r="636" spans="1:7" x14ac:dyDescent="0.2">
      <c r="A636" s="104"/>
      <c r="B636" s="91"/>
      <c r="C636" s="102"/>
      <c r="D636" s="102"/>
      <c r="E636" s="60"/>
      <c r="F636" s="56">
        <v>0</v>
      </c>
      <c r="G636" s="62"/>
    </row>
    <row r="637" spans="1:7" x14ac:dyDescent="0.2">
      <c r="A637" s="104"/>
      <c r="B637" s="91"/>
      <c r="C637" s="102"/>
      <c r="D637" s="102"/>
      <c r="E637" s="60"/>
      <c r="F637" s="56">
        <v>0</v>
      </c>
      <c r="G637" s="62"/>
    </row>
    <row r="638" spans="1:7" x14ac:dyDescent="0.2">
      <c r="A638" s="104"/>
      <c r="B638" s="91"/>
      <c r="C638" s="102"/>
      <c r="D638" s="102"/>
      <c r="E638" s="60"/>
      <c r="F638" s="56">
        <v>0</v>
      </c>
      <c r="G638" s="62"/>
    </row>
    <row r="639" spans="1:7" x14ac:dyDescent="0.2">
      <c r="A639" s="104"/>
      <c r="B639" s="91"/>
      <c r="C639" s="102"/>
      <c r="D639" s="102"/>
      <c r="E639" s="60"/>
      <c r="F639" s="56">
        <v>0</v>
      </c>
      <c r="G639" s="62"/>
    </row>
    <row r="640" spans="1:7" x14ac:dyDescent="0.2">
      <c r="A640" s="104"/>
      <c r="B640" s="91"/>
      <c r="C640" s="102"/>
      <c r="D640" s="102"/>
      <c r="E640" s="60"/>
      <c r="F640" s="56">
        <v>0</v>
      </c>
      <c r="G640" s="62"/>
    </row>
    <row r="641" spans="1:7" x14ac:dyDescent="0.2">
      <c r="A641" s="104"/>
      <c r="B641" s="91"/>
      <c r="C641" s="102"/>
      <c r="D641" s="102"/>
      <c r="E641" s="60"/>
      <c r="F641" s="56">
        <v>0</v>
      </c>
      <c r="G641" s="62"/>
    </row>
    <row r="642" spans="1:7" x14ac:dyDescent="0.2">
      <c r="A642" s="104"/>
      <c r="B642" s="91"/>
      <c r="C642" s="102"/>
      <c r="D642" s="102"/>
      <c r="E642" s="60"/>
      <c r="F642" s="56">
        <v>0</v>
      </c>
      <c r="G642" s="62"/>
    </row>
    <row r="643" spans="1:7" x14ac:dyDescent="0.2">
      <c r="A643" s="104"/>
      <c r="B643" s="91"/>
      <c r="C643" s="102"/>
      <c r="D643" s="102"/>
      <c r="E643" s="60"/>
      <c r="F643" s="56">
        <v>0</v>
      </c>
      <c r="G643" s="62"/>
    </row>
    <row r="644" spans="1:7" x14ac:dyDescent="0.2">
      <c r="A644" s="104"/>
      <c r="B644" s="91"/>
      <c r="C644" s="102"/>
      <c r="D644" s="102"/>
      <c r="E644" s="60"/>
      <c r="F644" s="56">
        <v>0</v>
      </c>
      <c r="G644" s="62"/>
    </row>
    <row r="645" spans="1:7" x14ac:dyDescent="0.2">
      <c r="A645" s="104"/>
      <c r="B645" s="91"/>
      <c r="C645" s="102"/>
      <c r="D645" s="102"/>
      <c r="E645" s="60"/>
      <c r="F645" s="56">
        <v>0</v>
      </c>
      <c r="G645" s="62"/>
    </row>
    <row r="646" spans="1:7" x14ac:dyDescent="0.2">
      <c r="A646" s="104"/>
      <c r="B646" s="91"/>
      <c r="C646" s="102"/>
      <c r="D646" s="102"/>
      <c r="E646" s="60"/>
      <c r="F646" s="56">
        <v>0</v>
      </c>
      <c r="G646" s="62"/>
    </row>
    <row r="647" spans="1:7" x14ac:dyDescent="0.2">
      <c r="A647" s="104"/>
      <c r="B647" s="91"/>
      <c r="C647" s="102"/>
      <c r="D647" s="102"/>
      <c r="E647" s="60"/>
      <c r="F647" s="56">
        <v>0</v>
      </c>
      <c r="G647" s="62"/>
    </row>
    <row r="648" spans="1:7" x14ac:dyDescent="0.2">
      <c r="A648" s="104"/>
      <c r="B648" s="91"/>
      <c r="C648" s="102"/>
      <c r="D648" s="102"/>
      <c r="E648" s="60"/>
      <c r="F648" s="56">
        <v>0</v>
      </c>
      <c r="G648" s="62"/>
    </row>
    <row r="649" spans="1:7" x14ac:dyDescent="0.2">
      <c r="A649" s="104"/>
      <c r="B649" s="91"/>
      <c r="C649" s="102"/>
      <c r="D649" s="102"/>
      <c r="E649" s="60"/>
      <c r="F649" s="56">
        <v>0</v>
      </c>
      <c r="G649" s="62"/>
    </row>
    <row r="650" spans="1:7" x14ac:dyDescent="0.2">
      <c r="A650" s="104"/>
      <c r="B650" s="91"/>
      <c r="C650" s="102"/>
      <c r="D650" s="102"/>
      <c r="E650" s="60"/>
      <c r="F650" s="56">
        <v>0</v>
      </c>
      <c r="G650" s="62"/>
    </row>
    <row r="651" spans="1:7" x14ac:dyDescent="0.2">
      <c r="A651" s="104"/>
      <c r="B651" s="91"/>
      <c r="C651" s="102"/>
      <c r="D651" s="102"/>
      <c r="E651" s="60"/>
      <c r="F651" s="56">
        <v>0</v>
      </c>
      <c r="G651" s="62"/>
    </row>
    <row r="652" spans="1:7" x14ac:dyDescent="0.2">
      <c r="A652" s="104"/>
      <c r="B652" s="91"/>
      <c r="C652" s="102"/>
      <c r="D652" s="102"/>
      <c r="E652" s="60"/>
      <c r="F652" s="56">
        <v>0</v>
      </c>
      <c r="G652" s="62"/>
    </row>
    <row r="653" spans="1:7" x14ac:dyDescent="0.2">
      <c r="A653" s="104"/>
      <c r="B653" s="91"/>
      <c r="C653" s="102"/>
      <c r="D653" s="102"/>
      <c r="E653" s="60"/>
      <c r="F653" s="56">
        <v>0</v>
      </c>
      <c r="G653" s="62"/>
    </row>
    <row r="654" spans="1:7" x14ac:dyDescent="0.2">
      <c r="A654" s="104"/>
      <c r="B654" s="91"/>
      <c r="C654" s="102"/>
      <c r="D654" s="102"/>
      <c r="E654" s="60"/>
      <c r="F654" s="56">
        <v>0</v>
      </c>
      <c r="G654" s="62"/>
    </row>
    <row r="655" spans="1:7" x14ac:dyDescent="0.2">
      <c r="A655" s="104"/>
      <c r="B655" s="91"/>
      <c r="C655" s="102"/>
      <c r="D655" s="102"/>
      <c r="E655" s="60"/>
      <c r="F655" s="56">
        <v>0</v>
      </c>
      <c r="G655" s="62"/>
    </row>
    <row r="656" spans="1:7" x14ac:dyDescent="0.2">
      <c r="A656" s="104"/>
      <c r="B656" s="91"/>
      <c r="C656" s="102"/>
      <c r="D656" s="102"/>
      <c r="E656" s="60"/>
      <c r="F656" s="56">
        <v>0</v>
      </c>
      <c r="G656" s="62"/>
    </row>
    <row r="657" spans="1:7" x14ac:dyDescent="0.2">
      <c r="A657" s="104"/>
      <c r="B657" s="91"/>
      <c r="C657" s="102"/>
      <c r="D657" s="102"/>
      <c r="E657" s="60"/>
      <c r="F657" s="56">
        <v>0</v>
      </c>
      <c r="G657" s="62"/>
    </row>
    <row r="658" spans="1:7" x14ac:dyDescent="0.2">
      <c r="A658" s="104"/>
      <c r="B658" s="91"/>
      <c r="C658" s="102"/>
      <c r="D658" s="102"/>
      <c r="E658" s="60"/>
      <c r="F658" s="56">
        <v>0</v>
      </c>
      <c r="G658" s="62"/>
    </row>
    <row r="659" spans="1:7" x14ac:dyDescent="0.2">
      <c r="A659" s="104"/>
      <c r="B659" s="91"/>
      <c r="C659" s="102"/>
      <c r="D659" s="102"/>
      <c r="E659" s="60"/>
      <c r="F659" s="56">
        <v>0</v>
      </c>
      <c r="G659" s="62"/>
    </row>
    <row r="660" spans="1:7" x14ac:dyDescent="0.2">
      <c r="A660" s="104"/>
      <c r="B660" s="91"/>
      <c r="C660" s="102"/>
      <c r="D660" s="102"/>
      <c r="E660" s="60"/>
      <c r="F660" s="56">
        <v>0</v>
      </c>
      <c r="G660" s="62"/>
    </row>
    <row r="661" spans="1:7" x14ac:dyDescent="0.2">
      <c r="A661" s="104"/>
      <c r="B661" s="91"/>
      <c r="C661" s="102"/>
      <c r="D661" s="102"/>
      <c r="E661" s="60"/>
      <c r="F661" s="56">
        <v>0</v>
      </c>
      <c r="G661" s="62"/>
    </row>
    <row r="662" spans="1:7" x14ac:dyDescent="0.2">
      <c r="A662" s="104"/>
      <c r="B662" s="91"/>
      <c r="C662" s="102"/>
      <c r="D662" s="102"/>
      <c r="E662" s="60"/>
      <c r="F662" s="56">
        <v>0</v>
      </c>
      <c r="G662" s="62"/>
    </row>
    <row r="663" spans="1:7" x14ac:dyDescent="0.2">
      <c r="A663" s="104"/>
      <c r="B663" s="91"/>
      <c r="C663" s="102"/>
      <c r="D663" s="102"/>
      <c r="E663" s="60"/>
      <c r="F663" s="56">
        <v>0</v>
      </c>
      <c r="G663" s="62"/>
    </row>
    <row r="664" spans="1:7" x14ac:dyDescent="0.2">
      <c r="A664" s="104"/>
      <c r="B664" s="91"/>
      <c r="C664" s="102"/>
      <c r="D664" s="102"/>
      <c r="E664" s="60"/>
      <c r="F664" s="56">
        <v>0</v>
      </c>
      <c r="G664" s="62"/>
    </row>
    <row r="665" spans="1:7" x14ac:dyDescent="0.2">
      <c r="A665" s="104"/>
      <c r="B665" s="91"/>
      <c r="C665" s="102"/>
      <c r="D665" s="102"/>
      <c r="E665" s="60"/>
      <c r="F665" s="56">
        <v>0</v>
      </c>
      <c r="G665" s="62"/>
    </row>
    <row r="666" spans="1:7" x14ac:dyDescent="0.2">
      <c r="A666" s="104"/>
      <c r="B666" s="91"/>
      <c r="C666" s="102"/>
      <c r="D666" s="102"/>
      <c r="E666" s="60"/>
      <c r="F666" s="56">
        <v>0</v>
      </c>
      <c r="G666" s="62"/>
    </row>
    <row r="667" spans="1:7" x14ac:dyDescent="0.2">
      <c r="A667" s="104"/>
      <c r="B667" s="91"/>
      <c r="C667" s="102"/>
      <c r="D667" s="102"/>
      <c r="E667" s="60"/>
      <c r="F667" s="56">
        <v>0</v>
      </c>
      <c r="G667" s="62"/>
    </row>
    <row r="668" spans="1:7" x14ac:dyDescent="0.2">
      <c r="A668" s="104"/>
      <c r="B668" s="91"/>
      <c r="C668" s="102"/>
      <c r="D668" s="102"/>
      <c r="E668" s="60"/>
      <c r="F668" s="56">
        <v>0</v>
      </c>
      <c r="G668" s="62"/>
    </row>
    <row r="669" spans="1:7" x14ac:dyDescent="0.2">
      <c r="A669" s="104"/>
      <c r="B669" s="91"/>
      <c r="C669" s="102"/>
      <c r="D669" s="102"/>
      <c r="E669" s="60"/>
      <c r="F669" s="56">
        <v>0</v>
      </c>
      <c r="G669" s="62"/>
    </row>
    <row r="670" spans="1:7" x14ac:dyDescent="0.2">
      <c r="A670" s="104"/>
      <c r="B670" s="91"/>
      <c r="C670" s="102"/>
      <c r="D670" s="102"/>
      <c r="E670" s="60"/>
      <c r="F670" s="56">
        <v>0</v>
      </c>
      <c r="G670" s="62"/>
    </row>
    <row r="671" spans="1:7" x14ac:dyDescent="0.2">
      <c r="A671" s="104"/>
      <c r="B671" s="91"/>
      <c r="C671" s="102"/>
      <c r="D671" s="102"/>
      <c r="E671" s="60"/>
      <c r="F671" s="56">
        <v>0</v>
      </c>
      <c r="G671" s="62"/>
    </row>
    <row r="672" spans="1:7" x14ac:dyDescent="0.2">
      <c r="A672" s="104"/>
      <c r="B672" s="91"/>
      <c r="C672" s="102"/>
      <c r="D672" s="102"/>
      <c r="E672" s="60"/>
      <c r="F672" s="56">
        <v>0</v>
      </c>
      <c r="G672" s="62"/>
    </row>
    <row r="673" spans="1:7" x14ac:dyDescent="0.2">
      <c r="A673" s="104"/>
      <c r="B673" s="91"/>
      <c r="C673" s="102"/>
      <c r="D673" s="102"/>
      <c r="E673" s="60"/>
      <c r="F673" s="56">
        <v>0</v>
      </c>
      <c r="G673" s="62"/>
    </row>
    <row r="674" spans="1:7" x14ac:dyDescent="0.2">
      <c r="A674" s="104"/>
      <c r="B674" s="91"/>
      <c r="C674" s="102"/>
      <c r="D674" s="102"/>
      <c r="E674" s="60"/>
      <c r="F674" s="56">
        <v>0</v>
      </c>
      <c r="G674" s="62"/>
    </row>
    <row r="675" spans="1:7" x14ac:dyDescent="0.2">
      <c r="F675" s="56">
        <v>0</v>
      </c>
      <c r="G675" s="62"/>
    </row>
    <row r="676" spans="1:7" x14ac:dyDescent="0.2">
      <c r="F676" s="56">
        <v>0</v>
      </c>
    </row>
    <row r="677" spans="1:7" x14ac:dyDescent="0.2">
      <c r="F677" s="56">
        <v>0</v>
      </c>
    </row>
    <row r="678" spans="1:7" x14ac:dyDescent="0.2">
      <c r="F678" s="56">
        <v>0</v>
      </c>
    </row>
    <row r="679" spans="1:7" x14ac:dyDescent="0.2">
      <c r="F679" s="56">
        <v>0</v>
      </c>
    </row>
    <row r="680" spans="1:7" x14ac:dyDescent="0.2">
      <c r="F680" s="56">
        <v>0</v>
      </c>
    </row>
    <row r="681" spans="1:7" x14ac:dyDescent="0.2">
      <c r="F681" s="56">
        <v>0</v>
      </c>
    </row>
    <row r="682" spans="1:7" x14ac:dyDescent="0.2">
      <c r="F682" s="56">
        <v>0</v>
      </c>
    </row>
    <row r="683" spans="1:7" x14ac:dyDescent="0.2">
      <c r="F683" s="56">
        <v>0</v>
      </c>
    </row>
    <row r="684" spans="1:7" x14ac:dyDescent="0.2">
      <c r="F684" s="56">
        <v>0</v>
      </c>
    </row>
    <row r="685" spans="1:7" x14ac:dyDescent="0.2">
      <c r="F685" s="56">
        <v>0</v>
      </c>
    </row>
    <row r="686" spans="1:7" x14ac:dyDescent="0.2">
      <c r="F686" s="56">
        <v>0</v>
      </c>
    </row>
    <row r="687" spans="1:7" x14ac:dyDescent="0.2">
      <c r="F687" s="56">
        <v>0</v>
      </c>
    </row>
    <row r="688" spans="1:7" x14ac:dyDescent="0.2">
      <c r="F688" s="56">
        <v>0</v>
      </c>
    </row>
    <row r="689" spans="1:6" x14ac:dyDescent="0.2">
      <c r="F689" s="56">
        <v>0</v>
      </c>
    </row>
    <row r="690" spans="1:6" x14ac:dyDescent="0.2">
      <c r="A690" s="57"/>
      <c r="B690" s="57"/>
      <c r="C690" s="57"/>
      <c r="D690" s="57"/>
      <c r="E690" s="57"/>
      <c r="F690" s="56">
        <v>0</v>
      </c>
    </row>
    <row r="691" spans="1:6" x14ac:dyDescent="0.2">
      <c r="A691" s="57"/>
      <c r="B691" s="57"/>
      <c r="C691" s="57"/>
      <c r="D691" s="57"/>
      <c r="E691" s="57"/>
      <c r="F691" s="56">
        <v>0</v>
      </c>
    </row>
    <row r="692" spans="1:6" x14ac:dyDescent="0.2">
      <c r="A692" s="57"/>
      <c r="B692" s="57"/>
      <c r="C692" s="57"/>
      <c r="D692" s="57"/>
      <c r="E692" s="57"/>
      <c r="F692" s="56">
        <v>0</v>
      </c>
    </row>
    <row r="693" spans="1:6" x14ac:dyDescent="0.2">
      <c r="A693" s="57"/>
      <c r="B693" s="57"/>
      <c r="C693" s="57"/>
      <c r="D693" s="57"/>
      <c r="E693" s="57"/>
      <c r="F693" s="56">
        <v>0</v>
      </c>
    </row>
    <row r="694" spans="1:6" x14ac:dyDescent="0.2">
      <c r="A694" s="57"/>
      <c r="B694" s="57"/>
      <c r="C694" s="57"/>
      <c r="D694" s="57"/>
      <c r="E694" s="57"/>
      <c r="F694" s="56">
        <v>0</v>
      </c>
    </row>
    <row r="695" spans="1:6" x14ac:dyDescent="0.2">
      <c r="A695" s="57"/>
      <c r="B695" s="57"/>
      <c r="C695" s="57"/>
      <c r="D695" s="57"/>
      <c r="E695" s="57"/>
      <c r="F695" s="56">
        <v>0</v>
      </c>
    </row>
    <row r="696" spans="1:6" x14ac:dyDescent="0.2">
      <c r="A696" s="57"/>
      <c r="B696" s="57"/>
      <c r="C696" s="57"/>
      <c r="D696" s="57"/>
      <c r="E696" s="57"/>
      <c r="F696" s="56">
        <v>0</v>
      </c>
    </row>
    <row r="697" spans="1:6" x14ac:dyDescent="0.2">
      <c r="A697" s="57"/>
      <c r="B697" s="57"/>
      <c r="C697" s="57"/>
      <c r="D697" s="57"/>
      <c r="E697" s="57"/>
      <c r="F697" s="56">
        <v>0</v>
      </c>
    </row>
    <row r="698" spans="1:6" x14ac:dyDescent="0.2">
      <c r="A698" s="57"/>
      <c r="B698" s="57"/>
      <c r="C698" s="57"/>
      <c r="D698" s="57"/>
      <c r="E698" s="57"/>
      <c r="F698" s="56">
        <v>0</v>
      </c>
    </row>
    <row r="699" spans="1:6" x14ac:dyDescent="0.2">
      <c r="A699" s="57"/>
      <c r="B699" s="57"/>
      <c r="C699" s="57"/>
      <c r="D699" s="57"/>
      <c r="E699" s="57"/>
      <c r="F699" s="56">
        <v>0</v>
      </c>
    </row>
    <row r="700" spans="1:6" x14ac:dyDescent="0.2">
      <c r="A700" s="57"/>
      <c r="B700" s="57"/>
      <c r="C700" s="57"/>
      <c r="D700" s="57"/>
      <c r="E700" s="57"/>
      <c r="F700" s="56">
        <v>0</v>
      </c>
    </row>
    <row r="701" spans="1:6" x14ac:dyDescent="0.2">
      <c r="A701" s="57"/>
      <c r="B701" s="57"/>
      <c r="C701" s="57"/>
      <c r="D701" s="57"/>
      <c r="E701" s="57"/>
      <c r="F701" s="56">
        <v>0</v>
      </c>
    </row>
    <row r="702" spans="1:6" x14ac:dyDescent="0.2">
      <c r="A702" s="57"/>
      <c r="B702" s="57"/>
      <c r="C702" s="57"/>
      <c r="D702" s="57"/>
      <c r="E702" s="57"/>
      <c r="F702" s="56">
        <v>0</v>
      </c>
    </row>
    <row r="703" spans="1:6" x14ac:dyDescent="0.2">
      <c r="A703" s="57"/>
      <c r="B703" s="57"/>
      <c r="C703" s="57"/>
      <c r="D703" s="57"/>
      <c r="E703" s="57"/>
      <c r="F703" s="56">
        <v>0</v>
      </c>
    </row>
    <row r="704" spans="1:6" x14ac:dyDescent="0.2">
      <c r="A704" s="57"/>
      <c r="B704" s="57"/>
      <c r="C704" s="57"/>
      <c r="D704" s="57"/>
      <c r="E704" s="57"/>
      <c r="F704" s="56">
        <v>0</v>
      </c>
    </row>
    <row r="705" spans="1:6" x14ac:dyDescent="0.2">
      <c r="A705" s="57"/>
      <c r="B705" s="57"/>
      <c r="C705" s="57"/>
      <c r="D705" s="57"/>
      <c r="E705" s="57"/>
      <c r="F705" s="56">
        <v>0</v>
      </c>
    </row>
    <row r="706" spans="1:6" x14ac:dyDescent="0.2">
      <c r="A706" s="57"/>
      <c r="B706" s="57"/>
      <c r="C706" s="57"/>
      <c r="D706" s="57"/>
      <c r="E706" s="57"/>
      <c r="F706" s="56">
        <v>0</v>
      </c>
    </row>
    <row r="707" spans="1:6" x14ac:dyDescent="0.2">
      <c r="A707" s="57"/>
      <c r="B707" s="57"/>
      <c r="C707" s="57"/>
      <c r="D707" s="57"/>
      <c r="E707" s="57"/>
      <c r="F707" s="56">
        <v>0</v>
      </c>
    </row>
    <row r="708" spans="1:6" x14ac:dyDescent="0.2">
      <c r="A708" s="57"/>
      <c r="B708" s="57"/>
      <c r="C708" s="57"/>
      <c r="D708" s="57"/>
      <c r="E708" s="57"/>
      <c r="F708" s="56">
        <v>0</v>
      </c>
    </row>
    <row r="709" spans="1:6" x14ac:dyDescent="0.2">
      <c r="A709" s="57"/>
      <c r="B709" s="57"/>
      <c r="C709" s="57"/>
      <c r="D709" s="57"/>
      <c r="E709" s="57"/>
      <c r="F709" s="56">
        <v>0</v>
      </c>
    </row>
    <row r="710" spans="1:6" x14ac:dyDescent="0.2">
      <c r="A710" s="57"/>
      <c r="B710" s="57"/>
      <c r="C710" s="57"/>
      <c r="D710" s="57"/>
      <c r="E710" s="57"/>
      <c r="F710" s="56">
        <v>0</v>
      </c>
    </row>
    <row r="711" spans="1:6" x14ac:dyDescent="0.2">
      <c r="A711" s="57"/>
      <c r="B711" s="57"/>
      <c r="C711" s="57"/>
      <c r="D711" s="57"/>
      <c r="E711" s="57"/>
      <c r="F711" s="56">
        <v>0</v>
      </c>
    </row>
    <row r="712" spans="1:6" x14ac:dyDescent="0.2">
      <c r="A712" s="57"/>
      <c r="B712" s="57"/>
      <c r="C712" s="57"/>
      <c r="D712" s="57"/>
      <c r="E712" s="57"/>
      <c r="F712" s="56">
        <v>0</v>
      </c>
    </row>
    <row r="713" spans="1:6" x14ac:dyDescent="0.2">
      <c r="A713" s="57"/>
      <c r="B713" s="57"/>
      <c r="C713" s="57"/>
      <c r="D713" s="57"/>
      <c r="E713" s="57"/>
      <c r="F713" s="56">
        <v>0</v>
      </c>
    </row>
    <row r="714" spans="1:6" x14ac:dyDescent="0.2">
      <c r="A714" s="57"/>
      <c r="B714" s="57"/>
      <c r="C714" s="57"/>
      <c r="D714" s="57"/>
      <c r="E714" s="57"/>
      <c r="F714" s="56">
        <v>0</v>
      </c>
    </row>
    <row r="715" spans="1:6" x14ac:dyDescent="0.2">
      <c r="A715" s="57"/>
      <c r="B715" s="57"/>
      <c r="C715" s="57"/>
      <c r="D715" s="57"/>
      <c r="E715" s="57"/>
      <c r="F715" s="56">
        <v>0</v>
      </c>
    </row>
    <row r="716" spans="1:6" x14ac:dyDescent="0.2">
      <c r="A716" s="57"/>
      <c r="B716" s="57"/>
      <c r="C716" s="57"/>
      <c r="D716" s="57"/>
      <c r="E716" s="57"/>
      <c r="F716" s="56">
        <v>0</v>
      </c>
    </row>
    <row r="717" spans="1:6" x14ac:dyDescent="0.2">
      <c r="A717" s="57"/>
      <c r="B717" s="57"/>
      <c r="C717" s="57"/>
      <c r="D717" s="57"/>
      <c r="E717" s="57"/>
      <c r="F717" s="56">
        <v>0</v>
      </c>
    </row>
    <row r="718" spans="1:6" x14ac:dyDescent="0.2">
      <c r="A718" s="57"/>
      <c r="B718" s="57"/>
      <c r="C718" s="57"/>
      <c r="D718" s="57"/>
      <c r="E718" s="57"/>
      <c r="F718" s="56">
        <v>0</v>
      </c>
    </row>
    <row r="719" spans="1:6" x14ac:dyDescent="0.2">
      <c r="A719" s="57"/>
      <c r="B719" s="57"/>
      <c r="C719" s="57"/>
      <c r="D719" s="57"/>
      <c r="E719" s="57"/>
      <c r="F719" s="56">
        <v>0</v>
      </c>
    </row>
    <row r="720" spans="1:6" x14ac:dyDescent="0.2">
      <c r="A720" s="57"/>
      <c r="B720" s="57"/>
      <c r="C720" s="57"/>
      <c r="D720" s="57"/>
      <c r="E720" s="57"/>
      <c r="F720" s="56">
        <v>0</v>
      </c>
    </row>
    <row r="721" spans="1:6" x14ac:dyDescent="0.2">
      <c r="A721" s="57"/>
      <c r="B721" s="57"/>
      <c r="C721" s="57"/>
      <c r="D721" s="57"/>
      <c r="E721" s="57"/>
      <c r="F721" s="56">
        <v>0</v>
      </c>
    </row>
    <row r="722" spans="1:6" x14ac:dyDescent="0.2">
      <c r="A722" s="57"/>
      <c r="B722" s="57"/>
      <c r="C722" s="57"/>
      <c r="D722" s="57"/>
      <c r="E722" s="57"/>
      <c r="F722" s="56">
        <v>0</v>
      </c>
    </row>
    <row r="723" spans="1:6" x14ac:dyDescent="0.2">
      <c r="A723" s="57"/>
      <c r="B723" s="57"/>
      <c r="C723" s="57"/>
      <c r="D723" s="57"/>
      <c r="E723" s="57"/>
      <c r="F723" s="56">
        <v>0</v>
      </c>
    </row>
    <row r="724" spans="1:6" x14ac:dyDescent="0.2">
      <c r="A724" s="57"/>
      <c r="B724" s="57"/>
      <c r="C724" s="57"/>
      <c r="D724" s="57"/>
      <c r="E724" s="57"/>
      <c r="F724" s="56">
        <v>0</v>
      </c>
    </row>
    <row r="725" spans="1:6" x14ac:dyDescent="0.2">
      <c r="A725" s="57"/>
      <c r="B725" s="57"/>
      <c r="C725" s="57"/>
      <c r="D725" s="57"/>
      <c r="E725" s="57"/>
      <c r="F725" s="56">
        <v>0</v>
      </c>
    </row>
    <row r="726" spans="1:6" x14ac:dyDescent="0.2">
      <c r="A726" s="57"/>
      <c r="B726" s="57"/>
      <c r="C726" s="57"/>
      <c r="D726" s="57"/>
      <c r="E726" s="57"/>
      <c r="F726" s="56">
        <v>0</v>
      </c>
    </row>
    <row r="727" spans="1:6" x14ac:dyDescent="0.2">
      <c r="A727" s="57"/>
      <c r="B727" s="57"/>
      <c r="C727" s="57"/>
      <c r="D727" s="57"/>
      <c r="E727" s="57"/>
      <c r="F727" s="56">
        <v>0</v>
      </c>
    </row>
    <row r="728" spans="1:6" x14ac:dyDescent="0.2">
      <c r="A728" s="57"/>
      <c r="B728" s="57"/>
      <c r="C728" s="57"/>
      <c r="D728" s="57"/>
      <c r="E728" s="57"/>
      <c r="F728" s="56">
        <v>0</v>
      </c>
    </row>
    <row r="729" spans="1:6" x14ac:dyDescent="0.2">
      <c r="A729" s="57"/>
      <c r="B729" s="57"/>
      <c r="C729" s="57"/>
      <c r="D729" s="57"/>
      <c r="E729" s="57"/>
      <c r="F729" s="56">
        <v>0</v>
      </c>
    </row>
    <row r="730" spans="1:6" x14ac:dyDescent="0.2">
      <c r="A730" s="57"/>
      <c r="B730" s="57"/>
      <c r="C730" s="57"/>
      <c r="D730" s="57"/>
      <c r="E730" s="57"/>
      <c r="F730" s="56">
        <v>0</v>
      </c>
    </row>
    <row r="731" spans="1:6" x14ac:dyDescent="0.2">
      <c r="A731" s="57"/>
      <c r="B731" s="57"/>
      <c r="C731" s="57"/>
      <c r="D731" s="57"/>
      <c r="E731" s="57"/>
      <c r="F731" s="56">
        <v>0</v>
      </c>
    </row>
    <row r="732" spans="1:6" x14ac:dyDescent="0.2">
      <c r="A732" s="57"/>
      <c r="B732" s="57"/>
      <c r="C732" s="57"/>
      <c r="D732" s="57"/>
      <c r="E732" s="57"/>
      <c r="F732" s="56">
        <v>0</v>
      </c>
    </row>
    <row r="733" spans="1:6" x14ac:dyDescent="0.2">
      <c r="A733" s="57"/>
      <c r="B733" s="57"/>
      <c r="C733" s="57"/>
      <c r="D733" s="57"/>
      <c r="E733" s="57"/>
      <c r="F733" s="56">
        <v>0</v>
      </c>
    </row>
    <row r="734" spans="1:6" x14ac:dyDescent="0.2">
      <c r="A734" s="57"/>
      <c r="B734" s="57"/>
      <c r="C734" s="57"/>
      <c r="D734" s="57"/>
      <c r="E734" s="57"/>
      <c r="F734" s="56">
        <v>0</v>
      </c>
    </row>
    <row r="735" spans="1:6" x14ac:dyDescent="0.2">
      <c r="A735" s="57"/>
      <c r="B735" s="57"/>
      <c r="C735" s="57"/>
      <c r="D735" s="57"/>
      <c r="E735" s="57"/>
      <c r="F735" s="56">
        <v>0</v>
      </c>
    </row>
    <row r="736" spans="1:6" x14ac:dyDescent="0.2">
      <c r="A736" s="57"/>
      <c r="B736" s="57"/>
      <c r="C736" s="57"/>
      <c r="D736" s="57"/>
      <c r="E736" s="57"/>
      <c r="F736" s="56">
        <v>0</v>
      </c>
    </row>
    <row r="737" spans="1:6" x14ac:dyDescent="0.2">
      <c r="A737" s="57"/>
      <c r="B737" s="57"/>
      <c r="C737" s="57"/>
      <c r="D737" s="57"/>
      <c r="E737" s="57"/>
      <c r="F737" s="56">
        <v>0</v>
      </c>
    </row>
    <row r="738" spans="1:6" x14ac:dyDescent="0.2">
      <c r="A738" s="57"/>
      <c r="B738" s="57"/>
      <c r="C738" s="57"/>
      <c r="D738" s="57"/>
      <c r="E738" s="57"/>
      <c r="F738" s="56">
        <v>0</v>
      </c>
    </row>
    <row r="739" spans="1:6" x14ac:dyDescent="0.2">
      <c r="A739" s="57"/>
      <c r="B739" s="57"/>
      <c r="C739" s="57"/>
      <c r="D739" s="57"/>
      <c r="E739" s="57"/>
      <c r="F739" s="56">
        <v>0</v>
      </c>
    </row>
    <row r="740" spans="1:6" x14ac:dyDescent="0.2">
      <c r="A740" s="57"/>
      <c r="B740" s="57"/>
      <c r="C740" s="57"/>
      <c r="D740" s="57"/>
      <c r="E740" s="57"/>
      <c r="F740" s="56">
        <v>0</v>
      </c>
    </row>
    <row r="741" spans="1:6" x14ac:dyDescent="0.2">
      <c r="A741" s="57"/>
      <c r="B741" s="57"/>
      <c r="C741" s="57"/>
      <c r="D741" s="57"/>
      <c r="E741" s="57"/>
      <c r="F741" s="56">
        <v>0</v>
      </c>
    </row>
    <row r="742" spans="1:6" x14ac:dyDescent="0.2">
      <c r="A742" s="57"/>
      <c r="B742" s="57"/>
      <c r="C742" s="57"/>
      <c r="D742" s="57"/>
      <c r="E742" s="57"/>
      <c r="F742" s="56">
        <v>0</v>
      </c>
    </row>
    <row r="743" spans="1:6" x14ac:dyDescent="0.2">
      <c r="A743" s="57"/>
      <c r="B743" s="57"/>
      <c r="C743" s="57"/>
      <c r="D743" s="57"/>
      <c r="E743" s="57"/>
      <c r="F743" s="56">
        <v>0</v>
      </c>
    </row>
    <row r="744" spans="1:6" x14ac:dyDescent="0.2">
      <c r="A744" s="57"/>
      <c r="B744" s="57"/>
      <c r="C744" s="57"/>
      <c r="D744" s="57"/>
      <c r="E744" s="57"/>
      <c r="F744" s="56">
        <v>0</v>
      </c>
    </row>
    <row r="745" spans="1:6" x14ac:dyDescent="0.2">
      <c r="A745" s="57"/>
      <c r="B745" s="57"/>
      <c r="C745" s="57"/>
      <c r="D745" s="57"/>
      <c r="E745" s="57"/>
      <c r="F745" s="56">
        <v>0</v>
      </c>
    </row>
    <row r="746" spans="1:6" x14ac:dyDescent="0.2">
      <c r="A746" s="57"/>
      <c r="B746" s="57"/>
      <c r="C746" s="57"/>
      <c r="D746" s="57"/>
      <c r="E746" s="57"/>
      <c r="F746" s="56">
        <v>0</v>
      </c>
    </row>
    <row r="747" spans="1:6" x14ac:dyDescent="0.2">
      <c r="A747" s="57"/>
      <c r="B747" s="57"/>
      <c r="C747" s="57"/>
      <c r="D747" s="57"/>
      <c r="E747" s="57"/>
      <c r="F747" s="56">
        <v>0</v>
      </c>
    </row>
    <row r="748" spans="1:6" x14ac:dyDescent="0.2">
      <c r="A748" s="57"/>
      <c r="B748" s="57"/>
      <c r="C748" s="57"/>
      <c r="D748" s="57"/>
      <c r="E748" s="57"/>
      <c r="F748" s="56">
        <v>0</v>
      </c>
    </row>
    <row r="749" spans="1:6" x14ac:dyDescent="0.2">
      <c r="A749" s="57"/>
      <c r="B749" s="57"/>
      <c r="C749" s="57"/>
      <c r="D749" s="57"/>
      <c r="E749" s="57"/>
      <c r="F749" s="56">
        <v>0</v>
      </c>
    </row>
    <row r="750" spans="1:6" x14ac:dyDescent="0.2">
      <c r="A750" s="57"/>
      <c r="B750" s="57"/>
      <c r="C750" s="57"/>
      <c r="D750" s="57"/>
      <c r="E750" s="57"/>
      <c r="F750" s="56">
        <v>0</v>
      </c>
    </row>
    <row r="751" spans="1:6" x14ac:dyDescent="0.2">
      <c r="A751" s="57"/>
      <c r="B751" s="57"/>
      <c r="C751" s="57"/>
      <c r="D751" s="57"/>
      <c r="E751" s="57"/>
      <c r="F751" s="56">
        <v>0</v>
      </c>
    </row>
    <row r="752" spans="1:6" x14ac:dyDescent="0.2">
      <c r="A752" s="57"/>
      <c r="B752" s="57"/>
      <c r="C752" s="57"/>
      <c r="D752" s="57"/>
      <c r="E752" s="57"/>
      <c r="F752" s="56">
        <v>0</v>
      </c>
    </row>
    <row r="753" spans="1:6" x14ac:dyDescent="0.2">
      <c r="A753" s="57"/>
      <c r="B753" s="57"/>
      <c r="C753" s="57"/>
      <c r="D753" s="57"/>
      <c r="E753" s="57"/>
      <c r="F753" s="56">
        <v>0</v>
      </c>
    </row>
    <row r="754" spans="1:6" x14ac:dyDescent="0.2">
      <c r="A754" s="57"/>
      <c r="B754" s="57"/>
      <c r="C754" s="57"/>
      <c r="D754" s="57"/>
      <c r="E754" s="57"/>
      <c r="F754" s="56">
        <v>0</v>
      </c>
    </row>
    <row r="755" spans="1:6" x14ac:dyDescent="0.2">
      <c r="A755" s="57"/>
      <c r="B755" s="57"/>
      <c r="C755" s="57"/>
      <c r="D755" s="57"/>
      <c r="E755" s="57"/>
      <c r="F755" s="56">
        <v>0</v>
      </c>
    </row>
    <row r="756" spans="1:6" x14ac:dyDescent="0.2">
      <c r="A756" s="57"/>
      <c r="B756" s="57"/>
      <c r="C756" s="57"/>
      <c r="D756" s="57"/>
      <c r="E756" s="57"/>
      <c r="F756" s="56">
        <v>0</v>
      </c>
    </row>
    <row r="757" spans="1:6" x14ac:dyDescent="0.2">
      <c r="A757" s="57"/>
      <c r="B757" s="57"/>
      <c r="C757" s="57"/>
      <c r="D757" s="57"/>
      <c r="E757" s="57"/>
      <c r="F757" s="56">
        <v>0</v>
      </c>
    </row>
    <row r="758" spans="1:6" x14ac:dyDescent="0.2">
      <c r="A758" s="57"/>
      <c r="B758" s="57"/>
      <c r="C758" s="57"/>
      <c r="D758" s="57"/>
      <c r="E758" s="57"/>
      <c r="F758" s="56">
        <v>0</v>
      </c>
    </row>
    <row r="759" spans="1:6" x14ac:dyDescent="0.2">
      <c r="A759" s="57"/>
      <c r="B759" s="57"/>
      <c r="C759" s="57"/>
      <c r="D759" s="57"/>
      <c r="E759" s="57"/>
      <c r="F759" s="56">
        <v>0</v>
      </c>
    </row>
    <row r="760" spans="1:6" x14ac:dyDescent="0.2">
      <c r="A760" s="57"/>
      <c r="B760" s="57"/>
      <c r="C760" s="57"/>
      <c r="D760" s="57"/>
      <c r="E760" s="57"/>
      <c r="F760" s="56">
        <v>0</v>
      </c>
    </row>
    <row r="761" spans="1:6" x14ac:dyDescent="0.2">
      <c r="A761" s="57"/>
      <c r="B761" s="57"/>
      <c r="C761" s="57"/>
      <c r="D761" s="57"/>
      <c r="E761" s="57"/>
      <c r="F761" s="56">
        <v>0</v>
      </c>
    </row>
    <row r="762" spans="1:6" x14ac:dyDescent="0.2">
      <c r="A762" s="57"/>
      <c r="B762" s="57"/>
      <c r="C762" s="57"/>
      <c r="D762" s="57"/>
      <c r="E762" s="57"/>
      <c r="F762" s="56">
        <v>0</v>
      </c>
    </row>
    <row r="763" spans="1:6" x14ac:dyDescent="0.2">
      <c r="A763" s="57"/>
      <c r="B763" s="57"/>
      <c r="C763" s="57"/>
      <c r="D763" s="57"/>
      <c r="E763" s="57"/>
      <c r="F763" s="56">
        <v>0</v>
      </c>
    </row>
    <row r="764" spans="1:6" x14ac:dyDescent="0.2">
      <c r="A764" s="57"/>
      <c r="B764" s="57"/>
      <c r="C764" s="57"/>
      <c r="D764" s="57"/>
      <c r="E764" s="57"/>
      <c r="F764" s="56">
        <v>0</v>
      </c>
    </row>
    <row r="765" spans="1:6" x14ac:dyDescent="0.2">
      <c r="A765" s="57"/>
      <c r="B765" s="57"/>
      <c r="C765" s="57"/>
      <c r="D765" s="57"/>
      <c r="E765" s="57"/>
      <c r="F765" s="56">
        <v>0</v>
      </c>
    </row>
    <row r="766" spans="1:6" x14ac:dyDescent="0.2">
      <c r="A766" s="57"/>
      <c r="B766" s="57"/>
      <c r="C766" s="57"/>
      <c r="D766" s="57"/>
      <c r="E766" s="57"/>
      <c r="F766" s="56">
        <v>0</v>
      </c>
    </row>
    <row r="767" spans="1:6" x14ac:dyDescent="0.2">
      <c r="A767" s="57"/>
      <c r="B767" s="57"/>
      <c r="C767" s="57"/>
      <c r="D767" s="57"/>
      <c r="E767" s="57"/>
      <c r="F767" s="56">
        <v>0</v>
      </c>
    </row>
    <row r="768" spans="1:6" x14ac:dyDescent="0.2">
      <c r="A768" s="57"/>
      <c r="B768" s="57"/>
      <c r="C768" s="57"/>
      <c r="D768" s="57"/>
      <c r="E768" s="57"/>
      <c r="F768" s="56">
        <v>0</v>
      </c>
    </row>
    <row r="769" spans="1:6" x14ac:dyDescent="0.2">
      <c r="A769" s="57"/>
      <c r="B769" s="57"/>
      <c r="C769" s="57"/>
      <c r="D769" s="57"/>
      <c r="E769" s="57"/>
      <c r="F769" s="56">
        <v>0</v>
      </c>
    </row>
    <row r="770" spans="1:6" x14ac:dyDescent="0.2">
      <c r="A770" s="57"/>
      <c r="B770" s="57"/>
      <c r="C770" s="57"/>
      <c r="D770" s="57"/>
      <c r="E770" s="57"/>
      <c r="F770" s="56">
        <v>0</v>
      </c>
    </row>
    <row r="771" spans="1:6" x14ac:dyDescent="0.2">
      <c r="A771" s="57"/>
      <c r="B771" s="57"/>
      <c r="C771" s="57"/>
      <c r="D771" s="57"/>
      <c r="E771" s="57"/>
      <c r="F771" s="56">
        <v>0</v>
      </c>
    </row>
    <row r="772" spans="1:6" x14ac:dyDescent="0.2">
      <c r="A772" s="57"/>
      <c r="B772" s="57"/>
      <c r="C772" s="57"/>
      <c r="D772" s="57"/>
      <c r="E772" s="57"/>
      <c r="F772" s="56">
        <v>0</v>
      </c>
    </row>
    <row r="773" spans="1:6" x14ac:dyDescent="0.2">
      <c r="A773" s="57"/>
      <c r="B773" s="57"/>
      <c r="C773" s="57"/>
      <c r="D773" s="57"/>
      <c r="E773" s="57"/>
      <c r="F773" s="56">
        <v>0</v>
      </c>
    </row>
    <row r="774" spans="1:6" x14ac:dyDescent="0.2">
      <c r="A774" s="57"/>
      <c r="B774" s="57"/>
      <c r="C774" s="57"/>
      <c r="D774" s="57"/>
      <c r="E774" s="57"/>
      <c r="F774" s="56">
        <v>0</v>
      </c>
    </row>
    <row r="775" spans="1:6" x14ac:dyDescent="0.2">
      <c r="A775" s="57"/>
      <c r="B775" s="57"/>
      <c r="C775" s="57"/>
      <c r="D775" s="57"/>
      <c r="E775" s="57"/>
      <c r="F775" s="56">
        <v>0</v>
      </c>
    </row>
    <row r="776" spans="1:6" x14ac:dyDescent="0.2">
      <c r="A776" s="57"/>
      <c r="B776" s="57"/>
      <c r="C776" s="57"/>
      <c r="D776" s="57"/>
      <c r="E776" s="57"/>
      <c r="F776" s="56">
        <v>0</v>
      </c>
    </row>
    <row r="777" spans="1:6" x14ac:dyDescent="0.2">
      <c r="A777" s="57"/>
      <c r="B777" s="57"/>
      <c r="C777" s="57"/>
      <c r="D777" s="57"/>
      <c r="E777" s="57"/>
      <c r="F777" s="56">
        <v>0</v>
      </c>
    </row>
    <row r="778" spans="1:6" x14ac:dyDescent="0.2">
      <c r="A778" s="57"/>
      <c r="B778" s="57"/>
      <c r="C778" s="57"/>
      <c r="D778" s="57"/>
      <c r="E778" s="57"/>
      <c r="F778" s="56">
        <v>0</v>
      </c>
    </row>
    <row r="779" spans="1:6" x14ac:dyDescent="0.2">
      <c r="A779" s="57"/>
      <c r="B779" s="57"/>
      <c r="C779" s="57"/>
      <c r="D779" s="57"/>
      <c r="E779" s="57"/>
      <c r="F779" s="56">
        <v>0</v>
      </c>
    </row>
    <row r="780" spans="1:6" x14ac:dyDescent="0.2">
      <c r="A780" s="57"/>
      <c r="B780" s="57"/>
      <c r="C780" s="57"/>
      <c r="D780" s="57"/>
      <c r="E780" s="57"/>
      <c r="F780" s="56">
        <v>0</v>
      </c>
    </row>
    <row r="781" spans="1:6" x14ac:dyDescent="0.2">
      <c r="A781" s="57"/>
      <c r="B781" s="57"/>
      <c r="C781" s="57"/>
      <c r="D781" s="57"/>
      <c r="E781" s="57"/>
      <c r="F781" s="56">
        <v>0</v>
      </c>
    </row>
    <row r="782" spans="1:6" x14ac:dyDescent="0.2">
      <c r="A782" s="57"/>
      <c r="B782" s="57"/>
      <c r="C782" s="57"/>
      <c r="D782" s="57"/>
      <c r="E782" s="57"/>
      <c r="F782" s="56">
        <v>0</v>
      </c>
    </row>
    <row r="783" spans="1:6" x14ac:dyDescent="0.2">
      <c r="A783" s="57"/>
      <c r="B783" s="57"/>
      <c r="C783" s="57"/>
      <c r="D783" s="57"/>
      <c r="E783" s="57"/>
      <c r="F783" s="56">
        <v>0</v>
      </c>
    </row>
    <row r="784" spans="1:6" x14ac:dyDescent="0.2">
      <c r="A784" s="57"/>
      <c r="B784" s="57"/>
      <c r="C784" s="57"/>
      <c r="D784" s="57"/>
      <c r="E784" s="57"/>
      <c r="F784" s="56">
        <v>0</v>
      </c>
    </row>
    <row r="785" spans="1:6" x14ac:dyDescent="0.2">
      <c r="A785" s="57"/>
      <c r="B785" s="57"/>
      <c r="C785" s="57"/>
      <c r="D785" s="57"/>
      <c r="E785" s="57"/>
      <c r="F785" s="56">
        <v>0</v>
      </c>
    </row>
    <row r="786" spans="1:6" x14ac:dyDescent="0.2">
      <c r="A786" s="57"/>
      <c r="B786" s="57"/>
      <c r="C786" s="57"/>
      <c r="D786" s="57"/>
      <c r="E786" s="57"/>
      <c r="F786" s="56">
        <v>0</v>
      </c>
    </row>
    <row r="787" spans="1:6" x14ac:dyDescent="0.2">
      <c r="A787" s="57"/>
      <c r="B787" s="57"/>
      <c r="C787" s="57"/>
      <c r="D787" s="57"/>
      <c r="E787" s="57"/>
      <c r="F787" s="56">
        <v>0</v>
      </c>
    </row>
    <row r="788" spans="1:6" x14ac:dyDescent="0.2">
      <c r="A788" s="57"/>
      <c r="B788" s="57"/>
      <c r="C788" s="57"/>
      <c r="D788" s="57"/>
      <c r="E788" s="57"/>
      <c r="F788" s="56">
        <v>0</v>
      </c>
    </row>
    <row r="789" spans="1:6" x14ac:dyDescent="0.2">
      <c r="A789" s="57"/>
      <c r="B789" s="57"/>
      <c r="C789" s="57"/>
      <c r="D789" s="57"/>
      <c r="E789" s="57"/>
      <c r="F789" s="56">
        <v>0</v>
      </c>
    </row>
    <row r="790" spans="1:6" x14ac:dyDescent="0.2">
      <c r="A790" s="57"/>
      <c r="B790" s="57"/>
      <c r="C790" s="57"/>
      <c r="D790" s="57"/>
      <c r="E790" s="57"/>
      <c r="F790" s="56">
        <v>0</v>
      </c>
    </row>
    <row r="791" spans="1:6" x14ac:dyDescent="0.2">
      <c r="A791" s="57"/>
      <c r="B791" s="57"/>
      <c r="C791" s="57"/>
      <c r="D791" s="57"/>
      <c r="E791" s="57"/>
      <c r="F791" s="56">
        <v>0</v>
      </c>
    </row>
    <row r="792" spans="1:6" x14ac:dyDescent="0.2">
      <c r="A792" s="57"/>
      <c r="B792" s="57"/>
      <c r="C792" s="57"/>
      <c r="D792" s="57"/>
      <c r="E792" s="57"/>
      <c r="F792" s="56">
        <v>0</v>
      </c>
    </row>
    <row r="793" spans="1:6" x14ac:dyDescent="0.2">
      <c r="A793" s="57"/>
      <c r="B793" s="57"/>
      <c r="C793" s="57"/>
      <c r="D793" s="57"/>
      <c r="E793" s="57"/>
      <c r="F793" s="56">
        <v>0</v>
      </c>
    </row>
    <row r="794" spans="1:6" x14ac:dyDescent="0.2">
      <c r="A794" s="57"/>
      <c r="B794" s="57"/>
      <c r="C794" s="57"/>
      <c r="D794" s="57"/>
      <c r="E794" s="57"/>
      <c r="F794" s="56">
        <v>0</v>
      </c>
    </row>
    <row r="795" spans="1:6" x14ac:dyDescent="0.2">
      <c r="A795" s="57"/>
      <c r="B795" s="57"/>
      <c r="C795" s="57"/>
      <c r="D795" s="57"/>
      <c r="E795" s="57"/>
      <c r="F795" s="56">
        <v>0</v>
      </c>
    </row>
    <row r="796" spans="1:6" x14ac:dyDescent="0.2">
      <c r="A796" s="57"/>
      <c r="B796" s="57"/>
      <c r="C796" s="57"/>
      <c r="D796" s="57"/>
      <c r="E796" s="57"/>
      <c r="F796" s="56">
        <v>0</v>
      </c>
    </row>
    <row r="797" spans="1:6" x14ac:dyDescent="0.2">
      <c r="A797" s="57"/>
      <c r="B797" s="57"/>
      <c r="C797" s="57"/>
      <c r="D797" s="57"/>
      <c r="E797" s="57"/>
      <c r="F797" s="56">
        <v>0</v>
      </c>
    </row>
    <row r="798" spans="1:6" x14ac:dyDescent="0.2">
      <c r="A798" s="57"/>
      <c r="B798" s="57"/>
      <c r="C798" s="57"/>
      <c r="D798" s="57"/>
      <c r="E798" s="57"/>
      <c r="F798" s="56">
        <v>0</v>
      </c>
    </row>
    <row r="799" spans="1:6" x14ac:dyDescent="0.2">
      <c r="A799" s="57"/>
      <c r="B799" s="57"/>
      <c r="C799" s="57"/>
      <c r="D799" s="57"/>
      <c r="E799" s="57"/>
      <c r="F799" s="56">
        <v>0</v>
      </c>
    </row>
    <row r="800" spans="1:6" x14ac:dyDescent="0.2">
      <c r="A800" s="57"/>
      <c r="B800" s="57"/>
      <c r="C800" s="57"/>
      <c r="D800" s="57"/>
      <c r="E800" s="57"/>
      <c r="F800" s="56">
        <v>0</v>
      </c>
    </row>
    <row r="801" spans="1:6" x14ac:dyDescent="0.2">
      <c r="A801" s="57"/>
      <c r="B801" s="57"/>
      <c r="C801" s="57"/>
      <c r="D801" s="57"/>
      <c r="E801" s="57"/>
      <c r="F801" s="56">
        <v>0</v>
      </c>
    </row>
    <row r="802" spans="1:6" x14ac:dyDescent="0.2">
      <c r="A802" s="57"/>
      <c r="B802" s="57"/>
      <c r="C802" s="57"/>
      <c r="D802" s="57"/>
      <c r="E802" s="57"/>
      <c r="F802" s="56">
        <v>0</v>
      </c>
    </row>
    <row r="803" spans="1:6" x14ac:dyDescent="0.2">
      <c r="A803" s="57"/>
      <c r="B803" s="57"/>
      <c r="C803" s="57"/>
      <c r="D803" s="57"/>
      <c r="E803" s="57"/>
      <c r="F803" s="56">
        <v>0</v>
      </c>
    </row>
    <row r="804" spans="1:6" x14ac:dyDescent="0.2">
      <c r="A804" s="57"/>
      <c r="B804" s="57"/>
      <c r="C804" s="57"/>
      <c r="D804" s="57"/>
      <c r="E804" s="57"/>
      <c r="F804" s="56">
        <v>0</v>
      </c>
    </row>
    <row r="805" spans="1:6" x14ac:dyDescent="0.2">
      <c r="A805" s="57"/>
      <c r="B805" s="57"/>
      <c r="C805" s="57"/>
      <c r="D805" s="57"/>
      <c r="E805" s="57"/>
      <c r="F805" s="56">
        <v>0</v>
      </c>
    </row>
    <row r="806" spans="1:6" x14ac:dyDescent="0.2">
      <c r="A806" s="57"/>
      <c r="B806" s="57"/>
      <c r="C806" s="57"/>
      <c r="D806" s="57"/>
      <c r="E806" s="57"/>
      <c r="F806" s="56">
        <v>0</v>
      </c>
    </row>
    <row r="807" spans="1:6" x14ac:dyDescent="0.2">
      <c r="A807" s="57"/>
      <c r="B807" s="57"/>
      <c r="C807" s="57"/>
      <c r="D807" s="57"/>
      <c r="E807" s="57"/>
      <c r="F807" s="56">
        <v>0</v>
      </c>
    </row>
    <row r="808" spans="1:6" x14ac:dyDescent="0.2">
      <c r="A808" s="57"/>
      <c r="B808" s="57"/>
      <c r="C808" s="57"/>
      <c r="D808" s="57"/>
      <c r="E808" s="57"/>
      <c r="F808" s="56">
        <v>0</v>
      </c>
    </row>
    <row r="809" spans="1:6" x14ac:dyDescent="0.2">
      <c r="A809" s="57"/>
      <c r="B809" s="57"/>
      <c r="C809" s="57"/>
      <c r="D809" s="57"/>
      <c r="E809" s="57"/>
      <c r="F809" s="56">
        <v>0</v>
      </c>
    </row>
    <row r="810" spans="1:6" x14ac:dyDescent="0.2">
      <c r="A810" s="57"/>
      <c r="B810" s="57"/>
      <c r="C810" s="57"/>
      <c r="D810" s="57"/>
      <c r="E810" s="57"/>
      <c r="F810" s="56">
        <v>0</v>
      </c>
    </row>
    <row r="811" spans="1:6" x14ac:dyDescent="0.2">
      <c r="A811" s="57"/>
      <c r="B811" s="57"/>
      <c r="C811" s="57"/>
      <c r="D811" s="57"/>
      <c r="E811" s="57"/>
      <c r="F811" s="56">
        <v>0</v>
      </c>
    </row>
    <row r="812" spans="1:6" x14ac:dyDescent="0.2">
      <c r="A812" s="57"/>
      <c r="B812" s="57"/>
      <c r="C812" s="57"/>
      <c r="D812" s="57"/>
      <c r="E812" s="57"/>
      <c r="F812" s="56">
        <v>0</v>
      </c>
    </row>
    <row r="813" spans="1:6" x14ac:dyDescent="0.2">
      <c r="A813" s="57"/>
      <c r="B813" s="57"/>
      <c r="C813" s="57"/>
      <c r="D813" s="57"/>
      <c r="E813" s="57"/>
      <c r="F813" s="56">
        <v>0</v>
      </c>
    </row>
    <row r="814" spans="1:6" x14ac:dyDescent="0.2">
      <c r="A814" s="57"/>
      <c r="B814" s="57"/>
      <c r="C814" s="57"/>
      <c r="D814" s="57"/>
      <c r="E814" s="57"/>
      <c r="F814" s="56">
        <v>0</v>
      </c>
    </row>
    <row r="815" spans="1:6" x14ac:dyDescent="0.2">
      <c r="A815" s="57"/>
      <c r="B815" s="57"/>
      <c r="C815" s="57"/>
      <c r="D815" s="57"/>
      <c r="E815" s="57"/>
      <c r="F815" s="56">
        <v>0</v>
      </c>
    </row>
    <row r="816" spans="1:6" x14ac:dyDescent="0.2">
      <c r="A816" s="57"/>
      <c r="B816" s="57"/>
      <c r="C816" s="57"/>
      <c r="D816" s="57"/>
      <c r="E816" s="57"/>
      <c r="F816" s="56">
        <v>0</v>
      </c>
    </row>
    <row r="817" spans="1:6" x14ac:dyDescent="0.2">
      <c r="A817" s="57"/>
      <c r="B817" s="57"/>
      <c r="C817" s="57"/>
      <c r="D817" s="57"/>
      <c r="E817" s="57"/>
      <c r="F817" s="56">
        <v>0</v>
      </c>
    </row>
    <row r="818" spans="1:6" x14ac:dyDescent="0.2">
      <c r="A818" s="57"/>
      <c r="B818" s="57"/>
      <c r="C818" s="57"/>
      <c r="D818" s="57"/>
      <c r="E818" s="57"/>
      <c r="F818" s="56">
        <v>0</v>
      </c>
    </row>
    <row r="819" spans="1:6" x14ac:dyDescent="0.2">
      <c r="A819" s="57"/>
      <c r="B819" s="57"/>
      <c r="C819" s="57"/>
      <c r="D819" s="57"/>
      <c r="E819" s="57"/>
      <c r="F819" s="56">
        <v>0</v>
      </c>
    </row>
    <row r="820" spans="1:6" x14ac:dyDescent="0.2">
      <c r="A820" s="57"/>
      <c r="B820" s="57"/>
      <c r="C820" s="57"/>
      <c r="D820" s="57"/>
      <c r="E820" s="57"/>
      <c r="F820" s="56">
        <v>0</v>
      </c>
    </row>
    <row r="821" spans="1:6" x14ac:dyDescent="0.2">
      <c r="A821" s="57"/>
      <c r="B821" s="57"/>
      <c r="C821" s="57"/>
      <c r="D821" s="57"/>
      <c r="E821" s="57"/>
      <c r="F821" s="56">
        <v>0</v>
      </c>
    </row>
    <row r="822" spans="1:6" x14ac:dyDescent="0.2">
      <c r="A822" s="57"/>
      <c r="B822" s="57"/>
      <c r="C822" s="57"/>
      <c r="D822" s="57"/>
      <c r="E822" s="57"/>
      <c r="F822" s="56">
        <v>0</v>
      </c>
    </row>
    <row r="823" spans="1:6" x14ac:dyDescent="0.2">
      <c r="A823" s="57"/>
      <c r="B823" s="57"/>
      <c r="C823" s="57"/>
      <c r="D823" s="57"/>
      <c r="E823" s="57"/>
      <c r="F823" s="56">
        <v>0</v>
      </c>
    </row>
    <row r="824" spans="1:6" x14ac:dyDescent="0.2">
      <c r="A824" s="57"/>
      <c r="B824" s="57"/>
      <c r="C824" s="57"/>
      <c r="D824" s="57"/>
      <c r="E824" s="57"/>
      <c r="F824" s="56">
        <v>0</v>
      </c>
    </row>
    <row r="825" spans="1:6" x14ac:dyDescent="0.2">
      <c r="A825" s="57"/>
      <c r="B825" s="57"/>
      <c r="C825" s="57"/>
      <c r="D825" s="57"/>
      <c r="E825" s="57"/>
      <c r="F825" s="56">
        <v>0</v>
      </c>
    </row>
    <row r="826" spans="1:6" x14ac:dyDescent="0.2">
      <c r="A826" s="57"/>
      <c r="B826" s="57"/>
      <c r="C826" s="57"/>
      <c r="D826" s="57"/>
      <c r="E826" s="57"/>
      <c r="F826" s="56">
        <v>0</v>
      </c>
    </row>
    <row r="827" spans="1:6" x14ac:dyDescent="0.2">
      <c r="A827" s="57"/>
      <c r="B827" s="57"/>
      <c r="C827" s="57"/>
      <c r="D827" s="57"/>
      <c r="E827" s="57"/>
      <c r="F827" s="56">
        <v>0</v>
      </c>
    </row>
    <row r="828" spans="1:6" x14ac:dyDescent="0.2">
      <c r="A828" s="57"/>
      <c r="B828" s="57"/>
      <c r="C828" s="57"/>
      <c r="D828" s="57"/>
      <c r="E828" s="57"/>
      <c r="F828" s="56">
        <v>0</v>
      </c>
    </row>
    <row r="829" spans="1:6" x14ac:dyDescent="0.2">
      <c r="A829" s="57"/>
      <c r="B829" s="57"/>
      <c r="C829" s="57"/>
      <c r="D829" s="57"/>
      <c r="E829" s="57"/>
      <c r="F829" s="56">
        <v>0</v>
      </c>
    </row>
    <row r="830" spans="1:6" x14ac:dyDescent="0.2">
      <c r="A830" s="57"/>
      <c r="B830" s="57"/>
      <c r="C830" s="57"/>
      <c r="D830" s="57"/>
      <c r="E830" s="57"/>
      <c r="F830" s="56">
        <v>0</v>
      </c>
    </row>
    <row r="831" spans="1:6" x14ac:dyDescent="0.2">
      <c r="A831" s="57"/>
      <c r="B831" s="57"/>
      <c r="C831" s="57"/>
      <c r="D831" s="57"/>
      <c r="E831" s="57"/>
      <c r="F831" s="56">
        <v>0</v>
      </c>
    </row>
    <row r="832" spans="1:6" x14ac:dyDescent="0.2">
      <c r="A832" s="57"/>
      <c r="B832" s="57"/>
      <c r="C832" s="57"/>
      <c r="D832" s="57"/>
      <c r="E832" s="57"/>
      <c r="F832" s="56">
        <v>0</v>
      </c>
    </row>
    <row r="833" spans="1:6" x14ac:dyDescent="0.2">
      <c r="A833" s="57"/>
      <c r="B833" s="57"/>
      <c r="C833" s="57"/>
      <c r="D833" s="57"/>
      <c r="E833" s="57"/>
      <c r="F833" s="56">
        <v>0</v>
      </c>
    </row>
    <row r="834" spans="1:6" x14ac:dyDescent="0.2">
      <c r="A834" s="57"/>
      <c r="B834" s="57"/>
      <c r="C834" s="57"/>
      <c r="D834" s="57"/>
      <c r="E834" s="57"/>
      <c r="F834" s="56">
        <v>0</v>
      </c>
    </row>
    <row r="835" spans="1:6" x14ac:dyDescent="0.2">
      <c r="A835" s="57"/>
      <c r="B835" s="57"/>
      <c r="C835" s="57"/>
      <c r="D835" s="57"/>
      <c r="E835" s="57"/>
      <c r="F835" s="56">
        <v>0</v>
      </c>
    </row>
    <row r="836" spans="1:6" x14ac:dyDescent="0.2">
      <c r="A836" s="57"/>
      <c r="B836" s="57"/>
      <c r="C836" s="57"/>
      <c r="D836" s="57"/>
      <c r="E836" s="57"/>
      <c r="F836" s="56">
        <v>0</v>
      </c>
    </row>
    <row r="837" spans="1:6" x14ac:dyDescent="0.2">
      <c r="A837" s="57"/>
      <c r="B837" s="57"/>
      <c r="C837" s="57"/>
      <c r="D837" s="57"/>
      <c r="E837" s="57"/>
      <c r="F837" s="56">
        <v>0</v>
      </c>
    </row>
    <row r="838" spans="1:6" x14ac:dyDescent="0.2">
      <c r="A838" s="57"/>
      <c r="B838" s="57"/>
      <c r="C838" s="57"/>
      <c r="D838" s="57"/>
      <c r="E838" s="57"/>
      <c r="F838" s="56">
        <v>0</v>
      </c>
    </row>
    <row r="839" spans="1:6" x14ac:dyDescent="0.2">
      <c r="A839" s="57"/>
      <c r="B839" s="57"/>
      <c r="C839" s="57"/>
      <c r="D839" s="57"/>
      <c r="E839" s="57"/>
      <c r="F839" s="56">
        <v>0</v>
      </c>
    </row>
    <row r="840" spans="1:6" x14ac:dyDescent="0.2">
      <c r="A840" s="57"/>
      <c r="B840" s="57"/>
      <c r="C840" s="57"/>
      <c r="D840" s="57"/>
      <c r="E840" s="57"/>
      <c r="F840" s="56">
        <v>0</v>
      </c>
    </row>
    <row r="841" spans="1:6" x14ac:dyDescent="0.2">
      <c r="A841" s="57"/>
      <c r="B841" s="57"/>
      <c r="C841" s="57"/>
      <c r="D841" s="57"/>
      <c r="E841" s="57"/>
      <c r="F841" s="56">
        <v>0</v>
      </c>
    </row>
    <row r="842" spans="1:6" x14ac:dyDescent="0.2">
      <c r="A842" s="57"/>
      <c r="B842" s="57"/>
      <c r="C842" s="57"/>
      <c r="D842" s="57"/>
      <c r="E842" s="57"/>
      <c r="F842" s="56">
        <v>0</v>
      </c>
    </row>
    <row r="843" spans="1:6" x14ac:dyDescent="0.2">
      <c r="A843" s="57"/>
      <c r="B843" s="57"/>
      <c r="C843" s="57"/>
      <c r="D843" s="57"/>
      <c r="E843" s="57"/>
      <c r="F843" s="56">
        <v>0</v>
      </c>
    </row>
    <row r="844" spans="1:6" x14ac:dyDescent="0.2">
      <c r="A844" s="57"/>
      <c r="B844" s="57"/>
      <c r="C844" s="57"/>
      <c r="D844" s="57"/>
      <c r="E844" s="57"/>
      <c r="F844" s="56">
        <v>0</v>
      </c>
    </row>
    <row r="845" spans="1:6" x14ac:dyDescent="0.2">
      <c r="A845" s="57"/>
      <c r="B845" s="57"/>
      <c r="C845" s="57"/>
      <c r="D845" s="57"/>
      <c r="E845" s="57"/>
      <c r="F845" s="56">
        <v>0</v>
      </c>
    </row>
    <row r="846" spans="1:6" x14ac:dyDescent="0.2">
      <c r="A846" s="57"/>
      <c r="B846" s="57"/>
      <c r="C846" s="57"/>
      <c r="D846" s="57"/>
      <c r="E846" s="57"/>
      <c r="F846" s="56">
        <v>0</v>
      </c>
    </row>
    <row r="847" spans="1:6" x14ac:dyDescent="0.2">
      <c r="A847" s="57"/>
      <c r="B847" s="57"/>
      <c r="C847" s="57"/>
      <c r="D847" s="57"/>
      <c r="E847" s="57"/>
      <c r="F847" s="56">
        <v>0</v>
      </c>
    </row>
    <row r="848" spans="1:6" x14ac:dyDescent="0.2">
      <c r="A848" s="57"/>
      <c r="B848" s="57"/>
      <c r="C848" s="57"/>
      <c r="D848" s="57"/>
      <c r="E848" s="57"/>
      <c r="F848" s="56">
        <v>0</v>
      </c>
    </row>
    <row r="849" spans="1:6" x14ac:dyDescent="0.2">
      <c r="A849" s="57"/>
      <c r="B849" s="57"/>
      <c r="C849" s="57"/>
      <c r="D849" s="57"/>
      <c r="E849" s="57"/>
      <c r="F849" s="56">
        <v>0</v>
      </c>
    </row>
    <row r="850" spans="1:6" x14ac:dyDescent="0.2">
      <c r="A850" s="57"/>
      <c r="B850" s="57"/>
      <c r="C850" s="57"/>
      <c r="D850" s="57"/>
      <c r="E850" s="57"/>
      <c r="F850" s="56">
        <v>0</v>
      </c>
    </row>
    <row r="851" spans="1:6" x14ac:dyDescent="0.2">
      <c r="A851" s="57"/>
      <c r="B851" s="57"/>
      <c r="C851" s="57"/>
      <c r="D851" s="57"/>
      <c r="E851" s="57"/>
      <c r="F851" s="56">
        <v>0</v>
      </c>
    </row>
    <row r="852" spans="1:6" x14ac:dyDescent="0.2">
      <c r="A852" s="57"/>
      <c r="B852" s="57"/>
      <c r="C852" s="57"/>
      <c r="D852" s="57"/>
      <c r="E852" s="57"/>
      <c r="F852" s="56">
        <v>0</v>
      </c>
    </row>
    <row r="853" spans="1:6" x14ac:dyDescent="0.2">
      <c r="A853" s="57"/>
      <c r="B853" s="57"/>
      <c r="C853" s="57"/>
      <c r="D853" s="57"/>
      <c r="E853" s="57"/>
      <c r="F853" s="56">
        <v>0</v>
      </c>
    </row>
    <row r="854" spans="1:6" x14ac:dyDescent="0.2">
      <c r="A854" s="57"/>
      <c r="B854" s="57"/>
      <c r="C854" s="57"/>
      <c r="D854" s="57"/>
      <c r="E854" s="57"/>
      <c r="F854" s="56">
        <v>0</v>
      </c>
    </row>
    <row r="855" spans="1:6" x14ac:dyDescent="0.2">
      <c r="A855" s="57"/>
      <c r="B855" s="57"/>
      <c r="C855" s="57"/>
      <c r="D855" s="57"/>
      <c r="E855" s="57"/>
      <c r="F855" s="56">
        <v>0</v>
      </c>
    </row>
    <row r="856" spans="1:6" x14ac:dyDescent="0.2">
      <c r="A856" s="57"/>
      <c r="B856" s="57"/>
      <c r="C856" s="57"/>
      <c r="D856" s="57"/>
      <c r="E856" s="57"/>
      <c r="F856" s="56">
        <v>0</v>
      </c>
    </row>
    <row r="857" spans="1:6" x14ac:dyDescent="0.2">
      <c r="A857" s="57"/>
      <c r="B857" s="57"/>
      <c r="C857" s="57"/>
      <c r="D857" s="57"/>
      <c r="E857" s="57"/>
      <c r="F857" s="56">
        <v>0</v>
      </c>
    </row>
    <row r="858" spans="1:6" x14ac:dyDescent="0.2">
      <c r="A858" s="57"/>
      <c r="B858" s="57"/>
      <c r="C858" s="57"/>
      <c r="D858" s="57"/>
      <c r="E858" s="57"/>
      <c r="F858" s="56">
        <v>0</v>
      </c>
    </row>
    <row r="859" spans="1:6" x14ac:dyDescent="0.2">
      <c r="A859" s="57"/>
      <c r="B859" s="57"/>
      <c r="C859" s="57"/>
      <c r="D859" s="57"/>
      <c r="E859" s="57"/>
      <c r="F859" s="56">
        <v>0</v>
      </c>
    </row>
    <row r="860" spans="1:6" x14ac:dyDescent="0.2">
      <c r="A860" s="57"/>
      <c r="B860" s="57"/>
      <c r="C860" s="57"/>
      <c r="D860" s="57"/>
      <c r="E860" s="57"/>
      <c r="F860" s="56">
        <v>0</v>
      </c>
    </row>
    <row r="861" spans="1:6" x14ac:dyDescent="0.2">
      <c r="A861" s="57"/>
      <c r="B861" s="57"/>
      <c r="C861" s="57"/>
      <c r="D861" s="57"/>
      <c r="E861" s="57"/>
      <c r="F861" s="56">
        <v>0</v>
      </c>
    </row>
    <row r="862" spans="1:6" x14ac:dyDescent="0.2">
      <c r="A862" s="57"/>
      <c r="B862" s="57"/>
      <c r="C862" s="57"/>
      <c r="D862" s="57"/>
      <c r="E862" s="57"/>
      <c r="F862" s="56">
        <v>0</v>
      </c>
    </row>
    <row r="863" spans="1:6" x14ac:dyDescent="0.2">
      <c r="A863" s="57"/>
      <c r="B863" s="57"/>
      <c r="C863" s="57"/>
      <c r="D863" s="57"/>
      <c r="E863" s="57"/>
      <c r="F863" s="56">
        <v>0</v>
      </c>
    </row>
    <row r="864" spans="1:6" x14ac:dyDescent="0.2">
      <c r="A864" s="57"/>
      <c r="B864" s="57"/>
      <c r="C864" s="57"/>
      <c r="D864" s="57"/>
      <c r="E864" s="57"/>
      <c r="F864" s="56">
        <v>0</v>
      </c>
    </row>
    <row r="865" spans="1:6" x14ac:dyDescent="0.2">
      <c r="A865" s="57"/>
      <c r="B865" s="57"/>
      <c r="C865" s="57"/>
      <c r="D865" s="57"/>
      <c r="E865" s="57"/>
      <c r="F865" s="56">
        <v>0</v>
      </c>
    </row>
    <row r="866" spans="1:6" x14ac:dyDescent="0.2">
      <c r="A866" s="57"/>
      <c r="B866" s="57"/>
      <c r="C866" s="57"/>
      <c r="D866" s="57"/>
      <c r="E866" s="57"/>
      <c r="F866" s="56">
        <v>0</v>
      </c>
    </row>
    <row r="867" spans="1:6" x14ac:dyDescent="0.2">
      <c r="A867" s="57"/>
      <c r="B867" s="57"/>
      <c r="C867" s="57"/>
      <c r="D867" s="57"/>
      <c r="E867" s="57"/>
      <c r="F867" s="56">
        <v>0</v>
      </c>
    </row>
    <row r="868" spans="1:6" x14ac:dyDescent="0.2">
      <c r="A868" s="57"/>
      <c r="B868" s="57"/>
      <c r="C868" s="57"/>
      <c r="D868" s="57"/>
      <c r="E868" s="57"/>
      <c r="F868" s="56">
        <v>0</v>
      </c>
    </row>
    <row r="869" spans="1:6" x14ac:dyDescent="0.2">
      <c r="A869" s="57"/>
      <c r="B869" s="57"/>
      <c r="C869" s="57"/>
      <c r="D869" s="57"/>
      <c r="E869" s="57"/>
      <c r="F869" s="56">
        <v>0</v>
      </c>
    </row>
    <row r="870" spans="1:6" x14ac:dyDescent="0.2">
      <c r="A870" s="57"/>
      <c r="B870" s="57"/>
      <c r="C870" s="57"/>
      <c r="D870" s="57"/>
      <c r="E870" s="57"/>
      <c r="F870" s="56">
        <v>0</v>
      </c>
    </row>
    <row r="871" spans="1:6" x14ac:dyDescent="0.2">
      <c r="A871" s="57"/>
      <c r="B871" s="57"/>
      <c r="C871" s="57"/>
      <c r="D871" s="57"/>
      <c r="E871" s="57"/>
      <c r="F871" s="56">
        <v>0</v>
      </c>
    </row>
    <row r="872" spans="1:6" x14ac:dyDescent="0.2">
      <c r="A872" s="57"/>
      <c r="B872" s="57"/>
      <c r="C872" s="57"/>
      <c r="D872" s="57"/>
      <c r="E872" s="57"/>
      <c r="F872" s="56">
        <v>0</v>
      </c>
    </row>
    <row r="873" spans="1:6" x14ac:dyDescent="0.2">
      <c r="A873" s="57"/>
      <c r="B873" s="57"/>
      <c r="C873" s="57"/>
      <c r="D873" s="57"/>
      <c r="E873" s="57"/>
      <c r="F873" s="56">
        <v>0</v>
      </c>
    </row>
    <row r="874" spans="1:6" x14ac:dyDescent="0.2">
      <c r="A874" s="57"/>
      <c r="B874" s="57"/>
      <c r="C874" s="57"/>
      <c r="D874" s="57"/>
      <c r="E874" s="57"/>
      <c r="F874" s="56">
        <v>0</v>
      </c>
    </row>
    <row r="875" spans="1:6" x14ac:dyDescent="0.2">
      <c r="A875" s="57"/>
      <c r="B875" s="57"/>
      <c r="C875" s="57"/>
      <c r="D875" s="57"/>
      <c r="E875" s="57"/>
      <c r="F875" s="56">
        <v>0</v>
      </c>
    </row>
    <row r="876" spans="1:6" x14ac:dyDescent="0.2">
      <c r="A876" s="57"/>
      <c r="B876" s="57"/>
      <c r="C876" s="57"/>
      <c r="D876" s="57"/>
      <c r="E876" s="57"/>
      <c r="F876" s="56">
        <v>0</v>
      </c>
    </row>
    <row r="877" spans="1:6" x14ac:dyDescent="0.2">
      <c r="A877" s="57"/>
      <c r="B877" s="57"/>
      <c r="C877" s="57"/>
      <c r="D877" s="57"/>
      <c r="E877" s="57"/>
      <c r="F877" s="56">
        <v>0</v>
      </c>
    </row>
    <row r="878" spans="1:6" x14ac:dyDescent="0.2">
      <c r="A878" s="57"/>
      <c r="B878" s="57"/>
      <c r="C878" s="57"/>
      <c r="D878" s="57"/>
      <c r="E878" s="57"/>
      <c r="F878" s="56">
        <v>0</v>
      </c>
    </row>
    <row r="879" spans="1:6" x14ac:dyDescent="0.2">
      <c r="A879" s="57"/>
      <c r="B879" s="57"/>
      <c r="C879" s="57"/>
      <c r="D879" s="57"/>
      <c r="E879" s="57"/>
      <c r="F879" s="56">
        <v>0</v>
      </c>
    </row>
    <row r="880" spans="1:6" x14ac:dyDescent="0.2">
      <c r="A880" s="57"/>
      <c r="B880" s="57"/>
      <c r="C880" s="57"/>
      <c r="D880" s="57"/>
      <c r="E880" s="57"/>
      <c r="F880" s="56">
        <v>0</v>
      </c>
    </row>
    <row r="881" spans="1:6" x14ac:dyDescent="0.2">
      <c r="A881" s="57"/>
      <c r="B881" s="57"/>
      <c r="C881" s="57"/>
      <c r="D881" s="57"/>
      <c r="E881" s="57"/>
      <c r="F881" s="56">
        <v>0</v>
      </c>
    </row>
    <row r="882" spans="1:6" x14ac:dyDescent="0.2">
      <c r="A882" s="57"/>
      <c r="B882" s="57"/>
      <c r="C882" s="57"/>
      <c r="D882" s="57"/>
      <c r="E882" s="57"/>
      <c r="F882" s="56">
        <v>0</v>
      </c>
    </row>
    <row r="883" spans="1:6" x14ac:dyDescent="0.2">
      <c r="A883" s="57"/>
      <c r="B883" s="57"/>
      <c r="C883" s="57"/>
      <c r="D883" s="57"/>
      <c r="E883" s="57"/>
      <c r="F883" s="56">
        <v>0</v>
      </c>
    </row>
    <row r="884" spans="1:6" x14ac:dyDescent="0.2">
      <c r="A884" s="57"/>
      <c r="B884" s="57"/>
      <c r="C884" s="57"/>
      <c r="D884" s="57"/>
      <c r="E884" s="57"/>
      <c r="F884" s="56">
        <v>0</v>
      </c>
    </row>
    <row r="885" spans="1:6" x14ac:dyDescent="0.2">
      <c r="A885" s="57"/>
      <c r="B885" s="57"/>
      <c r="C885" s="57"/>
      <c r="D885" s="57"/>
      <c r="E885" s="57"/>
      <c r="F885" s="56">
        <v>0</v>
      </c>
    </row>
    <row r="886" spans="1:6" x14ac:dyDescent="0.2">
      <c r="A886" s="57"/>
      <c r="B886" s="57"/>
      <c r="C886" s="57"/>
      <c r="D886" s="57"/>
      <c r="E886" s="57"/>
      <c r="F886" s="56">
        <v>0</v>
      </c>
    </row>
    <row r="887" spans="1:6" x14ac:dyDescent="0.2">
      <c r="A887" s="57"/>
      <c r="B887" s="57"/>
      <c r="C887" s="57"/>
      <c r="D887" s="57"/>
      <c r="E887" s="57"/>
      <c r="F887" s="56">
        <v>0</v>
      </c>
    </row>
    <row r="888" spans="1:6" x14ac:dyDescent="0.2">
      <c r="A888" s="57"/>
      <c r="B888" s="57"/>
      <c r="C888" s="57"/>
      <c r="D888" s="57"/>
      <c r="E888" s="57"/>
      <c r="F888" s="56">
        <v>0</v>
      </c>
    </row>
    <row r="889" spans="1:6" x14ac:dyDescent="0.2">
      <c r="A889" s="57"/>
      <c r="B889" s="57"/>
      <c r="C889" s="57"/>
      <c r="D889" s="57"/>
      <c r="E889" s="57"/>
      <c r="F889" s="56">
        <v>0</v>
      </c>
    </row>
    <row r="890" spans="1:6" x14ac:dyDescent="0.2">
      <c r="A890" s="57"/>
      <c r="B890" s="57"/>
      <c r="C890" s="57"/>
      <c r="D890" s="57"/>
      <c r="E890" s="57"/>
      <c r="F890" s="56">
        <v>0</v>
      </c>
    </row>
    <row r="891" spans="1:6" x14ac:dyDescent="0.2">
      <c r="A891" s="57"/>
      <c r="B891" s="57"/>
      <c r="C891" s="57"/>
      <c r="D891" s="57"/>
      <c r="E891" s="57"/>
      <c r="F891" s="56">
        <v>0</v>
      </c>
    </row>
    <row r="892" spans="1:6" x14ac:dyDescent="0.2">
      <c r="A892" s="57"/>
      <c r="B892" s="57"/>
      <c r="C892" s="57"/>
      <c r="D892" s="57"/>
      <c r="E892" s="57"/>
      <c r="F892" s="56">
        <v>0</v>
      </c>
    </row>
    <row r="893" spans="1:6" x14ac:dyDescent="0.2">
      <c r="A893" s="57"/>
      <c r="B893" s="57"/>
      <c r="C893" s="57"/>
      <c r="D893" s="57"/>
      <c r="E893" s="57"/>
      <c r="F893" s="56">
        <v>0</v>
      </c>
    </row>
    <row r="894" spans="1:6" x14ac:dyDescent="0.2">
      <c r="A894" s="57"/>
      <c r="B894" s="57"/>
      <c r="C894" s="57"/>
      <c r="D894" s="57"/>
      <c r="E894" s="57"/>
      <c r="F894" s="56">
        <v>0</v>
      </c>
    </row>
    <row r="895" spans="1:6" x14ac:dyDescent="0.2">
      <c r="A895" s="57"/>
      <c r="B895" s="57"/>
      <c r="C895" s="57"/>
      <c r="D895" s="57"/>
      <c r="E895" s="57"/>
      <c r="F895" s="56">
        <v>0</v>
      </c>
    </row>
    <row r="896" spans="1:6" x14ac:dyDescent="0.2">
      <c r="A896" s="57"/>
      <c r="B896" s="57"/>
      <c r="C896" s="57"/>
      <c r="D896" s="57"/>
      <c r="E896" s="57"/>
      <c r="F896" s="56">
        <v>0</v>
      </c>
    </row>
    <row r="897" spans="1:6" x14ac:dyDescent="0.2">
      <c r="A897" s="57"/>
      <c r="B897" s="57"/>
      <c r="C897" s="57"/>
      <c r="D897" s="57"/>
      <c r="E897" s="57"/>
      <c r="F897" s="56">
        <v>0</v>
      </c>
    </row>
    <row r="898" spans="1:6" x14ac:dyDescent="0.2">
      <c r="A898" s="57"/>
      <c r="B898" s="57"/>
      <c r="C898" s="57"/>
      <c r="D898" s="57"/>
      <c r="E898" s="57"/>
      <c r="F898" s="56">
        <v>0</v>
      </c>
    </row>
    <row r="899" spans="1:6" x14ac:dyDescent="0.2">
      <c r="A899" s="57"/>
      <c r="B899" s="57"/>
      <c r="C899" s="57"/>
      <c r="D899" s="57"/>
      <c r="E899" s="57"/>
      <c r="F899" s="56">
        <v>0</v>
      </c>
    </row>
    <row r="900" spans="1:6" x14ac:dyDescent="0.2">
      <c r="A900" s="57"/>
      <c r="B900" s="57"/>
      <c r="C900" s="57"/>
      <c r="D900" s="57"/>
      <c r="E900" s="57"/>
      <c r="F900" s="56">
        <v>0</v>
      </c>
    </row>
    <row r="901" spans="1:6" x14ac:dyDescent="0.2">
      <c r="A901" s="57"/>
      <c r="B901" s="57"/>
      <c r="C901" s="57"/>
      <c r="D901" s="57"/>
      <c r="E901" s="57"/>
      <c r="F901" s="56">
        <v>0</v>
      </c>
    </row>
    <row r="902" spans="1:6" x14ac:dyDescent="0.2">
      <c r="A902" s="57"/>
      <c r="B902" s="57"/>
      <c r="C902" s="57"/>
      <c r="D902" s="57"/>
      <c r="E902" s="57"/>
      <c r="F902" s="56">
        <v>0</v>
      </c>
    </row>
    <row r="903" spans="1:6" x14ac:dyDescent="0.2">
      <c r="A903" s="57"/>
      <c r="B903" s="57"/>
      <c r="C903" s="57"/>
      <c r="D903" s="57"/>
      <c r="E903" s="57"/>
      <c r="F903" s="56">
        <v>0</v>
      </c>
    </row>
    <row r="904" spans="1:6" x14ac:dyDescent="0.2">
      <c r="A904" s="57"/>
      <c r="B904" s="57"/>
      <c r="C904" s="57"/>
      <c r="D904" s="57"/>
      <c r="E904" s="57"/>
      <c r="F904" s="56">
        <v>0</v>
      </c>
    </row>
    <row r="905" spans="1:6" x14ac:dyDescent="0.2">
      <c r="A905" s="57"/>
      <c r="B905" s="57"/>
      <c r="C905" s="57"/>
      <c r="D905" s="57"/>
      <c r="E905" s="57"/>
      <c r="F905" s="56">
        <v>0</v>
      </c>
    </row>
    <row r="906" spans="1:6" x14ac:dyDescent="0.2">
      <c r="A906" s="57"/>
      <c r="B906" s="57"/>
      <c r="C906" s="57"/>
      <c r="D906" s="57"/>
      <c r="E906" s="57"/>
      <c r="F906" s="56">
        <v>0</v>
      </c>
    </row>
    <row r="907" spans="1:6" x14ac:dyDescent="0.2">
      <c r="A907" s="57"/>
      <c r="B907" s="57"/>
      <c r="C907" s="57"/>
      <c r="D907" s="57"/>
      <c r="E907" s="57"/>
      <c r="F907" s="56">
        <v>0</v>
      </c>
    </row>
    <row r="908" spans="1:6" x14ac:dyDescent="0.2">
      <c r="A908" s="57"/>
      <c r="B908" s="57"/>
      <c r="C908" s="57"/>
      <c r="D908" s="57"/>
      <c r="E908" s="57"/>
      <c r="F908" s="56">
        <v>0</v>
      </c>
    </row>
    <row r="909" spans="1:6" x14ac:dyDescent="0.2">
      <c r="A909" s="57"/>
      <c r="B909" s="57"/>
      <c r="C909" s="57"/>
      <c r="D909" s="57"/>
      <c r="E909" s="57"/>
      <c r="F909" s="56">
        <v>0</v>
      </c>
    </row>
    <row r="910" spans="1:6" x14ac:dyDescent="0.2">
      <c r="A910" s="57"/>
      <c r="B910" s="57"/>
      <c r="C910" s="57"/>
      <c r="D910" s="57"/>
      <c r="E910" s="57"/>
      <c r="F910" s="56">
        <v>0</v>
      </c>
    </row>
    <row r="911" spans="1:6" x14ac:dyDescent="0.2">
      <c r="A911" s="57"/>
      <c r="B911" s="57"/>
      <c r="C911" s="57"/>
      <c r="D911" s="57"/>
      <c r="E911" s="57"/>
      <c r="F911" s="56">
        <v>0</v>
      </c>
    </row>
    <row r="912" spans="1:6" x14ac:dyDescent="0.2">
      <c r="A912" s="57"/>
      <c r="B912" s="57"/>
      <c r="C912" s="57"/>
      <c r="D912" s="57"/>
      <c r="E912" s="57"/>
      <c r="F912" s="56">
        <v>0</v>
      </c>
    </row>
    <row r="913" spans="1:6" x14ac:dyDescent="0.2">
      <c r="A913" s="57"/>
      <c r="B913" s="57"/>
      <c r="C913" s="57"/>
      <c r="D913" s="57"/>
      <c r="E913" s="57"/>
      <c r="F913" s="56">
        <v>0</v>
      </c>
    </row>
    <row r="914" spans="1:6" x14ac:dyDescent="0.2">
      <c r="A914" s="57"/>
      <c r="B914" s="57"/>
      <c r="C914" s="57"/>
      <c r="D914" s="57"/>
      <c r="E914" s="57"/>
      <c r="F914" s="56">
        <v>0</v>
      </c>
    </row>
    <row r="915" spans="1:6" x14ac:dyDescent="0.2">
      <c r="A915" s="57"/>
      <c r="B915" s="57"/>
      <c r="C915" s="57"/>
      <c r="D915" s="57"/>
      <c r="E915" s="57"/>
      <c r="F915" s="56">
        <v>0</v>
      </c>
    </row>
    <row r="916" spans="1:6" x14ac:dyDescent="0.2">
      <c r="A916" s="57"/>
      <c r="B916" s="57"/>
      <c r="C916" s="57"/>
      <c r="D916" s="57"/>
      <c r="E916" s="57"/>
      <c r="F916" s="56">
        <v>0</v>
      </c>
    </row>
    <row r="917" spans="1:6" x14ac:dyDescent="0.2">
      <c r="A917" s="57"/>
      <c r="B917" s="57"/>
      <c r="C917" s="57"/>
      <c r="D917" s="57"/>
      <c r="E917" s="57"/>
      <c r="F917" s="56">
        <v>0</v>
      </c>
    </row>
    <row r="918" spans="1:6" x14ac:dyDescent="0.2">
      <c r="A918" s="57"/>
      <c r="B918" s="57"/>
      <c r="C918" s="57"/>
      <c r="D918" s="57"/>
      <c r="E918" s="57"/>
      <c r="F918" s="56">
        <v>0</v>
      </c>
    </row>
    <row r="919" spans="1:6" x14ac:dyDescent="0.2">
      <c r="A919" s="57"/>
      <c r="B919" s="57"/>
      <c r="C919" s="57"/>
      <c r="D919" s="57"/>
      <c r="E919" s="57"/>
      <c r="F919" s="56">
        <v>0</v>
      </c>
    </row>
    <row r="920" spans="1:6" x14ac:dyDescent="0.2">
      <c r="A920" s="57"/>
      <c r="B920" s="57"/>
      <c r="C920" s="57"/>
      <c r="D920" s="57"/>
      <c r="E920" s="57"/>
      <c r="F920" s="56">
        <v>0</v>
      </c>
    </row>
    <row r="921" spans="1:6" x14ac:dyDescent="0.2">
      <c r="A921" s="57"/>
      <c r="B921" s="57"/>
      <c r="C921" s="57"/>
      <c r="D921" s="57"/>
      <c r="E921" s="57"/>
      <c r="F921" s="56">
        <v>0</v>
      </c>
    </row>
    <row r="922" spans="1:6" x14ac:dyDescent="0.2">
      <c r="A922" s="57"/>
      <c r="B922" s="57"/>
      <c r="C922" s="57"/>
      <c r="D922" s="57"/>
      <c r="E922" s="57"/>
      <c r="F922" s="56">
        <v>0</v>
      </c>
    </row>
    <row r="923" spans="1:6" x14ac:dyDescent="0.2">
      <c r="A923" s="57"/>
      <c r="B923" s="57"/>
      <c r="C923" s="57"/>
      <c r="D923" s="57"/>
      <c r="E923" s="57"/>
      <c r="F923" s="56">
        <v>0</v>
      </c>
    </row>
    <row r="924" spans="1:6" x14ac:dyDescent="0.2">
      <c r="A924" s="57"/>
      <c r="B924" s="57"/>
      <c r="C924" s="57"/>
      <c r="D924" s="57"/>
      <c r="E924" s="57"/>
      <c r="F924" s="56">
        <v>0</v>
      </c>
    </row>
    <row r="925" spans="1:6" x14ac:dyDescent="0.2">
      <c r="A925" s="57"/>
      <c r="B925" s="57"/>
      <c r="C925" s="57"/>
      <c r="D925" s="57"/>
      <c r="E925" s="57"/>
      <c r="F925" s="56">
        <v>0</v>
      </c>
    </row>
    <row r="926" spans="1:6" x14ac:dyDescent="0.2">
      <c r="A926" s="57"/>
      <c r="B926" s="57"/>
      <c r="C926" s="57"/>
      <c r="D926" s="57"/>
      <c r="E926" s="57"/>
      <c r="F926" s="56">
        <v>0</v>
      </c>
    </row>
    <row r="927" spans="1:6" x14ac:dyDescent="0.2">
      <c r="A927" s="57"/>
      <c r="B927" s="57"/>
      <c r="C927" s="57"/>
      <c r="D927" s="57"/>
      <c r="E927" s="57"/>
      <c r="F927" s="56">
        <v>0</v>
      </c>
    </row>
    <row r="928" spans="1:6" x14ac:dyDescent="0.2">
      <c r="A928" s="57"/>
      <c r="B928" s="57"/>
      <c r="C928" s="57"/>
      <c r="D928" s="57"/>
      <c r="E928" s="57"/>
      <c r="F928" s="56">
        <v>0</v>
      </c>
    </row>
    <row r="929" spans="1:6" x14ac:dyDescent="0.2">
      <c r="A929" s="57"/>
      <c r="B929" s="57"/>
      <c r="C929" s="57"/>
      <c r="D929" s="57"/>
      <c r="E929" s="57"/>
      <c r="F929" s="56">
        <v>0</v>
      </c>
    </row>
    <row r="930" spans="1:6" x14ac:dyDescent="0.2">
      <c r="A930" s="57"/>
      <c r="B930" s="57"/>
      <c r="C930" s="57"/>
      <c r="D930" s="57"/>
      <c r="E930" s="57"/>
      <c r="F930" s="56">
        <v>0</v>
      </c>
    </row>
    <row r="931" spans="1:6" x14ac:dyDescent="0.2">
      <c r="A931" s="57"/>
      <c r="B931" s="57"/>
      <c r="C931" s="57"/>
      <c r="D931" s="57"/>
      <c r="E931" s="57"/>
      <c r="F931" s="56">
        <v>0</v>
      </c>
    </row>
    <row r="932" spans="1:6" x14ac:dyDescent="0.2">
      <c r="A932" s="57"/>
      <c r="B932" s="57"/>
      <c r="C932" s="57"/>
      <c r="D932" s="57"/>
      <c r="E932" s="57"/>
      <c r="F932" s="56">
        <v>0</v>
      </c>
    </row>
    <row r="933" spans="1:6" x14ac:dyDescent="0.2">
      <c r="A933" s="57"/>
      <c r="B933" s="57"/>
      <c r="C933" s="57"/>
      <c r="D933" s="57"/>
      <c r="E933" s="57"/>
      <c r="F933" s="56">
        <v>0</v>
      </c>
    </row>
    <row r="934" spans="1:6" x14ac:dyDescent="0.2">
      <c r="A934" s="57"/>
      <c r="B934" s="57"/>
      <c r="C934" s="57"/>
      <c r="D934" s="57"/>
      <c r="E934" s="57"/>
      <c r="F934" s="56">
        <v>0</v>
      </c>
    </row>
    <row r="935" spans="1:6" x14ac:dyDescent="0.2">
      <c r="A935" s="57"/>
      <c r="B935" s="57"/>
      <c r="C935" s="57"/>
      <c r="D935" s="57"/>
      <c r="E935" s="57"/>
      <c r="F935" s="56">
        <v>0</v>
      </c>
    </row>
    <row r="936" spans="1:6" x14ac:dyDescent="0.2">
      <c r="A936" s="57"/>
      <c r="B936" s="57"/>
      <c r="C936" s="57"/>
      <c r="D936" s="57"/>
      <c r="E936" s="57"/>
      <c r="F936" s="56">
        <v>0</v>
      </c>
    </row>
    <row r="937" spans="1:6" x14ac:dyDescent="0.2">
      <c r="A937" s="57"/>
      <c r="B937" s="57"/>
      <c r="C937" s="57"/>
      <c r="D937" s="57"/>
      <c r="E937" s="57"/>
      <c r="F937" s="56">
        <v>0</v>
      </c>
    </row>
    <row r="938" spans="1:6" x14ac:dyDescent="0.2">
      <c r="A938" s="57"/>
      <c r="B938" s="57"/>
      <c r="C938" s="57"/>
      <c r="D938" s="57"/>
      <c r="E938" s="57"/>
      <c r="F938" s="56">
        <v>0</v>
      </c>
    </row>
    <row r="939" spans="1:6" x14ac:dyDescent="0.2">
      <c r="A939" s="57"/>
      <c r="B939" s="57"/>
      <c r="C939" s="57"/>
      <c r="D939" s="57"/>
      <c r="E939" s="57"/>
      <c r="F939" s="56">
        <v>0</v>
      </c>
    </row>
    <row r="940" spans="1:6" x14ac:dyDescent="0.2">
      <c r="A940" s="57"/>
      <c r="B940" s="57"/>
      <c r="C940" s="57"/>
      <c r="D940" s="57"/>
      <c r="E940" s="57"/>
      <c r="F940" s="56">
        <v>0</v>
      </c>
    </row>
    <row r="941" spans="1:6" x14ac:dyDescent="0.2">
      <c r="A941" s="57"/>
      <c r="B941" s="57"/>
      <c r="C941" s="57"/>
      <c r="D941" s="57"/>
      <c r="E941" s="57"/>
      <c r="F941" s="56">
        <v>0</v>
      </c>
    </row>
    <row r="942" spans="1:6" x14ac:dyDescent="0.2">
      <c r="A942" s="57"/>
      <c r="B942" s="57"/>
      <c r="C942" s="57"/>
      <c r="D942" s="57"/>
      <c r="E942" s="57"/>
      <c r="F942" s="56">
        <v>0</v>
      </c>
    </row>
    <row r="943" spans="1:6" x14ac:dyDescent="0.2">
      <c r="A943" s="57"/>
      <c r="B943" s="57"/>
      <c r="C943" s="57"/>
      <c r="D943" s="57"/>
      <c r="E943" s="57"/>
      <c r="F943" s="56">
        <v>0</v>
      </c>
    </row>
    <row r="944" spans="1:6" x14ac:dyDescent="0.2">
      <c r="A944" s="57"/>
      <c r="B944" s="57"/>
      <c r="C944" s="57"/>
      <c r="D944" s="57"/>
      <c r="E944" s="57"/>
      <c r="F944" s="56">
        <v>0</v>
      </c>
    </row>
    <row r="945" spans="1:6" x14ac:dyDescent="0.2">
      <c r="A945" s="57"/>
      <c r="B945" s="57"/>
      <c r="C945" s="57"/>
      <c r="D945" s="57"/>
      <c r="E945" s="57"/>
      <c r="F945" s="56">
        <v>0</v>
      </c>
    </row>
    <row r="946" spans="1:6" x14ac:dyDescent="0.2">
      <c r="A946" s="57"/>
      <c r="B946" s="57"/>
      <c r="C946" s="57"/>
      <c r="D946" s="57"/>
      <c r="E946" s="57"/>
      <c r="F946" s="56">
        <v>0</v>
      </c>
    </row>
    <row r="947" spans="1:6" x14ac:dyDescent="0.2">
      <c r="A947" s="57"/>
      <c r="B947" s="57"/>
      <c r="C947" s="57"/>
      <c r="D947" s="57"/>
      <c r="E947" s="57"/>
      <c r="F947" s="56">
        <v>0</v>
      </c>
    </row>
    <row r="948" spans="1:6" x14ac:dyDescent="0.2">
      <c r="A948" s="57"/>
      <c r="B948" s="57"/>
      <c r="C948" s="57"/>
      <c r="D948" s="57"/>
      <c r="E948" s="57"/>
      <c r="F948" s="56">
        <v>0</v>
      </c>
    </row>
    <row r="949" spans="1:6" x14ac:dyDescent="0.2">
      <c r="A949" s="57"/>
      <c r="B949" s="57"/>
      <c r="C949" s="57"/>
      <c r="D949" s="57"/>
      <c r="E949" s="57"/>
      <c r="F949" s="56">
        <v>0</v>
      </c>
    </row>
    <row r="950" spans="1:6" x14ac:dyDescent="0.2">
      <c r="A950" s="57"/>
      <c r="B950" s="57"/>
      <c r="C950" s="57"/>
      <c r="D950" s="57"/>
      <c r="E950" s="57"/>
      <c r="F950" s="56">
        <v>0</v>
      </c>
    </row>
    <row r="951" spans="1:6" x14ac:dyDescent="0.2">
      <c r="A951" s="57"/>
      <c r="B951" s="57"/>
      <c r="C951" s="57"/>
      <c r="D951" s="57"/>
      <c r="E951" s="57"/>
      <c r="F951" s="56">
        <v>0</v>
      </c>
    </row>
    <row r="952" spans="1:6" x14ac:dyDescent="0.2">
      <c r="A952" s="57"/>
      <c r="B952" s="57"/>
      <c r="C952" s="57"/>
      <c r="D952" s="57"/>
      <c r="E952" s="57"/>
      <c r="F952" s="56">
        <v>0</v>
      </c>
    </row>
    <row r="953" spans="1:6" x14ac:dyDescent="0.2">
      <c r="A953" s="57"/>
      <c r="B953" s="57"/>
      <c r="C953" s="57"/>
      <c r="D953" s="57"/>
      <c r="E953" s="57"/>
      <c r="F953" s="56">
        <v>0</v>
      </c>
    </row>
    <row r="954" spans="1:6" x14ac:dyDescent="0.2">
      <c r="A954" s="57"/>
      <c r="B954" s="57"/>
      <c r="C954" s="57"/>
      <c r="D954" s="57"/>
      <c r="E954" s="57"/>
      <c r="F954" s="56">
        <v>0</v>
      </c>
    </row>
    <row r="955" spans="1:6" x14ac:dyDescent="0.2">
      <c r="A955" s="57"/>
      <c r="B955" s="57"/>
      <c r="C955" s="57"/>
      <c r="D955" s="57"/>
      <c r="E955" s="57"/>
      <c r="F955" s="56">
        <v>0</v>
      </c>
    </row>
    <row r="956" spans="1:6" x14ac:dyDescent="0.2">
      <c r="A956" s="57"/>
      <c r="B956" s="57"/>
      <c r="C956" s="57"/>
      <c r="D956" s="57"/>
      <c r="E956" s="57"/>
      <c r="F956" s="56">
        <v>0</v>
      </c>
    </row>
    <row r="957" spans="1:6" x14ac:dyDescent="0.2">
      <c r="A957" s="57"/>
      <c r="B957" s="57"/>
      <c r="C957" s="57"/>
      <c r="D957" s="57"/>
      <c r="E957" s="57"/>
      <c r="F957" s="56">
        <v>0</v>
      </c>
    </row>
    <row r="958" spans="1:6" x14ac:dyDescent="0.2">
      <c r="A958" s="57"/>
      <c r="B958" s="57"/>
      <c r="C958" s="57"/>
      <c r="D958" s="57"/>
      <c r="E958" s="57"/>
      <c r="F958" s="56">
        <v>0</v>
      </c>
    </row>
    <row r="959" spans="1:6" x14ac:dyDescent="0.2">
      <c r="A959" s="57"/>
      <c r="B959" s="57"/>
      <c r="C959" s="57"/>
      <c r="D959" s="57"/>
      <c r="E959" s="57"/>
      <c r="F959" s="56">
        <v>0</v>
      </c>
    </row>
    <row r="960" spans="1:6" x14ac:dyDescent="0.2">
      <c r="A960" s="57"/>
      <c r="B960" s="57"/>
      <c r="C960" s="57"/>
      <c r="D960" s="57"/>
      <c r="E960" s="57"/>
      <c r="F960" s="56">
        <v>0</v>
      </c>
    </row>
    <row r="961" spans="1:6" x14ac:dyDescent="0.2">
      <c r="A961" s="57"/>
      <c r="B961" s="57"/>
      <c r="C961" s="57"/>
      <c r="D961" s="57"/>
      <c r="E961" s="57"/>
      <c r="F961" s="56">
        <v>0</v>
      </c>
    </row>
    <row r="962" spans="1:6" x14ac:dyDescent="0.2">
      <c r="A962" s="57"/>
      <c r="B962" s="57"/>
      <c r="C962" s="57"/>
      <c r="D962" s="57"/>
      <c r="E962" s="57"/>
      <c r="F962" s="56">
        <v>0</v>
      </c>
    </row>
    <row r="963" spans="1:6" x14ac:dyDescent="0.2">
      <c r="A963" s="57"/>
      <c r="B963" s="57"/>
      <c r="C963" s="57"/>
      <c r="D963" s="57"/>
      <c r="E963" s="57"/>
      <c r="F963" s="56">
        <v>0</v>
      </c>
    </row>
    <row r="964" spans="1:6" x14ac:dyDescent="0.2">
      <c r="A964" s="57"/>
      <c r="B964" s="57"/>
      <c r="C964" s="57"/>
      <c r="D964" s="57"/>
      <c r="E964" s="57"/>
      <c r="F964" s="56">
        <v>0</v>
      </c>
    </row>
    <row r="965" spans="1:6" x14ac:dyDescent="0.2">
      <c r="A965" s="57"/>
      <c r="B965" s="57"/>
      <c r="C965" s="57"/>
      <c r="D965" s="57"/>
      <c r="E965" s="57"/>
      <c r="F965" s="56">
        <v>0</v>
      </c>
    </row>
    <row r="966" spans="1:6" x14ac:dyDescent="0.2">
      <c r="A966" s="57"/>
      <c r="B966" s="57"/>
      <c r="C966" s="57"/>
      <c r="D966" s="57"/>
      <c r="E966" s="57"/>
      <c r="F966" s="56">
        <v>0</v>
      </c>
    </row>
    <row r="967" spans="1:6" x14ac:dyDescent="0.2">
      <c r="A967" s="57"/>
      <c r="B967" s="57"/>
      <c r="C967" s="57"/>
      <c r="D967" s="57"/>
      <c r="E967" s="57"/>
      <c r="F967" s="56">
        <v>0</v>
      </c>
    </row>
    <row r="968" spans="1:6" x14ac:dyDescent="0.2">
      <c r="A968" s="57"/>
      <c r="B968" s="57"/>
      <c r="C968" s="57"/>
      <c r="D968" s="57"/>
      <c r="E968" s="57"/>
      <c r="F968" s="56">
        <v>0</v>
      </c>
    </row>
    <row r="969" spans="1:6" x14ac:dyDescent="0.2">
      <c r="A969" s="57"/>
      <c r="B969" s="57"/>
      <c r="C969" s="57"/>
      <c r="D969" s="57"/>
      <c r="E969" s="57"/>
      <c r="F969" s="56">
        <v>0</v>
      </c>
    </row>
    <row r="970" spans="1:6" x14ac:dyDescent="0.2">
      <c r="A970" s="57"/>
      <c r="B970" s="57"/>
      <c r="C970" s="57"/>
      <c r="D970" s="57"/>
      <c r="E970" s="57"/>
      <c r="F970" s="56">
        <v>0</v>
      </c>
    </row>
    <row r="971" spans="1:6" x14ac:dyDescent="0.2">
      <c r="A971" s="57"/>
      <c r="B971" s="57"/>
      <c r="C971" s="57"/>
      <c r="D971" s="57"/>
      <c r="E971" s="57"/>
      <c r="F971" s="56">
        <v>0</v>
      </c>
    </row>
    <row r="972" spans="1:6" x14ac:dyDescent="0.2">
      <c r="A972" s="57"/>
      <c r="B972" s="57"/>
      <c r="C972" s="57"/>
      <c r="D972" s="57"/>
      <c r="E972" s="57"/>
      <c r="F972" s="56">
        <v>0</v>
      </c>
    </row>
    <row r="973" spans="1:6" x14ac:dyDescent="0.2">
      <c r="A973" s="57"/>
      <c r="B973" s="57"/>
      <c r="C973" s="57"/>
      <c r="D973" s="57"/>
      <c r="E973" s="57"/>
      <c r="F973" s="56">
        <v>0</v>
      </c>
    </row>
    <row r="974" spans="1:6" x14ac:dyDescent="0.2">
      <c r="A974" s="57"/>
      <c r="B974" s="57"/>
      <c r="C974" s="57"/>
      <c r="D974" s="57"/>
      <c r="E974" s="57"/>
      <c r="F974" s="56">
        <v>0</v>
      </c>
    </row>
    <row r="975" spans="1:6" x14ac:dyDescent="0.2">
      <c r="A975" s="57"/>
      <c r="B975" s="57"/>
      <c r="C975" s="57"/>
      <c r="D975" s="57"/>
      <c r="E975" s="57"/>
      <c r="F975" s="56">
        <v>0</v>
      </c>
    </row>
    <row r="976" spans="1:6" x14ac:dyDescent="0.2">
      <c r="A976" s="57"/>
      <c r="B976" s="57"/>
      <c r="C976" s="57"/>
      <c r="D976" s="57"/>
      <c r="E976" s="57"/>
      <c r="F976" s="56">
        <v>0</v>
      </c>
    </row>
    <row r="977" spans="1:6" x14ac:dyDescent="0.2">
      <c r="A977" s="57"/>
      <c r="B977" s="57"/>
      <c r="C977" s="57"/>
      <c r="D977" s="57"/>
      <c r="E977" s="57"/>
      <c r="F977" s="56">
        <v>0</v>
      </c>
    </row>
    <row r="978" spans="1:6" x14ac:dyDescent="0.2">
      <c r="A978" s="57"/>
      <c r="B978" s="57"/>
      <c r="C978" s="57"/>
      <c r="D978" s="57"/>
      <c r="E978" s="57"/>
      <c r="F978" s="56">
        <v>0</v>
      </c>
    </row>
    <row r="979" spans="1:6" x14ac:dyDescent="0.2">
      <c r="A979" s="57"/>
      <c r="B979" s="57"/>
      <c r="C979" s="57"/>
      <c r="D979" s="57"/>
      <c r="E979" s="57"/>
      <c r="F979" s="56">
        <v>0</v>
      </c>
    </row>
    <row r="980" spans="1:6" x14ac:dyDescent="0.2">
      <c r="A980" s="57"/>
      <c r="B980" s="57"/>
      <c r="C980" s="57"/>
      <c r="D980" s="57"/>
      <c r="E980" s="57"/>
      <c r="F980" s="56">
        <v>0</v>
      </c>
    </row>
    <row r="981" spans="1:6" x14ac:dyDescent="0.2">
      <c r="A981" s="57"/>
      <c r="B981" s="57"/>
      <c r="C981" s="57"/>
      <c r="D981" s="57"/>
      <c r="E981" s="57"/>
      <c r="F981" s="56">
        <v>0</v>
      </c>
    </row>
    <row r="982" spans="1:6" x14ac:dyDescent="0.2">
      <c r="A982" s="57"/>
      <c r="B982" s="57"/>
      <c r="C982" s="57"/>
      <c r="D982" s="57"/>
      <c r="E982" s="57"/>
      <c r="F982" s="56">
        <v>0</v>
      </c>
    </row>
    <row r="983" spans="1:6" x14ac:dyDescent="0.2">
      <c r="A983" s="57"/>
      <c r="B983" s="57"/>
      <c r="C983" s="57"/>
      <c r="D983" s="57"/>
      <c r="E983" s="57"/>
      <c r="F983" s="56">
        <v>0</v>
      </c>
    </row>
    <row r="984" spans="1:6" x14ac:dyDescent="0.2">
      <c r="A984" s="57"/>
      <c r="B984" s="57"/>
      <c r="C984" s="57"/>
      <c r="D984" s="57"/>
      <c r="E984" s="57"/>
      <c r="F984" s="56">
        <v>0</v>
      </c>
    </row>
    <row r="985" spans="1:6" x14ac:dyDescent="0.2">
      <c r="A985" s="57"/>
      <c r="B985" s="57"/>
      <c r="C985" s="57"/>
      <c r="D985" s="57"/>
      <c r="E985" s="57"/>
      <c r="F985" s="56">
        <v>0</v>
      </c>
    </row>
    <row r="986" spans="1:6" x14ac:dyDescent="0.2">
      <c r="A986" s="57"/>
      <c r="B986" s="57"/>
      <c r="C986" s="57"/>
      <c r="D986" s="57"/>
      <c r="E986" s="57"/>
      <c r="F986" s="56">
        <v>0</v>
      </c>
    </row>
    <row r="987" spans="1:6" x14ac:dyDescent="0.2">
      <c r="A987" s="57"/>
      <c r="B987" s="57"/>
      <c r="C987" s="57"/>
      <c r="D987" s="57"/>
      <c r="E987" s="57"/>
      <c r="F987" s="56">
        <v>0</v>
      </c>
    </row>
    <row r="988" spans="1:6" x14ac:dyDescent="0.2">
      <c r="A988" s="57"/>
      <c r="B988" s="57"/>
      <c r="C988" s="57"/>
      <c r="D988" s="57"/>
      <c r="E988" s="57"/>
      <c r="F988" s="56">
        <v>0</v>
      </c>
    </row>
    <row r="989" spans="1:6" x14ac:dyDescent="0.2">
      <c r="A989" s="57"/>
      <c r="B989" s="57"/>
      <c r="C989" s="57"/>
      <c r="D989" s="57"/>
      <c r="E989" s="57"/>
      <c r="F989" s="56">
        <v>0</v>
      </c>
    </row>
    <row r="990" spans="1:6" x14ac:dyDescent="0.2">
      <c r="A990" s="57"/>
      <c r="B990" s="57"/>
      <c r="C990" s="57"/>
      <c r="D990" s="57"/>
      <c r="E990" s="57"/>
      <c r="F990" s="56">
        <v>0</v>
      </c>
    </row>
    <row r="991" spans="1:6" x14ac:dyDescent="0.2">
      <c r="A991" s="57"/>
      <c r="B991" s="57"/>
      <c r="C991" s="57"/>
      <c r="D991" s="57"/>
      <c r="E991" s="57"/>
      <c r="F991" s="56">
        <v>0</v>
      </c>
    </row>
    <row r="992" spans="1:6" x14ac:dyDescent="0.2">
      <c r="A992" s="57"/>
      <c r="B992" s="57"/>
      <c r="C992" s="57"/>
      <c r="D992" s="57"/>
      <c r="E992" s="57"/>
      <c r="F992" s="56">
        <v>0</v>
      </c>
    </row>
    <row r="993" spans="1:6" x14ac:dyDescent="0.2">
      <c r="A993" s="57"/>
      <c r="B993" s="57"/>
      <c r="C993" s="57"/>
      <c r="D993" s="57"/>
      <c r="E993" s="57"/>
      <c r="F993" s="56">
        <v>0</v>
      </c>
    </row>
    <row r="994" spans="1:6" x14ac:dyDescent="0.2">
      <c r="A994" s="57"/>
      <c r="B994" s="57"/>
      <c r="C994" s="57"/>
      <c r="D994" s="57"/>
      <c r="E994" s="57"/>
      <c r="F994" s="56">
        <v>0</v>
      </c>
    </row>
    <row r="995" spans="1:6" x14ac:dyDescent="0.2">
      <c r="A995" s="57"/>
      <c r="B995" s="57"/>
      <c r="C995" s="57"/>
      <c r="D995" s="57"/>
      <c r="E995" s="57"/>
      <c r="F995" s="56">
        <v>0</v>
      </c>
    </row>
    <row r="996" spans="1:6" x14ac:dyDescent="0.2">
      <c r="A996" s="57"/>
      <c r="B996" s="57"/>
      <c r="C996" s="57"/>
      <c r="D996" s="57"/>
      <c r="E996" s="57"/>
      <c r="F996" s="56">
        <v>0</v>
      </c>
    </row>
    <row r="997" spans="1:6" x14ac:dyDescent="0.2">
      <c r="A997" s="57"/>
      <c r="B997" s="57"/>
      <c r="C997" s="57"/>
      <c r="D997" s="57"/>
      <c r="E997" s="57"/>
      <c r="F997" s="56">
        <v>0</v>
      </c>
    </row>
    <row r="998" spans="1:6" x14ac:dyDescent="0.2">
      <c r="A998" s="57"/>
      <c r="B998" s="57"/>
      <c r="C998" s="57"/>
      <c r="D998" s="57"/>
      <c r="E998" s="57"/>
      <c r="F998" s="56">
        <v>0</v>
      </c>
    </row>
    <row r="999" spans="1:6" x14ac:dyDescent="0.2">
      <c r="A999" s="57"/>
      <c r="B999" s="57"/>
      <c r="C999" s="57"/>
      <c r="D999" s="57"/>
      <c r="E999" s="57"/>
      <c r="F999" s="56">
        <v>0</v>
      </c>
    </row>
    <row r="1000" spans="1:6" x14ac:dyDescent="0.2">
      <c r="A1000" s="57"/>
      <c r="B1000" s="57"/>
      <c r="C1000" s="57"/>
      <c r="D1000" s="57"/>
      <c r="E1000" s="57"/>
      <c r="F1000" s="56">
        <v>0</v>
      </c>
    </row>
    <row r="1001" spans="1:6" x14ac:dyDescent="0.2">
      <c r="A1001" s="57"/>
      <c r="B1001" s="57"/>
      <c r="C1001" s="57"/>
      <c r="D1001" s="57"/>
      <c r="E1001" s="57"/>
      <c r="F1001" s="56">
        <v>0</v>
      </c>
    </row>
    <row r="1002" spans="1:6" x14ac:dyDescent="0.2">
      <c r="A1002" s="57"/>
      <c r="B1002" s="57"/>
      <c r="C1002" s="57"/>
      <c r="D1002" s="57"/>
      <c r="E1002" s="57"/>
      <c r="F1002" s="56">
        <v>0</v>
      </c>
    </row>
    <row r="1003" spans="1:6" x14ac:dyDescent="0.2">
      <c r="A1003" s="57"/>
      <c r="B1003" s="57"/>
      <c r="C1003" s="57"/>
      <c r="D1003" s="57"/>
      <c r="E1003" s="57"/>
      <c r="F1003" s="56">
        <v>0</v>
      </c>
    </row>
    <row r="1004" spans="1:6" x14ac:dyDescent="0.2">
      <c r="A1004" s="57"/>
      <c r="B1004" s="57"/>
      <c r="C1004" s="57"/>
      <c r="D1004" s="57"/>
      <c r="E1004" s="57"/>
      <c r="F1004" s="56">
        <v>0</v>
      </c>
    </row>
    <row r="1005" spans="1:6" x14ac:dyDescent="0.2">
      <c r="A1005" s="57"/>
      <c r="B1005" s="57"/>
      <c r="C1005" s="57"/>
      <c r="D1005" s="57"/>
      <c r="E1005" s="57"/>
      <c r="F1005" s="56">
        <v>0</v>
      </c>
    </row>
    <row r="1006" spans="1:6" x14ac:dyDescent="0.2">
      <c r="A1006" s="57"/>
      <c r="B1006" s="57"/>
      <c r="C1006" s="57"/>
      <c r="D1006" s="57"/>
      <c r="E1006" s="57"/>
      <c r="F1006" s="56">
        <v>0</v>
      </c>
    </row>
    <row r="1007" spans="1:6" x14ac:dyDescent="0.2">
      <c r="A1007" s="57"/>
      <c r="B1007" s="57"/>
      <c r="C1007" s="57"/>
      <c r="D1007" s="57"/>
      <c r="E1007" s="57"/>
      <c r="F1007" s="56">
        <v>0</v>
      </c>
    </row>
    <row r="1008" spans="1:6" x14ac:dyDescent="0.2">
      <c r="A1008" s="57"/>
      <c r="B1008" s="57"/>
      <c r="C1008" s="57"/>
      <c r="D1008" s="57"/>
      <c r="E1008" s="57"/>
      <c r="F1008" s="56">
        <v>0</v>
      </c>
    </row>
    <row r="1009" spans="1:6" x14ac:dyDescent="0.2">
      <c r="A1009" s="57"/>
      <c r="B1009" s="57"/>
      <c r="C1009" s="57"/>
      <c r="D1009" s="57"/>
      <c r="E1009" s="57"/>
      <c r="F1009" s="56">
        <v>0</v>
      </c>
    </row>
    <row r="1010" spans="1:6" x14ac:dyDescent="0.2">
      <c r="A1010" s="57"/>
      <c r="B1010" s="57"/>
      <c r="C1010" s="57"/>
      <c r="D1010" s="57"/>
      <c r="E1010" s="57"/>
      <c r="F1010" s="56">
        <v>0</v>
      </c>
    </row>
    <row r="1011" spans="1:6" x14ac:dyDescent="0.2">
      <c r="A1011" s="57"/>
      <c r="B1011" s="57"/>
      <c r="C1011" s="57"/>
      <c r="D1011" s="57"/>
      <c r="E1011" s="57"/>
      <c r="F1011" s="56">
        <v>0</v>
      </c>
    </row>
    <row r="1012" spans="1:6" x14ac:dyDescent="0.2">
      <c r="A1012" s="57"/>
      <c r="B1012" s="57"/>
      <c r="C1012" s="57"/>
      <c r="D1012" s="57"/>
      <c r="E1012" s="57"/>
      <c r="F1012" s="56">
        <v>0</v>
      </c>
    </row>
  </sheetData>
  <sheetProtection password="CC2B" sheet="1" objects="1" scenarios="1" formatColumns="0" formatRows="0" insertColumns="0" insertRows="0"/>
  <customSheetViews>
    <customSheetView guid="{D07B1302-4C97-5B45-B34E-C55441B939E3}" scale="150" showPageBreaks="1" showGridLines="0" zeroValues="0" printArea="1" showAutoFilter="1" topLeftCell="A260">
      <selection activeCell="A273" sqref="A273:IV308"/>
      <pageMargins left="0.5" right="0.25" top="0.5" bottom="0.5" header="0.25" footer="0.25"/>
      <printOptions horizontalCentered="1"/>
      <pageSetup paperSize="9" orientation="portrait"/>
      <headerFooter alignWithMargins="0">
        <oddHeader>&amp;C&amp;6&amp;K000000ADMIN BUILDING</oddHeader>
        <oddFooter>&amp;C&amp;6Page&amp;Pof&amp;N&amp;R&amp;6&amp;A</oddFooter>
      </headerFooter>
      <autoFilter ref="B1"/>
    </customSheetView>
  </customSheetViews>
  <mergeCells count="22">
    <mergeCell ref="E35:G35"/>
    <mergeCell ref="E33:G33"/>
    <mergeCell ref="E31:G31"/>
    <mergeCell ref="E29:G29"/>
    <mergeCell ref="E45:G45"/>
    <mergeCell ref="E43:G43"/>
    <mergeCell ref="E41:G41"/>
    <mergeCell ref="E39:G39"/>
    <mergeCell ref="E37:G37"/>
    <mergeCell ref="A73:D73"/>
    <mergeCell ref="E59:G59"/>
    <mergeCell ref="E55:G55"/>
    <mergeCell ref="E49:G49"/>
    <mergeCell ref="E47:G47"/>
    <mergeCell ref="E51:G51"/>
    <mergeCell ref="E53:G53"/>
    <mergeCell ref="E57:G57"/>
    <mergeCell ref="E27:G27"/>
    <mergeCell ref="E25:G25"/>
    <mergeCell ref="E23:G23"/>
    <mergeCell ref="E21:G21"/>
    <mergeCell ref="A16:D16"/>
  </mergeCells>
  <phoneticPr fontId="0" type="noConversion"/>
  <printOptions horizontalCentered="1"/>
  <pageMargins left="0.75" right="0.75" top="0.75" bottom="0.75" header="0.25" footer="0.28000000000000003"/>
  <pageSetup paperSize="9" orientation="portrait" r:id="rId1"/>
  <headerFooter alignWithMargins="0">
    <oddFooter>&amp;C&amp;"-,Regular"&amp;8Page &amp;P of &amp;N</oddFooter>
  </headerFooter>
  <rowBreaks count="1" manualBreakCount="1">
    <brk id="61"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indexed="34"/>
  </sheetPr>
  <dimension ref="A1:IV927"/>
  <sheetViews>
    <sheetView showGridLines="0" showZeros="0" tabSelected="1" view="pageBreakPreview" topLeftCell="A413" zoomScaleSheetLayoutView="100" workbookViewId="0">
      <selection activeCell="B307" sqref="B307"/>
    </sheetView>
  </sheetViews>
  <sheetFormatPr defaultRowHeight="12" x14ac:dyDescent="0.2"/>
  <cols>
    <col min="1" max="1" width="5.7109375" style="399" customWidth="1"/>
    <col min="2" max="2" width="47.7109375" style="335" customWidth="1"/>
    <col min="3" max="3" width="6.5703125" style="336" bestFit="1" customWidth="1"/>
    <col min="4" max="4" width="5" style="336" bestFit="1" customWidth="1"/>
    <col min="5" max="5" width="8.140625" style="337" bestFit="1" customWidth="1"/>
    <col min="6" max="6" width="7.140625" style="338" bestFit="1" customWidth="1"/>
    <col min="7" max="8" width="7.42578125" style="339" customWidth="1"/>
    <col min="9" max="9" width="14.42578125" style="339" customWidth="1"/>
    <col min="10" max="10" width="14" style="339" bestFit="1" customWidth="1"/>
    <col min="11" max="11" width="10" style="339" bestFit="1" customWidth="1"/>
    <col min="12" max="13" width="9.140625" style="339"/>
    <col min="14" max="15" width="10" style="339" bestFit="1" customWidth="1"/>
    <col min="16" max="16384" width="9.140625" style="339"/>
  </cols>
  <sheetData>
    <row r="1" spans="1:17" s="330" customFormat="1" ht="18.75" x14ac:dyDescent="0.3">
      <c r="A1" s="321" t="s">
        <v>98</v>
      </c>
      <c r="B1" s="322"/>
      <c r="C1" s="323"/>
      <c r="D1" s="324"/>
      <c r="E1" s="325"/>
      <c r="F1" s="326"/>
      <c r="G1" s="324"/>
      <c r="H1" s="325"/>
      <c r="I1" s="326"/>
      <c r="J1" s="327"/>
      <c r="K1" s="328"/>
      <c r="L1" s="327"/>
      <c r="M1" s="327"/>
      <c r="N1" s="327"/>
      <c r="O1" s="327"/>
      <c r="P1" s="329"/>
      <c r="Q1" s="329"/>
    </row>
    <row r="2" spans="1:17" s="330" customFormat="1" x14ac:dyDescent="0.2">
      <c r="A2" s="322" t="s">
        <v>73</v>
      </c>
      <c r="B2" s="331"/>
      <c r="C2" s="323"/>
      <c r="D2" s="324"/>
      <c r="E2" s="323"/>
      <c r="G2" s="324"/>
      <c r="H2" s="325"/>
      <c r="I2" s="326"/>
      <c r="J2" s="327"/>
      <c r="K2" s="328"/>
      <c r="L2" s="327"/>
      <c r="M2" s="327"/>
      <c r="N2" s="327"/>
      <c r="O2" s="327"/>
      <c r="P2" s="329"/>
      <c r="Q2" s="329"/>
    </row>
    <row r="3" spans="1:17" s="330" customFormat="1" x14ac:dyDescent="0.2">
      <c r="A3" s="322" t="s">
        <v>74</v>
      </c>
      <c r="B3" s="331"/>
      <c r="C3" s="323"/>
      <c r="D3" s="324"/>
      <c r="E3" s="323"/>
      <c r="G3" s="324"/>
      <c r="H3" s="325"/>
      <c r="I3" s="326"/>
      <c r="J3" s="327"/>
      <c r="K3" s="328"/>
      <c r="L3" s="327"/>
      <c r="M3" s="327"/>
      <c r="N3" s="327"/>
      <c r="O3" s="327"/>
      <c r="P3" s="329"/>
      <c r="Q3" s="329"/>
    </row>
    <row r="4" spans="1:17" s="330" customFormat="1" x14ac:dyDescent="0.2">
      <c r="A4" s="322">
        <v>0</v>
      </c>
      <c r="B4" s="331"/>
      <c r="C4" s="323"/>
      <c r="D4" s="324"/>
      <c r="E4" s="323"/>
      <c r="G4" s="324"/>
      <c r="H4" s="325"/>
      <c r="I4" s="326"/>
      <c r="J4" s="327"/>
      <c r="K4" s="328"/>
      <c r="L4" s="327"/>
      <c r="M4" s="327"/>
      <c r="N4" s="327"/>
      <c r="O4" s="327"/>
      <c r="P4" s="329"/>
      <c r="Q4" s="329"/>
    </row>
    <row r="5" spans="1:17" s="6" customFormat="1" ht="14.25" x14ac:dyDescent="0.2">
      <c r="A5" s="16" t="s">
        <v>645</v>
      </c>
      <c r="B5" s="15"/>
      <c r="C5" s="14"/>
      <c r="D5" s="14"/>
      <c r="E5" s="14"/>
      <c r="F5" s="13"/>
      <c r="G5" s="14"/>
      <c r="H5" s="7"/>
      <c r="I5" s="8"/>
      <c r="K5" s="9"/>
    </row>
    <row r="6" spans="1:17" s="330" customFormat="1" x14ac:dyDescent="0.2">
      <c r="A6" s="322">
        <v>0</v>
      </c>
      <c r="B6" s="331"/>
      <c r="C6" s="323"/>
      <c r="D6" s="324"/>
      <c r="E6" s="323"/>
      <c r="G6" s="324"/>
      <c r="H6" s="325"/>
      <c r="I6" s="326"/>
      <c r="J6" s="327"/>
      <c r="K6" s="328"/>
      <c r="L6" s="327"/>
      <c r="M6" s="327"/>
      <c r="N6" s="327"/>
      <c r="O6" s="327"/>
      <c r="P6" s="329"/>
      <c r="Q6" s="329"/>
    </row>
    <row r="7" spans="1:17" s="6" customFormat="1" x14ac:dyDescent="0.2">
      <c r="A7" s="17" t="s">
        <v>644</v>
      </c>
      <c r="B7" s="15"/>
      <c r="C7" s="18"/>
      <c r="D7" s="14"/>
      <c r="E7" s="41"/>
      <c r="F7" s="13"/>
      <c r="G7" s="14"/>
      <c r="H7" s="7"/>
      <c r="I7" s="8"/>
      <c r="K7" s="9"/>
    </row>
    <row r="8" spans="1:17" s="6" customFormat="1" x14ac:dyDescent="0.2">
      <c r="A8" s="19" t="s">
        <v>111</v>
      </c>
      <c r="B8" s="15"/>
      <c r="C8" s="14"/>
      <c r="D8" s="42"/>
      <c r="E8" s="42"/>
      <c r="F8" s="13"/>
      <c r="G8" s="14"/>
      <c r="H8" s="7"/>
      <c r="I8" s="8"/>
      <c r="K8" s="9"/>
    </row>
    <row r="9" spans="1:17" s="6" customFormat="1" x14ac:dyDescent="0.2">
      <c r="A9" s="20" t="s">
        <v>243</v>
      </c>
      <c r="B9" s="15"/>
      <c r="C9" s="14"/>
      <c r="D9" s="14"/>
      <c r="E9" s="14"/>
      <c r="F9" s="13" t="s">
        <v>0</v>
      </c>
      <c r="G9" s="14" t="s">
        <v>0</v>
      </c>
      <c r="H9" s="7"/>
      <c r="I9" s="8"/>
      <c r="K9" s="9"/>
    </row>
    <row r="10" spans="1:17" s="330" customFormat="1" x14ac:dyDescent="0.2">
      <c r="A10" s="333"/>
      <c r="B10" s="331"/>
      <c r="D10" s="324"/>
      <c r="E10" s="323"/>
      <c r="G10" s="324"/>
      <c r="H10" s="325"/>
      <c r="I10" s="326"/>
      <c r="J10" s="327"/>
      <c r="K10" s="328"/>
      <c r="L10" s="327"/>
      <c r="M10" s="327"/>
      <c r="N10" s="327"/>
      <c r="O10" s="327"/>
      <c r="P10" s="329"/>
      <c r="Q10" s="329"/>
    </row>
    <row r="12" spans="1:17" x14ac:dyDescent="0.2">
      <c r="A12" s="334"/>
    </row>
    <row r="13" spans="1:17" x14ac:dyDescent="0.2">
      <c r="A13" s="334"/>
    </row>
    <row r="14" spans="1:17" x14ac:dyDescent="0.2">
      <c r="A14" s="334"/>
    </row>
    <row r="15" spans="1:17" x14ac:dyDescent="0.2">
      <c r="A15" s="334"/>
    </row>
    <row r="16" spans="1:17" ht="18.75" x14ac:dyDescent="0.3">
      <c r="A16" s="620" t="s">
        <v>112</v>
      </c>
      <c r="B16" s="620"/>
      <c r="C16" s="620"/>
      <c r="D16" s="620"/>
      <c r="E16" s="620"/>
      <c r="F16" s="620"/>
      <c r="G16" s="620"/>
    </row>
    <row r="17" spans="1:7" x14ac:dyDescent="0.2">
      <c r="A17" s="340"/>
      <c r="B17" s="340"/>
      <c r="C17" s="341"/>
      <c r="D17" s="341"/>
      <c r="E17" s="341"/>
      <c r="F17" s="341"/>
      <c r="G17" s="341"/>
    </row>
    <row r="18" spans="1:7" x14ac:dyDescent="0.2">
      <c r="A18" s="342"/>
      <c r="B18" s="343"/>
      <c r="C18" s="344"/>
      <c r="D18" s="345"/>
      <c r="E18" s="346"/>
      <c r="F18" s="346"/>
      <c r="G18" s="347"/>
    </row>
    <row r="19" spans="1:7" s="57" customFormat="1" x14ac:dyDescent="0.2">
      <c r="A19" s="101" t="s">
        <v>197</v>
      </c>
      <c r="B19" s="97"/>
      <c r="C19" s="102"/>
      <c r="D19" s="102"/>
      <c r="E19" s="60"/>
      <c r="F19" s="61"/>
      <c r="G19" s="62"/>
    </row>
    <row r="20" spans="1:7" s="57" customFormat="1" x14ac:dyDescent="0.2">
      <c r="A20" s="99"/>
      <c r="B20" s="99"/>
      <c r="C20" s="103"/>
      <c r="D20" s="100"/>
      <c r="E20" s="59"/>
      <c r="F20" s="59"/>
      <c r="G20" s="59"/>
    </row>
    <row r="21" spans="1:7" x14ac:dyDescent="0.2">
      <c r="A21" s="405" t="s">
        <v>647</v>
      </c>
      <c r="B21" s="407" t="s">
        <v>551</v>
      </c>
      <c r="C21" s="344" t="s">
        <v>110</v>
      </c>
      <c r="D21" s="345"/>
      <c r="E21" s="462"/>
      <c r="F21" s="463"/>
      <c r="G21" s="464"/>
    </row>
    <row r="22" spans="1:7" x14ac:dyDescent="0.2">
      <c r="A22" s="405"/>
      <c r="B22" s="408"/>
      <c r="C22" s="344"/>
      <c r="D22" s="345"/>
      <c r="E22" s="346"/>
      <c r="F22" s="346"/>
      <c r="G22" s="347"/>
    </row>
    <row r="23" spans="1:7" x14ac:dyDescent="0.2">
      <c r="A23" s="405" t="s">
        <v>648</v>
      </c>
      <c r="B23" s="407" t="s">
        <v>40</v>
      </c>
      <c r="C23" s="344" t="s">
        <v>110</v>
      </c>
      <c r="D23" s="345"/>
      <c r="E23" s="462"/>
      <c r="F23" s="463"/>
      <c r="G23" s="464"/>
    </row>
    <row r="24" spans="1:7" x14ac:dyDescent="0.2">
      <c r="A24" s="405"/>
      <c r="B24" s="408"/>
      <c r="C24" s="344"/>
      <c r="D24" s="345"/>
      <c r="E24" s="346"/>
      <c r="F24" s="346"/>
      <c r="G24" s="347"/>
    </row>
    <row r="25" spans="1:7" x14ac:dyDescent="0.2">
      <c r="A25" s="405" t="s">
        <v>649</v>
      </c>
      <c r="B25" s="407" t="s">
        <v>56</v>
      </c>
      <c r="C25" s="344" t="s">
        <v>110</v>
      </c>
      <c r="D25" s="345"/>
      <c r="E25" s="462"/>
      <c r="F25" s="463"/>
      <c r="G25" s="464"/>
    </row>
    <row r="26" spans="1:7" x14ac:dyDescent="0.2">
      <c r="A26" s="405"/>
      <c r="B26" s="408"/>
      <c r="C26" s="344"/>
      <c r="D26" s="345"/>
      <c r="E26" s="346"/>
      <c r="F26" s="346"/>
      <c r="G26" s="347"/>
    </row>
    <row r="27" spans="1:7" x14ac:dyDescent="0.2">
      <c r="A27" s="405" t="s">
        <v>650</v>
      </c>
      <c r="B27" s="407" t="s">
        <v>75</v>
      </c>
      <c r="C27" s="344" t="s">
        <v>110</v>
      </c>
      <c r="D27" s="345"/>
      <c r="E27" s="462"/>
      <c r="F27" s="463"/>
      <c r="G27" s="464"/>
    </row>
    <row r="28" spans="1:7" x14ac:dyDescent="0.2">
      <c r="A28" s="405"/>
      <c r="B28" s="408"/>
      <c r="C28" s="344"/>
      <c r="D28" s="345"/>
      <c r="E28" s="346"/>
      <c r="F28" s="346"/>
      <c r="G28" s="347"/>
    </row>
    <row r="29" spans="1:7" x14ac:dyDescent="0.2">
      <c r="A29" s="405" t="s">
        <v>651</v>
      </c>
      <c r="B29" s="407" t="s">
        <v>58</v>
      </c>
      <c r="C29" s="344" t="s">
        <v>110</v>
      </c>
      <c r="D29" s="345"/>
      <c r="E29" s="462"/>
      <c r="F29" s="463"/>
      <c r="G29" s="464"/>
    </row>
    <row r="30" spans="1:7" x14ac:dyDescent="0.2">
      <c r="A30" s="405"/>
      <c r="B30" s="408"/>
      <c r="C30" s="344"/>
      <c r="D30" s="345"/>
      <c r="E30" s="346"/>
      <c r="F30" s="346"/>
      <c r="G30" s="347"/>
    </row>
    <row r="31" spans="1:7" x14ac:dyDescent="0.2">
      <c r="A31" s="405" t="s">
        <v>652</v>
      </c>
      <c r="B31" s="407" t="s">
        <v>77</v>
      </c>
      <c r="C31" s="344" t="s">
        <v>110</v>
      </c>
      <c r="D31" s="345"/>
      <c r="E31" s="462"/>
      <c r="F31" s="463"/>
      <c r="G31" s="464"/>
    </row>
    <row r="32" spans="1:7" x14ac:dyDescent="0.2">
      <c r="A32" s="405"/>
      <c r="B32" s="408"/>
      <c r="C32" s="344"/>
      <c r="D32" s="345"/>
      <c r="E32" s="346"/>
      <c r="F32" s="346"/>
      <c r="G32" s="347"/>
    </row>
    <row r="33" spans="1:256" x14ac:dyDescent="0.2">
      <c r="A33" s="405" t="s">
        <v>653</v>
      </c>
      <c r="B33" s="407" t="s">
        <v>41</v>
      </c>
      <c r="C33" s="344" t="s">
        <v>110</v>
      </c>
      <c r="D33" s="345"/>
      <c r="E33" s="462"/>
      <c r="F33" s="463"/>
      <c r="G33" s="464"/>
    </row>
    <row r="34" spans="1:256" x14ac:dyDescent="0.2">
      <c r="A34" s="405"/>
      <c r="B34" s="408"/>
      <c r="C34" s="344"/>
      <c r="D34" s="345"/>
      <c r="E34" s="346"/>
      <c r="F34" s="346"/>
      <c r="G34" s="347"/>
    </row>
    <row r="35" spans="1:256" x14ac:dyDescent="0.2">
      <c r="A35" s="405" t="s">
        <v>654</v>
      </c>
      <c r="B35" s="407" t="s">
        <v>67</v>
      </c>
      <c r="C35" s="344" t="s">
        <v>110</v>
      </c>
      <c r="D35" s="345"/>
      <c r="E35" s="462"/>
      <c r="F35" s="463"/>
      <c r="G35" s="464"/>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349"/>
      <c r="AN35" s="349"/>
      <c r="AO35" s="349"/>
      <c r="AP35" s="349"/>
      <c r="AQ35" s="349"/>
      <c r="AR35" s="349"/>
      <c r="AS35" s="349"/>
      <c r="AT35" s="349"/>
      <c r="AU35" s="349"/>
      <c r="AV35" s="349"/>
      <c r="AW35" s="349"/>
      <c r="AX35" s="349"/>
      <c r="AY35" s="349"/>
      <c r="AZ35" s="349"/>
      <c r="BA35" s="349"/>
      <c r="BB35" s="349"/>
      <c r="BC35" s="349"/>
      <c r="BD35" s="349"/>
      <c r="BE35" s="349"/>
      <c r="BF35" s="349"/>
      <c r="BG35" s="349"/>
      <c r="BH35" s="349"/>
      <c r="BI35" s="349"/>
      <c r="BJ35" s="349"/>
      <c r="BK35" s="349"/>
      <c r="BL35" s="349"/>
      <c r="BM35" s="349"/>
      <c r="BN35" s="349"/>
      <c r="BO35" s="349"/>
      <c r="BP35" s="349"/>
      <c r="BQ35" s="349"/>
      <c r="BR35" s="349"/>
      <c r="BS35" s="349"/>
      <c r="BT35" s="349"/>
      <c r="BU35" s="349"/>
      <c r="BV35" s="349"/>
      <c r="BW35" s="349"/>
      <c r="BX35" s="349"/>
      <c r="BY35" s="349"/>
      <c r="BZ35" s="349"/>
      <c r="CA35" s="349"/>
      <c r="CB35" s="349"/>
      <c r="CC35" s="349"/>
      <c r="CD35" s="349"/>
      <c r="CE35" s="349"/>
      <c r="CF35" s="349"/>
      <c r="CG35" s="349"/>
      <c r="CH35" s="349"/>
      <c r="CI35" s="349"/>
      <c r="CJ35" s="349"/>
      <c r="CK35" s="349"/>
      <c r="CL35" s="349"/>
      <c r="CM35" s="349"/>
      <c r="CN35" s="349"/>
      <c r="CO35" s="349"/>
      <c r="CP35" s="349"/>
      <c r="CQ35" s="349"/>
      <c r="CR35" s="349"/>
      <c r="CS35" s="349"/>
      <c r="CT35" s="349"/>
      <c r="CU35" s="349"/>
      <c r="CV35" s="349"/>
      <c r="CW35" s="349"/>
      <c r="CX35" s="349"/>
      <c r="CY35" s="349"/>
      <c r="CZ35" s="349"/>
      <c r="DA35" s="349"/>
      <c r="DB35" s="349"/>
      <c r="DC35" s="349"/>
      <c r="DD35" s="349"/>
      <c r="DE35" s="349"/>
      <c r="DF35" s="349"/>
      <c r="DG35" s="349"/>
      <c r="DH35" s="349"/>
      <c r="DI35" s="349"/>
      <c r="DJ35" s="349"/>
      <c r="DK35" s="349"/>
      <c r="DL35" s="349"/>
      <c r="DM35" s="349"/>
      <c r="DN35" s="349"/>
      <c r="DO35" s="349"/>
      <c r="DP35" s="349"/>
      <c r="DQ35" s="349"/>
      <c r="DR35" s="349"/>
      <c r="DS35" s="349"/>
      <c r="DT35" s="349"/>
      <c r="DU35" s="349"/>
      <c r="DV35" s="349"/>
      <c r="DW35" s="349"/>
      <c r="DX35" s="349"/>
      <c r="DY35" s="349"/>
      <c r="DZ35" s="349"/>
      <c r="EA35" s="349"/>
      <c r="EB35" s="349"/>
      <c r="EC35" s="349"/>
      <c r="ED35" s="349"/>
      <c r="EE35" s="349"/>
      <c r="EF35" s="349"/>
      <c r="EG35" s="349"/>
      <c r="EH35" s="349"/>
      <c r="EI35" s="349"/>
      <c r="EJ35" s="349"/>
      <c r="EK35" s="349"/>
      <c r="EL35" s="349"/>
      <c r="EM35" s="349"/>
      <c r="EN35" s="349"/>
      <c r="EO35" s="349"/>
      <c r="EP35" s="349"/>
      <c r="EQ35" s="349"/>
      <c r="ER35" s="349"/>
      <c r="ES35" s="349"/>
      <c r="ET35" s="349"/>
      <c r="EU35" s="349"/>
      <c r="EV35" s="349"/>
      <c r="EW35" s="349"/>
      <c r="EX35" s="349"/>
      <c r="EY35" s="349"/>
      <c r="EZ35" s="349"/>
      <c r="FA35" s="349"/>
      <c r="FB35" s="349"/>
      <c r="FC35" s="349"/>
      <c r="FD35" s="349"/>
      <c r="FE35" s="349"/>
      <c r="FF35" s="349"/>
      <c r="FG35" s="349"/>
      <c r="FH35" s="349"/>
      <c r="FI35" s="349"/>
      <c r="FJ35" s="349"/>
      <c r="FK35" s="349"/>
      <c r="FL35" s="349"/>
      <c r="FM35" s="349"/>
      <c r="FN35" s="349"/>
      <c r="FO35" s="349"/>
      <c r="FP35" s="349"/>
      <c r="FQ35" s="349"/>
      <c r="FR35" s="349"/>
      <c r="FS35" s="349"/>
      <c r="FT35" s="349"/>
      <c r="FU35" s="349"/>
      <c r="FV35" s="349"/>
      <c r="FW35" s="349"/>
      <c r="FX35" s="349"/>
      <c r="FY35" s="349"/>
      <c r="FZ35" s="349"/>
      <c r="GA35" s="349"/>
      <c r="GB35" s="349"/>
      <c r="GC35" s="349"/>
      <c r="GD35" s="349"/>
      <c r="GE35" s="349"/>
      <c r="GF35" s="349"/>
      <c r="GG35" s="349"/>
      <c r="GH35" s="349"/>
      <c r="GI35" s="349"/>
      <c r="GJ35" s="349"/>
      <c r="GK35" s="349"/>
      <c r="GL35" s="349"/>
      <c r="GM35" s="349"/>
      <c r="GN35" s="349"/>
      <c r="GO35" s="349"/>
      <c r="GP35" s="349"/>
      <c r="GQ35" s="349"/>
      <c r="GR35" s="349"/>
      <c r="GS35" s="349"/>
      <c r="GT35" s="349"/>
      <c r="GU35" s="349"/>
      <c r="GV35" s="349"/>
      <c r="GW35" s="349"/>
      <c r="GX35" s="349"/>
      <c r="GY35" s="349"/>
      <c r="GZ35" s="349"/>
      <c r="HA35" s="349"/>
      <c r="HB35" s="349"/>
      <c r="HC35" s="349"/>
      <c r="HD35" s="349"/>
      <c r="HE35" s="349"/>
      <c r="HF35" s="349"/>
      <c r="HG35" s="349"/>
      <c r="HH35" s="349"/>
      <c r="HI35" s="349"/>
      <c r="HJ35" s="349"/>
      <c r="HK35" s="349"/>
      <c r="HL35" s="349"/>
      <c r="HM35" s="349"/>
      <c r="HN35" s="349"/>
      <c r="HO35" s="349"/>
      <c r="HP35" s="349"/>
      <c r="HQ35" s="349"/>
      <c r="HR35" s="349"/>
      <c r="HS35" s="349"/>
      <c r="HT35" s="349"/>
      <c r="HU35" s="349"/>
      <c r="HV35" s="349"/>
      <c r="HW35" s="349"/>
      <c r="HX35" s="349"/>
      <c r="HY35" s="349"/>
      <c r="HZ35" s="349"/>
      <c r="IA35" s="349"/>
      <c r="IB35" s="349"/>
      <c r="IC35" s="349"/>
      <c r="ID35" s="349"/>
      <c r="IE35" s="349"/>
      <c r="IF35" s="349"/>
      <c r="IG35" s="349"/>
      <c r="IH35" s="349"/>
      <c r="II35" s="349"/>
      <c r="IJ35" s="349"/>
      <c r="IK35" s="349"/>
      <c r="IL35" s="349"/>
      <c r="IM35" s="349"/>
      <c r="IN35" s="349"/>
      <c r="IO35" s="349"/>
      <c r="IP35" s="349"/>
      <c r="IQ35" s="349"/>
      <c r="IR35" s="349"/>
      <c r="IS35" s="349"/>
      <c r="IT35" s="349"/>
      <c r="IU35" s="349"/>
      <c r="IV35" s="349"/>
    </row>
    <row r="36" spans="1:256" x14ac:dyDescent="0.2">
      <c r="A36" s="405"/>
      <c r="B36" s="408"/>
      <c r="C36" s="344"/>
      <c r="D36" s="345"/>
      <c r="E36" s="346"/>
      <c r="F36" s="346"/>
      <c r="G36" s="347"/>
    </row>
    <row r="37" spans="1:256" x14ac:dyDescent="0.2">
      <c r="A37" s="405" t="s">
        <v>655</v>
      </c>
      <c r="B37" s="407" t="s">
        <v>76</v>
      </c>
      <c r="C37" s="344" t="s">
        <v>110</v>
      </c>
      <c r="D37" s="345"/>
      <c r="E37" s="462"/>
      <c r="F37" s="463"/>
      <c r="G37" s="464"/>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9"/>
      <c r="AL37" s="349"/>
      <c r="AM37" s="349"/>
      <c r="AN37" s="349"/>
      <c r="AO37" s="349"/>
      <c r="AP37" s="349"/>
      <c r="AQ37" s="349"/>
      <c r="AR37" s="349"/>
      <c r="AS37" s="349"/>
      <c r="AT37" s="349"/>
      <c r="AU37" s="349"/>
      <c r="AV37" s="349"/>
      <c r="AW37" s="349"/>
      <c r="AX37" s="349"/>
      <c r="AY37" s="349"/>
      <c r="AZ37" s="349"/>
      <c r="BA37" s="349"/>
      <c r="BB37" s="349"/>
      <c r="BC37" s="349"/>
      <c r="BD37" s="349"/>
      <c r="BE37" s="349"/>
      <c r="BF37" s="349"/>
      <c r="BG37" s="349"/>
      <c r="BH37" s="349"/>
      <c r="BI37" s="349"/>
      <c r="BJ37" s="349"/>
      <c r="BK37" s="349"/>
      <c r="BL37" s="349"/>
      <c r="BM37" s="349"/>
      <c r="BN37" s="349"/>
      <c r="BO37" s="349"/>
      <c r="BP37" s="349"/>
      <c r="BQ37" s="349"/>
      <c r="BR37" s="349"/>
      <c r="BS37" s="349"/>
      <c r="BT37" s="349"/>
      <c r="BU37" s="349"/>
      <c r="BV37" s="349"/>
      <c r="BW37" s="349"/>
      <c r="BX37" s="349"/>
      <c r="BY37" s="349"/>
      <c r="BZ37" s="349"/>
      <c r="CA37" s="349"/>
      <c r="CB37" s="349"/>
      <c r="CC37" s="349"/>
      <c r="CD37" s="349"/>
      <c r="CE37" s="349"/>
      <c r="CF37" s="349"/>
      <c r="CG37" s="349"/>
      <c r="CH37" s="349"/>
      <c r="CI37" s="349"/>
      <c r="CJ37" s="349"/>
      <c r="CK37" s="349"/>
      <c r="CL37" s="349"/>
      <c r="CM37" s="349"/>
      <c r="CN37" s="349"/>
      <c r="CO37" s="349"/>
      <c r="CP37" s="349"/>
      <c r="CQ37" s="349"/>
      <c r="CR37" s="349"/>
      <c r="CS37" s="349"/>
      <c r="CT37" s="349"/>
      <c r="CU37" s="349"/>
      <c r="CV37" s="349"/>
      <c r="CW37" s="349"/>
      <c r="CX37" s="349"/>
      <c r="CY37" s="349"/>
      <c r="CZ37" s="349"/>
      <c r="DA37" s="349"/>
      <c r="DB37" s="349"/>
      <c r="DC37" s="349"/>
      <c r="DD37" s="349"/>
      <c r="DE37" s="349"/>
      <c r="DF37" s="349"/>
      <c r="DG37" s="349"/>
      <c r="DH37" s="349"/>
      <c r="DI37" s="349"/>
      <c r="DJ37" s="349"/>
      <c r="DK37" s="349"/>
      <c r="DL37" s="349"/>
      <c r="DM37" s="349"/>
      <c r="DN37" s="349"/>
      <c r="DO37" s="349"/>
      <c r="DP37" s="349"/>
      <c r="DQ37" s="349"/>
      <c r="DR37" s="349"/>
      <c r="DS37" s="349"/>
      <c r="DT37" s="349"/>
      <c r="DU37" s="349"/>
      <c r="DV37" s="349"/>
      <c r="DW37" s="349"/>
      <c r="DX37" s="349"/>
      <c r="DY37" s="349"/>
      <c r="DZ37" s="349"/>
      <c r="EA37" s="349"/>
      <c r="EB37" s="349"/>
      <c r="EC37" s="349"/>
      <c r="ED37" s="349"/>
      <c r="EE37" s="349"/>
      <c r="EF37" s="349"/>
      <c r="EG37" s="349"/>
      <c r="EH37" s="349"/>
      <c r="EI37" s="349"/>
      <c r="EJ37" s="349"/>
      <c r="EK37" s="349"/>
      <c r="EL37" s="349"/>
      <c r="EM37" s="349"/>
      <c r="EN37" s="349"/>
      <c r="EO37" s="349"/>
      <c r="EP37" s="349"/>
      <c r="EQ37" s="349"/>
      <c r="ER37" s="349"/>
      <c r="ES37" s="349"/>
      <c r="ET37" s="349"/>
      <c r="EU37" s="349"/>
      <c r="EV37" s="349"/>
      <c r="EW37" s="349"/>
      <c r="EX37" s="349"/>
      <c r="EY37" s="349"/>
      <c r="EZ37" s="349"/>
      <c r="FA37" s="349"/>
      <c r="FB37" s="349"/>
      <c r="FC37" s="349"/>
      <c r="FD37" s="349"/>
      <c r="FE37" s="349"/>
      <c r="FF37" s="349"/>
      <c r="FG37" s="349"/>
      <c r="FH37" s="349"/>
      <c r="FI37" s="349"/>
      <c r="FJ37" s="349"/>
      <c r="FK37" s="349"/>
      <c r="FL37" s="349"/>
      <c r="FM37" s="349"/>
      <c r="FN37" s="349"/>
      <c r="FO37" s="349"/>
      <c r="FP37" s="349"/>
      <c r="FQ37" s="349"/>
      <c r="FR37" s="349"/>
      <c r="FS37" s="349"/>
      <c r="FT37" s="349"/>
      <c r="FU37" s="349"/>
      <c r="FV37" s="349"/>
      <c r="FW37" s="349"/>
      <c r="FX37" s="349"/>
      <c r="FY37" s="349"/>
      <c r="FZ37" s="349"/>
      <c r="GA37" s="349"/>
      <c r="GB37" s="349"/>
      <c r="GC37" s="349"/>
      <c r="GD37" s="349"/>
      <c r="GE37" s="349"/>
      <c r="GF37" s="349"/>
      <c r="GG37" s="349"/>
      <c r="GH37" s="349"/>
      <c r="GI37" s="349"/>
      <c r="GJ37" s="349"/>
      <c r="GK37" s="349"/>
      <c r="GL37" s="349"/>
      <c r="GM37" s="349"/>
      <c r="GN37" s="349"/>
      <c r="GO37" s="349"/>
      <c r="GP37" s="349"/>
      <c r="GQ37" s="349"/>
      <c r="GR37" s="349"/>
      <c r="GS37" s="349"/>
      <c r="GT37" s="349"/>
      <c r="GU37" s="349"/>
      <c r="GV37" s="349"/>
      <c r="GW37" s="349"/>
      <c r="GX37" s="349"/>
      <c r="GY37" s="349"/>
      <c r="GZ37" s="349"/>
      <c r="HA37" s="349"/>
      <c r="HB37" s="349"/>
      <c r="HC37" s="349"/>
      <c r="HD37" s="349"/>
      <c r="HE37" s="349"/>
      <c r="HF37" s="349"/>
      <c r="HG37" s="349"/>
      <c r="HH37" s="349"/>
      <c r="HI37" s="349"/>
      <c r="HJ37" s="349"/>
      <c r="HK37" s="349"/>
      <c r="HL37" s="349"/>
      <c r="HM37" s="349"/>
      <c r="HN37" s="349"/>
      <c r="HO37" s="349"/>
      <c r="HP37" s="349"/>
      <c r="HQ37" s="349"/>
      <c r="HR37" s="349"/>
      <c r="HS37" s="349"/>
      <c r="HT37" s="349"/>
      <c r="HU37" s="349"/>
      <c r="HV37" s="349"/>
      <c r="HW37" s="349"/>
      <c r="HX37" s="349"/>
      <c r="HY37" s="349"/>
      <c r="HZ37" s="349"/>
      <c r="IA37" s="349"/>
      <c r="IB37" s="349"/>
      <c r="IC37" s="349"/>
      <c r="ID37" s="349"/>
      <c r="IE37" s="349"/>
      <c r="IF37" s="349"/>
      <c r="IG37" s="349"/>
      <c r="IH37" s="349"/>
      <c r="II37" s="349"/>
      <c r="IJ37" s="349"/>
      <c r="IK37" s="349"/>
      <c r="IL37" s="349"/>
      <c r="IM37" s="349"/>
      <c r="IN37" s="349"/>
      <c r="IO37" s="349"/>
      <c r="IP37" s="349"/>
      <c r="IQ37" s="349"/>
      <c r="IR37" s="349"/>
      <c r="IS37" s="349"/>
      <c r="IT37" s="349"/>
      <c r="IU37" s="349"/>
      <c r="IV37" s="349"/>
    </row>
    <row r="38" spans="1:256" x14ac:dyDescent="0.2">
      <c r="A38" s="405"/>
      <c r="B38" s="408"/>
      <c r="C38" s="344"/>
      <c r="D38" s="345"/>
      <c r="E38" s="346"/>
      <c r="F38" s="346"/>
      <c r="G38" s="347"/>
    </row>
    <row r="39" spans="1:256" x14ac:dyDescent="0.2">
      <c r="A39" s="405" t="s">
        <v>656</v>
      </c>
      <c r="B39" s="407" t="s">
        <v>95</v>
      </c>
      <c r="C39" s="344" t="s">
        <v>110</v>
      </c>
      <c r="D39" s="345"/>
      <c r="E39" s="462"/>
      <c r="F39" s="463"/>
      <c r="G39" s="464"/>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49"/>
      <c r="AL39" s="349"/>
      <c r="AM39" s="349"/>
      <c r="AN39" s="349"/>
      <c r="AO39" s="349"/>
      <c r="AP39" s="349"/>
      <c r="AQ39" s="349"/>
      <c r="AR39" s="349"/>
      <c r="AS39" s="349"/>
      <c r="AT39" s="349"/>
      <c r="AU39" s="349"/>
      <c r="AV39" s="349"/>
      <c r="AW39" s="349"/>
      <c r="AX39" s="349"/>
      <c r="AY39" s="349"/>
      <c r="AZ39" s="349"/>
      <c r="BA39" s="349"/>
      <c r="BB39" s="349"/>
      <c r="BC39" s="349"/>
      <c r="BD39" s="349"/>
      <c r="BE39" s="349"/>
      <c r="BF39" s="349"/>
      <c r="BG39" s="349"/>
      <c r="BH39" s="349"/>
      <c r="BI39" s="349"/>
      <c r="BJ39" s="349"/>
      <c r="BK39" s="349"/>
      <c r="BL39" s="349"/>
      <c r="BM39" s="349"/>
      <c r="BN39" s="349"/>
      <c r="BO39" s="349"/>
      <c r="BP39" s="349"/>
      <c r="BQ39" s="349"/>
      <c r="BR39" s="349"/>
      <c r="BS39" s="349"/>
      <c r="BT39" s="349"/>
      <c r="BU39" s="349"/>
      <c r="BV39" s="349"/>
      <c r="BW39" s="349"/>
      <c r="BX39" s="349"/>
      <c r="BY39" s="349"/>
      <c r="BZ39" s="349"/>
      <c r="CA39" s="349"/>
      <c r="CB39" s="349"/>
      <c r="CC39" s="349"/>
      <c r="CD39" s="349"/>
      <c r="CE39" s="349"/>
      <c r="CF39" s="349"/>
      <c r="CG39" s="349"/>
      <c r="CH39" s="349"/>
      <c r="CI39" s="349"/>
      <c r="CJ39" s="349"/>
      <c r="CK39" s="349"/>
      <c r="CL39" s="349"/>
      <c r="CM39" s="349"/>
      <c r="CN39" s="349"/>
      <c r="CO39" s="349"/>
      <c r="CP39" s="349"/>
      <c r="CQ39" s="349"/>
      <c r="CR39" s="349"/>
      <c r="CS39" s="349"/>
      <c r="CT39" s="349"/>
      <c r="CU39" s="349"/>
      <c r="CV39" s="349"/>
      <c r="CW39" s="349"/>
      <c r="CX39" s="349"/>
      <c r="CY39" s="349"/>
      <c r="CZ39" s="349"/>
      <c r="DA39" s="349"/>
      <c r="DB39" s="349"/>
      <c r="DC39" s="349"/>
      <c r="DD39" s="349"/>
      <c r="DE39" s="349"/>
      <c r="DF39" s="349"/>
      <c r="DG39" s="349"/>
      <c r="DH39" s="349"/>
      <c r="DI39" s="349"/>
      <c r="DJ39" s="349"/>
      <c r="DK39" s="349"/>
      <c r="DL39" s="349"/>
      <c r="DM39" s="349"/>
      <c r="DN39" s="349"/>
      <c r="DO39" s="349"/>
      <c r="DP39" s="349"/>
      <c r="DQ39" s="349"/>
      <c r="DR39" s="349"/>
      <c r="DS39" s="349"/>
      <c r="DT39" s="349"/>
      <c r="DU39" s="349"/>
      <c r="DV39" s="349"/>
      <c r="DW39" s="349"/>
      <c r="DX39" s="349"/>
      <c r="DY39" s="349"/>
      <c r="DZ39" s="349"/>
      <c r="EA39" s="349"/>
      <c r="EB39" s="349"/>
      <c r="EC39" s="349"/>
      <c r="ED39" s="349"/>
      <c r="EE39" s="349"/>
      <c r="EF39" s="349"/>
      <c r="EG39" s="349"/>
      <c r="EH39" s="349"/>
      <c r="EI39" s="349"/>
      <c r="EJ39" s="349"/>
      <c r="EK39" s="349"/>
      <c r="EL39" s="349"/>
      <c r="EM39" s="349"/>
      <c r="EN39" s="349"/>
      <c r="EO39" s="349"/>
      <c r="EP39" s="349"/>
      <c r="EQ39" s="349"/>
      <c r="ER39" s="349"/>
      <c r="ES39" s="349"/>
      <c r="ET39" s="349"/>
      <c r="EU39" s="349"/>
      <c r="EV39" s="349"/>
      <c r="EW39" s="349"/>
      <c r="EX39" s="349"/>
      <c r="EY39" s="349"/>
      <c r="EZ39" s="349"/>
      <c r="FA39" s="349"/>
      <c r="FB39" s="349"/>
      <c r="FC39" s="349"/>
      <c r="FD39" s="349"/>
      <c r="FE39" s="349"/>
      <c r="FF39" s="349"/>
      <c r="FG39" s="349"/>
      <c r="FH39" s="349"/>
      <c r="FI39" s="349"/>
      <c r="FJ39" s="349"/>
      <c r="FK39" s="349"/>
      <c r="FL39" s="349"/>
      <c r="FM39" s="349"/>
      <c r="FN39" s="349"/>
      <c r="FO39" s="349"/>
      <c r="FP39" s="349"/>
      <c r="FQ39" s="349"/>
      <c r="FR39" s="349"/>
      <c r="FS39" s="349"/>
      <c r="FT39" s="349"/>
      <c r="FU39" s="349"/>
      <c r="FV39" s="349"/>
      <c r="FW39" s="349"/>
      <c r="FX39" s="349"/>
      <c r="FY39" s="349"/>
      <c r="FZ39" s="349"/>
      <c r="GA39" s="349"/>
      <c r="GB39" s="349"/>
      <c r="GC39" s="349"/>
      <c r="GD39" s="349"/>
      <c r="GE39" s="349"/>
      <c r="GF39" s="349"/>
      <c r="GG39" s="349"/>
      <c r="GH39" s="349"/>
      <c r="GI39" s="349"/>
      <c r="GJ39" s="349"/>
      <c r="GK39" s="349"/>
      <c r="GL39" s="349"/>
      <c r="GM39" s="349"/>
      <c r="GN39" s="349"/>
      <c r="GO39" s="349"/>
      <c r="GP39" s="349"/>
      <c r="GQ39" s="349"/>
      <c r="GR39" s="349"/>
      <c r="GS39" s="349"/>
      <c r="GT39" s="349"/>
      <c r="GU39" s="349"/>
      <c r="GV39" s="349"/>
      <c r="GW39" s="349"/>
      <c r="GX39" s="349"/>
      <c r="GY39" s="349"/>
      <c r="GZ39" s="349"/>
      <c r="HA39" s="349"/>
      <c r="HB39" s="349"/>
      <c r="HC39" s="349"/>
      <c r="HD39" s="349"/>
      <c r="HE39" s="349"/>
      <c r="HF39" s="349"/>
      <c r="HG39" s="349"/>
      <c r="HH39" s="349"/>
      <c r="HI39" s="349"/>
      <c r="HJ39" s="349"/>
      <c r="HK39" s="349"/>
      <c r="HL39" s="349"/>
      <c r="HM39" s="349"/>
      <c r="HN39" s="349"/>
      <c r="HO39" s="349"/>
      <c r="HP39" s="349"/>
      <c r="HQ39" s="349"/>
      <c r="HR39" s="349"/>
      <c r="HS39" s="349"/>
      <c r="HT39" s="349"/>
      <c r="HU39" s="349"/>
      <c r="HV39" s="349"/>
      <c r="HW39" s="349"/>
      <c r="HX39" s="349"/>
      <c r="HY39" s="349"/>
      <c r="HZ39" s="349"/>
      <c r="IA39" s="349"/>
      <c r="IB39" s="349"/>
      <c r="IC39" s="349"/>
      <c r="ID39" s="349"/>
      <c r="IE39" s="349"/>
      <c r="IF39" s="349"/>
      <c r="IG39" s="349"/>
      <c r="IH39" s="349"/>
      <c r="II39" s="349"/>
      <c r="IJ39" s="349"/>
      <c r="IK39" s="349"/>
      <c r="IL39" s="349"/>
      <c r="IM39" s="349"/>
      <c r="IN39" s="349"/>
      <c r="IO39" s="349"/>
      <c r="IP39" s="349"/>
      <c r="IQ39" s="349"/>
      <c r="IR39" s="349"/>
      <c r="IS39" s="349"/>
      <c r="IT39" s="349"/>
      <c r="IU39" s="349"/>
      <c r="IV39" s="349"/>
    </row>
    <row r="40" spans="1:256" x14ac:dyDescent="0.2">
      <c r="A40" s="405"/>
      <c r="B40" s="408"/>
      <c r="C40" s="344"/>
      <c r="D40" s="345"/>
      <c r="E40" s="346"/>
      <c r="F40" s="346"/>
      <c r="G40" s="347"/>
    </row>
    <row r="41" spans="1:256" x14ac:dyDescent="0.2">
      <c r="A41" s="405" t="s">
        <v>657</v>
      </c>
      <c r="B41" s="407" t="s">
        <v>167</v>
      </c>
      <c r="C41" s="344" t="s">
        <v>110</v>
      </c>
      <c r="D41" s="345"/>
      <c r="E41" s="462"/>
      <c r="F41" s="463"/>
      <c r="G41" s="464"/>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49"/>
      <c r="AL41" s="349"/>
      <c r="AM41" s="349"/>
      <c r="AN41" s="349"/>
      <c r="AO41" s="349"/>
      <c r="AP41" s="349"/>
      <c r="AQ41" s="349"/>
      <c r="AR41" s="349"/>
      <c r="AS41" s="349"/>
      <c r="AT41" s="349"/>
      <c r="AU41" s="349"/>
      <c r="AV41" s="349"/>
      <c r="AW41" s="349"/>
      <c r="AX41" s="349"/>
      <c r="AY41" s="349"/>
      <c r="AZ41" s="349"/>
      <c r="BA41" s="349"/>
      <c r="BB41" s="349"/>
      <c r="BC41" s="349"/>
      <c r="BD41" s="349"/>
      <c r="BE41" s="349"/>
      <c r="BF41" s="349"/>
      <c r="BG41" s="349"/>
      <c r="BH41" s="349"/>
      <c r="BI41" s="349"/>
      <c r="BJ41" s="349"/>
      <c r="BK41" s="349"/>
      <c r="BL41" s="349"/>
      <c r="BM41" s="349"/>
      <c r="BN41" s="349"/>
      <c r="BO41" s="349"/>
      <c r="BP41" s="349"/>
      <c r="BQ41" s="349"/>
      <c r="BR41" s="349"/>
      <c r="BS41" s="349"/>
      <c r="BT41" s="349"/>
      <c r="BU41" s="349"/>
      <c r="BV41" s="349"/>
      <c r="BW41" s="349"/>
      <c r="BX41" s="349"/>
      <c r="BY41" s="349"/>
      <c r="BZ41" s="349"/>
      <c r="CA41" s="349"/>
      <c r="CB41" s="349"/>
      <c r="CC41" s="349"/>
      <c r="CD41" s="349"/>
      <c r="CE41" s="349"/>
      <c r="CF41" s="349"/>
      <c r="CG41" s="349"/>
      <c r="CH41" s="349"/>
      <c r="CI41" s="349"/>
      <c r="CJ41" s="349"/>
      <c r="CK41" s="349"/>
      <c r="CL41" s="349"/>
      <c r="CM41" s="349"/>
      <c r="CN41" s="349"/>
      <c r="CO41" s="349"/>
      <c r="CP41" s="349"/>
      <c r="CQ41" s="349"/>
      <c r="CR41" s="349"/>
      <c r="CS41" s="349"/>
      <c r="CT41" s="349"/>
      <c r="CU41" s="349"/>
      <c r="CV41" s="349"/>
      <c r="CW41" s="349"/>
      <c r="CX41" s="349"/>
      <c r="CY41" s="349"/>
      <c r="CZ41" s="349"/>
      <c r="DA41" s="349"/>
      <c r="DB41" s="349"/>
      <c r="DC41" s="349"/>
      <c r="DD41" s="349"/>
      <c r="DE41" s="349"/>
      <c r="DF41" s="349"/>
      <c r="DG41" s="349"/>
      <c r="DH41" s="349"/>
      <c r="DI41" s="349"/>
      <c r="DJ41" s="349"/>
      <c r="DK41" s="349"/>
      <c r="DL41" s="349"/>
      <c r="DM41" s="349"/>
      <c r="DN41" s="349"/>
      <c r="DO41" s="349"/>
      <c r="DP41" s="349"/>
      <c r="DQ41" s="349"/>
      <c r="DR41" s="349"/>
      <c r="DS41" s="349"/>
      <c r="DT41" s="349"/>
      <c r="DU41" s="349"/>
      <c r="DV41" s="349"/>
      <c r="DW41" s="349"/>
      <c r="DX41" s="349"/>
      <c r="DY41" s="349"/>
      <c r="DZ41" s="349"/>
      <c r="EA41" s="349"/>
      <c r="EB41" s="349"/>
      <c r="EC41" s="349"/>
      <c r="ED41" s="349"/>
      <c r="EE41" s="349"/>
      <c r="EF41" s="349"/>
      <c r="EG41" s="349"/>
      <c r="EH41" s="349"/>
      <c r="EI41" s="349"/>
      <c r="EJ41" s="349"/>
      <c r="EK41" s="349"/>
      <c r="EL41" s="349"/>
      <c r="EM41" s="349"/>
      <c r="EN41" s="349"/>
      <c r="EO41" s="349"/>
      <c r="EP41" s="349"/>
      <c r="EQ41" s="349"/>
      <c r="ER41" s="349"/>
      <c r="ES41" s="349"/>
      <c r="ET41" s="349"/>
      <c r="EU41" s="349"/>
      <c r="EV41" s="349"/>
      <c r="EW41" s="349"/>
      <c r="EX41" s="349"/>
      <c r="EY41" s="349"/>
      <c r="EZ41" s="349"/>
      <c r="FA41" s="349"/>
      <c r="FB41" s="349"/>
      <c r="FC41" s="349"/>
      <c r="FD41" s="349"/>
      <c r="FE41" s="349"/>
      <c r="FF41" s="349"/>
      <c r="FG41" s="349"/>
      <c r="FH41" s="349"/>
      <c r="FI41" s="349"/>
      <c r="FJ41" s="349"/>
      <c r="FK41" s="349"/>
      <c r="FL41" s="349"/>
      <c r="FM41" s="349"/>
      <c r="FN41" s="349"/>
      <c r="FO41" s="349"/>
      <c r="FP41" s="349"/>
      <c r="FQ41" s="349"/>
      <c r="FR41" s="349"/>
      <c r="FS41" s="349"/>
      <c r="FT41" s="349"/>
      <c r="FU41" s="349"/>
      <c r="FV41" s="349"/>
      <c r="FW41" s="349"/>
      <c r="FX41" s="349"/>
      <c r="FY41" s="349"/>
      <c r="FZ41" s="349"/>
      <c r="GA41" s="349"/>
      <c r="GB41" s="349"/>
      <c r="GC41" s="349"/>
      <c r="GD41" s="349"/>
      <c r="GE41" s="349"/>
      <c r="GF41" s="349"/>
      <c r="GG41" s="349"/>
      <c r="GH41" s="349"/>
      <c r="GI41" s="349"/>
      <c r="GJ41" s="349"/>
      <c r="GK41" s="349"/>
      <c r="GL41" s="349"/>
      <c r="GM41" s="349"/>
      <c r="GN41" s="349"/>
      <c r="GO41" s="349"/>
      <c r="GP41" s="349"/>
      <c r="GQ41" s="349"/>
      <c r="GR41" s="349"/>
      <c r="GS41" s="349"/>
      <c r="GT41" s="349"/>
      <c r="GU41" s="349"/>
      <c r="GV41" s="349"/>
      <c r="GW41" s="349"/>
      <c r="GX41" s="349"/>
      <c r="GY41" s="349"/>
      <c r="GZ41" s="349"/>
      <c r="HA41" s="349"/>
      <c r="HB41" s="349"/>
      <c r="HC41" s="349"/>
      <c r="HD41" s="349"/>
      <c r="HE41" s="349"/>
      <c r="HF41" s="349"/>
      <c r="HG41" s="349"/>
      <c r="HH41" s="349"/>
      <c r="HI41" s="349"/>
      <c r="HJ41" s="349"/>
      <c r="HK41" s="349"/>
      <c r="HL41" s="349"/>
      <c r="HM41" s="349"/>
      <c r="HN41" s="349"/>
      <c r="HO41" s="349"/>
      <c r="HP41" s="349"/>
      <c r="HQ41" s="349"/>
      <c r="HR41" s="349"/>
      <c r="HS41" s="349"/>
      <c r="HT41" s="349"/>
      <c r="HU41" s="349"/>
      <c r="HV41" s="349"/>
      <c r="HW41" s="349"/>
      <c r="HX41" s="349"/>
      <c r="HY41" s="349"/>
      <c r="HZ41" s="349"/>
      <c r="IA41" s="349"/>
      <c r="IB41" s="349"/>
      <c r="IC41" s="349"/>
      <c r="ID41" s="349"/>
      <c r="IE41" s="349"/>
      <c r="IF41" s="349"/>
      <c r="IG41" s="349"/>
      <c r="IH41" s="349"/>
      <c r="II41" s="349"/>
      <c r="IJ41" s="349"/>
      <c r="IK41" s="349"/>
      <c r="IL41" s="349"/>
      <c r="IM41" s="349"/>
      <c r="IN41" s="349"/>
      <c r="IO41" s="349"/>
      <c r="IP41" s="349"/>
      <c r="IQ41" s="349"/>
      <c r="IR41" s="349"/>
      <c r="IS41" s="349"/>
      <c r="IT41" s="349"/>
      <c r="IU41" s="349"/>
      <c r="IV41" s="349"/>
    </row>
    <row r="42" spans="1:256" x14ac:dyDescent="0.2">
      <c r="A42" s="405"/>
      <c r="B42" s="408"/>
      <c r="C42" s="344"/>
      <c r="D42" s="345"/>
      <c r="E42" s="346"/>
      <c r="F42" s="346"/>
      <c r="G42" s="347"/>
    </row>
    <row r="43" spans="1:256" x14ac:dyDescent="0.2">
      <c r="A43" s="405" t="s">
        <v>658</v>
      </c>
      <c r="B43" s="407" t="s">
        <v>42</v>
      </c>
      <c r="C43" s="344" t="s">
        <v>110</v>
      </c>
      <c r="D43" s="345"/>
      <c r="E43" s="462"/>
      <c r="F43" s="463"/>
      <c r="G43" s="464"/>
    </row>
    <row r="44" spans="1:256" x14ac:dyDescent="0.2">
      <c r="A44" s="405"/>
      <c r="B44" s="408"/>
      <c r="C44" s="344"/>
      <c r="D44" s="345"/>
      <c r="E44" s="346"/>
      <c r="F44" s="346"/>
      <c r="G44" s="347"/>
    </row>
    <row r="45" spans="1:256" x14ac:dyDescent="0.2">
      <c r="A45" s="405" t="s">
        <v>659</v>
      </c>
      <c r="B45" s="407" t="s">
        <v>214</v>
      </c>
      <c r="C45" s="344" t="s">
        <v>110</v>
      </c>
      <c r="D45" s="345"/>
      <c r="E45" s="462"/>
      <c r="F45" s="463"/>
      <c r="G45" s="464"/>
    </row>
    <row r="46" spans="1:256" x14ac:dyDescent="0.2">
      <c r="A46" s="352"/>
      <c r="B46" s="407"/>
      <c r="C46" s="350"/>
      <c r="D46" s="345"/>
      <c r="E46" s="346"/>
      <c r="F46" s="351"/>
      <c r="G46" s="347"/>
    </row>
    <row r="47" spans="1:256" x14ac:dyDescent="0.2">
      <c r="A47" s="405" t="s">
        <v>660</v>
      </c>
      <c r="B47" s="407" t="s">
        <v>680</v>
      </c>
      <c r="C47" s="344" t="s">
        <v>110</v>
      </c>
      <c r="D47" s="345"/>
      <c r="E47" s="462"/>
      <c r="F47" s="463"/>
      <c r="G47" s="464"/>
    </row>
    <row r="48" spans="1:256" x14ac:dyDescent="0.2">
      <c r="A48" s="352"/>
      <c r="B48" s="331"/>
      <c r="C48" s="350"/>
      <c r="D48" s="345"/>
      <c r="E48" s="346"/>
      <c r="F48" s="351"/>
      <c r="G48" s="347"/>
    </row>
    <row r="49" spans="1:7" x14ac:dyDescent="0.2">
      <c r="A49" s="405" t="s">
        <v>679</v>
      </c>
      <c r="B49" s="407" t="s">
        <v>78</v>
      </c>
      <c r="C49" s="344" t="s">
        <v>110</v>
      </c>
      <c r="D49" s="345"/>
      <c r="E49" s="462"/>
      <c r="F49" s="463"/>
      <c r="G49" s="464"/>
    </row>
    <row r="50" spans="1:7" x14ac:dyDescent="0.2">
      <c r="A50" s="352"/>
      <c r="B50" s="331"/>
      <c r="C50" s="350"/>
      <c r="D50" s="345"/>
      <c r="E50" s="346"/>
      <c r="F50" s="351"/>
      <c r="G50" s="347"/>
    </row>
    <row r="51" spans="1:7" x14ac:dyDescent="0.2">
      <c r="A51" s="342" t="s">
        <v>661</v>
      </c>
      <c r="B51" s="409"/>
      <c r="C51" s="350" t="s">
        <v>110</v>
      </c>
      <c r="D51" s="345"/>
      <c r="E51" s="465"/>
      <c r="F51" s="466"/>
      <c r="G51" s="467"/>
    </row>
    <row r="52" spans="1:7" x14ac:dyDescent="0.2">
      <c r="A52" s="342"/>
      <c r="B52" s="353"/>
      <c r="C52" s="345"/>
      <c r="D52" s="345"/>
      <c r="E52" s="346"/>
      <c r="F52" s="346"/>
      <c r="G52" s="347"/>
    </row>
    <row r="53" spans="1:7" x14ac:dyDescent="0.2">
      <c r="A53" s="342"/>
      <c r="B53" s="353"/>
      <c r="C53" s="345"/>
      <c r="D53" s="345"/>
      <c r="E53" s="346"/>
      <c r="F53" s="351"/>
      <c r="G53" s="347"/>
    </row>
    <row r="54" spans="1:7" x14ac:dyDescent="0.2">
      <c r="A54" s="342"/>
      <c r="B54" s="353"/>
      <c r="C54" s="345"/>
      <c r="D54" s="345"/>
      <c r="E54" s="346"/>
      <c r="F54" s="351"/>
      <c r="G54" s="347"/>
    </row>
    <row r="55" spans="1:7" x14ac:dyDescent="0.2">
      <c r="A55" s="342"/>
      <c r="B55" s="353"/>
      <c r="C55" s="345"/>
      <c r="D55" s="345"/>
      <c r="E55" s="346"/>
      <c r="F55" s="351"/>
      <c r="G55" s="347"/>
    </row>
    <row r="56" spans="1:7" x14ac:dyDescent="0.2">
      <c r="A56" s="342"/>
      <c r="B56" s="353"/>
      <c r="C56" s="345"/>
      <c r="D56" s="345"/>
      <c r="E56" s="346"/>
      <c r="F56" s="351"/>
      <c r="G56" s="347"/>
    </row>
    <row r="57" spans="1:7" x14ac:dyDescent="0.2">
      <c r="A57" s="342"/>
      <c r="B57" s="353"/>
      <c r="C57" s="345"/>
      <c r="D57" s="345"/>
      <c r="E57" s="346"/>
      <c r="F57" s="351"/>
      <c r="G57" s="347"/>
    </row>
    <row r="58" spans="1:7" x14ac:dyDescent="0.2">
      <c r="A58" s="342"/>
      <c r="B58" s="353"/>
      <c r="C58" s="345"/>
      <c r="D58" s="345"/>
      <c r="E58" s="346"/>
      <c r="F58" s="351"/>
      <c r="G58" s="347"/>
    </row>
    <row r="59" spans="1:7" x14ac:dyDescent="0.2">
      <c r="A59" s="342"/>
      <c r="B59" s="353"/>
      <c r="C59" s="345"/>
      <c r="D59" s="345"/>
      <c r="E59" s="346"/>
      <c r="F59" s="351"/>
      <c r="G59" s="347"/>
    </row>
    <row r="60" spans="1:7" x14ac:dyDescent="0.2">
      <c r="A60" s="342"/>
      <c r="B60" s="353"/>
      <c r="C60" s="345"/>
      <c r="D60" s="345"/>
      <c r="E60" s="346"/>
      <c r="F60" s="351"/>
      <c r="G60" s="347"/>
    </row>
    <row r="61" spans="1:7" x14ac:dyDescent="0.2">
      <c r="A61" s="342"/>
      <c r="B61" s="353"/>
      <c r="C61" s="345"/>
      <c r="D61" s="345"/>
      <c r="E61" s="346"/>
      <c r="F61" s="351"/>
      <c r="G61" s="347"/>
    </row>
    <row r="62" spans="1:7" x14ac:dyDescent="0.2">
      <c r="A62" s="342"/>
      <c r="B62" s="353"/>
      <c r="C62" s="345"/>
      <c r="D62" s="345"/>
      <c r="E62" s="346"/>
      <c r="F62" s="351"/>
      <c r="G62" s="347"/>
    </row>
    <row r="63" spans="1:7" x14ac:dyDescent="0.2">
      <c r="A63" s="342"/>
      <c r="B63" s="353"/>
      <c r="C63" s="345"/>
      <c r="D63" s="345"/>
      <c r="E63" s="346"/>
      <c r="F63" s="351"/>
      <c r="G63" s="347"/>
    </row>
    <row r="64" spans="1:7" x14ac:dyDescent="0.2">
      <c r="A64" s="342"/>
      <c r="B64" s="353"/>
      <c r="C64" s="345"/>
      <c r="D64" s="345"/>
      <c r="E64" s="346"/>
      <c r="F64" s="351"/>
      <c r="G64" s="347"/>
    </row>
    <row r="65" spans="1:17" ht="18.75" x14ac:dyDescent="0.2">
      <c r="A65" s="500" t="s">
        <v>98</v>
      </c>
      <c r="B65" s="16"/>
      <c r="C65" s="501"/>
      <c r="D65" s="502"/>
      <c r="E65" s="503"/>
      <c r="F65" s="504"/>
      <c r="G65" s="502"/>
    </row>
    <row r="66" spans="1:17" x14ac:dyDescent="0.2">
      <c r="A66" s="16" t="s">
        <v>73</v>
      </c>
      <c r="B66" s="91"/>
      <c r="C66" s="501"/>
      <c r="D66" s="502"/>
      <c r="E66" s="501"/>
      <c r="F66" s="505"/>
      <c r="G66" s="502"/>
    </row>
    <row r="67" spans="1:17" s="330" customFormat="1" x14ac:dyDescent="0.2">
      <c r="A67" s="16" t="s">
        <v>74</v>
      </c>
      <c r="B67" s="91"/>
      <c r="C67" s="501"/>
      <c r="D67" s="502"/>
      <c r="E67" s="501"/>
      <c r="F67" s="505"/>
      <c r="G67" s="502"/>
      <c r="H67" s="325"/>
      <c r="I67" s="326"/>
      <c r="J67" s="327"/>
      <c r="K67" s="328"/>
      <c r="L67" s="327"/>
      <c r="M67" s="327"/>
      <c r="N67" s="327"/>
      <c r="O67" s="327"/>
      <c r="P67" s="329"/>
      <c r="Q67" s="329"/>
    </row>
    <row r="68" spans="1:17" s="330" customFormat="1" x14ac:dyDescent="0.2">
      <c r="A68" s="16">
        <v>0</v>
      </c>
      <c r="B68" s="91"/>
      <c r="C68" s="501"/>
      <c r="D68" s="502"/>
      <c r="E68" s="501"/>
      <c r="F68" s="505"/>
      <c r="G68" s="502"/>
      <c r="H68" s="325"/>
      <c r="I68" s="326"/>
      <c r="J68" s="327"/>
      <c r="K68" s="328"/>
      <c r="L68" s="327"/>
      <c r="M68" s="327"/>
      <c r="N68" s="327"/>
      <c r="O68" s="327"/>
      <c r="P68" s="329"/>
      <c r="Q68" s="329"/>
    </row>
    <row r="69" spans="1:17" s="330" customFormat="1" ht="14.25" x14ac:dyDescent="0.2">
      <c r="A69" s="16" t="s">
        <v>645</v>
      </c>
      <c r="B69" s="91"/>
      <c r="C69" s="501"/>
      <c r="D69" s="502"/>
      <c r="E69" s="501"/>
      <c r="F69" s="505"/>
      <c r="G69" s="502"/>
      <c r="H69" s="325"/>
      <c r="I69" s="326"/>
      <c r="J69" s="327"/>
      <c r="K69" s="328"/>
      <c r="L69" s="327"/>
      <c r="M69" s="327"/>
      <c r="N69" s="327"/>
      <c r="O69" s="327"/>
      <c r="P69" s="329"/>
      <c r="Q69" s="329"/>
    </row>
    <row r="70" spans="1:17" s="330" customFormat="1" x14ac:dyDescent="0.2">
      <c r="A70" s="16">
        <v>0</v>
      </c>
      <c r="B70" s="91"/>
      <c r="C70" s="501"/>
      <c r="D70" s="502"/>
      <c r="E70" s="501"/>
      <c r="F70" s="505"/>
      <c r="G70" s="502"/>
      <c r="H70" s="325"/>
      <c r="I70" s="326"/>
      <c r="J70" s="327"/>
      <c r="K70" s="328"/>
      <c r="L70" s="327"/>
      <c r="M70" s="327"/>
      <c r="N70" s="327"/>
      <c r="O70" s="327"/>
      <c r="P70" s="329"/>
      <c r="Q70" s="329"/>
    </row>
    <row r="71" spans="1:17" s="6" customFormat="1" x14ac:dyDescent="0.2">
      <c r="A71" s="17" t="s">
        <v>644</v>
      </c>
      <c r="B71" s="15"/>
      <c r="C71" s="18"/>
      <c r="D71" s="14"/>
      <c r="E71" s="41"/>
      <c r="F71" s="13"/>
      <c r="G71" s="14"/>
      <c r="H71" s="7"/>
      <c r="I71" s="8"/>
      <c r="K71" s="9"/>
    </row>
    <row r="72" spans="1:17" s="6" customFormat="1" x14ac:dyDescent="0.2">
      <c r="A72" s="19" t="s">
        <v>111</v>
      </c>
      <c r="B72" s="15"/>
      <c r="C72" s="14"/>
      <c r="D72" s="42"/>
      <c r="E72" s="42"/>
      <c r="F72" s="13"/>
      <c r="G72" s="14"/>
      <c r="H72" s="7"/>
      <c r="I72" s="8"/>
      <c r="K72" s="9"/>
    </row>
    <row r="73" spans="1:17" s="6" customFormat="1" x14ac:dyDescent="0.2">
      <c r="A73" s="20" t="s">
        <v>243</v>
      </c>
      <c r="B73" s="15"/>
      <c r="C73" s="14"/>
      <c r="D73" s="14"/>
      <c r="E73" s="14"/>
      <c r="F73" s="13" t="s">
        <v>0</v>
      </c>
      <c r="G73" s="14" t="s">
        <v>0</v>
      </c>
      <c r="H73" s="7"/>
      <c r="I73" s="8"/>
      <c r="K73" s="9"/>
    </row>
    <row r="74" spans="1:17" s="330" customFormat="1" x14ac:dyDescent="0.2">
      <c r="A74" s="506"/>
      <c r="B74" s="91"/>
      <c r="C74" s="505"/>
      <c r="D74" s="502"/>
      <c r="E74" s="501"/>
      <c r="F74" s="505"/>
      <c r="G74" s="502"/>
      <c r="H74" s="325"/>
      <c r="I74" s="326"/>
      <c r="J74" s="327"/>
      <c r="K74" s="328"/>
      <c r="L74" s="327"/>
      <c r="M74" s="327"/>
      <c r="N74" s="327"/>
      <c r="O74" s="327"/>
      <c r="P74" s="329"/>
      <c r="Q74" s="329"/>
    </row>
    <row r="75" spans="1:17" s="330" customFormat="1" x14ac:dyDescent="0.2">
      <c r="A75" s="507"/>
      <c r="B75" s="16"/>
      <c r="C75" s="502"/>
      <c r="D75" s="501"/>
      <c r="E75" s="503"/>
      <c r="F75" s="504"/>
      <c r="G75" s="508"/>
      <c r="H75" s="325"/>
      <c r="I75" s="326"/>
      <c r="J75" s="327"/>
      <c r="K75" s="328"/>
      <c r="L75" s="327"/>
      <c r="M75" s="327"/>
      <c r="N75" s="327"/>
      <c r="O75" s="327"/>
      <c r="P75" s="329"/>
      <c r="Q75" s="329"/>
    </row>
    <row r="76" spans="1:17" s="330" customFormat="1" ht="18.75" x14ac:dyDescent="0.3">
      <c r="A76" s="621" t="s">
        <v>28</v>
      </c>
      <c r="B76" s="621"/>
      <c r="C76" s="621"/>
      <c r="D76" s="621"/>
      <c r="E76" s="621"/>
      <c r="F76" s="621"/>
      <c r="G76" s="621"/>
      <c r="H76" s="325"/>
      <c r="I76" s="326"/>
      <c r="J76" s="327"/>
      <c r="K76" s="328"/>
      <c r="L76" s="327"/>
      <c r="M76" s="327"/>
      <c r="N76" s="327"/>
      <c r="O76" s="327"/>
      <c r="P76" s="329"/>
      <c r="Q76" s="329"/>
    </row>
    <row r="77" spans="1:17" s="347" customFormat="1" x14ac:dyDescent="0.2">
      <c r="A77" s="509"/>
      <c r="B77" s="509"/>
      <c r="C77" s="510"/>
      <c r="D77" s="510"/>
      <c r="E77" s="510"/>
      <c r="F77" s="510"/>
      <c r="G77" s="510"/>
    </row>
    <row r="78" spans="1:17" s="347" customFormat="1" x14ac:dyDescent="0.2">
      <c r="A78" s="114" t="s">
        <v>31</v>
      </c>
      <c r="B78" s="114" t="s">
        <v>32</v>
      </c>
      <c r="C78" s="115" t="s">
        <v>33</v>
      </c>
      <c r="D78" s="116" t="s">
        <v>34</v>
      </c>
      <c r="E78" s="511" t="s">
        <v>35</v>
      </c>
      <c r="F78" s="511" t="s">
        <v>36</v>
      </c>
      <c r="G78" s="116" t="s">
        <v>37</v>
      </c>
    </row>
    <row r="79" spans="1:17" s="354" customFormat="1" x14ac:dyDescent="0.2">
      <c r="A79" s="512"/>
      <c r="B79" s="512"/>
      <c r="C79" s="513"/>
      <c r="D79" s="514"/>
      <c r="E79" s="468"/>
      <c r="F79" s="469"/>
      <c r="G79" s="470"/>
    </row>
    <row r="80" spans="1:17" s="62" customFormat="1" x14ac:dyDescent="0.2">
      <c r="A80" s="119"/>
      <c r="B80" s="120" t="s">
        <v>195</v>
      </c>
      <c r="C80" s="121"/>
      <c r="D80" s="121"/>
      <c r="E80" s="204"/>
      <c r="F80" s="204"/>
      <c r="G80" s="67"/>
    </row>
    <row r="81" spans="1:8" s="62" customFormat="1" x14ac:dyDescent="0.2">
      <c r="A81" s="119"/>
      <c r="B81" s="122"/>
      <c r="C81" s="121"/>
      <c r="D81" s="121"/>
      <c r="E81" s="204"/>
      <c r="F81" s="204"/>
      <c r="G81" s="67"/>
    </row>
    <row r="82" spans="1:8" s="439" customFormat="1" x14ac:dyDescent="0.2">
      <c r="A82" s="306" t="s">
        <v>647</v>
      </c>
      <c r="B82" s="515" t="s">
        <v>551</v>
      </c>
      <c r="C82" s="308"/>
      <c r="D82" s="516"/>
      <c r="E82" s="471"/>
      <c r="F82" s="472"/>
      <c r="G82" s="473"/>
    </row>
    <row r="83" spans="1:8" s="439" customFormat="1" ht="48" x14ac:dyDescent="0.2">
      <c r="A83" s="220"/>
      <c r="B83" s="517" t="s">
        <v>552</v>
      </c>
      <c r="C83" s="308"/>
      <c r="D83" s="516"/>
      <c r="E83" s="471"/>
      <c r="F83" s="472"/>
      <c r="G83" s="473"/>
    </row>
    <row r="84" spans="1:8" s="439" customFormat="1" ht="14.25" x14ac:dyDescent="0.2">
      <c r="A84" s="220" t="s">
        <v>7</v>
      </c>
      <c r="B84" s="518" t="s">
        <v>553</v>
      </c>
      <c r="C84" s="308">
        <v>51.55</v>
      </c>
      <c r="D84" s="129" t="s">
        <v>554</v>
      </c>
      <c r="E84" s="471"/>
      <c r="F84" s="472"/>
      <c r="G84" s="473"/>
    </row>
    <row r="85" spans="1:8" s="439" customFormat="1" ht="14.25" x14ac:dyDescent="0.2">
      <c r="A85" s="220" t="s">
        <v>8</v>
      </c>
      <c r="B85" s="518" t="s">
        <v>175</v>
      </c>
      <c r="C85" s="308">
        <v>1.47</v>
      </c>
      <c r="D85" s="129" t="s">
        <v>554</v>
      </c>
      <c r="E85" s="471"/>
      <c r="F85" s="472"/>
      <c r="G85" s="473"/>
    </row>
    <row r="86" spans="1:8" s="439" customFormat="1" x14ac:dyDescent="0.2">
      <c r="A86" s="220"/>
      <c r="B86" s="518"/>
      <c r="C86" s="308"/>
      <c r="D86" s="516"/>
      <c r="E86" s="471"/>
      <c r="F86" s="472"/>
      <c r="G86" s="473"/>
    </row>
    <row r="87" spans="1:8" s="439" customFormat="1" ht="24" x14ac:dyDescent="0.2">
      <c r="A87" s="220"/>
      <c r="B87" s="519" t="s">
        <v>30</v>
      </c>
      <c r="C87" s="308"/>
      <c r="D87" s="516"/>
      <c r="E87" s="471"/>
      <c r="F87" s="472"/>
      <c r="G87" s="473"/>
    </row>
    <row r="88" spans="1:8" s="439" customFormat="1" x14ac:dyDescent="0.2">
      <c r="A88" s="220" t="s">
        <v>9</v>
      </c>
      <c r="B88" s="518" t="s">
        <v>553</v>
      </c>
      <c r="C88" s="308">
        <v>368.2</v>
      </c>
      <c r="D88" s="129" t="s">
        <v>222</v>
      </c>
      <c r="E88" s="471"/>
      <c r="F88" s="472"/>
      <c r="G88" s="473"/>
    </row>
    <row r="89" spans="1:8" s="439" customFormat="1" x14ac:dyDescent="0.2">
      <c r="A89" s="220" t="s">
        <v>10</v>
      </c>
      <c r="B89" s="518" t="s">
        <v>175</v>
      </c>
      <c r="C89" s="308">
        <v>10.5</v>
      </c>
      <c r="D89" s="129" t="s">
        <v>222</v>
      </c>
      <c r="E89" s="471"/>
      <c r="F89" s="472"/>
      <c r="G89" s="473"/>
    </row>
    <row r="90" spans="1:8" s="439" customFormat="1" x14ac:dyDescent="0.2">
      <c r="A90" s="220"/>
      <c r="B90" s="518"/>
      <c r="C90" s="308"/>
      <c r="D90" s="516"/>
      <c r="E90" s="471"/>
      <c r="F90" s="472"/>
      <c r="G90" s="473"/>
    </row>
    <row r="91" spans="1:8" s="439" customFormat="1" ht="24" x14ac:dyDescent="0.2">
      <c r="A91" s="220"/>
      <c r="B91" s="519" t="s">
        <v>29</v>
      </c>
      <c r="C91" s="308"/>
      <c r="D91" s="516"/>
      <c r="E91" s="471"/>
      <c r="F91" s="472"/>
      <c r="G91" s="473"/>
    </row>
    <row r="92" spans="1:8" s="439" customFormat="1" x14ac:dyDescent="0.2">
      <c r="A92" s="220" t="s">
        <v>11</v>
      </c>
      <c r="B92" s="518" t="s">
        <v>553</v>
      </c>
      <c r="C92" s="308"/>
      <c r="D92" s="516" t="s">
        <v>0</v>
      </c>
      <c r="E92" s="471"/>
      <c r="F92" s="472"/>
      <c r="G92" s="473"/>
    </row>
    <row r="93" spans="1:8" s="439" customFormat="1" x14ac:dyDescent="0.2">
      <c r="A93" s="220"/>
      <c r="B93" s="518" t="s">
        <v>555</v>
      </c>
      <c r="C93" s="156">
        <v>2270.5700000000002</v>
      </c>
      <c r="D93" s="516" t="s">
        <v>2</v>
      </c>
      <c r="E93" s="471"/>
      <c r="F93" s="472"/>
      <c r="G93" s="473"/>
      <c r="H93" s="440"/>
    </row>
    <row r="94" spans="1:8" s="439" customFormat="1" x14ac:dyDescent="0.2">
      <c r="A94" s="220"/>
      <c r="B94" s="518" t="s">
        <v>556</v>
      </c>
      <c r="C94" s="156">
        <v>1932.6333333333334</v>
      </c>
      <c r="D94" s="516" t="s">
        <v>2</v>
      </c>
      <c r="E94" s="471"/>
      <c r="F94" s="472"/>
      <c r="G94" s="473"/>
      <c r="H94" s="441"/>
    </row>
    <row r="95" spans="1:8" s="439" customFormat="1" x14ac:dyDescent="0.2">
      <c r="A95" s="220"/>
      <c r="B95" s="518"/>
      <c r="C95" s="156"/>
      <c r="D95" s="516"/>
      <c r="E95" s="471"/>
      <c r="F95" s="472"/>
      <c r="G95" s="473"/>
      <c r="H95" s="441"/>
    </row>
    <row r="96" spans="1:8" s="439" customFormat="1" x14ac:dyDescent="0.2">
      <c r="A96" s="220" t="s">
        <v>12</v>
      </c>
      <c r="B96" s="518" t="s">
        <v>175</v>
      </c>
      <c r="C96" s="156"/>
      <c r="D96" s="516"/>
      <c r="E96" s="471"/>
      <c r="F96" s="472"/>
      <c r="G96" s="473"/>
      <c r="H96" s="441"/>
    </row>
    <row r="97" spans="1:8" s="439" customFormat="1" x14ac:dyDescent="0.2">
      <c r="A97" s="220"/>
      <c r="B97" s="518" t="s">
        <v>557</v>
      </c>
      <c r="C97" s="156">
        <v>194.25</v>
      </c>
      <c r="D97" s="520" t="s">
        <v>2</v>
      </c>
      <c r="E97" s="471"/>
      <c r="F97" s="472"/>
      <c r="G97" s="473"/>
      <c r="H97" s="441"/>
    </row>
    <row r="98" spans="1:8" s="439" customFormat="1" x14ac:dyDescent="0.2">
      <c r="A98" s="220"/>
      <c r="B98" s="518"/>
      <c r="C98" s="156"/>
      <c r="D98" s="516"/>
      <c r="E98" s="471"/>
      <c r="F98" s="472"/>
      <c r="G98" s="473"/>
      <c r="H98" s="441"/>
    </row>
    <row r="99" spans="1:8" s="439" customFormat="1" x14ac:dyDescent="0.2">
      <c r="A99" s="220" t="s">
        <v>13</v>
      </c>
      <c r="B99" s="518" t="s">
        <v>26</v>
      </c>
      <c r="C99" s="308">
        <v>439.74533333333341</v>
      </c>
      <c r="D99" s="516" t="s">
        <v>2</v>
      </c>
      <c r="E99" s="471"/>
      <c r="F99" s="472"/>
      <c r="G99" s="473"/>
    </row>
    <row r="100" spans="1:8" s="347" customFormat="1" x14ac:dyDescent="0.2">
      <c r="A100" s="119"/>
      <c r="B100" s="119"/>
      <c r="C100" s="121"/>
      <c r="D100" s="121"/>
      <c r="E100" s="474"/>
      <c r="F100" s="475"/>
      <c r="G100" s="67"/>
    </row>
    <row r="101" spans="1:8" s="355" customFormat="1" x14ac:dyDescent="0.2">
      <c r="A101" s="119" t="s">
        <v>648</v>
      </c>
      <c r="B101" s="123" t="s">
        <v>40</v>
      </c>
      <c r="C101" s="142"/>
      <c r="D101" s="143"/>
      <c r="E101" s="476"/>
      <c r="F101" s="69">
        <v>0</v>
      </c>
      <c r="G101" s="70"/>
    </row>
    <row r="102" spans="1:8" s="355" customFormat="1" ht="36" x14ac:dyDescent="0.2">
      <c r="A102" s="144"/>
      <c r="B102" s="126" t="s">
        <v>201</v>
      </c>
      <c r="C102" s="127"/>
      <c r="D102" s="129"/>
      <c r="E102" s="477"/>
      <c r="F102" s="69">
        <v>0</v>
      </c>
      <c r="G102" s="2"/>
    </row>
    <row r="103" spans="1:8" s="355" customFormat="1" x14ac:dyDescent="0.2">
      <c r="A103" s="144" t="s">
        <v>0</v>
      </c>
      <c r="B103" s="521"/>
      <c r="C103" s="127"/>
      <c r="D103" s="129"/>
      <c r="E103" s="477"/>
      <c r="F103" s="69">
        <v>0</v>
      </c>
      <c r="G103" s="2"/>
    </row>
    <row r="104" spans="1:8" s="355" customFormat="1" ht="14.25" x14ac:dyDescent="0.2">
      <c r="A104" s="144" t="s">
        <v>7</v>
      </c>
      <c r="B104" s="149" t="s">
        <v>558</v>
      </c>
      <c r="C104" s="127">
        <v>0.54</v>
      </c>
      <c r="D104" s="129" t="s">
        <v>554</v>
      </c>
      <c r="E104" s="477"/>
      <c r="F104" s="69"/>
      <c r="G104" s="2"/>
    </row>
    <row r="105" spans="1:8" s="355" customFormat="1" ht="14.25" x14ac:dyDescent="0.2">
      <c r="A105" s="144" t="s">
        <v>8</v>
      </c>
      <c r="B105" s="149" t="s">
        <v>559</v>
      </c>
      <c r="C105" s="127">
        <v>3.375</v>
      </c>
      <c r="D105" s="129" t="s">
        <v>554</v>
      </c>
      <c r="E105" s="477"/>
      <c r="F105" s="69"/>
      <c r="G105" s="2"/>
    </row>
    <row r="106" spans="1:8" s="355" customFormat="1" ht="14.25" x14ac:dyDescent="0.2">
      <c r="A106" s="144" t="s">
        <v>9</v>
      </c>
      <c r="B106" s="149" t="s">
        <v>560</v>
      </c>
      <c r="C106" s="127">
        <v>16.400000000000002</v>
      </c>
      <c r="D106" s="129" t="s">
        <v>554</v>
      </c>
      <c r="E106" s="477"/>
      <c r="F106" s="69"/>
      <c r="G106" s="2"/>
    </row>
    <row r="107" spans="1:8" s="355" customFormat="1" ht="14.25" x14ac:dyDescent="0.2">
      <c r="A107" s="144" t="s">
        <v>10</v>
      </c>
      <c r="B107" s="149" t="s">
        <v>561</v>
      </c>
      <c r="C107" s="127">
        <v>1.2000000000000002</v>
      </c>
      <c r="D107" s="129" t="s">
        <v>554</v>
      </c>
      <c r="E107" s="477"/>
      <c r="F107" s="69"/>
      <c r="G107" s="2"/>
    </row>
    <row r="108" spans="1:8" s="355" customFormat="1" ht="14.25" x14ac:dyDescent="0.2">
      <c r="A108" s="144" t="s">
        <v>11</v>
      </c>
      <c r="B108" s="149" t="s">
        <v>562</v>
      </c>
      <c r="C108" s="127">
        <v>1.4</v>
      </c>
      <c r="D108" s="129" t="s">
        <v>554</v>
      </c>
      <c r="E108" s="477"/>
      <c r="F108" s="69"/>
      <c r="G108" s="2"/>
    </row>
    <row r="109" spans="1:8" s="355" customFormat="1" ht="14.25" x14ac:dyDescent="0.2">
      <c r="A109" s="144" t="s">
        <v>12</v>
      </c>
      <c r="B109" s="149" t="s">
        <v>563</v>
      </c>
      <c r="C109" s="127">
        <v>2.0999999999999996</v>
      </c>
      <c r="D109" s="129" t="s">
        <v>554</v>
      </c>
      <c r="E109" s="477"/>
      <c r="F109" s="69"/>
      <c r="G109" s="2"/>
    </row>
    <row r="110" spans="1:8" s="355" customFormat="1" ht="14.25" x14ac:dyDescent="0.2">
      <c r="A110" s="144" t="s">
        <v>13</v>
      </c>
      <c r="B110" s="149" t="s">
        <v>564</v>
      </c>
      <c r="C110" s="127">
        <v>2.88</v>
      </c>
      <c r="D110" s="129" t="s">
        <v>554</v>
      </c>
      <c r="E110" s="477"/>
      <c r="F110" s="69"/>
      <c r="G110" s="2"/>
    </row>
    <row r="111" spans="1:8" s="355" customFormat="1" ht="14.25" x14ac:dyDescent="0.2">
      <c r="A111" s="144" t="s">
        <v>14</v>
      </c>
      <c r="B111" s="149" t="s">
        <v>565</v>
      </c>
      <c r="C111" s="127">
        <v>6.6</v>
      </c>
      <c r="D111" s="129" t="s">
        <v>554</v>
      </c>
      <c r="E111" s="477"/>
      <c r="F111" s="69"/>
      <c r="G111" s="2"/>
    </row>
    <row r="112" spans="1:8" s="355" customFormat="1" ht="14.25" x14ac:dyDescent="0.2">
      <c r="A112" s="144" t="s">
        <v>57</v>
      </c>
      <c r="B112" s="149" t="s">
        <v>566</v>
      </c>
      <c r="C112" s="127">
        <v>1.5</v>
      </c>
      <c r="D112" s="129" t="s">
        <v>554</v>
      </c>
      <c r="E112" s="477"/>
      <c r="F112" s="69"/>
      <c r="G112" s="2"/>
    </row>
    <row r="113" spans="1:8" s="355" customFormat="1" ht="14.25" x14ac:dyDescent="0.2">
      <c r="A113" s="144" t="s">
        <v>15</v>
      </c>
      <c r="B113" s="149" t="s">
        <v>567</v>
      </c>
      <c r="C113" s="127">
        <v>0.19</v>
      </c>
      <c r="D113" s="129" t="s">
        <v>554</v>
      </c>
      <c r="E113" s="477"/>
      <c r="F113" s="69"/>
      <c r="G113" s="2"/>
    </row>
    <row r="114" spans="1:8" s="355" customFormat="1" x14ac:dyDescent="0.2">
      <c r="A114" s="144"/>
      <c r="B114" s="521"/>
      <c r="C114" s="127"/>
      <c r="D114" s="129"/>
      <c r="E114" s="477"/>
      <c r="F114" s="69"/>
      <c r="G114" s="2"/>
    </row>
    <row r="115" spans="1:8" s="355" customFormat="1" x14ac:dyDescent="0.2">
      <c r="A115" s="144"/>
      <c r="B115" s="521"/>
      <c r="C115" s="127"/>
      <c r="D115" s="129"/>
      <c r="E115" s="477"/>
      <c r="F115" s="69"/>
      <c r="G115" s="2"/>
    </row>
    <row r="116" spans="1:8" s="355" customFormat="1" x14ac:dyDescent="0.2">
      <c r="A116" s="144"/>
      <c r="B116" s="521"/>
      <c r="C116" s="127"/>
      <c r="D116" s="129"/>
      <c r="E116" s="477"/>
      <c r="F116" s="69"/>
      <c r="G116" s="2"/>
    </row>
    <row r="117" spans="1:8" s="355" customFormat="1" x14ac:dyDescent="0.2">
      <c r="A117" s="144"/>
      <c r="B117" s="521"/>
      <c r="C117" s="127"/>
      <c r="D117" s="129"/>
      <c r="E117" s="477"/>
      <c r="F117" s="69"/>
      <c r="G117" s="2"/>
    </row>
    <row r="118" spans="1:8" s="355" customFormat="1" x14ac:dyDescent="0.2">
      <c r="A118" s="144"/>
      <c r="B118" s="521"/>
      <c r="C118" s="127"/>
      <c r="D118" s="129"/>
      <c r="E118" s="477"/>
      <c r="F118" s="69"/>
      <c r="G118" s="2"/>
    </row>
    <row r="119" spans="1:8" s="355" customFormat="1" x14ac:dyDescent="0.2">
      <c r="A119" s="412"/>
      <c r="B119" s="522"/>
      <c r="C119" s="137"/>
      <c r="D119" s="162"/>
      <c r="E119" s="478"/>
      <c r="F119" s="72"/>
      <c r="G119" s="73"/>
    </row>
    <row r="120" spans="1:8" s="355" customFormat="1" x14ac:dyDescent="0.2">
      <c r="A120" s="145"/>
      <c r="B120" s="523"/>
      <c r="C120" s="140"/>
      <c r="D120" s="146"/>
      <c r="E120" s="479"/>
      <c r="F120" s="74"/>
      <c r="G120" s="75"/>
    </row>
    <row r="121" spans="1:8" s="355" customFormat="1" ht="24" x14ac:dyDescent="0.2">
      <c r="A121" s="144" t="s">
        <v>0</v>
      </c>
      <c r="B121" s="126" t="s">
        <v>30</v>
      </c>
      <c r="C121" s="127"/>
      <c r="D121" s="129"/>
      <c r="E121" s="477"/>
      <c r="F121" s="69">
        <v>0</v>
      </c>
      <c r="G121" s="2"/>
    </row>
    <row r="122" spans="1:8" s="355" customFormat="1" x14ac:dyDescent="0.2">
      <c r="A122" s="144" t="s">
        <v>0</v>
      </c>
      <c r="B122" s="521"/>
      <c r="C122" s="127"/>
      <c r="D122" s="129"/>
      <c r="E122" s="477"/>
      <c r="F122" s="69">
        <v>0</v>
      </c>
      <c r="G122" s="2"/>
    </row>
    <row r="123" spans="1:8" s="355" customFormat="1" x14ac:dyDescent="0.2">
      <c r="A123" s="144" t="s">
        <v>16</v>
      </c>
      <c r="B123" s="521" t="s">
        <v>558</v>
      </c>
      <c r="C123" s="127">
        <v>7.1999999999999993</v>
      </c>
      <c r="D123" s="129" t="s">
        <v>222</v>
      </c>
      <c r="E123" s="477"/>
      <c r="F123" s="69"/>
      <c r="G123" s="2"/>
    </row>
    <row r="124" spans="1:8" s="355" customFormat="1" x14ac:dyDescent="0.2">
      <c r="A124" s="144" t="s">
        <v>17</v>
      </c>
      <c r="B124" s="521" t="s">
        <v>559</v>
      </c>
      <c r="C124" s="127">
        <v>54</v>
      </c>
      <c r="D124" s="129" t="s">
        <v>222</v>
      </c>
      <c r="E124" s="477"/>
      <c r="F124" s="69"/>
      <c r="G124" s="2"/>
    </row>
    <row r="125" spans="1:8" s="355" customFormat="1" x14ac:dyDescent="0.2">
      <c r="A125" s="144" t="s">
        <v>4</v>
      </c>
      <c r="B125" s="521" t="s">
        <v>560</v>
      </c>
      <c r="C125" s="127">
        <v>205</v>
      </c>
      <c r="D125" s="129" t="s">
        <v>222</v>
      </c>
      <c r="E125" s="477"/>
      <c r="F125" s="69"/>
      <c r="G125" s="2"/>
    </row>
    <row r="126" spans="1:8" s="355" customFormat="1" x14ac:dyDescent="0.2">
      <c r="A126" s="144" t="s">
        <v>18</v>
      </c>
      <c r="B126" s="149" t="s">
        <v>561</v>
      </c>
      <c r="C126" s="127">
        <v>15</v>
      </c>
      <c r="D126" s="127" t="s">
        <v>222</v>
      </c>
      <c r="E126" s="477"/>
      <c r="F126" s="69"/>
      <c r="G126" s="2"/>
      <c r="H126" s="356"/>
    </row>
    <row r="127" spans="1:8" s="355" customFormat="1" x14ac:dyDescent="0.2">
      <c r="A127" s="144" t="s">
        <v>19</v>
      </c>
      <c r="B127" s="149" t="s">
        <v>562</v>
      </c>
      <c r="C127" s="127">
        <v>18</v>
      </c>
      <c r="D127" s="127" t="s">
        <v>222</v>
      </c>
      <c r="E127" s="477"/>
      <c r="F127" s="69"/>
      <c r="G127" s="2"/>
      <c r="H127" s="356"/>
    </row>
    <row r="128" spans="1:8" s="355" customFormat="1" x14ac:dyDescent="0.2">
      <c r="A128" s="144" t="s">
        <v>20</v>
      </c>
      <c r="B128" s="149" t="s">
        <v>563</v>
      </c>
      <c r="C128" s="127">
        <v>27</v>
      </c>
      <c r="D128" s="129" t="s">
        <v>222</v>
      </c>
      <c r="E128" s="477"/>
      <c r="F128" s="69"/>
      <c r="G128" s="2"/>
      <c r="H128" s="356"/>
    </row>
    <row r="129" spans="1:16" s="355" customFormat="1" x14ac:dyDescent="0.2">
      <c r="A129" s="144" t="s">
        <v>21</v>
      </c>
      <c r="B129" s="149" t="s">
        <v>564</v>
      </c>
      <c r="C129" s="127">
        <v>36</v>
      </c>
      <c r="D129" s="127" t="s">
        <v>222</v>
      </c>
      <c r="E129" s="477"/>
      <c r="F129" s="69"/>
      <c r="G129" s="2"/>
      <c r="H129" s="356"/>
    </row>
    <row r="130" spans="1:16" s="355" customFormat="1" x14ac:dyDescent="0.2">
      <c r="A130" s="144" t="s">
        <v>22</v>
      </c>
      <c r="B130" s="149" t="s">
        <v>565</v>
      </c>
      <c r="C130" s="127">
        <v>79.2</v>
      </c>
      <c r="D130" s="127" t="s">
        <v>222</v>
      </c>
      <c r="E130" s="477"/>
      <c r="F130" s="69"/>
      <c r="G130" s="2"/>
      <c r="H130" s="356"/>
    </row>
    <row r="131" spans="1:16" s="355" customFormat="1" x14ac:dyDescent="0.2">
      <c r="A131" s="144" t="s">
        <v>23</v>
      </c>
      <c r="B131" s="149" t="s">
        <v>566</v>
      </c>
      <c r="C131" s="524">
        <v>15</v>
      </c>
      <c r="D131" s="127" t="s">
        <v>222</v>
      </c>
      <c r="E131" s="480"/>
      <c r="F131" s="77"/>
      <c r="G131" s="481"/>
      <c r="H131" s="356"/>
      <c r="I131" s="357"/>
      <c r="J131" s="358"/>
      <c r="K131" s="359"/>
      <c r="L131" s="359"/>
      <c r="M131" s="360"/>
      <c r="N131" s="361"/>
      <c r="O131" s="362"/>
    </row>
    <row r="132" spans="1:16" s="355" customFormat="1" x14ac:dyDescent="0.2">
      <c r="A132" s="144" t="s">
        <v>70</v>
      </c>
      <c r="B132" s="149" t="s">
        <v>567</v>
      </c>
      <c r="C132" s="524">
        <v>3.25</v>
      </c>
      <c r="D132" s="127" t="s">
        <v>222</v>
      </c>
      <c r="E132" s="480"/>
      <c r="F132" s="77"/>
      <c r="G132" s="481"/>
      <c r="H132" s="356"/>
      <c r="I132" s="357"/>
      <c r="J132" s="358"/>
      <c r="K132" s="359"/>
      <c r="L132" s="359"/>
      <c r="M132" s="360"/>
      <c r="N132" s="361"/>
      <c r="O132" s="362"/>
    </row>
    <row r="133" spans="1:16" s="355" customFormat="1" x14ac:dyDescent="0.2">
      <c r="A133" s="144"/>
      <c r="B133" s="149"/>
      <c r="C133" s="525"/>
      <c r="D133" s="525"/>
      <c r="E133" s="480"/>
      <c r="F133" s="77"/>
      <c r="G133" s="481"/>
      <c r="H133" s="356"/>
      <c r="I133" s="357"/>
      <c r="J133" s="358"/>
      <c r="K133" s="359"/>
      <c r="L133" s="359"/>
      <c r="M133" s="360"/>
      <c r="N133" s="361"/>
      <c r="O133" s="362"/>
    </row>
    <row r="134" spans="1:16" s="355" customFormat="1" ht="24" x14ac:dyDescent="0.2">
      <c r="A134" s="144"/>
      <c r="B134" s="151" t="s">
        <v>29</v>
      </c>
      <c r="C134" s="127"/>
      <c r="D134" s="129"/>
      <c r="E134" s="477"/>
      <c r="F134" s="69">
        <v>0</v>
      </c>
      <c r="G134" s="2"/>
      <c r="H134" s="363"/>
      <c r="I134" s="364"/>
      <c r="J134" s="364"/>
    </row>
    <row r="135" spans="1:16" s="355" customFormat="1" x14ac:dyDescent="0.2">
      <c r="A135" s="144" t="s">
        <v>0</v>
      </c>
      <c r="B135" s="521"/>
      <c r="C135" s="127"/>
      <c r="D135" s="129"/>
      <c r="E135" s="477"/>
      <c r="F135" s="69">
        <v>0</v>
      </c>
      <c r="G135" s="2"/>
      <c r="H135" s="356"/>
    </row>
    <row r="136" spans="1:16" s="355" customFormat="1" x14ac:dyDescent="0.2">
      <c r="A136" s="135"/>
      <c r="B136" s="149" t="s">
        <v>558</v>
      </c>
      <c r="C136" s="127"/>
      <c r="D136" s="129"/>
      <c r="E136" s="477"/>
      <c r="F136" s="69"/>
      <c r="G136" s="2"/>
      <c r="H136" s="356"/>
      <c r="K136" s="364"/>
      <c r="L136" s="364"/>
      <c r="M136" s="364"/>
      <c r="N136" s="364"/>
      <c r="O136" s="364"/>
      <c r="P136" s="364"/>
    </row>
    <row r="137" spans="1:16" s="355" customFormat="1" x14ac:dyDescent="0.2">
      <c r="A137" s="144" t="s">
        <v>59</v>
      </c>
      <c r="B137" s="149" t="s">
        <v>568</v>
      </c>
      <c r="C137" s="127">
        <v>37.925925925925924</v>
      </c>
      <c r="D137" s="129" t="s">
        <v>2</v>
      </c>
      <c r="E137" s="477"/>
      <c r="F137" s="69"/>
      <c r="G137" s="2"/>
      <c r="H137" s="356"/>
    </row>
    <row r="138" spans="1:16" s="364" customFormat="1" x14ac:dyDescent="0.2">
      <c r="A138" s="144" t="s">
        <v>60</v>
      </c>
      <c r="B138" s="149" t="s">
        <v>569</v>
      </c>
      <c r="C138" s="127">
        <v>5.3280000000000003</v>
      </c>
      <c r="D138" s="129" t="s">
        <v>2</v>
      </c>
      <c r="E138" s="477"/>
      <c r="F138" s="69"/>
      <c r="G138" s="2"/>
      <c r="H138" s="356"/>
      <c r="I138" s="355"/>
      <c r="J138" s="355"/>
      <c r="K138" s="355"/>
      <c r="L138" s="355"/>
      <c r="M138" s="355"/>
      <c r="N138" s="355"/>
      <c r="O138" s="355"/>
      <c r="P138" s="355"/>
    </row>
    <row r="139" spans="1:16" s="364" customFormat="1" x14ac:dyDescent="0.2">
      <c r="A139" s="144"/>
      <c r="B139" s="149"/>
      <c r="C139" s="127"/>
      <c r="D139" s="129"/>
      <c r="E139" s="477"/>
      <c r="F139" s="69"/>
      <c r="G139" s="2"/>
      <c r="H139" s="356"/>
      <c r="I139" s="355"/>
      <c r="J139" s="355"/>
      <c r="K139" s="355"/>
      <c r="L139" s="355"/>
      <c r="M139" s="355"/>
      <c r="N139" s="355"/>
      <c r="O139" s="355"/>
      <c r="P139" s="355"/>
    </row>
    <row r="140" spans="1:16" s="355" customFormat="1" x14ac:dyDescent="0.2">
      <c r="A140" s="135"/>
      <c r="B140" s="149" t="s">
        <v>559</v>
      </c>
      <c r="C140" s="127"/>
      <c r="D140" s="129"/>
      <c r="E140" s="477"/>
      <c r="F140" s="69"/>
      <c r="G140" s="2"/>
      <c r="H140" s="356"/>
      <c r="K140" s="364"/>
      <c r="L140" s="364"/>
      <c r="M140" s="364"/>
      <c r="N140" s="364"/>
      <c r="O140" s="364"/>
      <c r="P140" s="364"/>
    </row>
    <row r="141" spans="1:16" s="355" customFormat="1" x14ac:dyDescent="0.2">
      <c r="A141" s="144" t="s">
        <v>82</v>
      </c>
      <c r="B141" s="149" t="s">
        <v>198</v>
      </c>
      <c r="C141" s="127">
        <v>192</v>
      </c>
      <c r="D141" s="129" t="s">
        <v>2</v>
      </c>
      <c r="E141" s="477"/>
      <c r="F141" s="69"/>
      <c r="G141" s="2"/>
      <c r="H141" s="356"/>
    </row>
    <row r="142" spans="1:16" s="364" customFormat="1" x14ac:dyDescent="0.2">
      <c r="A142" s="144" t="s">
        <v>83</v>
      </c>
      <c r="B142" s="149" t="s">
        <v>569</v>
      </c>
      <c r="C142" s="127">
        <v>47.952000000000005</v>
      </c>
      <c r="D142" s="129" t="s">
        <v>2</v>
      </c>
      <c r="E142" s="477"/>
      <c r="F142" s="69"/>
      <c r="G142" s="2"/>
      <c r="H142" s="356"/>
      <c r="I142" s="355"/>
      <c r="J142" s="355"/>
      <c r="K142" s="355"/>
      <c r="L142" s="355"/>
      <c r="M142" s="355"/>
      <c r="N142" s="355"/>
      <c r="O142" s="355"/>
      <c r="P142" s="355"/>
    </row>
    <row r="143" spans="1:16" s="364" customFormat="1" x14ac:dyDescent="0.2">
      <c r="A143" s="144"/>
      <c r="B143" s="149"/>
      <c r="C143" s="127"/>
      <c r="D143" s="129"/>
      <c r="E143" s="477"/>
      <c r="F143" s="69"/>
      <c r="G143" s="2"/>
      <c r="H143" s="356"/>
      <c r="I143" s="355"/>
      <c r="J143" s="355"/>
      <c r="K143" s="355"/>
      <c r="L143" s="355"/>
      <c r="M143" s="355"/>
      <c r="N143" s="355"/>
      <c r="O143" s="355"/>
      <c r="P143" s="355"/>
    </row>
    <row r="144" spans="1:16" s="355" customFormat="1" x14ac:dyDescent="0.2">
      <c r="A144" s="144"/>
      <c r="B144" s="149" t="s">
        <v>560</v>
      </c>
      <c r="C144" s="127"/>
      <c r="D144" s="129"/>
      <c r="E144" s="477"/>
      <c r="F144" s="69"/>
      <c r="G144" s="2"/>
      <c r="H144" s="356"/>
    </row>
    <row r="145" spans="1:10" s="355" customFormat="1" x14ac:dyDescent="0.2">
      <c r="A145" s="144" t="s">
        <v>128</v>
      </c>
      <c r="B145" s="149" t="s">
        <v>570</v>
      </c>
      <c r="C145" s="127">
        <v>1716.67</v>
      </c>
      <c r="D145" s="129" t="s">
        <v>2</v>
      </c>
      <c r="E145" s="477"/>
      <c r="F145" s="69"/>
      <c r="G145" s="2"/>
      <c r="H145" s="363"/>
      <c r="I145" s="364"/>
      <c r="J145" s="364"/>
    </row>
    <row r="146" spans="1:10" s="355" customFormat="1" x14ac:dyDescent="0.2">
      <c r="A146" s="144" t="s">
        <v>138</v>
      </c>
      <c r="B146" s="149" t="s">
        <v>569</v>
      </c>
      <c r="C146" s="127">
        <v>199.94</v>
      </c>
      <c r="D146" s="129" t="s">
        <v>2</v>
      </c>
      <c r="E146" s="477"/>
      <c r="F146" s="69"/>
      <c r="G146" s="2"/>
      <c r="H146" s="363"/>
      <c r="J146" s="364"/>
    </row>
    <row r="147" spans="1:10" s="355" customFormat="1" x14ac:dyDescent="0.2">
      <c r="A147" s="144"/>
      <c r="B147" s="149"/>
      <c r="C147" s="127"/>
      <c r="D147" s="129"/>
      <c r="E147" s="477"/>
      <c r="F147" s="69"/>
      <c r="G147" s="2"/>
      <c r="H147" s="363"/>
      <c r="J147" s="364"/>
    </row>
    <row r="148" spans="1:10" s="355" customFormat="1" x14ac:dyDescent="0.2">
      <c r="A148" s="135"/>
      <c r="B148" s="149" t="s">
        <v>561</v>
      </c>
      <c r="C148" s="127"/>
      <c r="D148" s="129"/>
      <c r="E148" s="477"/>
      <c r="F148" s="69"/>
      <c r="G148" s="2"/>
      <c r="H148" s="356"/>
    </row>
    <row r="149" spans="1:10" s="355" customFormat="1" x14ac:dyDescent="0.2">
      <c r="A149" s="144" t="s">
        <v>139</v>
      </c>
      <c r="B149" s="149" t="s">
        <v>568</v>
      </c>
      <c r="C149" s="127">
        <v>94.8</v>
      </c>
      <c r="D149" s="129" t="s">
        <v>2</v>
      </c>
      <c r="E149" s="477"/>
      <c r="F149" s="69"/>
      <c r="G149" s="2"/>
      <c r="H149" s="363"/>
      <c r="J149" s="364"/>
    </row>
    <row r="150" spans="1:10" s="355" customFormat="1" x14ac:dyDescent="0.2">
      <c r="A150" s="144" t="s">
        <v>140</v>
      </c>
      <c r="B150" s="149" t="s">
        <v>569</v>
      </c>
      <c r="C150" s="127">
        <v>19.510000000000002</v>
      </c>
      <c r="D150" s="129" t="s">
        <v>2</v>
      </c>
      <c r="E150" s="477"/>
      <c r="F150" s="69"/>
      <c r="G150" s="2"/>
      <c r="H150" s="363"/>
      <c r="J150" s="364"/>
    </row>
    <row r="151" spans="1:10" s="355" customFormat="1" x14ac:dyDescent="0.2">
      <c r="A151" s="144"/>
      <c r="B151" s="149"/>
      <c r="C151" s="127"/>
      <c r="D151" s="129"/>
      <c r="E151" s="477"/>
      <c r="F151" s="69"/>
      <c r="G151" s="2"/>
      <c r="H151" s="364"/>
      <c r="J151" s="364"/>
    </row>
    <row r="152" spans="1:10" s="355" customFormat="1" x14ac:dyDescent="0.2">
      <c r="A152" s="144"/>
      <c r="B152" s="149" t="s">
        <v>562</v>
      </c>
      <c r="C152" s="127"/>
      <c r="D152" s="129"/>
      <c r="E152" s="477"/>
      <c r="F152" s="69"/>
      <c r="G152" s="2"/>
      <c r="H152" s="364"/>
      <c r="I152" s="364"/>
      <c r="J152" s="364"/>
    </row>
    <row r="153" spans="1:10" s="355" customFormat="1" x14ac:dyDescent="0.2">
      <c r="A153" s="144" t="s">
        <v>141</v>
      </c>
      <c r="B153" s="149" t="s">
        <v>571</v>
      </c>
      <c r="C153" s="127">
        <v>205.4</v>
      </c>
      <c r="D153" s="129" t="s">
        <v>2</v>
      </c>
      <c r="E153" s="477"/>
      <c r="F153" s="69"/>
      <c r="G153" s="2"/>
      <c r="H153" s="364"/>
      <c r="I153" s="364"/>
      <c r="J153" s="364"/>
    </row>
    <row r="154" spans="1:10" s="355" customFormat="1" x14ac:dyDescent="0.2">
      <c r="A154" s="144" t="s">
        <v>183</v>
      </c>
      <c r="B154" s="149" t="s">
        <v>572</v>
      </c>
      <c r="C154" s="127">
        <v>34.58</v>
      </c>
      <c r="D154" s="129" t="s">
        <v>2</v>
      </c>
      <c r="E154" s="477"/>
      <c r="F154" s="69"/>
      <c r="G154" s="2"/>
      <c r="H154" s="364"/>
      <c r="I154" s="364"/>
      <c r="J154" s="364"/>
    </row>
    <row r="155" spans="1:10" s="355" customFormat="1" x14ac:dyDescent="0.2">
      <c r="A155" s="144"/>
      <c r="B155" s="149"/>
      <c r="C155" s="127"/>
      <c r="D155" s="129"/>
      <c r="E155" s="477"/>
      <c r="F155" s="69"/>
      <c r="G155" s="2"/>
      <c r="H155" s="364"/>
      <c r="I155" s="364"/>
      <c r="J155" s="364"/>
    </row>
    <row r="156" spans="1:10" s="355" customFormat="1" x14ac:dyDescent="0.2">
      <c r="A156" s="144"/>
      <c r="B156" s="149" t="s">
        <v>563</v>
      </c>
      <c r="C156" s="127"/>
      <c r="D156" s="129"/>
      <c r="E156" s="477"/>
      <c r="F156" s="69"/>
      <c r="G156" s="2"/>
      <c r="H156" s="364"/>
      <c r="I156" s="364"/>
      <c r="J156" s="364"/>
    </row>
    <row r="157" spans="1:10" s="355" customFormat="1" x14ac:dyDescent="0.2">
      <c r="A157" s="144" t="s">
        <v>142</v>
      </c>
      <c r="B157" s="149" t="s">
        <v>573</v>
      </c>
      <c r="C157" s="127">
        <v>481.65</v>
      </c>
      <c r="D157" s="129" t="s">
        <v>2</v>
      </c>
      <c r="E157" s="477"/>
      <c r="F157" s="69"/>
      <c r="G157" s="2"/>
      <c r="H157" s="364"/>
      <c r="I157" s="364"/>
      <c r="J157" s="364"/>
    </row>
    <row r="158" spans="1:10" s="355" customFormat="1" x14ac:dyDescent="0.2">
      <c r="A158" s="144" t="s">
        <v>143</v>
      </c>
      <c r="B158" s="149" t="s">
        <v>574</v>
      </c>
      <c r="C158" s="127">
        <v>72.62</v>
      </c>
      <c r="D158" s="129" t="s">
        <v>2</v>
      </c>
      <c r="E158" s="477"/>
      <c r="F158" s="69"/>
      <c r="G158" s="2"/>
      <c r="H158" s="364"/>
      <c r="I158" s="364"/>
      <c r="J158" s="364"/>
    </row>
    <row r="159" spans="1:10" s="355" customFormat="1" x14ac:dyDescent="0.2">
      <c r="A159" s="144"/>
      <c r="B159" s="149"/>
      <c r="C159" s="127"/>
      <c r="D159" s="129"/>
      <c r="E159" s="477"/>
      <c r="F159" s="69"/>
      <c r="G159" s="2"/>
      <c r="H159" s="364"/>
      <c r="I159" s="364"/>
      <c r="J159" s="364"/>
    </row>
    <row r="160" spans="1:10" s="355" customFormat="1" x14ac:dyDescent="0.2">
      <c r="A160" s="144"/>
      <c r="B160" s="149" t="s">
        <v>564</v>
      </c>
      <c r="C160" s="127"/>
      <c r="D160" s="129"/>
      <c r="E160" s="477"/>
      <c r="F160" s="69"/>
      <c r="G160" s="2"/>
      <c r="H160" s="364"/>
      <c r="I160" s="364"/>
      <c r="J160" s="364"/>
    </row>
    <row r="161" spans="1:10" s="355" customFormat="1" x14ac:dyDescent="0.2">
      <c r="A161" s="144" t="s">
        <v>144</v>
      </c>
      <c r="B161" s="149" t="s">
        <v>575</v>
      </c>
      <c r="C161" s="127">
        <v>524.63</v>
      </c>
      <c r="D161" s="129" t="s">
        <v>2</v>
      </c>
      <c r="E161" s="477"/>
      <c r="F161" s="69"/>
      <c r="G161" s="2"/>
      <c r="H161" s="364"/>
      <c r="I161" s="364"/>
      <c r="J161" s="364"/>
    </row>
    <row r="162" spans="1:10" s="355" customFormat="1" x14ac:dyDescent="0.2">
      <c r="A162" s="144" t="s">
        <v>145</v>
      </c>
      <c r="B162" s="149" t="s">
        <v>576</v>
      </c>
      <c r="C162" s="127">
        <v>93.63</v>
      </c>
      <c r="D162" s="129" t="s">
        <v>2</v>
      </c>
      <c r="E162" s="477"/>
      <c r="F162" s="69"/>
      <c r="G162" s="2"/>
      <c r="H162" s="364"/>
      <c r="I162" s="364"/>
      <c r="J162" s="364"/>
    </row>
    <row r="163" spans="1:10" s="355" customFormat="1" x14ac:dyDescent="0.2">
      <c r="A163" s="144"/>
      <c r="B163" s="149"/>
      <c r="C163" s="127"/>
      <c r="D163" s="129"/>
      <c r="E163" s="477"/>
      <c r="F163" s="69"/>
      <c r="G163" s="2"/>
      <c r="H163" s="364"/>
      <c r="I163" s="364"/>
      <c r="J163" s="364"/>
    </row>
    <row r="164" spans="1:10" s="355" customFormat="1" x14ac:dyDescent="0.2">
      <c r="A164" s="144"/>
      <c r="B164" s="149" t="s">
        <v>565</v>
      </c>
      <c r="C164" s="127"/>
      <c r="D164" s="129"/>
      <c r="E164" s="477"/>
      <c r="F164" s="69"/>
      <c r="G164" s="2"/>
      <c r="H164" s="364"/>
      <c r="I164" s="364"/>
      <c r="J164" s="364"/>
    </row>
    <row r="165" spans="1:10" s="355" customFormat="1" x14ac:dyDescent="0.2">
      <c r="A165" s="144" t="s">
        <v>146</v>
      </c>
      <c r="B165" s="149" t="s">
        <v>577</v>
      </c>
      <c r="C165" s="127">
        <v>1173.74</v>
      </c>
      <c r="D165" s="129" t="s">
        <v>2</v>
      </c>
      <c r="E165" s="477"/>
      <c r="F165" s="69"/>
      <c r="G165" s="2"/>
      <c r="H165" s="364"/>
      <c r="I165" s="364"/>
      <c r="J165" s="364"/>
    </row>
    <row r="166" spans="1:10" s="355" customFormat="1" x14ac:dyDescent="0.2">
      <c r="A166" s="144" t="s">
        <v>147</v>
      </c>
      <c r="B166" s="149" t="s">
        <v>578</v>
      </c>
      <c r="C166" s="127">
        <v>131.66999999999999</v>
      </c>
      <c r="D166" s="129" t="s">
        <v>2</v>
      </c>
      <c r="E166" s="477"/>
      <c r="F166" s="69"/>
      <c r="G166" s="2"/>
      <c r="H166" s="364"/>
      <c r="I166" s="364"/>
      <c r="J166" s="364"/>
    </row>
    <row r="167" spans="1:10" s="355" customFormat="1" x14ac:dyDescent="0.2">
      <c r="A167" s="144"/>
      <c r="B167" s="149"/>
      <c r="C167" s="127"/>
      <c r="D167" s="129"/>
      <c r="E167" s="477"/>
      <c r="F167" s="69"/>
      <c r="G167" s="2"/>
      <c r="H167" s="364"/>
      <c r="I167" s="364"/>
      <c r="J167" s="364"/>
    </row>
    <row r="168" spans="1:10" s="355" customFormat="1" x14ac:dyDescent="0.2">
      <c r="A168" s="144"/>
      <c r="B168" s="149" t="s">
        <v>566</v>
      </c>
      <c r="C168" s="127"/>
      <c r="D168" s="129"/>
      <c r="E168" s="477"/>
      <c r="F168" s="69"/>
      <c r="G168" s="2"/>
      <c r="H168" s="364"/>
      <c r="I168" s="364"/>
      <c r="J168" s="364"/>
    </row>
    <row r="169" spans="1:10" s="355" customFormat="1" x14ac:dyDescent="0.2">
      <c r="A169" s="144" t="s">
        <v>148</v>
      </c>
      <c r="B169" s="149" t="s">
        <v>573</v>
      </c>
      <c r="C169" s="127">
        <v>192.66</v>
      </c>
      <c r="D169" s="129" t="s">
        <v>2</v>
      </c>
      <c r="E169" s="477"/>
      <c r="F169" s="69"/>
      <c r="G169" s="2"/>
      <c r="H169" s="364"/>
      <c r="I169" s="364"/>
      <c r="J169" s="364"/>
    </row>
    <row r="170" spans="1:10" s="355" customFormat="1" x14ac:dyDescent="0.2">
      <c r="A170" s="144" t="s">
        <v>149</v>
      </c>
      <c r="B170" s="149" t="s">
        <v>579</v>
      </c>
      <c r="C170" s="127">
        <v>21.23</v>
      </c>
      <c r="D170" s="129" t="s">
        <v>2</v>
      </c>
      <c r="E170" s="477"/>
      <c r="F170" s="69"/>
      <c r="G170" s="2"/>
      <c r="H170" s="364"/>
      <c r="I170" s="364"/>
      <c r="J170" s="364"/>
    </row>
    <row r="171" spans="1:10" s="355" customFormat="1" x14ac:dyDescent="0.2">
      <c r="A171" s="144" t="s">
        <v>150</v>
      </c>
      <c r="B171" s="149" t="s">
        <v>580</v>
      </c>
      <c r="C171" s="127">
        <v>52.31</v>
      </c>
      <c r="D171" s="129" t="s">
        <v>2</v>
      </c>
      <c r="E171" s="477"/>
      <c r="F171" s="69"/>
      <c r="G171" s="2"/>
      <c r="H171" s="364"/>
      <c r="I171" s="364"/>
      <c r="J171" s="364"/>
    </row>
    <row r="172" spans="1:10" s="355" customFormat="1" x14ac:dyDescent="0.2">
      <c r="A172" s="144"/>
      <c r="B172" s="149"/>
      <c r="C172" s="127"/>
      <c r="D172" s="129"/>
      <c r="E172" s="477"/>
      <c r="F172" s="69"/>
      <c r="G172" s="2"/>
      <c r="H172" s="364"/>
      <c r="I172" s="364"/>
      <c r="J172" s="364"/>
    </row>
    <row r="173" spans="1:10" s="355" customFormat="1" x14ac:dyDescent="0.2">
      <c r="A173" s="144"/>
      <c r="B173" s="149" t="s">
        <v>567</v>
      </c>
      <c r="C173" s="127"/>
      <c r="D173" s="129"/>
      <c r="E173" s="477"/>
      <c r="F173" s="69"/>
      <c r="G173" s="2"/>
      <c r="H173" s="364"/>
      <c r="I173" s="364"/>
      <c r="J173" s="364"/>
    </row>
    <row r="174" spans="1:10" s="355" customFormat="1" x14ac:dyDescent="0.2">
      <c r="A174" s="144" t="s">
        <v>151</v>
      </c>
      <c r="B174" s="149" t="s">
        <v>577</v>
      </c>
      <c r="C174" s="127">
        <v>31.6</v>
      </c>
      <c r="D174" s="129" t="s">
        <v>2</v>
      </c>
      <c r="E174" s="477"/>
      <c r="F174" s="69"/>
      <c r="G174" s="2"/>
      <c r="H174" s="364"/>
      <c r="I174" s="364"/>
      <c r="J174" s="364"/>
    </row>
    <row r="175" spans="1:10" s="355" customFormat="1" x14ac:dyDescent="0.2">
      <c r="A175" s="144" t="s">
        <v>152</v>
      </c>
      <c r="B175" s="149" t="s">
        <v>578</v>
      </c>
      <c r="C175" s="127">
        <v>3.62</v>
      </c>
      <c r="D175" s="129" t="s">
        <v>2</v>
      </c>
      <c r="E175" s="477"/>
      <c r="F175" s="69"/>
      <c r="G175" s="2"/>
      <c r="H175" s="364"/>
      <c r="I175" s="364"/>
      <c r="J175" s="364"/>
    </row>
    <row r="176" spans="1:10" s="355" customFormat="1" x14ac:dyDescent="0.2">
      <c r="A176" s="144"/>
      <c r="B176" s="149"/>
      <c r="C176" s="127"/>
      <c r="D176" s="129"/>
      <c r="E176" s="477"/>
      <c r="F176" s="69"/>
      <c r="G176" s="2"/>
      <c r="H176" s="364"/>
      <c r="I176" s="364"/>
      <c r="J176" s="364"/>
    </row>
    <row r="177" spans="1:18" s="355" customFormat="1" x14ac:dyDescent="0.2">
      <c r="A177" s="144" t="s">
        <v>153</v>
      </c>
      <c r="B177" s="134" t="s">
        <v>26</v>
      </c>
      <c r="C177" s="127">
        <v>465.10759259259271</v>
      </c>
      <c r="D177" s="132" t="s">
        <v>2</v>
      </c>
      <c r="E177" s="477"/>
      <c r="F177" s="69"/>
      <c r="G177" s="2"/>
      <c r="H177" s="364"/>
      <c r="I177" s="364"/>
      <c r="J177" s="364"/>
    </row>
    <row r="178" spans="1:18" s="355" customFormat="1" x14ac:dyDescent="0.2">
      <c r="A178" s="144"/>
      <c r="B178" s="134"/>
      <c r="C178" s="127"/>
      <c r="D178" s="132"/>
      <c r="E178" s="477"/>
      <c r="F178" s="69"/>
      <c r="G178" s="2"/>
      <c r="H178" s="364"/>
      <c r="I178" s="364"/>
      <c r="J178" s="364"/>
    </row>
    <row r="179" spans="1:18" s="355" customFormat="1" x14ac:dyDescent="0.2">
      <c r="A179" s="144"/>
      <c r="B179" s="134"/>
      <c r="C179" s="127"/>
      <c r="D179" s="132"/>
      <c r="E179" s="477"/>
      <c r="F179" s="69"/>
      <c r="G179" s="2"/>
      <c r="H179" s="364"/>
      <c r="I179" s="364"/>
      <c r="J179" s="364"/>
    </row>
    <row r="180" spans="1:18" s="355" customFormat="1" x14ac:dyDescent="0.2">
      <c r="A180" s="144"/>
      <c r="B180" s="134"/>
      <c r="C180" s="127"/>
      <c r="D180" s="132"/>
      <c r="E180" s="477"/>
      <c r="F180" s="69"/>
      <c r="G180" s="2"/>
      <c r="H180" s="364"/>
      <c r="I180" s="364"/>
      <c r="J180" s="364"/>
    </row>
    <row r="181" spans="1:18" s="355" customFormat="1" x14ac:dyDescent="0.2">
      <c r="A181" s="144"/>
      <c r="B181" s="134"/>
      <c r="C181" s="127"/>
      <c r="D181" s="132"/>
      <c r="E181" s="477"/>
      <c r="F181" s="69"/>
      <c r="G181" s="2"/>
      <c r="H181" s="364"/>
      <c r="I181" s="364"/>
      <c r="J181" s="364"/>
    </row>
    <row r="182" spans="1:18" s="355" customFormat="1" x14ac:dyDescent="0.2">
      <c r="A182" s="412"/>
      <c r="B182" s="410"/>
      <c r="C182" s="137"/>
      <c r="D182" s="138"/>
      <c r="E182" s="478"/>
      <c r="F182" s="72"/>
      <c r="G182" s="73"/>
      <c r="H182" s="364"/>
      <c r="I182" s="364"/>
      <c r="J182" s="364"/>
    </row>
    <row r="183" spans="1:18" s="355" customFormat="1" x14ac:dyDescent="0.2">
      <c r="A183" s="145"/>
      <c r="B183" s="418"/>
      <c r="C183" s="140"/>
      <c r="D183" s="146"/>
      <c r="E183" s="479"/>
      <c r="F183" s="74"/>
      <c r="G183" s="75"/>
      <c r="H183" s="364"/>
      <c r="I183" s="364"/>
      <c r="J183" s="364"/>
    </row>
    <row r="184" spans="1:18" s="355" customFormat="1" x14ac:dyDescent="0.2">
      <c r="A184" s="119" t="s">
        <v>649</v>
      </c>
      <c r="B184" s="123" t="s">
        <v>56</v>
      </c>
      <c r="C184" s="142"/>
      <c r="D184" s="143"/>
      <c r="E184" s="476"/>
      <c r="F184" s="69">
        <v>0</v>
      </c>
      <c r="G184" s="70"/>
    </row>
    <row r="185" spans="1:18" s="355" customFormat="1" ht="36" x14ac:dyDescent="0.2">
      <c r="A185" s="144"/>
      <c r="B185" s="147" t="s">
        <v>213</v>
      </c>
      <c r="C185" s="127"/>
      <c r="D185" s="129"/>
      <c r="E185" s="477"/>
      <c r="F185" s="69">
        <v>0</v>
      </c>
      <c r="G185" s="2"/>
      <c r="I185" s="365"/>
      <c r="J185" s="365"/>
      <c r="K185" s="364"/>
      <c r="L185" s="364"/>
      <c r="M185" s="364"/>
      <c r="N185" s="364"/>
    </row>
    <row r="186" spans="1:18" s="355" customFormat="1" x14ac:dyDescent="0.2">
      <c r="A186" s="144" t="s">
        <v>7</v>
      </c>
      <c r="B186" s="134" t="s">
        <v>581</v>
      </c>
      <c r="C186" s="526">
        <v>85.43</v>
      </c>
      <c r="D186" s="127" t="s">
        <v>222</v>
      </c>
      <c r="E186" s="477"/>
      <c r="F186" s="69"/>
      <c r="G186" s="2"/>
      <c r="H186" s="364"/>
      <c r="I186" s="366"/>
      <c r="J186" s="344"/>
      <c r="L186" s="364"/>
      <c r="M186" s="367"/>
      <c r="N186" s="367"/>
      <c r="O186" s="367"/>
    </row>
    <row r="187" spans="1:18" s="355" customFormat="1" x14ac:dyDescent="0.2">
      <c r="A187" s="144" t="s">
        <v>8</v>
      </c>
      <c r="B187" s="134" t="s">
        <v>582</v>
      </c>
      <c r="C187" s="526">
        <v>231.55</v>
      </c>
      <c r="D187" s="127" t="s">
        <v>222</v>
      </c>
      <c r="E187" s="477"/>
      <c r="F187" s="69"/>
      <c r="G187" s="2"/>
      <c r="H187" s="364"/>
      <c r="I187" s="366"/>
      <c r="J187" s="368"/>
      <c r="M187" s="367"/>
      <c r="O187" s="367"/>
    </row>
    <row r="188" spans="1:18" s="355" customFormat="1" x14ac:dyDescent="0.2">
      <c r="A188" s="144" t="s">
        <v>9</v>
      </c>
      <c r="B188" s="134" t="s">
        <v>583</v>
      </c>
      <c r="C188" s="526">
        <v>122.95</v>
      </c>
      <c r="D188" s="127" t="s">
        <v>222</v>
      </c>
      <c r="E188" s="477"/>
      <c r="F188" s="69"/>
      <c r="G188" s="2"/>
      <c r="I188" s="369"/>
      <c r="J188" s="366"/>
      <c r="L188" s="364"/>
      <c r="M188" s="364"/>
    </row>
    <row r="189" spans="1:18" s="355" customFormat="1" x14ac:dyDescent="0.2">
      <c r="A189" s="144"/>
      <c r="B189" s="134"/>
      <c r="C189" s="526"/>
      <c r="D189" s="127"/>
      <c r="E189" s="477"/>
      <c r="F189" s="69"/>
      <c r="G189" s="2"/>
      <c r="I189" s="334"/>
      <c r="J189" s="366"/>
      <c r="L189" s="364"/>
      <c r="M189" s="364"/>
    </row>
    <row r="190" spans="1:18" s="355" customFormat="1" x14ac:dyDescent="0.2">
      <c r="A190" s="119" t="s">
        <v>650</v>
      </c>
      <c r="B190" s="123" t="s">
        <v>75</v>
      </c>
      <c r="C190" s="142"/>
      <c r="D190" s="143"/>
      <c r="E190" s="476"/>
      <c r="F190" s="69">
        <v>0</v>
      </c>
      <c r="G190" s="70"/>
      <c r="R190" s="364"/>
    </row>
    <row r="191" spans="1:18" s="355" customFormat="1" x14ac:dyDescent="0.2">
      <c r="A191" s="157"/>
      <c r="B191" s="158" t="s">
        <v>79</v>
      </c>
      <c r="C191" s="142"/>
      <c r="D191" s="143"/>
      <c r="E191" s="476"/>
      <c r="F191" s="69"/>
      <c r="G191" s="70"/>
      <c r="R191" s="364"/>
    </row>
    <row r="192" spans="1:18" s="355" customFormat="1" ht="36" x14ac:dyDescent="0.2">
      <c r="A192" s="144"/>
      <c r="B192" s="147" t="s">
        <v>584</v>
      </c>
      <c r="C192" s="127"/>
      <c r="D192" s="129"/>
      <c r="E192" s="477"/>
      <c r="F192" s="69">
        <v>0</v>
      </c>
      <c r="G192" s="2"/>
      <c r="I192" s="365"/>
      <c r="J192" s="365"/>
      <c r="K192" s="364"/>
      <c r="L192" s="364"/>
      <c r="M192" s="364"/>
      <c r="N192" s="364"/>
    </row>
    <row r="193" spans="1:18" s="355" customFormat="1" x14ac:dyDescent="0.2">
      <c r="A193" s="144" t="s">
        <v>7</v>
      </c>
      <c r="B193" s="527" t="s">
        <v>585</v>
      </c>
      <c r="C193" s="127">
        <v>245.9</v>
      </c>
      <c r="D193" s="127" t="s">
        <v>222</v>
      </c>
      <c r="E193" s="477"/>
      <c r="F193" s="69">
        <v>0</v>
      </c>
      <c r="G193" s="2"/>
      <c r="R193" s="364"/>
    </row>
    <row r="194" spans="1:18" s="355" customFormat="1" ht="24" x14ac:dyDescent="0.2">
      <c r="A194" s="144" t="s">
        <v>8</v>
      </c>
      <c r="B194" s="148" t="s">
        <v>127</v>
      </c>
      <c r="C194" s="127">
        <v>85.43</v>
      </c>
      <c r="D194" s="127" t="s">
        <v>222</v>
      </c>
      <c r="E194" s="477"/>
      <c r="F194" s="69">
        <v>0</v>
      </c>
      <c r="G194" s="2"/>
      <c r="R194" s="364"/>
    </row>
    <row r="195" spans="1:18" s="355" customFormat="1" ht="24" x14ac:dyDescent="0.2">
      <c r="A195" s="144" t="s">
        <v>9</v>
      </c>
      <c r="B195" s="148" t="s">
        <v>131</v>
      </c>
      <c r="C195" s="127">
        <v>548.53</v>
      </c>
      <c r="D195" s="127" t="s">
        <v>222</v>
      </c>
      <c r="E195" s="477"/>
      <c r="F195" s="69"/>
      <c r="G195" s="2"/>
      <c r="J195" s="370"/>
    </row>
    <row r="196" spans="1:18" s="355" customFormat="1" ht="24" x14ac:dyDescent="0.2">
      <c r="A196" s="144" t="s">
        <v>10</v>
      </c>
      <c r="B196" s="148" t="s">
        <v>66</v>
      </c>
      <c r="C196" s="127" t="s">
        <v>184</v>
      </c>
      <c r="D196" s="127" t="s">
        <v>6</v>
      </c>
      <c r="E196" s="477"/>
      <c r="F196" s="69">
        <v>0</v>
      </c>
      <c r="G196" s="2"/>
      <c r="H196" s="371"/>
      <c r="I196" s="372"/>
    </row>
    <row r="197" spans="1:18" s="355" customFormat="1" ht="24" x14ac:dyDescent="0.2">
      <c r="A197" s="144" t="s">
        <v>11</v>
      </c>
      <c r="B197" s="148" t="s">
        <v>94</v>
      </c>
      <c r="C197" s="127" t="s">
        <v>184</v>
      </c>
      <c r="D197" s="127" t="s">
        <v>6</v>
      </c>
      <c r="E197" s="477"/>
      <c r="F197" s="69"/>
      <c r="G197" s="2"/>
    </row>
    <row r="198" spans="1:18" s="355" customFormat="1" x14ac:dyDescent="0.2">
      <c r="A198" s="144"/>
      <c r="B198" s="148"/>
      <c r="C198" s="127"/>
      <c r="D198" s="127"/>
      <c r="E198" s="477"/>
      <c r="F198" s="69"/>
      <c r="G198" s="2"/>
    </row>
    <row r="199" spans="1:18" s="355" customFormat="1" x14ac:dyDescent="0.2">
      <c r="A199" s="157"/>
      <c r="B199" s="158" t="s">
        <v>80</v>
      </c>
      <c r="C199" s="142"/>
      <c r="D199" s="143"/>
      <c r="E199" s="476"/>
      <c r="F199" s="69"/>
      <c r="G199" s="70"/>
    </row>
    <row r="200" spans="1:18" s="355" customFormat="1" ht="60" x14ac:dyDescent="0.2">
      <c r="A200" s="144"/>
      <c r="B200" s="147" t="s">
        <v>216</v>
      </c>
      <c r="C200" s="127"/>
      <c r="D200" s="129"/>
      <c r="E200" s="477"/>
      <c r="F200" s="69">
        <v>0</v>
      </c>
      <c r="G200" s="2"/>
    </row>
    <row r="201" spans="1:18" s="355" customFormat="1" x14ac:dyDescent="0.2">
      <c r="A201" s="144" t="s">
        <v>12</v>
      </c>
      <c r="B201" s="528" t="s">
        <v>129</v>
      </c>
      <c r="C201" s="127">
        <v>85.43</v>
      </c>
      <c r="D201" s="129" t="s">
        <v>222</v>
      </c>
      <c r="E201" s="477"/>
      <c r="F201" s="69">
        <v>0</v>
      </c>
      <c r="G201" s="2"/>
      <c r="K201" s="373"/>
    </row>
    <row r="202" spans="1:18" s="355" customFormat="1" x14ac:dyDescent="0.2">
      <c r="A202" s="144"/>
      <c r="B202" s="147"/>
      <c r="C202" s="127"/>
      <c r="D202" s="129"/>
      <c r="E202" s="477"/>
      <c r="F202" s="69"/>
      <c r="G202" s="2"/>
    </row>
    <row r="203" spans="1:18" s="355" customFormat="1" ht="60" x14ac:dyDescent="0.2">
      <c r="A203" s="144"/>
      <c r="B203" s="147" t="s">
        <v>219</v>
      </c>
      <c r="C203" s="127"/>
      <c r="D203" s="129"/>
      <c r="E203" s="477"/>
      <c r="F203" s="69"/>
      <c r="G203" s="2"/>
    </row>
    <row r="204" spans="1:18" s="355" customFormat="1" x14ac:dyDescent="0.2">
      <c r="A204" s="144" t="s">
        <v>13</v>
      </c>
      <c r="B204" s="529" t="s">
        <v>130</v>
      </c>
      <c r="C204" s="127">
        <v>548.53</v>
      </c>
      <c r="D204" s="129" t="s">
        <v>222</v>
      </c>
      <c r="E204" s="477"/>
      <c r="F204" s="69"/>
      <c r="G204" s="2"/>
    </row>
    <row r="205" spans="1:18" s="355" customFormat="1" x14ac:dyDescent="0.2">
      <c r="A205" s="144"/>
      <c r="B205" s="134"/>
      <c r="C205" s="127"/>
      <c r="D205" s="129"/>
      <c r="E205" s="477"/>
      <c r="F205" s="69"/>
      <c r="G205" s="2"/>
    </row>
    <row r="206" spans="1:18" s="355" customFormat="1" x14ac:dyDescent="0.2">
      <c r="A206" s="157"/>
      <c r="B206" s="158" t="s">
        <v>81</v>
      </c>
      <c r="C206" s="142"/>
      <c r="D206" s="143"/>
      <c r="E206" s="476"/>
      <c r="F206" s="69"/>
      <c r="G206" s="70"/>
      <c r="J206" s="364"/>
    </row>
    <row r="207" spans="1:18" s="355" customFormat="1" ht="48" x14ac:dyDescent="0.2">
      <c r="A207" s="144"/>
      <c r="B207" s="131" t="s">
        <v>239</v>
      </c>
      <c r="C207" s="127"/>
      <c r="D207" s="129"/>
      <c r="E207" s="477"/>
      <c r="F207" s="69"/>
      <c r="G207" s="2"/>
      <c r="K207" s="364"/>
      <c r="L207" s="364"/>
      <c r="M207" s="364"/>
    </row>
    <row r="208" spans="1:18" s="355" customFormat="1" x14ac:dyDescent="0.2">
      <c r="A208" s="144" t="s">
        <v>14</v>
      </c>
      <c r="B208" s="134" t="s">
        <v>586</v>
      </c>
      <c r="C208" s="127">
        <v>62.68</v>
      </c>
      <c r="D208" s="127" t="s">
        <v>222</v>
      </c>
      <c r="E208" s="477"/>
      <c r="F208" s="477"/>
      <c r="G208" s="3"/>
      <c r="J208" s="364"/>
    </row>
    <row r="209" spans="1:18" s="355" customFormat="1" x14ac:dyDescent="0.2">
      <c r="A209" s="144"/>
      <c r="B209" s="134"/>
      <c r="C209" s="127"/>
      <c r="D209" s="127"/>
      <c r="E209" s="477"/>
      <c r="F209" s="477"/>
      <c r="G209" s="3"/>
      <c r="J209" s="364"/>
    </row>
    <row r="210" spans="1:18" s="355" customFormat="1" x14ac:dyDescent="0.2">
      <c r="A210" s="119" t="s">
        <v>651</v>
      </c>
      <c r="B210" s="123" t="s">
        <v>58</v>
      </c>
      <c r="C210" s="121"/>
      <c r="D210" s="121"/>
      <c r="E210" s="474"/>
      <c r="F210" s="69"/>
      <c r="G210" s="2"/>
      <c r="O210" s="622"/>
      <c r="P210" s="622"/>
    </row>
    <row r="211" spans="1:18" s="355" customFormat="1" ht="36" x14ac:dyDescent="0.2">
      <c r="A211" s="144"/>
      <c r="B211" s="131" t="s">
        <v>587</v>
      </c>
      <c r="C211" s="127"/>
      <c r="D211" s="129"/>
      <c r="E211" s="477"/>
      <c r="F211" s="69"/>
      <c r="G211" s="2"/>
      <c r="K211" s="364"/>
      <c r="L211" s="364"/>
      <c r="M211" s="364"/>
    </row>
    <row r="212" spans="1:18" s="355" customFormat="1" x14ac:dyDescent="0.2">
      <c r="A212" s="144" t="s">
        <v>7</v>
      </c>
      <c r="B212" s="148" t="s">
        <v>204</v>
      </c>
      <c r="C212" s="127">
        <v>378.7</v>
      </c>
      <c r="D212" s="129" t="s">
        <v>222</v>
      </c>
      <c r="E212" s="477"/>
      <c r="F212" s="477"/>
      <c r="G212" s="3"/>
      <c r="K212" s="373"/>
    </row>
    <row r="213" spans="1:18" s="364" customFormat="1" x14ac:dyDescent="0.2">
      <c r="A213" s="144"/>
      <c r="B213" s="148"/>
      <c r="C213" s="127"/>
      <c r="D213" s="129"/>
      <c r="E213" s="477"/>
      <c r="F213" s="477"/>
      <c r="G213" s="3"/>
      <c r="H213" s="355"/>
      <c r="I213" s="355"/>
      <c r="J213" s="355"/>
      <c r="K213" s="355"/>
      <c r="L213" s="355"/>
      <c r="M213" s="355"/>
      <c r="N213" s="355"/>
      <c r="O213" s="355"/>
      <c r="P213" s="355"/>
    </row>
    <row r="214" spans="1:18" s="355" customFormat="1" ht="72" x14ac:dyDescent="0.2">
      <c r="A214" s="144"/>
      <c r="B214" s="161" t="s">
        <v>588</v>
      </c>
      <c r="C214" s="127"/>
      <c r="D214" s="129"/>
      <c r="E214" s="477"/>
      <c r="F214" s="69">
        <v>0</v>
      </c>
      <c r="G214" s="67"/>
      <c r="J214" s="371"/>
      <c r="K214" s="374"/>
      <c r="R214" s="364"/>
    </row>
    <row r="215" spans="1:18" s="355" customFormat="1" x14ac:dyDescent="0.2">
      <c r="A215" s="144" t="s">
        <v>8</v>
      </c>
      <c r="B215" s="530" t="s">
        <v>589</v>
      </c>
      <c r="C215" s="127">
        <v>378.7</v>
      </c>
      <c r="D215" s="129" t="s">
        <v>222</v>
      </c>
      <c r="E215" s="477"/>
      <c r="F215" s="69">
        <v>0</v>
      </c>
      <c r="G215" s="2"/>
      <c r="I215" s="375"/>
      <c r="K215" s="374"/>
      <c r="R215" s="364"/>
    </row>
    <row r="216" spans="1:18" s="355" customFormat="1" x14ac:dyDescent="0.2">
      <c r="A216" s="144" t="s">
        <v>9</v>
      </c>
      <c r="B216" s="134" t="s">
        <v>590</v>
      </c>
      <c r="C216" s="531">
        <v>18.8</v>
      </c>
      <c r="D216" s="129" t="s">
        <v>222</v>
      </c>
      <c r="E216" s="477"/>
      <c r="F216" s="69">
        <v>0</v>
      </c>
      <c r="G216" s="2"/>
      <c r="K216" s="374"/>
      <c r="R216" s="364"/>
    </row>
    <row r="217" spans="1:18" s="355" customFormat="1" x14ac:dyDescent="0.2">
      <c r="A217" s="144"/>
      <c r="B217" s="134"/>
      <c r="C217" s="127"/>
      <c r="D217" s="129"/>
      <c r="E217" s="477"/>
      <c r="F217" s="69"/>
      <c r="G217" s="2"/>
      <c r="K217" s="374"/>
      <c r="R217" s="364"/>
    </row>
    <row r="218" spans="1:18" s="355" customFormat="1" x14ac:dyDescent="0.2">
      <c r="A218" s="144"/>
      <c r="B218" s="134"/>
      <c r="C218" s="127"/>
      <c r="D218" s="129"/>
      <c r="E218" s="477"/>
      <c r="F218" s="69"/>
      <c r="G218" s="2"/>
      <c r="K218" s="374"/>
      <c r="R218" s="364"/>
    </row>
    <row r="219" spans="1:18" s="355" customFormat="1" x14ac:dyDescent="0.2">
      <c r="A219" s="144"/>
      <c r="B219" s="134"/>
      <c r="C219" s="127"/>
      <c r="D219" s="129"/>
      <c r="E219" s="477"/>
      <c r="F219" s="69"/>
      <c r="G219" s="2"/>
      <c r="K219" s="374"/>
      <c r="R219" s="364"/>
    </row>
    <row r="220" spans="1:18" s="355" customFormat="1" x14ac:dyDescent="0.2">
      <c r="A220" s="144"/>
      <c r="B220" s="134"/>
      <c r="C220" s="127"/>
      <c r="D220" s="129"/>
      <c r="E220" s="477"/>
      <c r="F220" s="69"/>
      <c r="G220" s="2"/>
      <c r="K220" s="374"/>
      <c r="R220" s="364"/>
    </row>
    <row r="221" spans="1:18" s="355" customFormat="1" x14ac:dyDescent="0.2">
      <c r="A221" s="144"/>
      <c r="B221" s="134"/>
      <c r="C221" s="127"/>
      <c r="D221" s="129"/>
      <c r="E221" s="477"/>
      <c r="F221" s="69"/>
      <c r="G221" s="2"/>
      <c r="K221" s="374"/>
      <c r="R221" s="364"/>
    </row>
    <row r="222" spans="1:18" s="355" customFormat="1" x14ac:dyDescent="0.2">
      <c r="A222" s="145"/>
      <c r="B222" s="413"/>
      <c r="C222" s="140"/>
      <c r="D222" s="146"/>
      <c r="E222" s="479"/>
      <c r="F222" s="74"/>
      <c r="G222" s="75"/>
      <c r="K222" s="374"/>
      <c r="R222" s="364"/>
    </row>
    <row r="223" spans="1:18" s="355" customFormat="1" ht="48" x14ac:dyDescent="0.2">
      <c r="A223" s="532"/>
      <c r="B223" s="533" t="s">
        <v>132</v>
      </c>
      <c r="C223" s="531"/>
      <c r="D223" s="534"/>
      <c r="E223" s="386"/>
      <c r="F223" s="376"/>
      <c r="G223" s="386"/>
      <c r="L223" s="371"/>
      <c r="M223" s="371"/>
      <c r="N223" s="371"/>
      <c r="O223" s="371"/>
      <c r="P223" s="371"/>
      <c r="R223" s="364"/>
    </row>
    <row r="224" spans="1:18" s="355" customFormat="1" x14ac:dyDescent="0.2">
      <c r="A224" s="532" t="s">
        <v>10</v>
      </c>
      <c r="B224" s="535" t="s">
        <v>133</v>
      </c>
      <c r="C224" s="98">
        <v>37.92</v>
      </c>
      <c r="D224" s="534" t="s">
        <v>222</v>
      </c>
      <c r="E224" s="386"/>
      <c r="F224" s="376"/>
      <c r="G224" s="386"/>
      <c r="L224" s="371"/>
      <c r="M224" s="371"/>
      <c r="N224" s="371"/>
      <c r="O224" s="371"/>
      <c r="P224" s="371"/>
      <c r="R224" s="364"/>
    </row>
    <row r="225" spans="1:18" s="355" customFormat="1" x14ac:dyDescent="0.2">
      <c r="A225" s="532"/>
      <c r="B225" s="535"/>
      <c r="C225" s="98"/>
      <c r="D225" s="534"/>
      <c r="E225" s="386"/>
      <c r="F225" s="376"/>
      <c r="G225" s="386"/>
      <c r="L225" s="371"/>
      <c r="M225" s="371"/>
      <c r="N225" s="371"/>
      <c r="O225" s="371"/>
      <c r="P225" s="371"/>
      <c r="R225" s="364"/>
    </row>
    <row r="226" spans="1:18" s="355" customFormat="1" ht="60.75" customHeight="1" x14ac:dyDescent="0.2">
      <c r="A226" s="143"/>
      <c r="B226" s="536" t="s">
        <v>591</v>
      </c>
      <c r="C226" s="142"/>
      <c r="D226" s="143"/>
      <c r="E226" s="482"/>
      <c r="F226" s="477"/>
      <c r="G226" s="2"/>
    </row>
    <row r="227" spans="1:18" s="355" customFormat="1" x14ac:dyDescent="0.2">
      <c r="A227" s="182" t="s">
        <v>11</v>
      </c>
      <c r="B227" s="135" t="s">
        <v>681</v>
      </c>
      <c r="C227" s="129">
        <v>1</v>
      </c>
      <c r="D227" s="129" t="s">
        <v>27</v>
      </c>
      <c r="E227" s="482"/>
      <c r="F227" s="477"/>
      <c r="G227" s="2"/>
    </row>
    <row r="228" spans="1:18" s="355" customFormat="1" x14ac:dyDescent="0.2">
      <c r="A228" s="532"/>
      <c r="B228" s="535"/>
      <c r="C228" s="531"/>
      <c r="D228" s="534"/>
      <c r="E228" s="386"/>
      <c r="F228" s="376"/>
      <c r="G228" s="386"/>
      <c r="L228" s="371"/>
      <c r="M228" s="371"/>
      <c r="N228" s="371"/>
      <c r="O228" s="371"/>
      <c r="P228" s="371"/>
      <c r="R228" s="364"/>
    </row>
    <row r="229" spans="1:18" s="355" customFormat="1" x14ac:dyDescent="0.2">
      <c r="A229" s="119" t="s">
        <v>652</v>
      </c>
      <c r="B229" s="123" t="s">
        <v>77</v>
      </c>
      <c r="C229" s="121"/>
      <c r="D229" s="121"/>
      <c r="E229" s="474"/>
      <c r="F229" s="477"/>
      <c r="G229" s="3"/>
      <c r="J229" s="364"/>
      <c r="K229" s="364"/>
      <c r="L229" s="364"/>
      <c r="M229" s="364"/>
      <c r="N229" s="364"/>
    </row>
    <row r="230" spans="1:18" s="355" customFormat="1" ht="60" x14ac:dyDescent="0.2">
      <c r="A230" s="144"/>
      <c r="B230" s="537" t="s">
        <v>158</v>
      </c>
      <c r="C230" s="127"/>
      <c r="D230" s="129"/>
      <c r="E230" s="477"/>
      <c r="F230" s="69"/>
      <c r="G230" s="67"/>
      <c r="J230" s="364"/>
      <c r="K230" s="364"/>
      <c r="L230" s="364"/>
      <c r="M230" s="364"/>
      <c r="N230" s="364"/>
    </row>
    <row r="231" spans="1:18" s="355" customFormat="1" x14ac:dyDescent="0.2">
      <c r="A231" s="144" t="s">
        <v>7</v>
      </c>
      <c r="B231" s="529" t="s">
        <v>134</v>
      </c>
      <c r="C231" s="127">
        <v>392</v>
      </c>
      <c r="D231" s="129" t="s">
        <v>222</v>
      </c>
      <c r="E231" s="477"/>
      <c r="F231" s="477"/>
      <c r="G231" s="3"/>
      <c r="I231" s="364"/>
      <c r="J231" s="364"/>
      <c r="K231" s="364"/>
      <c r="L231" s="364"/>
      <c r="M231" s="364"/>
      <c r="N231" s="364"/>
    </row>
    <row r="232" spans="1:18" s="355" customFormat="1" x14ac:dyDescent="0.2">
      <c r="A232" s="144"/>
      <c r="B232" s="529"/>
      <c r="C232" s="127"/>
      <c r="D232" s="129"/>
      <c r="E232" s="477"/>
      <c r="F232" s="477"/>
      <c r="G232" s="3"/>
      <c r="J232" s="364"/>
      <c r="K232" s="364"/>
      <c r="L232" s="364"/>
      <c r="M232" s="364"/>
      <c r="N232" s="364"/>
    </row>
    <row r="233" spans="1:18" s="355" customFormat="1" ht="60" x14ac:dyDescent="0.2">
      <c r="A233" s="144"/>
      <c r="B233" s="537" t="s">
        <v>205</v>
      </c>
      <c r="C233" s="127"/>
      <c r="D233" s="129"/>
      <c r="E233" s="477"/>
      <c r="F233" s="477"/>
      <c r="G233" s="3"/>
      <c r="K233" s="364"/>
      <c r="L233" s="364"/>
      <c r="M233" s="364"/>
      <c r="N233" s="364"/>
    </row>
    <row r="234" spans="1:18" s="355" customFormat="1" x14ac:dyDescent="0.2">
      <c r="A234" s="144" t="s">
        <v>8</v>
      </c>
      <c r="B234" s="529" t="s">
        <v>592</v>
      </c>
      <c r="C234" s="127">
        <v>28.2</v>
      </c>
      <c r="D234" s="129" t="s">
        <v>222</v>
      </c>
      <c r="E234" s="477"/>
      <c r="F234" s="477"/>
      <c r="G234" s="3"/>
      <c r="K234" s="364"/>
      <c r="L234" s="364"/>
      <c r="M234" s="364"/>
      <c r="N234" s="364"/>
    </row>
    <row r="235" spans="1:18" s="355" customFormat="1" x14ac:dyDescent="0.2">
      <c r="A235" s="144"/>
      <c r="B235" s="148"/>
      <c r="C235" s="127"/>
      <c r="D235" s="129"/>
      <c r="E235" s="477"/>
      <c r="F235" s="477"/>
      <c r="G235" s="3"/>
      <c r="I235" s="375"/>
      <c r="K235" s="364"/>
      <c r="L235" s="364"/>
      <c r="M235" s="364"/>
      <c r="N235" s="364"/>
    </row>
    <row r="236" spans="1:18" s="355" customFormat="1" ht="48" x14ac:dyDescent="0.2">
      <c r="A236" s="144"/>
      <c r="B236" s="147" t="s">
        <v>593</v>
      </c>
      <c r="C236" s="127"/>
      <c r="D236" s="129"/>
      <c r="E236" s="477"/>
      <c r="F236" s="477"/>
      <c r="G236" s="3"/>
      <c r="K236" s="364"/>
      <c r="L236" s="364"/>
      <c r="M236" s="364"/>
      <c r="N236" s="364"/>
    </row>
    <row r="237" spans="1:18" s="355" customFormat="1" x14ac:dyDescent="0.2">
      <c r="A237" s="144" t="s">
        <v>9</v>
      </c>
      <c r="B237" s="538" t="s">
        <v>107</v>
      </c>
      <c r="C237" s="127">
        <v>188</v>
      </c>
      <c r="D237" s="129" t="s">
        <v>3</v>
      </c>
      <c r="E237" s="477"/>
      <c r="F237" s="477"/>
      <c r="G237" s="3"/>
      <c r="J237" s="362"/>
      <c r="K237" s="364"/>
      <c r="L237" s="364"/>
      <c r="M237" s="364"/>
      <c r="N237" s="364"/>
    </row>
    <row r="238" spans="1:18" s="355" customFormat="1" x14ac:dyDescent="0.2">
      <c r="A238" s="144"/>
      <c r="B238" s="148"/>
      <c r="C238" s="127"/>
      <c r="D238" s="129"/>
      <c r="E238" s="477"/>
      <c r="F238" s="477"/>
      <c r="G238" s="3"/>
    </row>
    <row r="239" spans="1:18" s="355" customFormat="1" ht="24" x14ac:dyDescent="0.2">
      <c r="A239" s="144"/>
      <c r="B239" s="171" t="s">
        <v>594</v>
      </c>
      <c r="C239" s="127"/>
      <c r="D239" s="129"/>
      <c r="E239" s="477"/>
      <c r="F239" s="477"/>
      <c r="G239" s="3"/>
    </row>
    <row r="240" spans="1:18" s="355" customFormat="1" x14ac:dyDescent="0.2">
      <c r="A240" s="144" t="s">
        <v>10</v>
      </c>
      <c r="B240" s="148" t="s">
        <v>595</v>
      </c>
      <c r="C240" s="127">
        <v>448.4</v>
      </c>
      <c r="D240" s="129" t="s">
        <v>222</v>
      </c>
      <c r="E240" s="477"/>
      <c r="F240" s="477"/>
      <c r="G240" s="3"/>
    </row>
    <row r="241" spans="1:18" s="355" customFormat="1" x14ac:dyDescent="0.2">
      <c r="A241" s="144"/>
      <c r="B241" s="134"/>
      <c r="C241" s="127"/>
      <c r="D241" s="129"/>
      <c r="E241" s="477"/>
      <c r="F241" s="69"/>
      <c r="G241" s="2"/>
      <c r="K241" s="374"/>
      <c r="R241" s="364"/>
    </row>
    <row r="242" spans="1:18" s="355" customFormat="1" x14ac:dyDescent="0.2">
      <c r="A242" s="119" t="s">
        <v>653</v>
      </c>
      <c r="B242" s="123" t="s">
        <v>41</v>
      </c>
      <c r="C242" s="142"/>
      <c r="D242" s="143"/>
      <c r="E242" s="476"/>
      <c r="F242" s="69">
        <v>0</v>
      </c>
      <c r="G242" s="2"/>
    </row>
    <row r="243" spans="1:18" s="355" customFormat="1" ht="72" x14ac:dyDescent="0.2">
      <c r="A243" s="144"/>
      <c r="B243" s="171" t="s">
        <v>596</v>
      </c>
      <c r="C243" s="127"/>
      <c r="D243" s="129"/>
      <c r="E243" s="477"/>
      <c r="F243" s="69">
        <v>0</v>
      </c>
      <c r="G243" s="70"/>
    </row>
    <row r="244" spans="1:18" s="355" customFormat="1" x14ac:dyDescent="0.2">
      <c r="A244" s="144" t="s">
        <v>7</v>
      </c>
      <c r="B244" s="134" t="s">
        <v>318</v>
      </c>
      <c r="C244" s="127"/>
      <c r="D244" s="129"/>
      <c r="E244" s="477"/>
      <c r="F244" s="69">
        <v>0</v>
      </c>
      <c r="G244" s="2"/>
    </row>
    <row r="245" spans="1:18" s="355" customFormat="1" x14ac:dyDescent="0.2">
      <c r="A245" s="144"/>
      <c r="B245" s="134" t="s">
        <v>206</v>
      </c>
      <c r="C245" s="127"/>
      <c r="D245" s="129"/>
      <c r="E245" s="477"/>
      <c r="F245" s="69"/>
      <c r="G245" s="2"/>
    </row>
    <row r="246" spans="1:18" s="355" customFormat="1" x14ac:dyDescent="0.2">
      <c r="A246" s="144"/>
      <c r="B246" s="134" t="s">
        <v>364</v>
      </c>
      <c r="C246" s="127">
        <v>1</v>
      </c>
      <c r="D246" s="129" t="s">
        <v>5</v>
      </c>
      <c r="E246" s="477"/>
      <c r="F246" s="69"/>
      <c r="G246" s="2"/>
    </row>
    <row r="247" spans="1:18" s="355" customFormat="1" x14ac:dyDescent="0.2">
      <c r="A247" s="144"/>
      <c r="B247" s="134"/>
      <c r="C247" s="127"/>
      <c r="D247" s="129"/>
      <c r="E247" s="477"/>
      <c r="F247" s="69"/>
      <c r="G247" s="2"/>
    </row>
    <row r="248" spans="1:18" s="355" customFormat="1" x14ac:dyDescent="0.2">
      <c r="A248" s="144" t="s">
        <v>8</v>
      </c>
      <c r="B248" s="134" t="s">
        <v>314</v>
      </c>
      <c r="C248" s="127"/>
      <c r="D248" s="129"/>
      <c r="E248" s="477"/>
      <c r="F248" s="69">
        <v>0</v>
      </c>
      <c r="G248" s="2"/>
    </row>
    <row r="249" spans="1:18" s="355" customFormat="1" x14ac:dyDescent="0.2">
      <c r="A249" s="144"/>
      <c r="B249" s="134" t="s">
        <v>206</v>
      </c>
      <c r="C249" s="127"/>
      <c r="D249" s="129"/>
      <c r="E249" s="477"/>
      <c r="F249" s="69"/>
      <c r="G249" s="2"/>
    </row>
    <row r="250" spans="1:18" s="355" customFormat="1" x14ac:dyDescent="0.2">
      <c r="A250" s="144"/>
      <c r="B250" s="134" t="s">
        <v>156</v>
      </c>
      <c r="C250" s="127">
        <v>4</v>
      </c>
      <c r="D250" s="129" t="s">
        <v>5</v>
      </c>
      <c r="E250" s="477"/>
      <c r="F250" s="69"/>
      <c r="G250" s="2"/>
      <c r="J250" s="362"/>
    </row>
    <row r="251" spans="1:18" s="355" customFormat="1" x14ac:dyDescent="0.2">
      <c r="A251" s="144"/>
      <c r="B251" s="134"/>
      <c r="C251" s="127"/>
      <c r="D251" s="129"/>
      <c r="E251" s="477"/>
      <c r="F251" s="69"/>
      <c r="G251" s="2"/>
      <c r="J251" s="362"/>
    </row>
    <row r="252" spans="1:18" s="355" customFormat="1" x14ac:dyDescent="0.2">
      <c r="A252" s="144" t="s">
        <v>9</v>
      </c>
      <c r="B252" s="134" t="s">
        <v>320</v>
      </c>
      <c r="C252" s="127"/>
      <c r="D252" s="129"/>
      <c r="E252" s="477"/>
      <c r="F252" s="69">
        <v>0</v>
      </c>
      <c r="G252" s="2"/>
    </row>
    <row r="253" spans="1:18" s="355" customFormat="1" ht="24" x14ac:dyDescent="0.2">
      <c r="A253" s="144"/>
      <c r="B253" s="134" t="s">
        <v>597</v>
      </c>
      <c r="C253" s="127"/>
      <c r="D253" s="129"/>
      <c r="E253" s="477"/>
      <c r="F253" s="69"/>
      <c r="G253" s="2"/>
    </row>
    <row r="254" spans="1:18" s="355" customFormat="1" x14ac:dyDescent="0.2">
      <c r="A254" s="144"/>
      <c r="B254" s="134" t="s">
        <v>365</v>
      </c>
      <c r="C254" s="127">
        <v>3</v>
      </c>
      <c r="D254" s="129" t="s">
        <v>5</v>
      </c>
      <c r="E254" s="477"/>
      <c r="F254" s="69"/>
      <c r="G254" s="2"/>
      <c r="J254" s="362"/>
    </row>
    <row r="255" spans="1:18" s="355" customFormat="1" x14ac:dyDescent="0.2">
      <c r="A255" s="144"/>
      <c r="B255" s="134"/>
      <c r="C255" s="127"/>
      <c r="D255" s="129"/>
      <c r="E255" s="477"/>
      <c r="F255" s="69"/>
      <c r="G255" s="2"/>
      <c r="J255" s="362"/>
    </row>
    <row r="256" spans="1:18" s="355" customFormat="1" x14ac:dyDescent="0.2">
      <c r="A256" s="144" t="s">
        <v>10</v>
      </c>
      <c r="B256" s="134" t="s">
        <v>321</v>
      </c>
      <c r="C256" s="127"/>
      <c r="D256" s="129"/>
      <c r="E256" s="477"/>
      <c r="F256" s="69">
        <v>0</v>
      </c>
      <c r="G256" s="2"/>
    </row>
    <row r="257" spans="1:10" s="355" customFormat="1" x14ac:dyDescent="0.2">
      <c r="A257" s="144"/>
      <c r="B257" s="134" t="s">
        <v>206</v>
      </c>
      <c r="C257" s="127"/>
      <c r="D257" s="129"/>
      <c r="E257" s="477"/>
      <c r="F257" s="69"/>
      <c r="G257" s="2"/>
    </row>
    <row r="258" spans="1:10" s="355" customFormat="1" x14ac:dyDescent="0.2">
      <c r="A258" s="144"/>
      <c r="B258" s="134" t="s">
        <v>176</v>
      </c>
      <c r="C258" s="127">
        <v>1</v>
      </c>
      <c r="D258" s="129" t="s">
        <v>5</v>
      </c>
      <c r="E258" s="477"/>
      <c r="F258" s="69"/>
      <c r="G258" s="2"/>
    </row>
    <row r="259" spans="1:10" s="355" customFormat="1" x14ac:dyDescent="0.2">
      <c r="A259" s="144"/>
      <c r="B259" s="134"/>
      <c r="C259" s="127"/>
      <c r="D259" s="129"/>
      <c r="E259" s="477"/>
      <c r="F259" s="69"/>
      <c r="G259" s="2"/>
      <c r="J259" s="362"/>
    </row>
    <row r="260" spans="1:10" s="355" customFormat="1" x14ac:dyDescent="0.2">
      <c r="A260" s="144"/>
      <c r="B260" s="134"/>
      <c r="C260" s="127"/>
      <c r="D260" s="129"/>
      <c r="E260" s="477"/>
      <c r="F260" s="69"/>
      <c r="G260" s="2"/>
      <c r="J260" s="362"/>
    </row>
    <row r="261" spans="1:10" s="355" customFormat="1" x14ac:dyDescent="0.2">
      <c r="A261" s="412"/>
      <c r="B261" s="410"/>
      <c r="C261" s="137"/>
      <c r="D261" s="162"/>
      <c r="E261" s="478"/>
      <c r="F261" s="72"/>
      <c r="G261" s="73"/>
      <c r="J261" s="362"/>
    </row>
    <row r="262" spans="1:10" s="355" customFormat="1" x14ac:dyDescent="0.2">
      <c r="A262" s="145"/>
      <c r="B262" s="413"/>
      <c r="C262" s="140"/>
      <c r="D262" s="146"/>
      <c r="E262" s="479"/>
      <c r="F262" s="74"/>
      <c r="G262" s="75"/>
      <c r="J262" s="362"/>
    </row>
    <row r="263" spans="1:10" s="355" customFormat="1" x14ac:dyDescent="0.2">
      <c r="A263" s="144" t="s">
        <v>11</v>
      </c>
      <c r="B263" s="134" t="s">
        <v>316</v>
      </c>
      <c r="C263" s="127"/>
      <c r="D263" s="129"/>
      <c r="E263" s="477"/>
      <c r="F263" s="69">
        <v>0</v>
      </c>
      <c r="G263" s="2"/>
    </row>
    <row r="264" spans="1:10" s="355" customFormat="1" x14ac:dyDescent="0.2">
      <c r="A264" s="144"/>
      <c r="B264" s="134" t="s">
        <v>598</v>
      </c>
      <c r="C264" s="127"/>
      <c r="D264" s="129"/>
      <c r="E264" s="477"/>
      <c r="F264" s="69"/>
      <c r="G264" s="2"/>
    </row>
    <row r="265" spans="1:10" s="355" customFormat="1" x14ac:dyDescent="0.2">
      <c r="A265" s="144"/>
      <c r="B265" s="134" t="s">
        <v>372</v>
      </c>
      <c r="C265" s="127">
        <v>1</v>
      </c>
      <c r="D265" s="129" t="s">
        <v>5</v>
      </c>
      <c r="E265" s="477"/>
      <c r="F265" s="69"/>
      <c r="G265" s="2"/>
    </row>
    <row r="266" spans="1:10" s="355" customFormat="1" x14ac:dyDescent="0.2">
      <c r="A266" s="144"/>
      <c r="B266" s="134"/>
      <c r="C266" s="127"/>
      <c r="D266" s="129"/>
      <c r="E266" s="477"/>
      <c r="F266" s="69"/>
      <c r="G266" s="2"/>
      <c r="J266" s="362"/>
    </row>
    <row r="267" spans="1:10" s="355" customFormat="1" x14ac:dyDescent="0.2">
      <c r="A267" s="144" t="s">
        <v>12</v>
      </c>
      <c r="B267" s="134" t="s">
        <v>317</v>
      </c>
      <c r="C267" s="127"/>
      <c r="D267" s="129"/>
      <c r="E267" s="477"/>
      <c r="F267" s="69">
        <v>0</v>
      </c>
      <c r="G267" s="2"/>
    </row>
    <row r="268" spans="1:10" s="355" customFormat="1" x14ac:dyDescent="0.2">
      <c r="A268" s="144"/>
      <c r="B268" s="134" t="s">
        <v>598</v>
      </c>
      <c r="C268" s="127"/>
      <c r="D268" s="129"/>
      <c r="E268" s="477"/>
      <c r="F268" s="69"/>
      <c r="G268" s="2"/>
    </row>
    <row r="269" spans="1:10" s="355" customFormat="1" x14ac:dyDescent="0.2">
      <c r="A269" s="144"/>
      <c r="B269" s="134" t="s">
        <v>372</v>
      </c>
      <c r="C269" s="127">
        <v>2</v>
      </c>
      <c r="D269" s="129" t="s">
        <v>5</v>
      </c>
      <c r="E269" s="477"/>
      <c r="F269" s="69"/>
      <c r="G269" s="2"/>
    </row>
    <row r="270" spans="1:10" s="355" customFormat="1" x14ac:dyDescent="0.2">
      <c r="A270" s="144"/>
      <c r="B270" s="134"/>
      <c r="C270" s="127"/>
      <c r="D270" s="129"/>
      <c r="E270" s="477"/>
      <c r="F270" s="69"/>
      <c r="G270" s="2"/>
    </row>
    <row r="271" spans="1:10" s="355" customFormat="1" x14ac:dyDescent="0.2">
      <c r="A271" s="144" t="s">
        <v>13</v>
      </c>
      <c r="B271" s="134" t="s">
        <v>100</v>
      </c>
      <c r="C271" s="127"/>
      <c r="D271" s="129"/>
      <c r="E271" s="477"/>
      <c r="F271" s="69">
        <v>0</v>
      </c>
      <c r="G271" s="2"/>
    </row>
    <row r="272" spans="1:10" s="355" customFormat="1" x14ac:dyDescent="0.2">
      <c r="A272" s="144"/>
      <c r="B272" s="134" t="s">
        <v>599</v>
      </c>
      <c r="C272" s="127"/>
      <c r="D272" s="129"/>
      <c r="E272" s="477"/>
      <c r="F272" s="69"/>
      <c r="G272" s="2"/>
    </row>
    <row r="273" spans="1:7" s="355" customFormat="1" x14ac:dyDescent="0.2">
      <c r="A273" s="144"/>
      <c r="B273" s="134" t="s">
        <v>155</v>
      </c>
      <c r="C273" s="127">
        <v>2</v>
      </c>
      <c r="D273" s="129" t="s">
        <v>5</v>
      </c>
      <c r="E273" s="477"/>
      <c r="F273" s="69"/>
      <c r="G273" s="2"/>
    </row>
    <row r="274" spans="1:7" s="355" customFormat="1" x14ac:dyDescent="0.2">
      <c r="A274" s="144"/>
      <c r="B274" s="134">
        <v>0</v>
      </c>
      <c r="C274" s="127">
        <v>0</v>
      </c>
      <c r="D274" s="129">
        <v>0</v>
      </c>
      <c r="E274" s="477"/>
      <c r="F274" s="69"/>
      <c r="G274" s="2"/>
    </row>
    <row r="275" spans="1:7" s="355" customFormat="1" ht="60" x14ac:dyDescent="0.2">
      <c r="A275" s="144"/>
      <c r="B275" s="131" t="s">
        <v>600</v>
      </c>
      <c r="C275" s="127">
        <v>0</v>
      </c>
      <c r="D275" s="129">
        <v>0</v>
      </c>
      <c r="E275" s="477"/>
      <c r="F275" s="69"/>
      <c r="G275" s="2"/>
    </row>
    <row r="276" spans="1:7" s="355" customFormat="1" x14ac:dyDescent="0.2">
      <c r="A276" s="144" t="s">
        <v>14</v>
      </c>
      <c r="B276" s="134" t="s">
        <v>61</v>
      </c>
      <c r="C276" s="127">
        <v>0</v>
      </c>
      <c r="D276" s="129">
        <v>0</v>
      </c>
      <c r="E276" s="477"/>
      <c r="F276" s="69"/>
      <c r="G276" s="2"/>
    </row>
    <row r="277" spans="1:7" s="355" customFormat="1" x14ac:dyDescent="0.2">
      <c r="A277" s="144"/>
      <c r="B277" s="134" t="s">
        <v>157</v>
      </c>
      <c r="C277" s="127">
        <v>0</v>
      </c>
      <c r="D277" s="129">
        <v>0</v>
      </c>
      <c r="E277" s="477"/>
      <c r="F277" s="69"/>
      <c r="G277" s="2"/>
    </row>
    <row r="278" spans="1:7" s="355" customFormat="1" x14ac:dyDescent="0.2">
      <c r="A278" s="144"/>
      <c r="B278" s="134" t="s">
        <v>109</v>
      </c>
      <c r="C278" s="127">
        <v>1</v>
      </c>
      <c r="D278" s="129" t="s">
        <v>5</v>
      </c>
      <c r="E278" s="477"/>
      <c r="F278" s="69"/>
      <c r="G278" s="2"/>
    </row>
    <row r="279" spans="1:7" s="355" customFormat="1" x14ac:dyDescent="0.2">
      <c r="A279" s="144"/>
      <c r="B279" s="134">
        <v>0</v>
      </c>
      <c r="C279" s="127">
        <v>0</v>
      </c>
      <c r="D279" s="129">
        <v>0</v>
      </c>
      <c r="E279" s="477"/>
      <c r="F279" s="69"/>
      <c r="G279" s="2"/>
    </row>
    <row r="280" spans="1:7" s="355" customFormat="1" x14ac:dyDescent="0.2">
      <c r="A280" s="144" t="s">
        <v>57</v>
      </c>
      <c r="B280" s="134" t="s">
        <v>71</v>
      </c>
      <c r="C280" s="127">
        <v>0</v>
      </c>
      <c r="D280" s="129">
        <v>0</v>
      </c>
      <c r="E280" s="477"/>
      <c r="F280" s="69"/>
      <c r="G280" s="2"/>
    </row>
    <row r="281" spans="1:7" s="355" customFormat="1" x14ac:dyDescent="0.2">
      <c r="A281" s="144"/>
      <c r="B281" s="134" t="s">
        <v>601</v>
      </c>
      <c r="C281" s="127">
        <v>0</v>
      </c>
      <c r="D281" s="129">
        <v>0</v>
      </c>
      <c r="E281" s="477"/>
      <c r="F281" s="69"/>
      <c r="G281" s="2"/>
    </row>
    <row r="282" spans="1:7" s="355" customFormat="1" x14ac:dyDescent="0.2">
      <c r="A282" s="144"/>
      <c r="B282" s="134" t="s">
        <v>602</v>
      </c>
      <c r="C282" s="127">
        <v>7</v>
      </c>
      <c r="D282" s="129" t="s">
        <v>5</v>
      </c>
      <c r="E282" s="477"/>
      <c r="F282" s="69"/>
      <c r="G282" s="2"/>
    </row>
    <row r="283" spans="1:7" s="355" customFormat="1" x14ac:dyDescent="0.2">
      <c r="A283" s="144"/>
      <c r="B283" s="134">
        <v>0</v>
      </c>
      <c r="C283" s="127">
        <v>0</v>
      </c>
      <c r="D283" s="129">
        <v>0</v>
      </c>
      <c r="E283" s="477"/>
      <c r="F283" s="69"/>
      <c r="G283" s="2"/>
    </row>
    <row r="284" spans="1:7" s="355" customFormat="1" x14ac:dyDescent="0.2">
      <c r="A284" s="144" t="s">
        <v>15</v>
      </c>
      <c r="B284" s="134" t="s">
        <v>99</v>
      </c>
      <c r="C284" s="127">
        <v>0</v>
      </c>
      <c r="D284" s="129">
        <v>0</v>
      </c>
      <c r="E284" s="477"/>
      <c r="F284" s="69"/>
      <c r="G284" s="2"/>
    </row>
    <row r="285" spans="1:7" s="355" customFormat="1" x14ac:dyDescent="0.2">
      <c r="A285" s="144"/>
      <c r="B285" s="134" t="s">
        <v>601</v>
      </c>
      <c r="C285" s="127">
        <v>0</v>
      </c>
      <c r="D285" s="129">
        <v>0</v>
      </c>
      <c r="E285" s="477"/>
      <c r="F285" s="69"/>
      <c r="G285" s="2"/>
    </row>
    <row r="286" spans="1:7" s="355" customFormat="1" x14ac:dyDescent="0.2">
      <c r="A286" s="144"/>
      <c r="B286" s="134" t="s">
        <v>390</v>
      </c>
      <c r="C286" s="127">
        <v>2</v>
      </c>
      <c r="D286" s="129" t="s">
        <v>5</v>
      </c>
      <c r="E286" s="477"/>
      <c r="F286" s="69"/>
      <c r="G286" s="2"/>
    </row>
    <row r="287" spans="1:7" s="355" customFormat="1" x14ac:dyDescent="0.2">
      <c r="A287" s="144"/>
      <c r="B287" s="134">
        <v>0</v>
      </c>
      <c r="C287" s="127">
        <v>0</v>
      </c>
      <c r="D287" s="129">
        <v>0</v>
      </c>
      <c r="E287" s="477"/>
      <c r="F287" s="69"/>
      <c r="G287" s="2"/>
    </row>
    <row r="288" spans="1:7" s="355" customFormat="1" x14ac:dyDescent="0.2">
      <c r="A288" s="144" t="s">
        <v>16</v>
      </c>
      <c r="B288" s="134" t="s">
        <v>603</v>
      </c>
      <c r="C288" s="127">
        <v>0</v>
      </c>
      <c r="D288" s="129">
        <v>0</v>
      </c>
      <c r="E288" s="477"/>
      <c r="F288" s="69"/>
      <c r="G288" s="2"/>
    </row>
    <row r="289" spans="1:10" s="355" customFormat="1" x14ac:dyDescent="0.2">
      <c r="A289" s="144"/>
      <c r="B289" s="134" t="s">
        <v>604</v>
      </c>
      <c r="C289" s="127">
        <v>0</v>
      </c>
      <c r="D289" s="129">
        <v>0</v>
      </c>
      <c r="E289" s="477"/>
      <c r="F289" s="69"/>
      <c r="G289" s="2"/>
    </row>
    <row r="290" spans="1:10" s="355" customFormat="1" x14ac:dyDescent="0.2">
      <c r="A290" s="144"/>
      <c r="B290" s="134" t="s">
        <v>605</v>
      </c>
      <c r="C290" s="127">
        <v>1</v>
      </c>
      <c r="D290" s="129" t="s">
        <v>5</v>
      </c>
      <c r="E290" s="477"/>
      <c r="F290" s="69"/>
      <c r="G290" s="2"/>
    </row>
    <row r="291" spans="1:10" s="355" customFormat="1" x14ac:dyDescent="0.2">
      <c r="A291" s="144"/>
      <c r="B291" s="134">
        <v>0</v>
      </c>
      <c r="C291" s="127">
        <v>0</v>
      </c>
      <c r="D291" s="129">
        <v>0</v>
      </c>
      <c r="E291" s="477"/>
      <c r="F291" s="69"/>
      <c r="G291" s="2"/>
    </row>
    <row r="292" spans="1:10" s="355" customFormat="1" x14ac:dyDescent="0.2">
      <c r="A292" s="144" t="s">
        <v>17</v>
      </c>
      <c r="B292" s="134" t="s">
        <v>84</v>
      </c>
      <c r="C292" s="127">
        <v>0</v>
      </c>
      <c r="D292" s="129">
        <v>0</v>
      </c>
      <c r="E292" s="477"/>
      <c r="F292" s="69"/>
      <c r="G292" s="2"/>
    </row>
    <row r="293" spans="1:10" s="355" customFormat="1" x14ac:dyDescent="0.2">
      <c r="A293" s="144"/>
      <c r="B293" s="134" t="s">
        <v>606</v>
      </c>
      <c r="C293" s="127">
        <v>0</v>
      </c>
      <c r="D293" s="129">
        <v>0</v>
      </c>
      <c r="E293" s="477"/>
      <c r="F293" s="69"/>
      <c r="G293" s="2"/>
    </row>
    <row r="294" spans="1:10" s="355" customFormat="1" x14ac:dyDescent="0.2">
      <c r="A294" s="144"/>
      <c r="B294" s="134" t="s">
        <v>393</v>
      </c>
      <c r="C294" s="127">
        <v>4</v>
      </c>
      <c r="D294" s="129" t="s">
        <v>5</v>
      </c>
      <c r="E294" s="477"/>
      <c r="F294" s="69"/>
      <c r="G294" s="2"/>
    </row>
    <row r="295" spans="1:10" s="355" customFormat="1" x14ac:dyDescent="0.2">
      <c r="A295" s="144"/>
      <c r="B295" s="134">
        <v>0</v>
      </c>
      <c r="C295" s="127">
        <v>0</v>
      </c>
      <c r="D295" s="129">
        <v>0</v>
      </c>
      <c r="E295" s="477"/>
      <c r="F295" s="69"/>
      <c r="G295" s="2"/>
    </row>
    <row r="296" spans="1:10" s="355" customFormat="1" x14ac:dyDescent="0.2">
      <c r="A296" s="144"/>
      <c r="B296" s="131" t="s">
        <v>202</v>
      </c>
      <c r="C296" s="127"/>
      <c r="D296" s="129"/>
      <c r="E296" s="477"/>
      <c r="F296" s="69"/>
      <c r="G296" s="2"/>
    </row>
    <row r="297" spans="1:10" s="355" customFormat="1" x14ac:dyDescent="0.2">
      <c r="A297" s="144" t="s">
        <v>4</v>
      </c>
      <c r="B297" s="134" t="s">
        <v>208</v>
      </c>
      <c r="C297" s="127">
        <v>1.0232999999999999</v>
      </c>
      <c r="D297" s="129" t="s">
        <v>223</v>
      </c>
      <c r="E297" s="477"/>
      <c r="F297" s="69"/>
      <c r="G297" s="2"/>
      <c r="J297" s="364"/>
    </row>
    <row r="298" spans="1:10" s="355" customFormat="1" x14ac:dyDescent="0.2">
      <c r="A298" s="144"/>
      <c r="B298" s="131"/>
      <c r="C298" s="127"/>
      <c r="D298" s="129"/>
      <c r="E298" s="477"/>
      <c r="F298" s="69"/>
      <c r="G298" s="2"/>
    </row>
    <row r="299" spans="1:10" s="355" customFormat="1" x14ac:dyDescent="0.2">
      <c r="A299" s="144"/>
      <c r="B299" s="131" t="s">
        <v>90</v>
      </c>
      <c r="C299" s="127"/>
      <c r="D299" s="129"/>
      <c r="E299" s="477"/>
      <c r="F299" s="69"/>
      <c r="G299" s="2"/>
    </row>
    <row r="300" spans="1:10" s="355" customFormat="1" x14ac:dyDescent="0.2">
      <c r="A300" s="144" t="s">
        <v>18</v>
      </c>
      <c r="B300" s="134" t="s">
        <v>209</v>
      </c>
      <c r="C300" s="127">
        <v>13.643999999999998</v>
      </c>
      <c r="D300" s="129" t="s">
        <v>222</v>
      </c>
      <c r="E300" s="477"/>
      <c r="F300" s="69"/>
      <c r="G300" s="2"/>
    </row>
    <row r="301" spans="1:10" s="355" customFormat="1" x14ac:dyDescent="0.2">
      <c r="A301" s="144"/>
      <c r="B301" s="131"/>
      <c r="C301" s="127"/>
      <c r="D301" s="129"/>
      <c r="E301" s="477"/>
      <c r="F301" s="69"/>
      <c r="G301" s="2"/>
    </row>
    <row r="302" spans="1:10" s="355" customFormat="1" x14ac:dyDescent="0.2">
      <c r="A302" s="144"/>
      <c r="B302" s="131" t="s">
        <v>91</v>
      </c>
      <c r="C302" s="127"/>
      <c r="D302" s="129"/>
      <c r="E302" s="477"/>
      <c r="F302" s="69"/>
      <c r="G302" s="2"/>
    </row>
    <row r="303" spans="1:10" s="355" customFormat="1" x14ac:dyDescent="0.2">
      <c r="A303" s="144"/>
      <c r="B303" s="134" t="s">
        <v>209</v>
      </c>
      <c r="C303" s="127"/>
      <c r="D303" s="129"/>
      <c r="E303" s="477"/>
      <c r="F303" s="69"/>
      <c r="G303" s="2"/>
    </row>
    <row r="304" spans="1:10" s="355" customFormat="1" x14ac:dyDescent="0.2">
      <c r="A304" s="144" t="s">
        <v>19</v>
      </c>
      <c r="B304" s="134" t="s">
        <v>92</v>
      </c>
      <c r="C304" s="127">
        <v>112.29629629629628</v>
      </c>
      <c r="D304" s="129" t="s">
        <v>2</v>
      </c>
      <c r="E304" s="477"/>
      <c r="F304" s="69"/>
      <c r="G304" s="2"/>
    </row>
    <row r="305" spans="1:11" s="355" customFormat="1" x14ac:dyDescent="0.2">
      <c r="A305" s="144" t="s">
        <v>20</v>
      </c>
      <c r="B305" s="134" t="s">
        <v>607</v>
      </c>
      <c r="C305" s="127">
        <v>37.155555555555559</v>
      </c>
      <c r="D305" s="129" t="s">
        <v>2</v>
      </c>
      <c r="E305" s="477"/>
      <c r="F305" s="69"/>
      <c r="G305" s="2"/>
      <c r="J305" s="373"/>
    </row>
    <row r="306" spans="1:11" s="355" customFormat="1" x14ac:dyDescent="0.2">
      <c r="A306" s="144"/>
      <c r="B306" s="134"/>
      <c r="C306" s="127"/>
      <c r="D306" s="129"/>
      <c r="E306" s="477"/>
      <c r="F306" s="69"/>
      <c r="G306" s="2"/>
      <c r="J306" s="373"/>
    </row>
    <row r="307" spans="1:11" s="355" customFormat="1" ht="36" x14ac:dyDescent="0.2">
      <c r="A307" s="144"/>
      <c r="B307" s="539" t="s">
        <v>225</v>
      </c>
      <c r="C307" s="127"/>
      <c r="D307" s="129"/>
      <c r="E307" s="477"/>
      <c r="F307" s="69"/>
      <c r="G307" s="2"/>
      <c r="J307" s="373"/>
    </row>
    <row r="308" spans="1:11" s="355" customFormat="1" x14ac:dyDescent="0.2">
      <c r="A308" s="144" t="s">
        <v>21</v>
      </c>
      <c r="B308" s="230" t="s">
        <v>673</v>
      </c>
      <c r="C308" s="127">
        <v>1</v>
      </c>
      <c r="D308" s="129" t="s">
        <v>27</v>
      </c>
      <c r="E308" s="477"/>
      <c r="F308" s="69"/>
      <c r="G308" s="2"/>
      <c r="J308" s="373"/>
    </row>
    <row r="309" spans="1:11" s="355" customFormat="1" x14ac:dyDescent="0.2">
      <c r="A309" s="144" t="s">
        <v>22</v>
      </c>
      <c r="B309" s="230" t="s">
        <v>674</v>
      </c>
      <c r="C309" s="127">
        <v>1</v>
      </c>
      <c r="D309" s="129" t="s">
        <v>27</v>
      </c>
      <c r="E309" s="477"/>
      <c r="F309" s="69"/>
      <c r="G309" s="2"/>
      <c r="J309" s="373"/>
    </row>
    <row r="310" spans="1:11" s="355" customFormat="1" x14ac:dyDescent="0.2">
      <c r="A310" s="144" t="s">
        <v>23</v>
      </c>
      <c r="B310" s="230" t="s">
        <v>675</v>
      </c>
      <c r="C310" s="127">
        <v>1</v>
      </c>
      <c r="D310" s="129" t="s">
        <v>27</v>
      </c>
      <c r="E310" s="477"/>
      <c r="F310" s="69"/>
      <c r="G310" s="2"/>
      <c r="J310" s="373"/>
    </row>
    <row r="311" spans="1:11" s="355" customFormat="1" x14ac:dyDescent="0.2">
      <c r="A311" s="144" t="s">
        <v>70</v>
      </c>
      <c r="B311" s="230" t="s">
        <v>676</v>
      </c>
      <c r="C311" s="127">
        <v>1</v>
      </c>
      <c r="D311" s="129" t="s">
        <v>27</v>
      </c>
      <c r="E311" s="477"/>
      <c r="F311" s="69"/>
      <c r="G311" s="2"/>
      <c r="J311" s="373"/>
    </row>
    <row r="312" spans="1:11" s="355" customFormat="1" x14ac:dyDescent="0.2">
      <c r="A312" s="144" t="s">
        <v>59</v>
      </c>
      <c r="B312" s="230" t="s">
        <v>677</v>
      </c>
      <c r="C312" s="127">
        <v>1</v>
      </c>
      <c r="D312" s="129" t="s">
        <v>27</v>
      </c>
      <c r="E312" s="477"/>
      <c r="F312" s="69"/>
      <c r="G312" s="2"/>
      <c r="J312" s="373"/>
    </row>
    <row r="313" spans="1:11" s="355" customFormat="1" x14ac:dyDescent="0.2">
      <c r="A313" s="144" t="s">
        <v>60</v>
      </c>
      <c r="B313" s="540" t="s">
        <v>678</v>
      </c>
      <c r="C313" s="127">
        <v>1</v>
      </c>
      <c r="D313" s="129" t="s">
        <v>27</v>
      </c>
      <c r="E313" s="477"/>
      <c r="F313" s="69"/>
      <c r="G313" s="2"/>
      <c r="J313" s="373"/>
    </row>
    <row r="314" spans="1:11" s="355" customFormat="1" x14ac:dyDescent="0.2">
      <c r="A314" s="144"/>
      <c r="B314" s="540"/>
      <c r="C314" s="127"/>
      <c r="D314" s="129"/>
      <c r="E314" s="477"/>
      <c r="F314" s="69"/>
      <c r="G314" s="2"/>
      <c r="J314" s="373"/>
    </row>
    <row r="315" spans="1:11" s="355" customFormat="1" x14ac:dyDescent="0.2">
      <c r="A315" s="144"/>
      <c r="B315" s="540"/>
      <c r="C315" s="127"/>
      <c r="D315" s="129"/>
      <c r="E315" s="477"/>
      <c r="F315" s="69"/>
      <c r="G315" s="2"/>
      <c r="J315" s="373"/>
    </row>
    <row r="316" spans="1:11" s="355" customFormat="1" x14ac:dyDescent="0.2">
      <c r="A316" s="144"/>
      <c r="B316" s="540"/>
      <c r="C316" s="127"/>
      <c r="D316" s="129"/>
      <c r="E316" s="477"/>
      <c r="F316" s="69"/>
      <c r="G316" s="2"/>
      <c r="J316" s="373"/>
    </row>
    <row r="317" spans="1:11" s="362" customFormat="1" x14ac:dyDescent="0.2">
      <c r="A317" s="541"/>
      <c r="B317" s="542"/>
      <c r="C317" s="543"/>
      <c r="D317" s="544"/>
      <c r="E317" s="480"/>
      <c r="F317" s="77"/>
      <c r="G317" s="481"/>
      <c r="K317" s="378"/>
    </row>
    <row r="318" spans="1:11" s="355" customFormat="1" x14ac:dyDescent="0.2">
      <c r="A318" s="144"/>
      <c r="B318" s="539"/>
      <c r="C318" s="545"/>
      <c r="D318" s="546"/>
      <c r="E318" s="477"/>
      <c r="F318" s="69"/>
      <c r="G318" s="2"/>
      <c r="K318" s="373"/>
    </row>
    <row r="319" spans="1:11" s="355" customFormat="1" x14ac:dyDescent="0.2">
      <c r="A319" s="144"/>
      <c r="B319" s="539"/>
      <c r="C319" s="545"/>
      <c r="D319" s="546"/>
      <c r="E319" s="477"/>
      <c r="F319" s="69"/>
      <c r="G319" s="2"/>
      <c r="K319" s="373"/>
    </row>
    <row r="320" spans="1:11" s="355" customFormat="1" x14ac:dyDescent="0.2">
      <c r="A320" s="412"/>
      <c r="B320" s="547"/>
      <c r="C320" s="548"/>
      <c r="D320" s="549"/>
      <c r="E320" s="478"/>
      <c r="F320" s="72"/>
      <c r="G320" s="73"/>
      <c r="K320" s="373"/>
    </row>
    <row r="321" spans="1:18" s="355" customFormat="1" x14ac:dyDescent="0.2">
      <c r="A321" s="145"/>
      <c r="B321" s="550"/>
      <c r="C321" s="551"/>
      <c r="D321" s="552"/>
      <c r="E321" s="479"/>
      <c r="F321" s="74"/>
      <c r="G321" s="75"/>
      <c r="K321" s="373"/>
    </row>
    <row r="322" spans="1:18" s="355" customFormat="1" x14ac:dyDescent="0.2">
      <c r="A322" s="553" t="s">
        <v>654</v>
      </c>
      <c r="B322" s="554" t="s">
        <v>67</v>
      </c>
      <c r="C322" s="127"/>
      <c r="D322" s="129"/>
      <c r="E322" s="483"/>
      <c r="F322" s="69"/>
      <c r="G322" s="2"/>
      <c r="I322" s="373"/>
    </row>
    <row r="323" spans="1:18" s="355" customFormat="1" ht="72" x14ac:dyDescent="0.2">
      <c r="A323" s="144"/>
      <c r="B323" s="169" t="s">
        <v>608</v>
      </c>
      <c r="C323" s="545"/>
      <c r="D323" s="546"/>
      <c r="E323" s="483"/>
      <c r="F323" s="69"/>
      <c r="G323" s="80"/>
      <c r="I323" s="373"/>
    </row>
    <row r="324" spans="1:18" s="355" customFormat="1" x14ac:dyDescent="0.2">
      <c r="A324" s="144"/>
      <c r="B324" s="133" t="s">
        <v>68</v>
      </c>
      <c r="C324" s="555"/>
      <c r="D324" s="129"/>
      <c r="E324" s="483"/>
      <c r="F324" s="69"/>
      <c r="G324" s="80"/>
      <c r="I324" s="373"/>
      <c r="J324" s="370"/>
    </row>
    <row r="325" spans="1:18" s="355" customFormat="1" x14ac:dyDescent="0.2">
      <c r="A325" s="144" t="s">
        <v>7</v>
      </c>
      <c r="B325" s="134" t="s">
        <v>106</v>
      </c>
      <c r="C325" s="127">
        <v>22</v>
      </c>
      <c r="D325" s="129" t="s">
        <v>63</v>
      </c>
      <c r="E325" s="483"/>
      <c r="F325" s="69"/>
      <c r="G325" s="80"/>
      <c r="J325" s="370"/>
    </row>
    <row r="326" spans="1:18" s="355" customFormat="1" x14ac:dyDescent="0.2">
      <c r="A326" s="144" t="s">
        <v>8</v>
      </c>
      <c r="B326" s="175" t="s">
        <v>207</v>
      </c>
      <c r="C326" s="127">
        <v>10</v>
      </c>
      <c r="D326" s="129" t="s">
        <v>63</v>
      </c>
      <c r="E326" s="483"/>
      <c r="F326" s="69"/>
      <c r="G326" s="80"/>
      <c r="J326" s="370"/>
    </row>
    <row r="327" spans="1:18" s="355" customFormat="1" x14ac:dyDescent="0.2">
      <c r="A327" s="144" t="s">
        <v>9</v>
      </c>
      <c r="B327" s="175" t="s">
        <v>189</v>
      </c>
      <c r="C327" s="127">
        <v>75</v>
      </c>
      <c r="D327" s="129" t="s">
        <v>63</v>
      </c>
      <c r="E327" s="483"/>
      <c r="F327" s="69"/>
      <c r="G327" s="80"/>
      <c r="J327" s="370"/>
      <c r="K327" s="373"/>
    </row>
    <row r="328" spans="1:18" s="355" customFormat="1" x14ac:dyDescent="0.2">
      <c r="A328" s="144" t="s">
        <v>10</v>
      </c>
      <c r="B328" s="175" t="s">
        <v>160</v>
      </c>
      <c r="C328" s="127">
        <v>4</v>
      </c>
      <c r="D328" s="129" t="s">
        <v>63</v>
      </c>
      <c r="E328" s="483"/>
      <c r="F328" s="69"/>
      <c r="G328" s="80"/>
      <c r="I328" s="379"/>
      <c r="K328" s="380"/>
      <c r="L328" s="381"/>
      <c r="M328" s="382"/>
      <c r="N328" s="383"/>
      <c r="O328" s="384"/>
    </row>
    <row r="329" spans="1:18" s="355" customFormat="1" x14ac:dyDescent="0.2">
      <c r="A329" s="144" t="s">
        <v>11</v>
      </c>
      <c r="B329" s="175" t="s">
        <v>159</v>
      </c>
      <c r="C329" s="176">
        <v>49</v>
      </c>
      <c r="D329" s="176" t="s">
        <v>63</v>
      </c>
      <c r="E329" s="483"/>
      <c r="F329" s="69"/>
      <c r="G329" s="80"/>
      <c r="H329" s="347"/>
      <c r="I329" s="347"/>
      <c r="J329" s="347"/>
      <c r="K329" s="347"/>
      <c r="L329" s="347"/>
      <c r="M329" s="347"/>
      <c r="N329" s="347"/>
      <c r="O329" s="347"/>
      <c r="P329" s="347"/>
      <c r="Q329" s="347"/>
      <c r="R329" s="347"/>
    </row>
    <row r="330" spans="1:18" s="347" customFormat="1" x14ac:dyDescent="0.2">
      <c r="A330" s="532" t="s">
        <v>12</v>
      </c>
      <c r="B330" s="175" t="s">
        <v>161</v>
      </c>
      <c r="C330" s="176">
        <v>21</v>
      </c>
      <c r="D330" s="176" t="s">
        <v>63</v>
      </c>
      <c r="E330" s="483"/>
      <c r="F330" s="69"/>
      <c r="G330" s="80"/>
    </row>
    <row r="331" spans="1:18" s="347" customFormat="1" x14ac:dyDescent="0.2">
      <c r="A331" s="144" t="s">
        <v>13</v>
      </c>
      <c r="B331" s="134" t="s">
        <v>166</v>
      </c>
      <c r="C331" s="176">
        <v>22</v>
      </c>
      <c r="D331" s="176" t="s">
        <v>63</v>
      </c>
      <c r="E331" s="483"/>
      <c r="F331" s="69"/>
      <c r="G331" s="80"/>
    </row>
    <row r="332" spans="1:18" s="347" customFormat="1" x14ac:dyDescent="0.2">
      <c r="A332" s="144" t="s">
        <v>14</v>
      </c>
      <c r="B332" s="175" t="s">
        <v>162</v>
      </c>
      <c r="C332" s="531">
        <v>9</v>
      </c>
      <c r="D332" s="534" t="s">
        <v>63</v>
      </c>
      <c r="E332" s="483"/>
      <c r="F332" s="69"/>
      <c r="G332" s="80"/>
    </row>
    <row r="333" spans="1:18" s="347" customFormat="1" x14ac:dyDescent="0.2">
      <c r="A333" s="532" t="s">
        <v>57</v>
      </c>
      <c r="B333" s="175" t="s">
        <v>165</v>
      </c>
      <c r="C333" s="531">
        <v>10</v>
      </c>
      <c r="D333" s="534" t="s">
        <v>63</v>
      </c>
      <c r="E333" s="483"/>
      <c r="F333" s="69"/>
      <c r="G333" s="80"/>
    </row>
    <row r="334" spans="1:18" s="355" customFormat="1" x14ac:dyDescent="0.2">
      <c r="A334" s="144"/>
      <c r="B334" s="131"/>
      <c r="C334" s="555"/>
      <c r="D334" s="129"/>
      <c r="E334" s="483"/>
      <c r="F334" s="69"/>
      <c r="G334" s="80"/>
      <c r="I334" s="373"/>
    </row>
    <row r="335" spans="1:18" s="347" customFormat="1" ht="24" x14ac:dyDescent="0.2">
      <c r="A335" s="532" t="s">
        <v>15</v>
      </c>
      <c r="B335" s="169" t="s">
        <v>221</v>
      </c>
      <c r="C335" s="177" t="s">
        <v>184</v>
      </c>
      <c r="D335" s="176" t="s">
        <v>6</v>
      </c>
      <c r="E335" s="385"/>
      <c r="F335" s="376"/>
      <c r="G335" s="386"/>
    </row>
    <row r="336" spans="1:18" s="347" customFormat="1" x14ac:dyDescent="0.2">
      <c r="A336" s="134"/>
      <c r="B336" s="169"/>
      <c r="C336" s="177"/>
      <c r="D336" s="178"/>
      <c r="E336" s="484"/>
      <c r="F336" s="485"/>
      <c r="G336" s="81"/>
    </row>
    <row r="337" spans="1:15" s="347" customFormat="1" ht="36" x14ac:dyDescent="0.2">
      <c r="A337" s="532" t="s">
        <v>16</v>
      </c>
      <c r="B337" s="169" t="s">
        <v>609</v>
      </c>
      <c r="C337" s="177" t="s">
        <v>184</v>
      </c>
      <c r="D337" s="176" t="s">
        <v>6</v>
      </c>
      <c r="E337" s="484"/>
      <c r="F337" s="485"/>
      <c r="G337" s="81"/>
    </row>
    <row r="338" spans="1:15" s="347" customFormat="1" x14ac:dyDescent="0.2">
      <c r="A338" s="134"/>
      <c r="B338" s="169"/>
      <c r="C338" s="177"/>
      <c r="D338" s="178"/>
      <c r="E338" s="484"/>
      <c r="F338" s="485"/>
      <c r="G338" s="81"/>
      <c r="H338" s="355"/>
      <c r="I338" s="355"/>
    </row>
    <row r="339" spans="1:15" s="347" customFormat="1" x14ac:dyDescent="0.2">
      <c r="A339" s="119" t="s">
        <v>655</v>
      </c>
      <c r="B339" s="181" t="s">
        <v>76</v>
      </c>
      <c r="C339" s="176"/>
      <c r="D339" s="176"/>
      <c r="E339" s="483"/>
      <c r="F339" s="69"/>
      <c r="G339" s="80"/>
      <c r="H339" s="355"/>
      <c r="I339" s="355"/>
    </row>
    <row r="340" spans="1:15" s="347" customFormat="1" ht="72" x14ac:dyDescent="0.2">
      <c r="A340" s="144" t="s">
        <v>7</v>
      </c>
      <c r="B340" s="169" t="s">
        <v>610</v>
      </c>
      <c r="C340" s="443" t="s">
        <v>184</v>
      </c>
      <c r="D340" s="444" t="s">
        <v>6</v>
      </c>
      <c r="E340" s="483"/>
      <c r="F340" s="69"/>
      <c r="G340" s="2"/>
      <c r="H340" s="355"/>
      <c r="I340" s="355"/>
    </row>
    <row r="341" spans="1:15" s="347" customFormat="1" ht="48" x14ac:dyDescent="0.2">
      <c r="A341" s="144" t="s">
        <v>8</v>
      </c>
      <c r="B341" s="537" t="s">
        <v>611</v>
      </c>
      <c r="C341" s="443" t="s">
        <v>184</v>
      </c>
      <c r="D341" s="444" t="s">
        <v>6</v>
      </c>
      <c r="E341" s="483"/>
      <c r="F341" s="69"/>
      <c r="G341" s="2"/>
      <c r="H341" s="355"/>
      <c r="I341" s="355"/>
    </row>
    <row r="342" spans="1:15" s="347" customFormat="1" x14ac:dyDescent="0.2">
      <c r="A342" s="134"/>
      <c r="B342" s="169"/>
      <c r="C342" s="177"/>
      <c r="D342" s="176"/>
      <c r="E342" s="483"/>
      <c r="F342" s="69"/>
      <c r="G342" s="2"/>
      <c r="H342" s="355"/>
      <c r="I342" s="355"/>
    </row>
    <row r="343" spans="1:15" s="355" customFormat="1" x14ac:dyDescent="0.2">
      <c r="A343" s="119" t="s">
        <v>656</v>
      </c>
      <c r="B343" s="123" t="s">
        <v>95</v>
      </c>
      <c r="C343" s="142"/>
      <c r="D343" s="142"/>
      <c r="E343" s="482"/>
      <c r="F343" s="477"/>
      <c r="G343" s="82"/>
      <c r="I343" s="379"/>
      <c r="K343" s="380"/>
      <c r="L343" s="381"/>
      <c r="M343" s="382"/>
      <c r="N343" s="383"/>
      <c r="O343" s="384"/>
    </row>
    <row r="344" spans="1:15" s="355" customFormat="1" ht="60" x14ac:dyDescent="0.2">
      <c r="A344" s="144"/>
      <c r="B344" s="169" t="s">
        <v>612</v>
      </c>
      <c r="C344" s="443"/>
      <c r="D344" s="444"/>
      <c r="E344" s="483"/>
      <c r="F344" s="477"/>
      <c r="G344" s="83"/>
      <c r="I344" s="379"/>
      <c r="K344" s="380"/>
      <c r="L344" s="381"/>
      <c r="M344" s="382"/>
      <c r="N344" s="383"/>
      <c r="O344" s="384"/>
    </row>
    <row r="345" spans="1:15" s="355" customFormat="1" x14ac:dyDescent="0.2">
      <c r="A345" s="144" t="s">
        <v>7</v>
      </c>
      <c r="B345" s="148" t="s">
        <v>87</v>
      </c>
      <c r="C345" s="443" t="s">
        <v>184</v>
      </c>
      <c r="D345" s="444" t="s">
        <v>6</v>
      </c>
      <c r="E345" s="483"/>
      <c r="F345" s="69"/>
      <c r="G345" s="2"/>
      <c r="I345" s="379"/>
      <c r="K345" s="380"/>
      <c r="L345" s="381"/>
      <c r="M345" s="382"/>
      <c r="N345" s="383"/>
      <c r="O345" s="384"/>
    </row>
    <row r="346" spans="1:15" s="355" customFormat="1" x14ac:dyDescent="0.2">
      <c r="A346" s="144" t="s">
        <v>8</v>
      </c>
      <c r="B346" s="148" t="s">
        <v>89</v>
      </c>
      <c r="C346" s="443" t="s">
        <v>184</v>
      </c>
      <c r="D346" s="444" t="s">
        <v>6</v>
      </c>
      <c r="E346" s="483"/>
      <c r="F346" s="69"/>
      <c r="G346" s="80"/>
      <c r="I346" s="379"/>
      <c r="K346" s="380"/>
      <c r="L346" s="381"/>
      <c r="M346" s="382"/>
      <c r="N346" s="383"/>
      <c r="O346" s="384"/>
    </row>
    <row r="347" spans="1:15" s="347" customFormat="1" x14ac:dyDescent="0.2">
      <c r="A347" s="144" t="s">
        <v>9</v>
      </c>
      <c r="B347" s="148" t="s">
        <v>88</v>
      </c>
      <c r="C347" s="443" t="s">
        <v>184</v>
      </c>
      <c r="D347" s="444" t="s">
        <v>6</v>
      </c>
      <c r="E347" s="483"/>
      <c r="F347" s="69"/>
      <c r="G347" s="80"/>
      <c r="H347" s="355"/>
      <c r="I347" s="355"/>
    </row>
    <row r="348" spans="1:15" s="355" customFormat="1" x14ac:dyDescent="0.2">
      <c r="A348" s="144"/>
      <c r="B348" s="131"/>
      <c r="C348" s="176"/>
      <c r="D348" s="176"/>
      <c r="E348" s="483"/>
      <c r="F348" s="477"/>
      <c r="G348" s="83"/>
      <c r="I348" s="379"/>
      <c r="K348" s="380"/>
      <c r="L348" s="381"/>
      <c r="M348" s="382"/>
      <c r="N348" s="383"/>
      <c r="O348" s="384"/>
    </row>
    <row r="349" spans="1:15" s="355" customFormat="1" ht="54" customHeight="1" x14ac:dyDescent="0.2">
      <c r="A349" s="183"/>
      <c r="B349" s="169" t="s">
        <v>613</v>
      </c>
      <c r="C349" s="177"/>
      <c r="D349" s="176"/>
      <c r="E349" s="484"/>
      <c r="F349" s="485"/>
      <c r="G349" s="81"/>
      <c r="I349" s="379"/>
      <c r="K349" s="380"/>
      <c r="L349" s="381"/>
      <c r="M349" s="382"/>
      <c r="N349" s="383"/>
      <c r="O349" s="384"/>
    </row>
    <row r="350" spans="1:15" s="388" customFormat="1" x14ac:dyDescent="0.2">
      <c r="A350" s="144" t="s">
        <v>10</v>
      </c>
      <c r="B350" s="148" t="s">
        <v>97</v>
      </c>
      <c r="C350" s="443" t="s">
        <v>184</v>
      </c>
      <c r="D350" s="444" t="s">
        <v>6</v>
      </c>
      <c r="E350" s="483"/>
      <c r="F350" s="69"/>
      <c r="G350" s="2"/>
      <c r="H350" s="387"/>
      <c r="I350" s="387"/>
    </row>
    <row r="351" spans="1:15" s="388" customFormat="1" x14ac:dyDescent="0.2">
      <c r="A351" s="144"/>
      <c r="B351" s="148"/>
      <c r="C351" s="443"/>
      <c r="D351" s="444"/>
      <c r="E351" s="483"/>
      <c r="F351" s="69"/>
      <c r="G351" s="2"/>
      <c r="H351" s="387"/>
      <c r="I351" s="387"/>
    </row>
    <row r="352" spans="1:15" s="355" customFormat="1" x14ac:dyDescent="0.2">
      <c r="A352" s="184" t="s">
        <v>657</v>
      </c>
      <c r="B352" s="313" t="s">
        <v>167</v>
      </c>
      <c r="C352" s="177"/>
      <c r="D352" s="178"/>
      <c r="E352" s="484"/>
      <c r="F352" s="485"/>
      <c r="G352" s="81"/>
      <c r="I352" s="379"/>
      <c r="K352" s="380"/>
      <c r="L352" s="381"/>
      <c r="M352" s="382"/>
      <c r="N352" s="383"/>
      <c r="O352" s="384"/>
    </row>
    <row r="353" spans="1:15" s="355" customFormat="1" ht="48" x14ac:dyDescent="0.2">
      <c r="A353" s="314"/>
      <c r="B353" s="169" t="s">
        <v>614</v>
      </c>
      <c r="C353" s="443"/>
      <c r="D353" s="444"/>
      <c r="E353" s="484"/>
      <c r="F353" s="485"/>
      <c r="G353" s="81"/>
      <c r="I353" s="379"/>
      <c r="K353" s="380"/>
      <c r="L353" s="381"/>
      <c r="M353" s="382"/>
      <c r="N353" s="383"/>
      <c r="O353" s="384"/>
    </row>
    <row r="354" spans="1:15" s="355" customFormat="1" x14ac:dyDescent="0.2">
      <c r="A354" s="556" t="s">
        <v>7</v>
      </c>
      <c r="B354" s="175" t="s">
        <v>615</v>
      </c>
      <c r="C354" s="177">
        <v>4</v>
      </c>
      <c r="D354" s="178" t="s">
        <v>101</v>
      </c>
      <c r="E354" s="484"/>
      <c r="F354" s="485"/>
      <c r="G354" s="81"/>
      <c r="I354" s="379"/>
      <c r="K354" s="389"/>
      <c r="L354" s="390"/>
      <c r="M354" s="382"/>
      <c r="N354" s="383"/>
      <c r="O354" s="384"/>
    </row>
    <row r="355" spans="1:15" s="355" customFormat="1" x14ac:dyDescent="0.2">
      <c r="A355" s="556" t="s">
        <v>8</v>
      </c>
      <c r="B355" s="175" t="s">
        <v>230</v>
      </c>
      <c r="C355" s="177">
        <v>1</v>
      </c>
      <c r="D355" s="178" t="s">
        <v>101</v>
      </c>
      <c r="E355" s="484"/>
      <c r="F355" s="485"/>
      <c r="G355" s="81"/>
      <c r="I355" s="379"/>
      <c r="K355" s="389"/>
      <c r="L355" s="390"/>
      <c r="M355" s="382"/>
      <c r="N355" s="383"/>
      <c r="O355" s="384"/>
    </row>
    <row r="356" spans="1:15" s="355" customFormat="1" x14ac:dyDescent="0.2">
      <c r="A356" s="556" t="s">
        <v>9</v>
      </c>
      <c r="B356" s="175" t="s">
        <v>231</v>
      </c>
      <c r="C356" s="177">
        <v>1</v>
      </c>
      <c r="D356" s="178" t="s">
        <v>101</v>
      </c>
      <c r="E356" s="484"/>
      <c r="F356" s="485"/>
      <c r="G356" s="81"/>
      <c r="I356" s="379"/>
      <c r="K356" s="389"/>
      <c r="L356" s="390"/>
      <c r="M356" s="382"/>
      <c r="N356" s="383"/>
      <c r="O356" s="384"/>
    </row>
    <row r="357" spans="1:15" s="355" customFormat="1" x14ac:dyDescent="0.2">
      <c r="A357" s="556" t="s">
        <v>10</v>
      </c>
      <c r="B357" s="175" t="s">
        <v>616</v>
      </c>
      <c r="C357" s="177">
        <v>3</v>
      </c>
      <c r="D357" s="178" t="s">
        <v>101</v>
      </c>
      <c r="E357" s="484"/>
      <c r="F357" s="485"/>
      <c r="G357" s="81"/>
      <c r="I357" s="379"/>
      <c r="K357" s="389"/>
      <c r="L357" s="390"/>
      <c r="M357" s="382"/>
      <c r="N357" s="383"/>
      <c r="O357" s="384"/>
    </row>
    <row r="358" spans="1:15" s="355" customFormat="1" x14ac:dyDescent="0.2">
      <c r="A358" s="557" t="s">
        <v>11</v>
      </c>
      <c r="B358" s="428" t="s">
        <v>211</v>
      </c>
      <c r="C358" s="429">
        <v>1</v>
      </c>
      <c r="D358" s="558" t="s">
        <v>63</v>
      </c>
      <c r="E358" s="486"/>
      <c r="F358" s="487"/>
      <c r="G358" s="432"/>
      <c r="I358" s="379"/>
      <c r="K358" s="380"/>
      <c r="L358" s="381"/>
      <c r="M358" s="382"/>
      <c r="N358" s="383"/>
      <c r="O358" s="384"/>
    </row>
    <row r="359" spans="1:15" s="355" customFormat="1" x14ac:dyDescent="0.2">
      <c r="A359" s="559"/>
      <c r="B359" s="560"/>
      <c r="C359" s="434"/>
      <c r="D359" s="561"/>
      <c r="E359" s="488"/>
      <c r="F359" s="489"/>
      <c r="G359" s="438"/>
      <c r="I359" s="379"/>
      <c r="K359" s="380"/>
      <c r="L359" s="381"/>
      <c r="M359" s="382"/>
      <c r="N359" s="383"/>
      <c r="O359" s="384"/>
    </row>
    <row r="360" spans="1:15" s="355" customFormat="1" x14ac:dyDescent="0.2">
      <c r="A360" s="119" t="s">
        <v>658</v>
      </c>
      <c r="B360" s="181" t="s">
        <v>42</v>
      </c>
      <c r="C360" s="176"/>
      <c r="D360" s="176"/>
      <c r="E360" s="483"/>
      <c r="F360" s="477"/>
      <c r="G360" s="83"/>
      <c r="H360" s="347"/>
      <c r="I360" s="379"/>
      <c r="K360" s="380"/>
      <c r="L360" s="381"/>
      <c r="M360" s="382"/>
      <c r="N360" s="383"/>
      <c r="O360" s="384"/>
    </row>
    <row r="361" spans="1:15" s="355" customFormat="1" ht="48" x14ac:dyDescent="0.2">
      <c r="A361" s="184"/>
      <c r="B361" s="169" t="s">
        <v>617</v>
      </c>
      <c r="C361" s="177"/>
      <c r="D361" s="178"/>
      <c r="E361" s="484"/>
      <c r="F361" s="485"/>
      <c r="G361" s="81"/>
      <c r="H361" s="347"/>
      <c r="I361" s="379"/>
      <c r="K361" s="380"/>
      <c r="L361" s="381"/>
      <c r="M361" s="382"/>
      <c r="N361" s="383"/>
      <c r="O361" s="384"/>
    </row>
    <row r="362" spans="1:15" s="355" customFormat="1" x14ac:dyDescent="0.2">
      <c r="A362" s="174"/>
      <c r="B362" s="562" t="s">
        <v>192</v>
      </c>
      <c r="C362" s="127"/>
      <c r="D362" s="129"/>
      <c r="E362" s="483"/>
      <c r="F362" s="69"/>
      <c r="G362" s="2"/>
      <c r="H362" s="347"/>
      <c r="I362" s="347"/>
      <c r="J362" s="347"/>
    </row>
    <row r="363" spans="1:15" s="355" customFormat="1" x14ac:dyDescent="0.2">
      <c r="A363" s="144" t="s">
        <v>7</v>
      </c>
      <c r="B363" s="148" t="s">
        <v>104</v>
      </c>
      <c r="C363" s="176">
        <v>4</v>
      </c>
      <c r="D363" s="176" t="s">
        <v>63</v>
      </c>
      <c r="E363" s="483"/>
      <c r="F363" s="69"/>
      <c r="G363" s="80"/>
      <c r="H363" s="347"/>
      <c r="I363" s="347"/>
      <c r="J363" s="347"/>
    </row>
    <row r="364" spans="1:15" s="355" customFormat="1" x14ac:dyDescent="0.2">
      <c r="A364" s="144" t="s">
        <v>8</v>
      </c>
      <c r="B364" s="175" t="s">
        <v>136</v>
      </c>
      <c r="C364" s="176">
        <v>4</v>
      </c>
      <c r="D364" s="176" t="s">
        <v>63</v>
      </c>
      <c r="E364" s="483"/>
      <c r="F364" s="69"/>
      <c r="G364" s="2"/>
      <c r="H364" s="347"/>
      <c r="I364" s="347"/>
      <c r="J364" s="347"/>
    </row>
    <row r="365" spans="1:15" s="355" customFormat="1" x14ac:dyDescent="0.2">
      <c r="A365" s="144" t="s">
        <v>9</v>
      </c>
      <c r="B365" s="175" t="s">
        <v>618</v>
      </c>
      <c r="C365" s="176">
        <v>4</v>
      </c>
      <c r="D365" s="176" t="s">
        <v>63</v>
      </c>
      <c r="E365" s="483"/>
      <c r="F365" s="69"/>
      <c r="G365" s="2"/>
      <c r="H365" s="347"/>
      <c r="I365" s="347"/>
      <c r="J365" s="347"/>
    </row>
    <row r="366" spans="1:15" s="355" customFormat="1" x14ac:dyDescent="0.2">
      <c r="A366" s="144" t="s">
        <v>10</v>
      </c>
      <c r="B366" s="175" t="s">
        <v>619</v>
      </c>
      <c r="C366" s="176">
        <v>12</v>
      </c>
      <c r="D366" s="176" t="s">
        <v>63</v>
      </c>
      <c r="E366" s="483"/>
      <c r="F366" s="69"/>
      <c r="G366" s="2"/>
      <c r="H366" s="347"/>
      <c r="I366" s="347"/>
      <c r="J366" s="347"/>
    </row>
    <row r="367" spans="1:15" s="355" customFormat="1" x14ac:dyDescent="0.2">
      <c r="A367" s="144" t="s">
        <v>11</v>
      </c>
      <c r="B367" s="148" t="s">
        <v>620</v>
      </c>
      <c r="C367" s="176">
        <v>4</v>
      </c>
      <c r="D367" s="176" t="s">
        <v>63</v>
      </c>
      <c r="E367" s="483"/>
      <c r="F367" s="69"/>
      <c r="G367" s="2"/>
      <c r="H367" s="347"/>
      <c r="I367" s="347"/>
      <c r="J367" s="347"/>
    </row>
    <row r="368" spans="1:15" s="355" customFormat="1" x14ac:dyDescent="0.2">
      <c r="A368" s="556" t="s">
        <v>12</v>
      </c>
      <c r="B368" s="186" t="s">
        <v>154</v>
      </c>
      <c r="C368" s="563">
        <v>4</v>
      </c>
      <c r="D368" s="564" t="s">
        <v>63</v>
      </c>
      <c r="E368" s="483"/>
      <c r="F368" s="69"/>
      <c r="G368" s="2"/>
      <c r="H368" s="347"/>
      <c r="I368" s="347"/>
      <c r="J368" s="347"/>
    </row>
    <row r="369" spans="1:16" s="355" customFormat="1" x14ac:dyDescent="0.2">
      <c r="A369" s="144" t="s">
        <v>13</v>
      </c>
      <c r="B369" s="175" t="s">
        <v>169</v>
      </c>
      <c r="C369" s="176">
        <v>4</v>
      </c>
      <c r="D369" s="176" t="s">
        <v>63</v>
      </c>
      <c r="E369" s="483"/>
      <c r="F369" s="69"/>
      <c r="G369" s="2"/>
      <c r="H369" s="347"/>
      <c r="I369" s="347"/>
      <c r="J369" s="347"/>
      <c r="K369" s="347"/>
      <c r="L369" s="347"/>
      <c r="M369" s="347"/>
      <c r="N369" s="347"/>
      <c r="O369" s="347"/>
      <c r="P369" s="347"/>
    </row>
    <row r="370" spans="1:16" s="355" customFormat="1" x14ac:dyDescent="0.2">
      <c r="A370" s="144" t="s">
        <v>14</v>
      </c>
      <c r="B370" s="148" t="s">
        <v>105</v>
      </c>
      <c r="C370" s="176">
        <v>4</v>
      </c>
      <c r="D370" s="176" t="s">
        <v>63</v>
      </c>
      <c r="E370" s="490"/>
      <c r="F370" s="491"/>
      <c r="G370" s="492"/>
      <c r="H370" s="347"/>
      <c r="I370" s="347"/>
      <c r="J370" s="347"/>
      <c r="K370" s="347"/>
      <c r="L370" s="347"/>
      <c r="M370" s="347"/>
      <c r="N370" s="347"/>
      <c r="O370" s="347"/>
      <c r="P370" s="347"/>
    </row>
    <row r="371" spans="1:16" s="355" customFormat="1" x14ac:dyDescent="0.2">
      <c r="A371" s="144" t="s">
        <v>57</v>
      </c>
      <c r="B371" s="148" t="s">
        <v>135</v>
      </c>
      <c r="C371" s="176">
        <v>4</v>
      </c>
      <c r="D371" s="176" t="s">
        <v>63</v>
      </c>
      <c r="E371" s="490"/>
      <c r="F371" s="491"/>
      <c r="G371" s="492"/>
      <c r="H371" s="347"/>
      <c r="I371" s="347"/>
      <c r="J371" s="347"/>
      <c r="K371" s="347"/>
      <c r="L371" s="347"/>
      <c r="M371" s="347"/>
      <c r="N371" s="347"/>
      <c r="O371" s="347"/>
      <c r="P371" s="347"/>
    </row>
    <row r="372" spans="1:16" s="355" customFormat="1" x14ac:dyDescent="0.2">
      <c r="A372" s="144" t="s">
        <v>15</v>
      </c>
      <c r="B372" s="148" t="s">
        <v>105</v>
      </c>
      <c r="C372" s="176">
        <v>4</v>
      </c>
      <c r="D372" s="176" t="s">
        <v>63</v>
      </c>
      <c r="E372" s="483"/>
      <c r="F372" s="69"/>
      <c r="G372" s="2"/>
      <c r="H372" s="347"/>
      <c r="I372" s="347"/>
      <c r="J372" s="347"/>
      <c r="K372" s="347"/>
      <c r="L372" s="347"/>
      <c r="M372" s="347"/>
      <c r="N372" s="347"/>
      <c r="O372" s="347"/>
      <c r="P372" s="347"/>
    </row>
    <row r="373" spans="1:16" s="355" customFormat="1" x14ac:dyDescent="0.2">
      <c r="A373" s="144" t="s">
        <v>16</v>
      </c>
      <c r="B373" s="148" t="s">
        <v>621</v>
      </c>
      <c r="C373" s="176">
        <v>4</v>
      </c>
      <c r="D373" s="176" t="s">
        <v>63</v>
      </c>
      <c r="E373" s="483"/>
      <c r="F373" s="69"/>
      <c r="G373" s="2"/>
      <c r="H373" s="347"/>
      <c r="I373" s="347"/>
      <c r="J373" s="347"/>
      <c r="K373" s="347"/>
      <c r="L373" s="347"/>
      <c r="M373" s="347"/>
      <c r="N373" s="347"/>
      <c r="O373" s="347"/>
      <c r="P373" s="347"/>
    </row>
    <row r="374" spans="1:16" s="347" customFormat="1" x14ac:dyDescent="0.2">
      <c r="A374" s="144"/>
      <c r="B374" s="148"/>
      <c r="C374" s="176"/>
      <c r="D374" s="176"/>
      <c r="E374" s="483"/>
      <c r="F374" s="69"/>
      <c r="G374" s="2"/>
      <c r="H374" s="355"/>
      <c r="I374" s="355"/>
    </row>
    <row r="375" spans="1:16" s="347" customFormat="1" ht="48" x14ac:dyDescent="0.2">
      <c r="A375" s="144" t="s">
        <v>17</v>
      </c>
      <c r="B375" s="131" t="s">
        <v>220</v>
      </c>
      <c r="C375" s="444" t="s">
        <v>184</v>
      </c>
      <c r="D375" s="444" t="s">
        <v>6</v>
      </c>
      <c r="E375" s="483"/>
      <c r="F375" s="69"/>
      <c r="G375" s="2"/>
      <c r="H375" s="355"/>
      <c r="I375" s="355"/>
    </row>
    <row r="376" spans="1:16" s="347" customFormat="1" x14ac:dyDescent="0.2">
      <c r="A376" s="144"/>
      <c r="B376" s="148"/>
      <c r="C376" s="176"/>
      <c r="D376" s="176"/>
      <c r="E376" s="483"/>
      <c r="F376" s="69"/>
      <c r="G376" s="2"/>
    </row>
    <row r="377" spans="1:16" s="347" customFormat="1" ht="48" x14ac:dyDescent="0.2">
      <c r="A377" s="144" t="s">
        <v>4</v>
      </c>
      <c r="B377" s="131" t="s">
        <v>622</v>
      </c>
      <c r="C377" s="444" t="s">
        <v>184</v>
      </c>
      <c r="D377" s="444" t="s">
        <v>6</v>
      </c>
      <c r="E377" s="483"/>
      <c r="F377" s="69"/>
      <c r="G377" s="2"/>
    </row>
    <row r="378" spans="1:16" s="347" customFormat="1" x14ac:dyDescent="0.2">
      <c r="A378" s="144"/>
      <c r="B378" s="126"/>
      <c r="C378" s="127"/>
      <c r="D378" s="129"/>
      <c r="E378" s="493"/>
      <c r="F378" s="77"/>
      <c r="G378" s="85"/>
    </row>
    <row r="379" spans="1:16" s="347" customFormat="1" ht="60" x14ac:dyDescent="0.2">
      <c r="A379" s="144" t="s">
        <v>18</v>
      </c>
      <c r="B379" s="126" t="s">
        <v>623</v>
      </c>
      <c r="C379" s="565" t="s">
        <v>184</v>
      </c>
      <c r="D379" s="546" t="s">
        <v>6</v>
      </c>
      <c r="E379" s="493"/>
      <c r="F379" s="77"/>
      <c r="G379" s="85"/>
    </row>
    <row r="380" spans="1:16" s="62" customFormat="1" ht="37.5" customHeight="1" x14ac:dyDescent="0.2">
      <c r="A380" s="144"/>
      <c r="B380" s="304" t="s">
        <v>498</v>
      </c>
      <c r="C380" s="176"/>
      <c r="D380" s="176"/>
      <c r="E380" s="205"/>
      <c r="F380" s="69"/>
      <c r="G380" s="2"/>
    </row>
    <row r="381" spans="1:16" s="62" customFormat="1" x14ac:dyDescent="0.2">
      <c r="A381" s="144" t="s">
        <v>19</v>
      </c>
      <c r="B381" s="134" t="s">
        <v>499</v>
      </c>
      <c r="C381" s="176">
        <v>4</v>
      </c>
      <c r="D381" s="176" t="s">
        <v>63</v>
      </c>
      <c r="E381" s="205"/>
      <c r="F381" s="69"/>
      <c r="G381" s="2"/>
    </row>
    <row r="382" spans="1:16" s="347" customFormat="1" x14ac:dyDescent="0.2">
      <c r="A382" s="144"/>
      <c r="B382" s="126"/>
      <c r="C382" s="127"/>
      <c r="D382" s="129"/>
      <c r="E382" s="493"/>
      <c r="F382" s="77"/>
      <c r="G382" s="85"/>
    </row>
    <row r="383" spans="1:16" s="355" customFormat="1" x14ac:dyDescent="0.2">
      <c r="A383" s="514" t="s">
        <v>659</v>
      </c>
      <c r="B383" s="566" t="s">
        <v>214</v>
      </c>
      <c r="C383" s="176"/>
      <c r="D383" s="176"/>
      <c r="E383" s="483"/>
      <c r="F383" s="69"/>
      <c r="G383" s="2"/>
    </row>
    <row r="384" spans="1:16" s="364" customFormat="1" ht="24" x14ac:dyDescent="0.2">
      <c r="A384" s="567" t="s">
        <v>7</v>
      </c>
      <c r="B384" s="568" t="s">
        <v>624</v>
      </c>
      <c r="C384" s="177" t="s">
        <v>184</v>
      </c>
      <c r="D384" s="178" t="s">
        <v>6</v>
      </c>
      <c r="E384" s="476"/>
      <c r="F384" s="477"/>
      <c r="G384" s="494"/>
      <c r="I384" s="355"/>
    </row>
    <row r="385" spans="1:10" s="355" customFormat="1" x14ac:dyDescent="0.2">
      <c r="A385" s="219"/>
      <c r="B385" s="568"/>
      <c r="C385" s="177"/>
      <c r="D385" s="178"/>
      <c r="E385" s="477"/>
      <c r="F385" s="477"/>
      <c r="G385" s="3"/>
    </row>
    <row r="386" spans="1:10" s="355" customFormat="1" x14ac:dyDescent="0.2">
      <c r="A386" s="569"/>
      <c r="B386" s="570" t="s">
        <v>625</v>
      </c>
      <c r="C386" s="127"/>
      <c r="D386" s="127"/>
      <c r="E386" s="477"/>
      <c r="F386" s="69"/>
      <c r="G386" s="2"/>
      <c r="J386" s="370"/>
    </row>
    <row r="387" spans="1:10" s="355" customFormat="1" ht="36" x14ac:dyDescent="0.2">
      <c r="A387" s="227"/>
      <c r="B387" s="568" t="s">
        <v>626</v>
      </c>
      <c r="C387" s="142"/>
      <c r="D387" s="143"/>
      <c r="E387" s="482"/>
      <c r="F387" s="69"/>
      <c r="G387" s="495"/>
    </row>
    <row r="388" spans="1:10" s="355" customFormat="1" x14ac:dyDescent="0.2">
      <c r="A388" s="219" t="s">
        <v>8</v>
      </c>
      <c r="B388" s="571" t="s">
        <v>102</v>
      </c>
      <c r="C388" s="176">
        <v>236.88</v>
      </c>
      <c r="D388" s="176" t="s">
        <v>3</v>
      </c>
      <c r="E388" s="483"/>
      <c r="F388" s="69"/>
      <c r="G388" s="2"/>
    </row>
    <row r="389" spans="1:10" s="355" customFormat="1" x14ac:dyDescent="0.2">
      <c r="A389" s="219"/>
      <c r="B389" s="571"/>
      <c r="C389" s="572"/>
      <c r="D389" s="176"/>
      <c r="E389" s="483"/>
      <c r="F389" s="69"/>
      <c r="G389" s="2"/>
    </row>
    <row r="390" spans="1:10" s="355" customFormat="1" ht="48" x14ac:dyDescent="0.2">
      <c r="A390" s="220" t="s">
        <v>9</v>
      </c>
      <c r="B390" s="147" t="s">
        <v>93</v>
      </c>
      <c r="C390" s="176">
        <v>762.5</v>
      </c>
      <c r="D390" s="176" t="s">
        <v>3</v>
      </c>
      <c r="E390" s="483"/>
      <c r="F390" s="69"/>
      <c r="G390" s="2"/>
    </row>
    <row r="391" spans="1:10" s="355" customFormat="1" x14ac:dyDescent="0.2">
      <c r="A391" s="220"/>
      <c r="B391" s="147"/>
      <c r="C391" s="176"/>
      <c r="D391" s="176"/>
      <c r="E391" s="483"/>
      <c r="F391" s="69"/>
      <c r="G391" s="2"/>
    </row>
    <row r="392" spans="1:10" s="355" customFormat="1" ht="24" x14ac:dyDescent="0.2">
      <c r="A392" s="233" t="s">
        <v>10</v>
      </c>
      <c r="B392" s="568" t="s">
        <v>627</v>
      </c>
      <c r="C392" s="142">
        <v>1</v>
      </c>
      <c r="D392" s="143" t="s">
        <v>27</v>
      </c>
      <c r="E392" s="482"/>
      <c r="F392" s="69"/>
      <c r="G392" s="495"/>
    </row>
    <row r="393" spans="1:10" s="355" customFormat="1" x14ac:dyDescent="0.2">
      <c r="A393" s="233"/>
      <c r="B393" s="568"/>
      <c r="C393" s="142"/>
      <c r="D393" s="143"/>
      <c r="E393" s="482"/>
      <c r="F393" s="69"/>
      <c r="G393" s="495"/>
    </row>
    <row r="394" spans="1:10" s="355" customFormat="1" x14ac:dyDescent="0.2">
      <c r="A394" s="233"/>
      <c r="B394" s="568"/>
      <c r="C394" s="142"/>
      <c r="D394" s="143"/>
      <c r="E394" s="482"/>
      <c r="F394" s="69"/>
      <c r="G394" s="495"/>
    </row>
    <row r="395" spans="1:10" s="355" customFormat="1" x14ac:dyDescent="0.2">
      <c r="A395" s="233"/>
      <c r="B395" s="568"/>
      <c r="C395" s="142"/>
      <c r="D395" s="143"/>
      <c r="E395" s="482"/>
      <c r="F395" s="69"/>
      <c r="G395" s="495"/>
    </row>
    <row r="396" spans="1:10" s="355" customFormat="1" x14ac:dyDescent="0.2">
      <c r="A396" s="233"/>
      <c r="B396" s="568"/>
      <c r="C396" s="142"/>
      <c r="D396" s="143"/>
      <c r="E396" s="482"/>
      <c r="F396" s="69"/>
      <c r="G396" s="495"/>
    </row>
    <row r="397" spans="1:10" s="355" customFormat="1" x14ac:dyDescent="0.2">
      <c r="A397" s="233"/>
      <c r="B397" s="568"/>
      <c r="C397" s="142"/>
      <c r="D397" s="143"/>
      <c r="E397" s="482"/>
      <c r="F397" s="69"/>
      <c r="G397" s="495"/>
    </row>
    <row r="398" spans="1:10" s="355" customFormat="1" x14ac:dyDescent="0.2">
      <c r="A398" s="233"/>
      <c r="B398" s="568"/>
      <c r="C398" s="142"/>
      <c r="D398" s="143"/>
      <c r="E398" s="482"/>
      <c r="F398" s="69"/>
      <c r="G398" s="495"/>
    </row>
    <row r="399" spans="1:10" s="355" customFormat="1" x14ac:dyDescent="0.2">
      <c r="A399" s="233"/>
      <c r="B399" s="568"/>
      <c r="C399" s="142"/>
      <c r="D399" s="143"/>
      <c r="E399" s="482"/>
      <c r="F399" s="69"/>
      <c r="G399" s="495"/>
    </row>
    <row r="400" spans="1:10" s="355" customFormat="1" x14ac:dyDescent="0.2">
      <c r="A400" s="414"/>
      <c r="B400" s="573"/>
      <c r="C400" s="574"/>
      <c r="D400" s="575"/>
      <c r="E400" s="496"/>
      <c r="F400" s="72"/>
      <c r="G400" s="86"/>
    </row>
    <row r="401" spans="1:13" s="355" customFormat="1" x14ac:dyDescent="0.2">
      <c r="A401" s="576"/>
      <c r="B401" s="577"/>
      <c r="C401" s="578"/>
      <c r="D401" s="579"/>
      <c r="E401" s="497"/>
      <c r="F401" s="74"/>
      <c r="G401" s="498"/>
    </row>
    <row r="402" spans="1:13" x14ac:dyDescent="0.2">
      <c r="A402" s="219"/>
      <c r="B402" s="570" t="s">
        <v>85</v>
      </c>
      <c r="C402" s="176"/>
      <c r="D402" s="176"/>
      <c r="E402" s="483"/>
      <c r="F402" s="69"/>
      <c r="G402" s="2"/>
      <c r="H402" s="355"/>
      <c r="I402" s="392"/>
      <c r="J402" s="355"/>
      <c r="K402" s="355"/>
      <c r="L402" s="355"/>
      <c r="M402" s="355"/>
    </row>
    <row r="403" spans="1:13" s="347" customFormat="1" ht="36" x14ac:dyDescent="0.2">
      <c r="A403" s="219"/>
      <c r="B403" s="147" t="s">
        <v>215</v>
      </c>
      <c r="C403" s="176"/>
      <c r="D403" s="176"/>
      <c r="E403" s="483"/>
      <c r="F403" s="69"/>
      <c r="G403" s="2"/>
      <c r="H403" s="355"/>
      <c r="I403" s="355"/>
      <c r="J403" s="355"/>
      <c r="K403" s="355"/>
      <c r="L403" s="355"/>
      <c r="M403" s="355"/>
    </row>
    <row r="404" spans="1:13" s="347" customFormat="1" x14ac:dyDescent="0.2">
      <c r="A404" s="219"/>
      <c r="B404" s="580"/>
      <c r="C404" s="176"/>
      <c r="D404" s="176"/>
      <c r="E404" s="483"/>
      <c r="F404" s="69"/>
      <c r="G404" s="2"/>
      <c r="H404" s="355"/>
      <c r="I404" s="355"/>
      <c r="J404" s="355"/>
      <c r="K404" s="355"/>
      <c r="L404" s="355"/>
      <c r="M404" s="355"/>
    </row>
    <row r="405" spans="1:13" s="347" customFormat="1" x14ac:dyDescent="0.2">
      <c r="A405" s="219" t="s">
        <v>11</v>
      </c>
      <c r="B405" s="581" t="s">
        <v>69</v>
      </c>
      <c r="C405" s="176">
        <v>556.36</v>
      </c>
      <c r="D405" s="176" t="s">
        <v>222</v>
      </c>
      <c r="E405" s="483"/>
      <c r="F405" s="69"/>
      <c r="G405" s="2"/>
      <c r="H405" s="355"/>
      <c r="I405" s="355"/>
      <c r="J405" s="355"/>
      <c r="K405" s="355"/>
      <c r="L405" s="355"/>
      <c r="M405" s="355"/>
    </row>
    <row r="406" spans="1:13" s="347" customFormat="1" x14ac:dyDescent="0.2">
      <c r="A406" s="219" t="s">
        <v>12</v>
      </c>
      <c r="B406" s="581" t="s">
        <v>72</v>
      </c>
      <c r="C406" s="176">
        <v>556.36</v>
      </c>
      <c r="D406" s="176" t="s">
        <v>222</v>
      </c>
      <c r="E406" s="483"/>
      <c r="F406" s="69"/>
      <c r="G406" s="2"/>
      <c r="H406" s="355"/>
      <c r="I406" s="355"/>
      <c r="J406" s="355"/>
      <c r="K406" s="355"/>
      <c r="L406" s="355"/>
      <c r="M406" s="355"/>
    </row>
    <row r="407" spans="1:13" s="347" customFormat="1" x14ac:dyDescent="0.2">
      <c r="A407" s="219" t="s">
        <v>13</v>
      </c>
      <c r="B407" s="581" t="s">
        <v>62</v>
      </c>
      <c r="C407" s="176">
        <v>556.36</v>
      </c>
      <c r="D407" s="176" t="s">
        <v>223</v>
      </c>
      <c r="E407" s="483"/>
      <c r="F407" s="69"/>
      <c r="G407" s="2"/>
      <c r="H407" s="355"/>
      <c r="I407" s="355"/>
      <c r="J407" s="355"/>
      <c r="K407" s="355"/>
      <c r="L407" s="355"/>
      <c r="M407" s="355"/>
    </row>
    <row r="408" spans="1:13" s="347" customFormat="1" x14ac:dyDescent="0.2">
      <c r="A408" s="219" t="s">
        <v>14</v>
      </c>
      <c r="B408" s="582" t="s">
        <v>125</v>
      </c>
      <c r="C408" s="176">
        <v>30.5</v>
      </c>
      <c r="D408" s="176" t="s">
        <v>3</v>
      </c>
      <c r="E408" s="483"/>
      <c r="F408" s="69"/>
      <c r="G408" s="2"/>
      <c r="H408" s="355"/>
      <c r="I408" s="373"/>
      <c r="J408" s="370"/>
      <c r="K408" s="373"/>
      <c r="L408" s="355"/>
      <c r="M408" s="355"/>
    </row>
    <row r="409" spans="1:13" s="347" customFormat="1" x14ac:dyDescent="0.2">
      <c r="A409" s="219" t="s">
        <v>57</v>
      </c>
      <c r="B409" s="582" t="s">
        <v>217</v>
      </c>
      <c r="C409" s="176">
        <v>30.5</v>
      </c>
      <c r="D409" s="176" t="s">
        <v>3</v>
      </c>
      <c r="E409" s="483"/>
      <c r="F409" s="69"/>
      <c r="G409" s="2"/>
      <c r="J409" s="364"/>
    </row>
    <row r="410" spans="1:13" s="347" customFormat="1" ht="36" x14ac:dyDescent="0.2">
      <c r="A410" s="220" t="s">
        <v>15</v>
      </c>
      <c r="B410" s="580" t="s">
        <v>628</v>
      </c>
      <c r="C410" s="443" t="s">
        <v>184</v>
      </c>
      <c r="D410" s="583" t="s">
        <v>6</v>
      </c>
      <c r="E410" s="483"/>
      <c r="F410" s="69"/>
      <c r="G410" s="2"/>
    </row>
    <row r="411" spans="1:13" s="347" customFormat="1" x14ac:dyDescent="0.2">
      <c r="A411" s="219"/>
      <c r="B411" s="571"/>
      <c r="C411" s="176"/>
      <c r="D411" s="176"/>
      <c r="E411" s="483"/>
      <c r="F411" s="69"/>
      <c r="G411" s="2"/>
    </row>
    <row r="412" spans="1:13" s="347" customFormat="1" ht="24" x14ac:dyDescent="0.2">
      <c r="A412" s="219" t="s">
        <v>0</v>
      </c>
      <c r="B412" s="580" t="s">
        <v>196</v>
      </c>
      <c r="C412" s="176"/>
      <c r="D412" s="176"/>
      <c r="E412" s="483"/>
      <c r="F412" s="69"/>
      <c r="G412" s="2"/>
    </row>
    <row r="413" spans="1:13" s="347" customFormat="1" x14ac:dyDescent="0.2">
      <c r="A413" s="219" t="s">
        <v>16</v>
      </c>
      <c r="B413" s="571" t="s">
        <v>629</v>
      </c>
      <c r="C413" s="176">
        <v>5</v>
      </c>
      <c r="D413" s="176" t="s">
        <v>1</v>
      </c>
      <c r="E413" s="483"/>
      <c r="F413" s="69"/>
      <c r="G413" s="2"/>
    </row>
    <row r="414" spans="1:13" s="347" customFormat="1" x14ac:dyDescent="0.2">
      <c r="A414" s="219" t="s">
        <v>17</v>
      </c>
      <c r="B414" s="571" t="s">
        <v>86</v>
      </c>
      <c r="C414" s="176">
        <v>2</v>
      </c>
      <c r="D414" s="176" t="s">
        <v>1</v>
      </c>
      <c r="E414" s="483"/>
      <c r="F414" s="69"/>
      <c r="G414" s="2"/>
    </row>
    <row r="415" spans="1:13" s="347" customFormat="1" x14ac:dyDescent="0.2">
      <c r="A415" s="219"/>
      <c r="B415" s="571"/>
      <c r="C415" s="176"/>
      <c r="D415" s="176"/>
      <c r="E415" s="483"/>
      <c r="F415" s="69"/>
      <c r="G415" s="2"/>
    </row>
    <row r="416" spans="1:13" s="347" customFormat="1" ht="25.5" customHeight="1" x14ac:dyDescent="0.2">
      <c r="A416" s="144" t="s">
        <v>4</v>
      </c>
      <c r="B416" s="126" t="s">
        <v>630</v>
      </c>
      <c r="C416" s="565" t="s">
        <v>184</v>
      </c>
      <c r="D416" s="546" t="s">
        <v>6</v>
      </c>
      <c r="E416" s="493"/>
      <c r="F416" s="77"/>
      <c r="G416" s="85"/>
    </row>
    <row r="417" spans="1:7" s="347" customFormat="1" x14ac:dyDescent="0.2">
      <c r="A417" s="220"/>
      <c r="B417" s="580"/>
      <c r="C417" s="443"/>
      <c r="D417" s="583"/>
      <c r="E417" s="483"/>
      <c r="F417" s="69"/>
      <c r="G417" s="2"/>
    </row>
    <row r="418" spans="1:7" s="347" customFormat="1" ht="48" x14ac:dyDescent="0.2">
      <c r="A418" s="144" t="s">
        <v>18</v>
      </c>
      <c r="B418" s="126" t="s">
        <v>636</v>
      </c>
      <c r="C418" s="565" t="s">
        <v>184</v>
      </c>
      <c r="D418" s="546" t="s">
        <v>6</v>
      </c>
      <c r="E418" s="493"/>
      <c r="F418" s="77"/>
      <c r="G418" s="85"/>
    </row>
    <row r="419" spans="1:7" s="347" customFormat="1" x14ac:dyDescent="0.2">
      <c r="A419" s="187" t="s">
        <v>660</v>
      </c>
      <c r="B419" s="188" t="s">
        <v>662</v>
      </c>
      <c r="C419" s="177"/>
      <c r="D419" s="189"/>
      <c r="E419" s="499"/>
      <c r="F419" s="485"/>
      <c r="G419" s="81"/>
    </row>
    <row r="420" spans="1:7" s="347" customFormat="1" x14ac:dyDescent="0.2">
      <c r="A420" s="187"/>
      <c r="B420" s="188"/>
      <c r="C420" s="177"/>
      <c r="D420" s="189"/>
      <c r="E420" s="499"/>
      <c r="F420" s="485"/>
      <c r="G420" s="81"/>
    </row>
    <row r="421" spans="1:7" s="347" customFormat="1" x14ac:dyDescent="0.2">
      <c r="A421" s="302"/>
      <c r="B421" s="584" t="s">
        <v>663</v>
      </c>
      <c r="C421" s="127"/>
      <c r="D421" s="129"/>
      <c r="E421" s="499"/>
      <c r="F421" s="485"/>
      <c r="G421" s="81"/>
    </row>
    <row r="422" spans="1:7" s="62" customFormat="1" ht="24" x14ac:dyDescent="0.2">
      <c r="A422" s="302" t="s">
        <v>7</v>
      </c>
      <c r="B422" s="175" t="s">
        <v>668</v>
      </c>
      <c r="C422" s="177">
        <v>1</v>
      </c>
      <c r="D422" s="189" t="s">
        <v>63</v>
      </c>
      <c r="E422" s="213"/>
      <c r="F422" s="207"/>
      <c r="G422" s="81"/>
    </row>
    <row r="423" spans="1:7" s="62" customFormat="1" ht="24" x14ac:dyDescent="0.2">
      <c r="A423" s="302" t="s">
        <v>8</v>
      </c>
      <c r="B423" s="175" t="s">
        <v>665</v>
      </c>
      <c r="C423" s="177">
        <v>1</v>
      </c>
      <c r="D423" s="189" t="s">
        <v>63</v>
      </c>
      <c r="E423" s="213"/>
      <c r="F423" s="207"/>
      <c r="G423" s="81"/>
    </row>
    <row r="424" spans="1:7" s="62" customFormat="1" ht="24" x14ac:dyDescent="0.2">
      <c r="A424" s="302" t="s">
        <v>9</v>
      </c>
      <c r="B424" s="175" t="s">
        <v>666</v>
      </c>
      <c r="C424" s="177">
        <v>1</v>
      </c>
      <c r="D424" s="189" t="s">
        <v>63</v>
      </c>
      <c r="E424" s="213"/>
      <c r="F424" s="207"/>
      <c r="G424" s="81"/>
    </row>
    <row r="425" spans="1:7" s="62" customFormat="1" x14ac:dyDescent="0.2">
      <c r="A425" s="183" t="s">
        <v>10</v>
      </c>
      <c r="B425" s="175" t="s">
        <v>669</v>
      </c>
      <c r="C425" s="177">
        <v>1</v>
      </c>
      <c r="D425" s="189" t="s">
        <v>63</v>
      </c>
      <c r="E425" s="213"/>
      <c r="F425" s="207"/>
      <c r="G425" s="81"/>
    </row>
    <row r="426" spans="1:7" s="62" customFormat="1" x14ac:dyDescent="0.2">
      <c r="A426" s="183" t="s">
        <v>11</v>
      </c>
      <c r="B426" s="175" t="s">
        <v>670</v>
      </c>
      <c r="C426" s="177">
        <v>1</v>
      </c>
      <c r="D426" s="189" t="s">
        <v>63</v>
      </c>
      <c r="E426" s="213"/>
      <c r="F426" s="207"/>
      <c r="G426" s="81"/>
    </row>
    <row r="427" spans="1:7" s="62" customFormat="1" x14ac:dyDescent="0.2">
      <c r="A427" s="302" t="s">
        <v>12</v>
      </c>
      <c r="B427" s="175" t="s">
        <v>172</v>
      </c>
      <c r="C427" s="177">
        <v>2</v>
      </c>
      <c r="D427" s="189" t="s">
        <v>63</v>
      </c>
      <c r="E427" s="213"/>
      <c r="F427" s="207"/>
      <c r="G427" s="81"/>
    </row>
    <row r="428" spans="1:7" s="62" customFormat="1" x14ac:dyDescent="0.2">
      <c r="A428" s="183" t="s">
        <v>13</v>
      </c>
      <c r="B428" s="175" t="s">
        <v>667</v>
      </c>
      <c r="C428" s="177">
        <v>8</v>
      </c>
      <c r="D428" s="189" t="s">
        <v>63</v>
      </c>
      <c r="E428" s="213"/>
      <c r="F428" s="207"/>
      <c r="G428" s="81"/>
    </row>
    <row r="429" spans="1:7" s="347" customFormat="1" x14ac:dyDescent="0.2">
      <c r="A429" s="183"/>
      <c r="B429" s="91"/>
      <c r="C429" s="177"/>
      <c r="D429" s="189"/>
      <c r="E429" s="499"/>
      <c r="F429" s="69"/>
      <c r="G429" s="2"/>
    </row>
    <row r="430" spans="1:7" s="347" customFormat="1" ht="24" x14ac:dyDescent="0.2">
      <c r="A430" s="183"/>
      <c r="B430" s="169" t="s">
        <v>664</v>
      </c>
      <c r="C430" s="177"/>
      <c r="D430" s="189"/>
      <c r="E430" s="499"/>
      <c r="F430" s="69"/>
      <c r="G430" s="2"/>
    </row>
    <row r="431" spans="1:7" s="347" customFormat="1" x14ac:dyDescent="0.2">
      <c r="A431" s="183" t="s">
        <v>14</v>
      </c>
      <c r="B431" s="175" t="s">
        <v>671</v>
      </c>
      <c r="C431" s="177">
        <v>1</v>
      </c>
      <c r="D431" s="189" t="s">
        <v>27</v>
      </c>
      <c r="E431" s="499"/>
      <c r="F431" s="69"/>
      <c r="G431" s="2"/>
    </row>
    <row r="432" spans="1:7" s="347" customFormat="1" x14ac:dyDescent="0.2">
      <c r="A432" s="183" t="s">
        <v>57</v>
      </c>
      <c r="B432" s="175" t="s">
        <v>672</v>
      </c>
      <c r="C432" s="177">
        <v>1</v>
      </c>
      <c r="D432" s="189" t="s">
        <v>27</v>
      </c>
      <c r="E432" s="499"/>
      <c r="F432" s="69"/>
      <c r="G432" s="2"/>
    </row>
    <row r="433" spans="1:7" s="347" customFormat="1" x14ac:dyDescent="0.2">
      <c r="A433" s="183"/>
      <c r="B433" s="175"/>
      <c r="C433" s="177"/>
      <c r="D433" s="189"/>
      <c r="E433" s="499"/>
      <c r="F433" s="69"/>
      <c r="G433" s="2"/>
    </row>
    <row r="434" spans="1:7" s="347" customFormat="1" x14ac:dyDescent="0.2">
      <c r="A434" s="119" t="s">
        <v>679</v>
      </c>
      <c r="B434" s="123" t="s">
        <v>78</v>
      </c>
      <c r="C434" s="142"/>
      <c r="D434" s="191"/>
      <c r="E434" s="482"/>
      <c r="F434" s="69"/>
      <c r="G434" s="2"/>
    </row>
    <row r="435" spans="1:7" s="347" customFormat="1" x14ac:dyDescent="0.2">
      <c r="A435" s="119"/>
      <c r="B435" s="123"/>
      <c r="C435" s="142"/>
      <c r="D435" s="191"/>
      <c r="E435" s="482"/>
      <c r="F435" s="69"/>
      <c r="G435" s="2"/>
    </row>
    <row r="436" spans="1:7" s="347" customFormat="1" x14ac:dyDescent="0.2">
      <c r="A436" s="192"/>
      <c r="B436" s="193"/>
      <c r="C436" s="574"/>
      <c r="D436" s="585"/>
      <c r="E436" s="496"/>
      <c r="F436" s="72"/>
      <c r="G436" s="73"/>
    </row>
    <row r="437" spans="1:7" s="347" customFormat="1" x14ac:dyDescent="0.2">
      <c r="A437" s="586"/>
      <c r="B437" s="587"/>
      <c r="C437" s="588"/>
      <c r="D437" s="589"/>
      <c r="E437" s="590"/>
      <c r="F437" s="591"/>
      <c r="G437" s="592"/>
    </row>
    <row r="438" spans="1:7" s="347" customFormat="1" x14ac:dyDescent="0.2">
      <c r="A438" s="623" t="s">
        <v>240</v>
      </c>
      <c r="B438" s="623"/>
      <c r="C438" s="623"/>
      <c r="D438" s="623"/>
      <c r="E438" s="623"/>
      <c r="F438" s="623"/>
      <c r="G438" s="623"/>
    </row>
    <row r="439" spans="1:7" s="347" customFormat="1" x14ac:dyDescent="0.2">
      <c r="A439" s="623"/>
      <c r="B439" s="623"/>
      <c r="C439" s="623"/>
      <c r="D439" s="623"/>
      <c r="E439" s="623"/>
      <c r="F439" s="623"/>
      <c r="G439" s="623"/>
    </row>
    <row r="440" spans="1:7" s="347" customFormat="1" x14ac:dyDescent="0.2">
      <c r="A440" s="623"/>
      <c r="B440" s="623"/>
      <c r="C440" s="623"/>
      <c r="D440" s="623"/>
      <c r="E440" s="623"/>
      <c r="F440" s="623"/>
      <c r="G440" s="623"/>
    </row>
    <row r="441" spans="1:7" s="347" customFormat="1" x14ac:dyDescent="0.2">
      <c r="A441" s="44" t="s">
        <v>241</v>
      </c>
      <c r="B441" s="593"/>
      <c r="C441" s="594"/>
      <c r="D441" s="503"/>
      <c r="E441" s="503"/>
      <c r="F441" s="595"/>
      <c r="G441" s="596"/>
    </row>
    <row r="442" spans="1:7" s="347" customFormat="1" x14ac:dyDescent="0.2">
      <c r="A442" s="597"/>
      <c r="B442" s="598"/>
      <c r="C442" s="599"/>
      <c r="D442" s="600"/>
      <c r="E442" s="601"/>
      <c r="F442" s="602"/>
      <c r="G442" s="603"/>
    </row>
    <row r="443" spans="1:7" s="347" customFormat="1" x14ac:dyDescent="0.2">
      <c r="A443" s="398"/>
      <c r="B443" s="333"/>
      <c r="C443" s="395"/>
      <c r="D443" s="325"/>
      <c r="E443" s="325"/>
      <c r="F443" s="338">
        <v>0</v>
      </c>
      <c r="G443" s="397"/>
    </row>
    <row r="444" spans="1:7" s="347" customFormat="1" x14ac:dyDescent="0.2">
      <c r="A444" s="398"/>
      <c r="B444" s="332"/>
      <c r="C444" s="395"/>
      <c r="D444" s="325"/>
      <c r="E444" s="325"/>
      <c r="F444" s="338">
        <v>0</v>
      </c>
      <c r="G444" s="323"/>
    </row>
    <row r="445" spans="1:7" s="347" customFormat="1" x14ac:dyDescent="0.2">
      <c r="A445" s="398"/>
      <c r="B445" s="333"/>
      <c r="C445" s="395"/>
      <c r="D445" s="325"/>
      <c r="E445" s="325"/>
      <c r="F445" s="338">
        <v>0</v>
      </c>
      <c r="G445" s="323"/>
    </row>
    <row r="446" spans="1:7" s="347" customFormat="1" x14ac:dyDescent="0.2">
      <c r="A446" s="398"/>
      <c r="B446" s="332"/>
      <c r="C446" s="395"/>
      <c r="D446" s="325"/>
      <c r="E446" s="325"/>
      <c r="F446" s="338">
        <v>0</v>
      </c>
      <c r="G446" s="323"/>
    </row>
    <row r="447" spans="1:7" s="347" customFormat="1" x14ac:dyDescent="0.2">
      <c r="A447" s="399"/>
      <c r="B447" s="334"/>
      <c r="C447" s="400"/>
      <c r="D447" s="336"/>
      <c r="E447" s="337"/>
      <c r="F447" s="337"/>
      <c r="G447" s="336"/>
    </row>
    <row r="448" spans="1:7" s="347" customFormat="1" x14ac:dyDescent="0.2">
      <c r="A448" s="399"/>
      <c r="B448" s="334"/>
      <c r="C448" s="400"/>
      <c r="D448" s="400"/>
      <c r="E448" s="337"/>
      <c r="F448" s="337"/>
      <c r="G448" s="336"/>
    </row>
    <row r="449" spans="1:7" s="347" customFormat="1" x14ac:dyDescent="0.2">
      <c r="A449" s="399"/>
      <c r="B449" s="401"/>
      <c r="C449" s="400"/>
      <c r="D449" s="336"/>
      <c r="E449" s="337"/>
      <c r="F449" s="337"/>
      <c r="G449" s="336"/>
    </row>
    <row r="450" spans="1:7" s="347" customFormat="1" x14ac:dyDescent="0.2">
      <c r="A450" s="398"/>
      <c r="B450" s="332"/>
      <c r="C450" s="395"/>
      <c r="D450" s="325"/>
      <c r="E450" s="325"/>
      <c r="F450" s="338">
        <v>0</v>
      </c>
      <c r="G450" s="323"/>
    </row>
    <row r="451" spans="1:7" s="347" customFormat="1" x14ac:dyDescent="0.2">
      <c r="A451" s="398"/>
      <c r="B451" s="332"/>
      <c r="C451" s="395"/>
      <c r="D451" s="325"/>
      <c r="E451" s="325"/>
      <c r="F451" s="338">
        <v>0</v>
      </c>
      <c r="G451" s="323"/>
    </row>
    <row r="452" spans="1:7" s="347" customFormat="1" x14ac:dyDescent="0.2">
      <c r="A452" s="398"/>
      <c r="B452" s="322"/>
      <c r="C452" s="327"/>
      <c r="D452" s="324"/>
      <c r="E452" s="325"/>
      <c r="F452" s="338">
        <v>0</v>
      </c>
      <c r="G452" s="323"/>
    </row>
    <row r="453" spans="1:7" s="347" customFormat="1" x14ac:dyDescent="0.2">
      <c r="A453" s="398"/>
      <c r="B453" s="322"/>
      <c r="C453" s="327"/>
      <c r="D453" s="324"/>
      <c r="E453" s="325"/>
      <c r="F453" s="338">
        <v>0</v>
      </c>
      <c r="G453" s="330"/>
    </row>
    <row r="454" spans="1:7" s="347" customFormat="1" x14ac:dyDescent="0.2">
      <c r="A454" s="398"/>
      <c r="B454" s="322"/>
      <c r="C454" s="327"/>
      <c r="D454" s="324"/>
      <c r="E454" s="325"/>
      <c r="F454" s="338">
        <v>0</v>
      </c>
      <c r="G454" s="330"/>
    </row>
    <row r="455" spans="1:7" s="347" customFormat="1" x14ac:dyDescent="0.2">
      <c r="A455" s="398"/>
      <c r="B455" s="322"/>
      <c r="C455" s="327"/>
      <c r="D455" s="324"/>
      <c r="E455" s="325"/>
      <c r="F455" s="338">
        <v>0</v>
      </c>
      <c r="G455" s="330"/>
    </row>
    <row r="456" spans="1:7" s="347" customFormat="1" x14ac:dyDescent="0.2">
      <c r="A456" s="398"/>
      <c r="B456" s="322"/>
      <c r="C456" s="327"/>
      <c r="D456" s="324"/>
      <c r="E456" s="325"/>
      <c r="F456" s="338">
        <v>0</v>
      </c>
      <c r="G456" s="330"/>
    </row>
    <row r="457" spans="1:7" s="347" customFormat="1" x14ac:dyDescent="0.2">
      <c r="A457" s="398"/>
      <c r="B457" s="402"/>
      <c r="C457" s="327"/>
      <c r="D457" s="324"/>
      <c r="E457" s="325"/>
      <c r="F457" s="338">
        <v>0</v>
      </c>
      <c r="G457" s="330"/>
    </row>
    <row r="458" spans="1:7" s="347" customFormat="1" x14ac:dyDescent="0.2">
      <c r="A458" s="398"/>
      <c r="B458" s="333"/>
      <c r="C458" s="403"/>
      <c r="D458" s="336"/>
      <c r="E458" s="337"/>
      <c r="F458" s="338">
        <v>0</v>
      </c>
      <c r="G458" s="330"/>
    </row>
    <row r="459" spans="1:7" s="347" customFormat="1" x14ac:dyDescent="0.2">
      <c r="A459" s="398"/>
      <c r="B459" s="331"/>
      <c r="C459" s="327"/>
      <c r="D459" s="324"/>
      <c r="E459" s="325"/>
      <c r="F459" s="338">
        <v>0</v>
      </c>
      <c r="G459" s="337"/>
    </row>
    <row r="460" spans="1:7" s="347" customFormat="1" x14ac:dyDescent="0.2">
      <c r="A460" s="348"/>
      <c r="B460" s="348"/>
      <c r="C460" s="396"/>
      <c r="D460" s="396"/>
      <c r="E460" s="404"/>
      <c r="F460" s="338">
        <v>0</v>
      </c>
      <c r="G460" s="330"/>
    </row>
    <row r="461" spans="1:7" s="347" customFormat="1" x14ac:dyDescent="0.2">
      <c r="A461" s="348"/>
      <c r="B461" s="348"/>
      <c r="C461" s="396"/>
      <c r="D461" s="396"/>
      <c r="E461" s="404"/>
      <c r="F461" s="338">
        <v>0</v>
      </c>
      <c r="G461" s="396"/>
    </row>
    <row r="462" spans="1:7" s="347" customFormat="1" x14ac:dyDescent="0.2">
      <c r="A462" s="348"/>
      <c r="B462" s="348"/>
      <c r="C462" s="396"/>
      <c r="D462" s="396"/>
      <c r="E462" s="404"/>
      <c r="F462" s="338">
        <v>0</v>
      </c>
      <c r="G462" s="396"/>
    </row>
    <row r="463" spans="1:7" s="347" customFormat="1" x14ac:dyDescent="0.2">
      <c r="A463" s="348"/>
      <c r="B463" s="348"/>
      <c r="C463" s="396"/>
      <c r="D463" s="396"/>
      <c r="E463" s="404"/>
      <c r="F463" s="338">
        <v>0</v>
      </c>
      <c r="G463" s="396"/>
    </row>
    <row r="464" spans="1:7" s="347" customFormat="1" x14ac:dyDescent="0.2">
      <c r="A464" s="348"/>
      <c r="B464" s="348"/>
      <c r="C464" s="396"/>
      <c r="D464" s="396"/>
      <c r="E464" s="404"/>
      <c r="F464" s="338">
        <v>0</v>
      </c>
      <c r="G464" s="396"/>
    </row>
    <row r="465" spans="1:7" s="347" customFormat="1" x14ac:dyDescent="0.2">
      <c r="A465" s="348"/>
      <c r="B465" s="348"/>
      <c r="C465" s="396"/>
      <c r="D465" s="396"/>
      <c r="E465" s="404"/>
      <c r="F465" s="338">
        <v>0</v>
      </c>
      <c r="G465" s="396"/>
    </row>
    <row r="466" spans="1:7" s="347" customFormat="1" x14ac:dyDescent="0.2">
      <c r="A466" s="348"/>
      <c r="B466" s="348"/>
      <c r="C466" s="396"/>
      <c r="D466" s="396"/>
      <c r="E466" s="404"/>
      <c r="F466" s="338">
        <v>0</v>
      </c>
      <c r="G466" s="396"/>
    </row>
    <row r="467" spans="1:7" s="347" customFormat="1" x14ac:dyDescent="0.2">
      <c r="A467" s="348"/>
      <c r="B467" s="348"/>
      <c r="C467" s="396"/>
      <c r="D467" s="396"/>
      <c r="E467" s="404"/>
      <c r="F467" s="338">
        <v>0</v>
      </c>
      <c r="G467" s="396"/>
    </row>
    <row r="468" spans="1:7" s="347" customFormat="1" x14ac:dyDescent="0.2">
      <c r="A468" s="348"/>
      <c r="B468" s="348"/>
      <c r="C468" s="396"/>
      <c r="D468" s="396"/>
      <c r="E468" s="404"/>
      <c r="F468" s="338">
        <v>0</v>
      </c>
      <c r="G468" s="396"/>
    </row>
    <row r="469" spans="1:7" s="347" customFormat="1" x14ac:dyDescent="0.2">
      <c r="A469" s="348"/>
      <c r="B469" s="348"/>
      <c r="C469" s="396"/>
      <c r="D469" s="396"/>
      <c r="E469" s="404"/>
      <c r="F469" s="338">
        <v>0</v>
      </c>
      <c r="G469" s="396"/>
    </row>
    <row r="470" spans="1:7" s="347" customFormat="1" x14ac:dyDescent="0.2">
      <c r="A470" s="348"/>
      <c r="B470" s="348"/>
      <c r="C470" s="396"/>
      <c r="D470" s="396"/>
      <c r="E470" s="404"/>
      <c r="F470" s="338">
        <v>0</v>
      </c>
      <c r="G470" s="396"/>
    </row>
    <row r="471" spans="1:7" s="347" customFormat="1" x14ac:dyDescent="0.2">
      <c r="A471" s="348"/>
      <c r="B471" s="348"/>
      <c r="C471" s="396"/>
      <c r="D471" s="396"/>
      <c r="E471" s="404"/>
      <c r="F471" s="338">
        <v>0</v>
      </c>
      <c r="G471" s="396"/>
    </row>
    <row r="472" spans="1:7" s="347" customFormat="1" x14ac:dyDescent="0.2">
      <c r="A472" s="348"/>
      <c r="B472" s="348"/>
      <c r="C472" s="396"/>
      <c r="D472" s="396"/>
      <c r="E472" s="404"/>
      <c r="F472" s="338">
        <v>0</v>
      </c>
      <c r="G472" s="396"/>
    </row>
    <row r="473" spans="1:7" s="347" customFormat="1" x14ac:dyDescent="0.2">
      <c r="A473" s="348"/>
      <c r="B473" s="348"/>
      <c r="C473" s="396"/>
      <c r="D473" s="396"/>
      <c r="E473" s="404"/>
      <c r="F473" s="338">
        <v>0</v>
      </c>
      <c r="G473" s="396"/>
    </row>
    <row r="474" spans="1:7" s="347" customFormat="1" x14ac:dyDescent="0.2">
      <c r="A474" s="348"/>
      <c r="B474" s="348"/>
      <c r="C474" s="396"/>
      <c r="D474" s="396"/>
      <c r="E474" s="404"/>
      <c r="F474" s="338">
        <v>0</v>
      </c>
      <c r="G474" s="396"/>
    </row>
    <row r="475" spans="1:7" s="347" customFormat="1" x14ac:dyDescent="0.2">
      <c r="A475" s="348"/>
      <c r="B475" s="348"/>
      <c r="C475" s="396"/>
      <c r="D475" s="396"/>
      <c r="E475" s="404"/>
      <c r="F475" s="338">
        <v>0</v>
      </c>
      <c r="G475" s="396"/>
    </row>
    <row r="476" spans="1:7" s="347" customFormat="1" x14ac:dyDescent="0.2">
      <c r="A476" s="348"/>
      <c r="B476" s="348"/>
      <c r="C476" s="396"/>
      <c r="D476" s="396"/>
      <c r="E476" s="404"/>
      <c r="F476" s="338">
        <v>0</v>
      </c>
      <c r="G476" s="396"/>
    </row>
    <row r="477" spans="1:7" s="347" customFormat="1" x14ac:dyDescent="0.2">
      <c r="A477" s="348"/>
      <c r="B477" s="348"/>
      <c r="C477" s="396"/>
      <c r="D477" s="396"/>
      <c r="E477" s="404"/>
      <c r="F477" s="338">
        <v>0</v>
      </c>
      <c r="G477" s="396"/>
    </row>
    <row r="478" spans="1:7" s="347" customFormat="1" x14ac:dyDescent="0.2">
      <c r="A478" s="348"/>
      <c r="B478" s="348"/>
      <c r="C478" s="396"/>
      <c r="D478" s="396"/>
      <c r="E478" s="404"/>
      <c r="F478" s="338">
        <v>0</v>
      </c>
      <c r="G478" s="396"/>
    </row>
    <row r="479" spans="1:7" s="347" customFormat="1" x14ac:dyDescent="0.2">
      <c r="A479" s="348"/>
      <c r="B479" s="348"/>
      <c r="C479" s="396"/>
      <c r="D479" s="396"/>
      <c r="E479" s="404"/>
      <c r="F479" s="338">
        <v>0</v>
      </c>
      <c r="G479" s="396"/>
    </row>
    <row r="480" spans="1:7" s="347" customFormat="1" x14ac:dyDescent="0.2">
      <c r="A480" s="348"/>
      <c r="B480" s="348"/>
      <c r="C480" s="396"/>
      <c r="D480" s="396"/>
      <c r="E480" s="404"/>
      <c r="F480" s="338">
        <v>0</v>
      </c>
      <c r="G480" s="396"/>
    </row>
    <row r="481" spans="1:7" s="347" customFormat="1" x14ac:dyDescent="0.2">
      <c r="A481" s="348"/>
      <c r="B481" s="348"/>
      <c r="C481" s="396"/>
      <c r="D481" s="396"/>
      <c r="E481" s="404"/>
      <c r="F481" s="338">
        <v>0</v>
      </c>
      <c r="G481" s="396"/>
    </row>
    <row r="482" spans="1:7" s="347" customFormat="1" x14ac:dyDescent="0.2">
      <c r="A482" s="348"/>
      <c r="B482" s="348"/>
      <c r="C482" s="396"/>
      <c r="D482" s="396"/>
      <c r="E482" s="404"/>
      <c r="F482" s="338">
        <v>0</v>
      </c>
      <c r="G482" s="396"/>
    </row>
    <row r="483" spans="1:7" s="347" customFormat="1" x14ac:dyDescent="0.2">
      <c r="A483" s="405"/>
      <c r="B483" s="331"/>
      <c r="C483" s="345"/>
      <c r="D483" s="345"/>
      <c r="E483" s="346"/>
      <c r="F483" s="338">
        <v>0</v>
      </c>
      <c r="G483" s="396"/>
    </row>
    <row r="484" spans="1:7" s="347" customFormat="1" x14ac:dyDescent="0.2">
      <c r="A484" s="405"/>
      <c r="B484" s="331"/>
      <c r="C484" s="345"/>
      <c r="D484" s="345"/>
      <c r="E484" s="346"/>
      <c r="F484" s="338">
        <v>0</v>
      </c>
    </row>
    <row r="485" spans="1:7" s="347" customFormat="1" x14ac:dyDescent="0.2">
      <c r="A485" s="405"/>
      <c r="B485" s="331"/>
      <c r="C485" s="345"/>
      <c r="D485" s="345"/>
      <c r="E485" s="346"/>
      <c r="F485" s="338">
        <v>0</v>
      </c>
    </row>
    <row r="486" spans="1:7" s="347" customFormat="1" x14ac:dyDescent="0.2">
      <c r="A486" s="405"/>
      <c r="B486" s="331"/>
      <c r="C486" s="345"/>
      <c r="D486" s="345"/>
      <c r="E486" s="346"/>
      <c r="F486" s="338">
        <v>0</v>
      </c>
    </row>
    <row r="487" spans="1:7" s="347" customFormat="1" x14ac:dyDescent="0.2">
      <c r="A487" s="405"/>
      <c r="B487" s="331"/>
      <c r="C487" s="345"/>
      <c r="D487" s="345"/>
      <c r="E487" s="346"/>
      <c r="F487" s="338">
        <v>0</v>
      </c>
    </row>
    <row r="488" spans="1:7" s="347" customFormat="1" x14ac:dyDescent="0.2">
      <c r="A488" s="405"/>
      <c r="B488" s="331"/>
      <c r="C488" s="345"/>
      <c r="D488" s="345"/>
      <c r="E488" s="346"/>
      <c r="F488" s="338">
        <v>0</v>
      </c>
    </row>
    <row r="489" spans="1:7" s="347" customFormat="1" x14ac:dyDescent="0.2">
      <c r="A489" s="405"/>
      <c r="B489" s="331"/>
      <c r="C489" s="345"/>
      <c r="D489" s="345"/>
      <c r="E489" s="346"/>
      <c r="F489" s="338">
        <v>0</v>
      </c>
    </row>
    <row r="490" spans="1:7" s="347" customFormat="1" x14ac:dyDescent="0.2">
      <c r="A490" s="405"/>
      <c r="B490" s="331"/>
      <c r="C490" s="345"/>
      <c r="D490" s="345"/>
      <c r="E490" s="346"/>
      <c r="F490" s="338">
        <v>0</v>
      </c>
    </row>
    <row r="491" spans="1:7" s="347" customFormat="1" x14ac:dyDescent="0.2">
      <c r="A491" s="405"/>
      <c r="B491" s="331"/>
      <c r="C491" s="345"/>
      <c r="D491" s="345"/>
      <c r="E491" s="346"/>
      <c r="F491" s="338">
        <v>0</v>
      </c>
    </row>
    <row r="492" spans="1:7" s="347" customFormat="1" x14ac:dyDescent="0.2">
      <c r="A492" s="405"/>
      <c r="B492" s="331"/>
      <c r="C492" s="345"/>
      <c r="D492" s="345"/>
      <c r="E492" s="346"/>
      <c r="F492" s="338">
        <v>0</v>
      </c>
    </row>
    <row r="493" spans="1:7" s="347" customFormat="1" x14ac:dyDescent="0.2">
      <c r="A493" s="405"/>
      <c r="B493" s="331"/>
      <c r="C493" s="345"/>
      <c r="D493" s="345"/>
      <c r="E493" s="346"/>
      <c r="F493" s="338">
        <v>0</v>
      </c>
    </row>
    <row r="494" spans="1:7" s="347" customFormat="1" x14ac:dyDescent="0.2">
      <c r="A494" s="405"/>
      <c r="B494" s="331"/>
      <c r="C494" s="345"/>
      <c r="D494" s="345"/>
      <c r="E494" s="346"/>
      <c r="F494" s="338">
        <v>0</v>
      </c>
    </row>
    <row r="495" spans="1:7" s="347" customFormat="1" x14ac:dyDescent="0.2">
      <c r="A495" s="405"/>
      <c r="B495" s="331"/>
      <c r="C495" s="345"/>
      <c r="D495" s="345"/>
      <c r="E495" s="346"/>
      <c r="F495" s="338">
        <v>0</v>
      </c>
    </row>
    <row r="496" spans="1:7" s="347" customFormat="1" x14ac:dyDescent="0.2">
      <c r="A496" s="405"/>
      <c r="B496" s="331"/>
      <c r="C496" s="345"/>
      <c r="D496" s="345"/>
      <c r="E496" s="346"/>
      <c r="F496" s="338">
        <v>0</v>
      </c>
    </row>
    <row r="497" spans="1:6" s="347" customFormat="1" x14ac:dyDescent="0.2">
      <c r="A497" s="405"/>
      <c r="B497" s="331"/>
      <c r="C497" s="345"/>
      <c r="D497" s="345"/>
      <c r="E497" s="346"/>
      <c r="F497" s="338">
        <v>0</v>
      </c>
    </row>
    <row r="498" spans="1:6" s="347" customFormat="1" x14ac:dyDescent="0.2">
      <c r="A498" s="405"/>
      <c r="B498" s="331"/>
      <c r="C498" s="345"/>
      <c r="D498" s="345"/>
      <c r="E498" s="346"/>
      <c r="F498" s="338">
        <v>0</v>
      </c>
    </row>
    <row r="499" spans="1:6" s="347" customFormat="1" x14ac:dyDescent="0.2">
      <c r="A499" s="405"/>
      <c r="B499" s="331"/>
      <c r="C499" s="345"/>
      <c r="D499" s="345"/>
      <c r="E499" s="346"/>
      <c r="F499" s="338">
        <v>0</v>
      </c>
    </row>
    <row r="500" spans="1:6" s="347" customFormat="1" x14ac:dyDescent="0.2">
      <c r="A500" s="405"/>
      <c r="B500" s="331"/>
      <c r="C500" s="345"/>
      <c r="D500" s="345"/>
      <c r="E500" s="346"/>
      <c r="F500" s="338">
        <v>0</v>
      </c>
    </row>
    <row r="501" spans="1:6" s="347" customFormat="1" x14ac:dyDescent="0.2">
      <c r="A501" s="405"/>
      <c r="B501" s="331"/>
      <c r="C501" s="345"/>
      <c r="D501" s="345"/>
      <c r="E501" s="346"/>
      <c r="F501" s="338">
        <v>0</v>
      </c>
    </row>
    <row r="502" spans="1:6" s="347" customFormat="1" x14ac:dyDescent="0.2">
      <c r="A502" s="405"/>
      <c r="B502" s="331"/>
      <c r="C502" s="345"/>
      <c r="D502" s="345"/>
      <c r="E502" s="346"/>
      <c r="F502" s="338">
        <v>0</v>
      </c>
    </row>
    <row r="503" spans="1:6" s="347" customFormat="1" x14ac:dyDescent="0.2">
      <c r="A503" s="405"/>
      <c r="B503" s="331"/>
      <c r="C503" s="345"/>
      <c r="D503" s="345"/>
      <c r="E503" s="346"/>
      <c r="F503" s="338">
        <v>0</v>
      </c>
    </row>
    <row r="504" spans="1:6" s="347" customFormat="1" x14ac:dyDescent="0.2">
      <c r="A504" s="405"/>
      <c r="B504" s="331"/>
      <c r="C504" s="345"/>
      <c r="D504" s="345"/>
      <c r="E504" s="346"/>
      <c r="F504" s="338">
        <v>0</v>
      </c>
    </row>
    <row r="505" spans="1:6" s="347" customFormat="1" x14ac:dyDescent="0.2">
      <c r="A505" s="405"/>
      <c r="B505" s="331"/>
      <c r="C505" s="345"/>
      <c r="D505" s="345"/>
      <c r="E505" s="346"/>
      <c r="F505" s="338">
        <v>0</v>
      </c>
    </row>
    <row r="506" spans="1:6" s="347" customFormat="1" x14ac:dyDescent="0.2">
      <c r="A506" s="405"/>
      <c r="B506" s="331"/>
      <c r="C506" s="345"/>
      <c r="D506" s="345"/>
      <c r="E506" s="346"/>
      <c r="F506" s="338">
        <v>0</v>
      </c>
    </row>
    <row r="507" spans="1:6" s="347" customFormat="1" x14ac:dyDescent="0.2">
      <c r="A507" s="405"/>
      <c r="B507" s="331"/>
      <c r="C507" s="345"/>
      <c r="D507" s="345"/>
      <c r="E507" s="346"/>
      <c r="F507" s="338">
        <v>0</v>
      </c>
    </row>
    <row r="508" spans="1:6" s="347" customFormat="1" x14ac:dyDescent="0.2">
      <c r="A508" s="405"/>
      <c r="B508" s="331"/>
      <c r="C508" s="345"/>
      <c r="D508" s="345"/>
      <c r="E508" s="346"/>
      <c r="F508" s="338">
        <v>0</v>
      </c>
    </row>
    <row r="509" spans="1:6" s="347" customFormat="1" x14ac:dyDescent="0.2">
      <c r="A509" s="405"/>
      <c r="B509" s="331"/>
      <c r="C509" s="345"/>
      <c r="D509" s="345"/>
      <c r="E509" s="346"/>
      <c r="F509" s="338">
        <v>0</v>
      </c>
    </row>
    <row r="510" spans="1:6" s="347" customFormat="1" x14ac:dyDescent="0.2">
      <c r="A510" s="405"/>
      <c r="B510" s="331"/>
      <c r="C510" s="345"/>
      <c r="D510" s="345"/>
      <c r="E510" s="346"/>
      <c r="F510" s="338">
        <v>0</v>
      </c>
    </row>
    <row r="511" spans="1:6" s="347" customFormat="1" x14ac:dyDescent="0.2">
      <c r="A511" s="405"/>
      <c r="B511" s="331"/>
      <c r="C511" s="345"/>
      <c r="D511" s="345"/>
      <c r="E511" s="346"/>
      <c r="F511" s="338">
        <v>0</v>
      </c>
    </row>
    <row r="512" spans="1:6" s="347" customFormat="1" x14ac:dyDescent="0.2">
      <c r="A512" s="405"/>
      <c r="B512" s="331"/>
      <c r="C512" s="345"/>
      <c r="D512" s="345"/>
      <c r="E512" s="346"/>
      <c r="F512" s="338">
        <v>0</v>
      </c>
    </row>
    <row r="513" spans="1:10" s="347" customFormat="1" x14ac:dyDescent="0.2">
      <c r="A513" s="405"/>
      <c r="B513" s="331"/>
      <c r="C513" s="345"/>
      <c r="D513" s="345"/>
      <c r="E513" s="346"/>
      <c r="F513" s="338">
        <v>0</v>
      </c>
    </row>
    <row r="514" spans="1:10" s="347" customFormat="1" x14ac:dyDescent="0.2">
      <c r="A514" s="405"/>
      <c r="B514" s="331"/>
      <c r="C514" s="345"/>
      <c r="D514" s="345"/>
      <c r="E514" s="346"/>
      <c r="F514" s="338">
        <v>0</v>
      </c>
    </row>
    <row r="515" spans="1:10" s="347" customFormat="1" x14ac:dyDescent="0.2">
      <c r="A515" s="405"/>
      <c r="B515" s="331"/>
      <c r="C515" s="345"/>
      <c r="D515" s="345"/>
      <c r="E515" s="346"/>
      <c r="F515" s="338">
        <v>0</v>
      </c>
    </row>
    <row r="516" spans="1:10" s="347" customFormat="1" x14ac:dyDescent="0.2">
      <c r="A516" s="405"/>
      <c r="B516" s="331"/>
      <c r="C516" s="345"/>
      <c r="D516" s="345"/>
      <c r="E516" s="346"/>
      <c r="F516" s="338">
        <v>0</v>
      </c>
    </row>
    <row r="517" spans="1:10" s="347" customFormat="1" x14ac:dyDescent="0.2">
      <c r="A517" s="405"/>
      <c r="B517" s="331"/>
      <c r="C517" s="345"/>
      <c r="D517" s="345"/>
      <c r="E517" s="346"/>
      <c r="F517" s="338">
        <v>0</v>
      </c>
    </row>
    <row r="518" spans="1:10" s="347" customFormat="1" x14ac:dyDescent="0.2">
      <c r="A518" s="405"/>
      <c r="B518" s="331"/>
      <c r="C518" s="345"/>
      <c r="D518" s="345"/>
      <c r="E518" s="346"/>
      <c r="F518" s="338">
        <v>0</v>
      </c>
    </row>
    <row r="519" spans="1:10" s="347" customFormat="1" x14ac:dyDescent="0.2">
      <c r="A519" s="405"/>
      <c r="B519" s="331"/>
      <c r="C519" s="345"/>
      <c r="D519" s="345"/>
      <c r="E519" s="346"/>
      <c r="F519" s="338">
        <v>0</v>
      </c>
    </row>
    <row r="520" spans="1:10" s="347" customFormat="1" x14ac:dyDescent="0.2">
      <c r="A520" s="405"/>
      <c r="B520" s="331"/>
      <c r="C520" s="345"/>
      <c r="D520" s="345"/>
      <c r="E520" s="346"/>
      <c r="F520" s="338">
        <v>0</v>
      </c>
    </row>
    <row r="521" spans="1:10" s="347" customFormat="1" x14ac:dyDescent="0.2">
      <c r="A521" s="405"/>
      <c r="B521" s="331"/>
      <c r="C521" s="345"/>
      <c r="D521" s="345"/>
      <c r="E521" s="346"/>
      <c r="F521" s="338">
        <v>0</v>
      </c>
    </row>
    <row r="522" spans="1:10" s="347" customFormat="1" x14ac:dyDescent="0.2">
      <c r="A522" s="405"/>
      <c r="B522" s="331"/>
      <c r="C522" s="345"/>
      <c r="D522" s="345"/>
      <c r="E522" s="346"/>
      <c r="F522" s="338">
        <v>0</v>
      </c>
    </row>
    <row r="523" spans="1:10" s="347" customFormat="1" x14ac:dyDescent="0.2">
      <c r="A523" s="405"/>
      <c r="B523" s="331"/>
      <c r="C523" s="345"/>
      <c r="D523" s="345"/>
      <c r="E523" s="346"/>
      <c r="F523" s="338">
        <v>0</v>
      </c>
    </row>
    <row r="524" spans="1:10" s="347" customFormat="1" x14ac:dyDescent="0.2">
      <c r="A524" s="405"/>
      <c r="B524" s="331"/>
      <c r="C524" s="345"/>
      <c r="D524" s="345"/>
      <c r="E524" s="346"/>
      <c r="F524" s="338">
        <v>0</v>
      </c>
    </row>
    <row r="525" spans="1:10" s="347" customFormat="1" x14ac:dyDescent="0.2">
      <c r="A525" s="405"/>
      <c r="B525" s="331"/>
      <c r="C525" s="345"/>
      <c r="D525" s="345"/>
      <c r="E525" s="346"/>
      <c r="F525" s="338">
        <v>0</v>
      </c>
      <c r="H525" s="339"/>
      <c r="I525" s="339"/>
      <c r="J525" s="339"/>
    </row>
    <row r="526" spans="1:10" s="347" customFormat="1" x14ac:dyDescent="0.2">
      <c r="A526" s="405"/>
      <c r="B526" s="331"/>
      <c r="C526" s="345"/>
      <c r="D526" s="345"/>
      <c r="E526" s="346"/>
      <c r="F526" s="338">
        <v>0</v>
      </c>
      <c r="H526" s="339"/>
      <c r="I526" s="339"/>
      <c r="J526" s="339"/>
    </row>
    <row r="527" spans="1:10" s="347" customFormat="1" x14ac:dyDescent="0.2">
      <c r="A527" s="405"/>
      <c r="B527" s="331"/>
      <c r="C527" s="345"/>
      <c r="D527" s="345"/>
      <c r="E527" s="346"/>
      <c r="F527" s="338">
        <v>0</v>
      </c>
      <c r="H527" s="339"/>
      <c r="I527" s="339"/>
      <c r="J527" s="339"/>
    </row>
    <row r="528" spans="1:10" s="347" customFormat="1" x14ac:dyDescent="0.2">
      <c r="A528" s="405"/>
      <c r="B528" s="331"/>
      <c r="C528" s="345"/>
      <c r="D528" s="345"/>
      <c r="E528" s="346"/>
      <c r="F528" s="338">
        <v>0</v>
      </c>
      <c r="H528" s="339"/>
      <c r="I528" s="339"/>
      <c r="J528" s="339"/>
    </row>
    <row r="529" spans="1:18" s="347" customFormat="1" x14ac:dyDescent="0.2">
      <c r="A529" s="405"/>
      <c r="B529" s="331"/>
      <c r="C529" s="345"/>
      <c r="D529" s="345"/>
      <c r="E529" s="346"/>
      <c r="F529" s="338">
        <v>0</v>
      </c>
      <c r="H529" s="339"/>
      <c r="I529" s="339"/>
      <c r="J529" s="339"/>
    </row>
    <row r="530" spans="1:18" s="347" customFormat="1" x14ac:dyDescent="0.2">
      <c r="A530" s="405"/>
      <c r="B530" s="331"/>
      <c r="C530" s="345"/>
      <c r="D530" s="345"/>
      <c r="E530" s="346"/>
      <c r="F530" s="338">
        <v>0</v>
      </c>
      <c r="H530" s="339"/>
      <c r="I530" s="339"/>
      <c r="J530" s="339"/>
    </row>
    <row r="531" spans="1:18" s="347" customFormat="1" x14ac:dyDescent="0.2">
      <c r="A531" s="405"/>
      <c r="B531" s="331"/>
      <c r="C531" s="345"/>
      <c r="D531" s="345"/>
      <c r="E531" s="346"/>
      <c r="F531" s="338">
        <v>0</v>
      </c>
      <c r="H531" s="339"/>
      <c r="I531" s="339"/>
      <c r="J531" s="339"/>
      <c r="K531" s="339"/>
      <c r="L531" s="339"/>
      <c r="M531" s="339"/>
      <c r="N531" s="339"/>
      <c r="O531" s="339"/>
      <c r="P531" s="339"/>
    </row>
    <row r="532" spans="1:18" s="347" customFormat="1" x14ac:dyDescent="0.2">
      <c r="A532" s="405"/>
      <c r="B532" s="331"/>
      <c r="C532" s="345"/>
      <c r="D532" s="345"/>
      <c r="E532" s="346"/>
      <c r="F532" s="338">
        <v>0</v>
      </c>
      <c r="H532" s="339"/>
      <c r="I532" s="339"/>
      <c r="J532" s="339"/>
      <c r="K532" s="339"/>
      <c r="L532" s="339"/>
      <c r="M532" s="339"/>
      <c r="N532" s="339"/>
      <c r="O532" s="339"/>
      <c r="P532" s="339"/>
    </row>
    <row r="533" spans="1:18" s="347" customFormat="1" x14ac:dyDescent="0.2">
      <c r="A533" s="405"/>
      <c r="B533" s="331"/>
      <c r="C533" s="345"/>
      <c r="D533" s="345"/>
      <c r="E533" s="346"/>
      <c r="F533" s="338">
        <v>0</v>
      </c>
      <c r="H533" s="339"/>
      <c r="I533" s="339"/>
      <c r="J533" s="339"/>
      <c r="K533" s="339"/>
      <c r="L533" s="339"/>
      <c r="M533" s="339"/>
      <c r="N533" s="339"/>
      <c r="O533" s="339"/>
      <c r="P533" s="339"/>
      <c r="Q533" s="339"/>
      <c r="R533" s="339"/>
    </row>
    <row r="534" spans="1:18" s="347" customFormat="1" x14ac:dyDescent="0.2">
      <c r="A534" s="405"/>
      <c r="B534" s="331"/>
      <c r="C534" s="345"/>
      <c r="D534" s="345"/>
      <c r="E534" s="346"/>
      <c r="F534" s="338">
        <v>0</v>
      </c>
      <c r="H534" s="339"/>
      <c r="I534" s="339"/>
      <c r="J534" s="339"/>
      <c r="K534" s="339"/>
      <c r="L534" s="339"/>
      <c r="M534" s="339"/>
      <c r="N534" s="339"/>
      <c r="O534" s="339"/>
      <c r="P534" s="339"/>
      <c r="Q534" s="339"/>
      <c r="R534" s="339"/>
    </row>
    <row r="535" spans="1:18" s="347" customFormat="1" x14ac:dyDescent="0.2">
      <c r="A535" s="405"/>
      <c r="B535" s="331"/>
      <c r="C535" s="345"/>
      <c r="D535" s="345"/>
      <c r="E535" s="346"/>
      <c r="F535" s="338">
        <v>0</v>
      </c>
      <c r="H535" s="339"/>
      <c r="I535" s="339"/>
      <c r="J535" s="339"/>
      <c r="K535" s="339"/>
      <c r="L535" s="339"/>
      <c r="M535" s="339"/>
      <c r="N535" s="339"/>
      <c r="O535" s="339"/>
      <c r="P535" s="339"/>
      <c r="Q535" s="339"/>
      <c r="R535" s="339"/>
    </row>
    <row r="536" spans="1:18" x14ac:dyDescent="0.2">
      <c r="A536" s="405"/>
      <c r="B536" s="331"/>
      <c r="C536" s="345"/>
      <c r="D536" s="345"/>
      <c r="E536" s="346"/>
      <c r="F536" s="338">
        <v>0</v>
      </c>
      <c r="G536" s="347"/>
    </row>
    <row r="537" spans="1:18" x14ac:dyDescent="0.2">
      <c r="A537" s="405"/>
      <c r="B537" s="331"/>
      <c r="C537" s="345"/>
      <c r="D537" s="345"/>
      <c r="E537" s="346"/>
      <c r="F537" s="338">
        <v>0</v>
      </c>
      <c r="G537" s="347"/>
    </row>
    <row r="538" spans="1:18" x14ac:dyDescent="0.2">
      <c r="A538" s="405"/>
      <c r="B538" s="331"/>
      <c r="C538" s="345"/>
      <c r="D538" s="345"/>
      <c r="E538" s="346"/>
      <c r="F538" s="338">
        <v>0</v>
      </c>
      <c r="G538" s="347"/>
    </row>
    <row r="539" spans="1:18" x14ac:dyDescent="0.2">
      <c r="A539" s="405"/>
      <c r="B539" s="331"/>
      <c r="C539" s="345"/>
      <c r="D539" s="345"/>
      <c r="E539" s="346"/>
      <c r="F539" s="338">
        <v>0</v>
      </c>
      <c r="G539" s="347"/>
    </row>
    <row r="540" spans="1:18" x14ac:dyDescent="0.2">
      <c r="A540" s="405"/>
      <c r="B540" s="331"/>
      <c r="C540" s="345"/>
      <c r="D540" s="345"/>
      <c r="E540" s="346"/>
      <c r="F540" s="338">
        <v>0</v>
      </c>
      <c r="G540" s="347"/>
    </row>
    <row r="541" spans="1:18" x14ac:dyDescent="0.2">
      <c r="A541" s="405"/>
      <c r="B541" s="331"/>
      <c r="C541" s="345"/>
      <c r="D541" s="345"/>
      <c r="E541" s="346"/>
      <c r="F541" s="338">
        <v>0</v>
      </c>
      <c r="G541" s="347"/>
    </row>
    <row r="542" spans="1:18" x14ac:dyDescent="0.2">
      <c r="A542" s="405"/>
      <c r="B542" s="331"/>
      <c r="C542" s="345"/>
      <c r="D542" s="345"/>
      <c r="E542" s="346"/>
      <c r="F542" s="338">
        <v>0</v>
      </c>
      <c r="G542" s="347"/>
    </row>
    <row r="543" spans="1:18" x14ac:dyDescent="0.2">
      <c r="A543" s="405"/>
      <c r="B543" s="331"/>
      <c r="C543" s="345"/>
      <c r="D543" s="345"/>
      <c r="E543" s="346"/>
      <c r="F543" s="338">
        <v>0</v>
      </c>
      <c r="G543" s="347"/>
    </row>
    <row r="544" spans="1:18" x14ac:dyDescent="0.2">
      <c r="A544" s="405"/>
      <c r="B544" s="331"/>
      <c r="C544" s="345"/>
      <c r="D544" s="345"/>
      <c r="E544" s="346"/>
      <c r="F544" s="338">
        <v>0</v>
      </c>
      <c r="G544" s="347"/>
    </row>
    <row r="545" spans="1:7" x14ac:dyDescent="0.2">
      <c r="A545" s="405"/>
      <c r="B545" s="331"/>
      <c r="C545" s="345"/>
      <c r="D545" s="345"/>
      <c r="E545" s="346"/>
      <c r="F545" s="338">
        <v>0</v>
      </c>
      <c r="G545" s="347"/>
    </row>
    <row r="546" spans="1:7" x14ac:dyDescent="0.2">
      <c r="A546" s="405"/>
      <c r="B546" s="331"/>
      <c r="C546" s="345"/>
      <c r="D546" s="345"/>
      <c r="E546" s="346"/>
      <c r="F546" s="338">
        <v>0</v>
      </c>
      <c r="G546" s="347"/>
    </row>
    <row r="547" spans="1:7" x14ac:dyDescent="0.2">
      <c r="A547" s="405"/>
      <c r="B547" s="331"/>
      <c r="C547" s="345"/>
      <c r="D547" s="345"/>
      <c r="E547" s="346"/>
      <c r="F547" s="338">
        <v>0</v>
      </c>
      <c r="G547" s="347"/>
    </row>
    <row r="548" spans="1:7" x14ac:dyDescent="0.2">
      <c r="A548" s="405"/>
      <c r="B548" s="331"/>
      <c r="C548" s="345"/>
      <c r="D548" s="345"/>
      <c r="E548" s="346"/>
      <c r="F548" s="338">
        <v>0</v>
      </c>
      <c r="G548" s="347"/>
    </row>
    <row r="549" spans="1:7" x14ac:dyDescent="0.2">
      <c r="A549" s="405"/>
      <c r="B549" s="331"/>
      <c r="C549" s="345"/>
      <c r="D549" s="345"/>
      <c r="E549" s="346"/>
      <c r="F549" s="338">
        <v>0</v>
      </c>
      <c r="G549" s="347"/>
    </row>
    <row r="550" spans="1:7" x14ac:dyDescent="0.2">
      <c r="A550" s="405"/>
      <c r="B550" s="331"/>
      <c r="C550" s="345"/>
      <c r="D550" s="345"/>
      <c r="E550" s="346"/>
      <c r="F550" s="338">
        <v>0</v>
      </c>
      <c r="G550" s="347"/>
    </row>
    <row r="551" spans="1:7" x14ac:dyDescent="0.2">
      <c r="A551" s="405"/>
      <c r="B551" s="331"/>
      <c r="C551" s="345"/>
      <c r="D551" s="345"/>
      <c r="E551" s="346"/>
      <c r="F551" s="338">
        <v>0</v>
      </c>
      <c r="G551" s="347"/>
    </row>
    <row r="552" spans="1:7" x14ac:dyDescent="0.2">
      <c r="A552" s="405"/>
      <c r="B552" s="331"/>
      <c r="C552" s="345"/>
      <c r="D552" s="345"/>
      <c r="E552" s="346"/>
      <c r="F552" s="338">
        <v>0</v>
      </c>
      <c r="G552" s="347"/>
    </row>
    <row r="553" spans="1:7" x14ac:dyDescent="0.2">
      <c r="A553" s="405"/>
      <c r="B553" s="331"/>
      <c r="C553" s="345"/>
      <c r="D553" s="345"/>
      <c r="E553" s="346"/>
      <c r="F553" s="338">
        <v>0</v>
      </c>
      <c r="G553" s="347"/>
    </row>
    <row r="554" spans="1:7" x14ac:dyDescent="0.2">
      <c r="A554" s="405"/>
      <c r="B554" s="331"/>
      <c r="C554" s="345"/>
      <c r="D554" s="345"/>
      <c r="E554" s="346"/>
      <c r="F554" s="338">
        <v>0</v>
      </c>
      <c r="G554" s="347"/>
    </row>
    <row r="555" spans="1:7" x14ac:dyDescent="0.2">
      <c r="A555" s="405"/>
      <c r="B555" s="331"/>
      <c r="C555" s="345"/>
      <c r="D555" s="345"/>
      <c r="E555" s="346"/>
      <c r="F555" s="338">
        <v>0</v>
      </c>
      <c r="G555" s="347"/>
    </row>
    <row r="556" spans="1:7" x14ac:dyDescent="0.2">
      <c r="A556" s="405"/>
      <c r="B556" s="331"/>
      <c r="C556" s="345"/>
      <c r="D556" s="345"/>
      <c r="E556" s="346"/>
      <c r="F556" s="338">
        <v>0</v>
      </c>
      <c r="G556" s="347"/>
    </row>
    <row r="557" spans="1:7" x14ac:dyDescent="0.2">
      <c r="A557" s="405"/>
      <c r="B557" s="331"/>
      <c r="C557" s="345"/>
      <c r="D557" s="345"/>
      <c r="E557" s="346"/>
      <c r="F557" s="338">
        <v>0</v>
      </c>
      <c r="G557" s="347"/>
    </row>
    <row r="558" spans="1:7" x14ac:dyDescent="0.2">
      <c r="A558" s="405"/>
      <c r="B558" s="331"/>
      <c r="C558" s="345"/>
      <c r="D558" s="345"/>
      <c r="E558" s="346"/>
      <c r="F558" s="338">
        <v>0</v>
      </c>
      <c r="G558" s="347"/>
    </row>
    <row r="559" spans="1:7" x14ac:dyDescent="0.2">
      <c r="A559" s="405"/>
      <c r="B559" s="331"/>
      <c r="C559" s="345"/>
      <c r="D559" s="345"/>
      <c r="E559" s="346"/>
      <c r="F559" s="338">
        <v>0</v>
      </c>
      <c r="G559" s="347"/>
    </row>
    <row r="560" spans="1:7" x14ac:dyDescent="0.2">
      <c r="A560" s="405"/>
      <c r="B560" s="331"/>
      <c r="C560" s="345"/>
      <c r="D560" s="345"/>
      <c r="E560" s="346"/>
      <c r="F560" s="338">
        <v>0</v>
      </c>
      <c r="G560" s="347"/>
    </row>
    <row r="561" spans="1:7" x14ac:dyDescent="0.2">
      <c r="A561" s="405"/>
      <c r="B561" s="331"/>
      <c r="C561" s="345"/>
      <c r="D561" s="345"/>
      <c r="E561" s="346"/>
      <c r="F561" s="338">
        <v>0</v>
      </c>
      <c r="G561" s="347"/>
    </row>
    <row r="562" spans="1:7" x14ac:dyDescent="0.2">
      <c r="A562" s="405"/>
      <c r="B562" s="331"/>
      <c r="C562" s="345"/>
      <c r="D562" s="345"/>
      <c r="E562" s="346"/>
      <c r="F562" s="338">
        <v>0</v>
      </c>
      <c r="G562" s="347"/>
    </row>
    <row r="563" spans="1:7" x14ac:dyDescent="0.2">
      <c r="A563" s="405"/>
      <c r="B563" s="331"/>
      <c r="C563" s="345"/>
      <c r="D563" s="345"/>
      <c r="E563" s="346"/>
      <c r="F563" s="338">
        <v>0</v>
      </c>
      <c r="G563" s="347"/>
    </row>
    <row r="564" spans="1:7" x14ac:dyDescent="0.2">
      <c r="A564" s="405"/>
      <c r="B564" s="331"/>
      <c r="C564" s="345"/>
      <c r="D564" s="345"/>
      <c r="E564" s="346"/>
      <c r="F564" s="338">
        <v>0</v>
      </c>
      <c r="G564" s="347"/>
    </row>
    <row r="565" spans="1:7" x14ac:dyDescent="0.2">
      <c r="A565" s="405"/>
      <c r="B565" s="331"/>
      <c r="C565" s="345"/>
      <c r="D565" s="345"/>
      <c r="E565" s="346"/>
      <c r="F565" s="338">
        <v>0</v>
      </c>
      <c r="G565" s="347"/>
    </row>
    <row r="566" spans="1:7" x14ac:dyDescent="0.2">
      <c r="A566" s="405"/>
      <c r="B566" s="331"/>
      <c r="C566" s="345"/>
      <c r="D566" s="345"/>
      <c r="E566" s="346"/>
      <c r="F566" s="338">
        <v>0</v>
      </c>
      <c r="G566" s="347"/>
    </row>
    <row r="567" spans="1:7" x14ac:dyDescent="0.2">
      <c r="A567" s="405"/>
      <c r="B567" s="331"/>
      <c r="C567" s="345"/>
      <c r="D567" s="345"/>
      <c r="E567" s="346"/>
      <c r="F567" s="338">
        <v>0</v>
      </c>
      <c r="G567" s="347"/>
    </row>
    <row r="568" spans="1:7" x14ac:dyDescent="0.2">
      <c r="A568" s="405"/>
      <c r="B568" s="331"/>
      <c r="C568" s="345"/>
      <c r="D568" s="345"/>
      <c r="E568" s="346"/>
      <c r="F568" s="338">
        <v>0</v>
      </c>
      <c r="G568" s="347"/>
    </row>
    <row r="569" spans="1:7" x14ac:dyDescent="0.2">
      <c r="A569" s="405"/>
      <c r="B569" s="331"/>
      <c r="C569" s="345"/>
      <c r="D569" s="345"/>
      <c r="E569" s="346"/>
      <c r="F569" s="338">
        <v>0</v>
      </c>
      <c r="G569" s="347"/>
    </row>
    <row r="570" spans="1:7" x14ac:dyDescent="0.2">
      <c r="A570" s="405"/>
      <c r="B570" s="331"/>
      <c r="C570" s="345"/>
      <c r="D570" s="345"/>
      <c r="E570" s="346"/>
      <c r="F570" s="338">
        <v>0</v>
      </c>
      <c r="G570" s="347"/>
    </row>
    <row r="571" spans="1:7" x14ac:dyDescent="0.2">
      <c r="A571" s="405"/>
      <c r="B571" s="331"/>
      <c r="C571" s="345"/>
      <c r="D571" s="345"/>
      <c r="E571" s="346"/>
      <c r="F571" s="338">
        <v>0</v>
      </c>
      <c r="G571" s="347"/>
    </row>
    <row r="572" spans="1:7" x14ac:dyDescent="0.2">
      <c r="A572" s="405"/>
      <c r="B572" s="331"/>
      <c r="C572" s="345"/>
      <c r="D572" s="345"/>
      <c r="E572" s="346"/>
      <c r="F572" s="338">
        <v>0</v>
      </c>
      <c r="G572" s="347"/>
    </row>
    <row r="573" spans="1:7" x14ac:dyDescent="0.2">
      <c r="A573" s="405"/>
      <c r="B573" s="331"/>
      <c r="C573" s="345"/>
      <c r="D573" s="345"/>
      <c r="E573" s="346"/>
      <c r="F573" s="338">
        <v>0</v>
      </c>
      <c r="G573" s="347"/>
    </row>
    <row r="574" spans="1:7" x14ac:dyDescent="0.2">
      <c r="A574" s="405"/>
      <c r="B574" s="331"/>
      <c r="C574" s="345"/>
      <c r="D574" s="345"/>
      <c r="E574" s="346"/>
      <c r="F574" s="338">
        <v>0</v>
      </c>
      <c r="G574" s="347"/>
    </row>
    <row r="575" spans="1:7" x14ac:dyDescent="0.2">
      <c r="A575" s="405"/>
      <c r="B575" s="331"/>
      <c r="C575" s="345"/>
      <c r="D575" s="345"/>
      <c r="E575" s="346"/>
      <c r="F575" s="338">
        <v>0</v>
      </c>
      <c r="G575" s="347"/>
    </row>
    <row r="576" spans="1:7" x14ac:dyDescent="0.2">
      <c r="A576" s="405"/>
      <c r="B576" s="331"/>
      <c r="C576" s="345"/>
      <c r="D576" s="345"/>
      <c r="E576" s="346"/>
      <c r="F576" s="338">
        <v>0</v>
      </c>
      <c r="G576" s="347"/>
    </row>
    <row r="577" spans="1:7" x14ac:dyDescent="0.2">
      <c r="A577" s="405"/>
      <c r="B577" s="331"/>
      <c r="C577" s="345"/>
      <c r="D577" s="345"/>
      <c r="E577" s="346"/>
      <c r="F577" s="338">
        <v>0</v>
      </c>
      <c r="G577" s="347"/>
    </row>
    <row r="578" spans="1:7" x14ac:dyDescent="0.2">
      <c r="A578" s="405"/>
      <c r="B578" s="331"/>
      <c r="C578" s="345"/>
      <c r="D578" s="345"/>
      <c r="E578" s="346"/>
      <c r="F578" s="338">
        <v>0</v>
      </c>
      <c r="G578" s="347"/>
    </row>
    <row r="579" spans="1:7" x14ac:dyDescent="0.2">
      <c r="A579" s="405"/>
      <c r="B579" s="331"/>
      <c r="C579" s="345"/>
      <c r="D579" s="345"/>
      <c r="E579" s="346"/>
      <c r="F579" s="338">
        <v>0</v>
      </c>
      <c r="G579" s="347"/>
    </row>
    <row r="580" spans="1:7" x14ac:dyDescent="0.2">
      <c r="A580" s="405"/>
      <c r="B580" s="331"/>
      <c r="C580" s="345"/>
      <c r="D580" s="345"/>
      <c r="E580" s="346"/>
      <c r="F580" s="338">
        <v>0</v>
      </c>
      <c r="G580" s="347"/>
    </row>
    <row r="581" spans="1:7" x14ac:dyDescent="0.2">
      <c r="A581" s="405"/>
      <c r="B581" s="331"/>
      <c r="C581" s="345"/>
      <c r="D581" s="345"/>
      <c r="E581" s="346"/>
      <c r="F581" s="338">
        <v>0</v>
      </c>
      <c r="G581" s="347"/>
    </row>
    <row r="582" spans="1:7" x14ac:dyDescent="0.2">
      <c r="A582" s="405"/>
      <c r="B582" s="331"/>
      <c r="C582" s="345"/>
      <c r="D582" s="345"/>
      <c r="E582" s="346"/>
      <c r="F582" s="338">
        <v>0</v>
      </c>
      <c r="G582" s="347"/>
    </row>
    <row r="583" spans="1:7" x14ac:dyDescent="0.2">
      <c r="A583" s="405"/>
      <c r="B583" s="331"/>
      <c r="C583" s="345"/>
      <c r="D583" s="345"/>
      <c r="E583" s="346"/>
      <c r="F583" s="338">
        <v>0</v>
      </c>
      <c r="G583" s="347"/>
    </row>
    <row r="584" spans="1:7" x14ac:dyDescent="0.2">
      <c r="A584" s="405"/>
      <c r="B584" s="331"/>
      <c r="C584" s="345"/>
      <c r="D584" s="345"/>
      <c r="E584" s="346"/>
      <c r="F584" s="338">
        <v>0</v>
      </c>
      <c r="G584" s="347"/>
    </row>
    <row r="585" spans="1:7" x14ac:dyDescent="0.2">
      <c r="A585" s="405"/>
      <c r="B585" s="331"/>
      <c r="C585" s="345"/>
      <c r="D585" s="345"/>
      <c r="E585" s="346"/>
      <c r="F585" s="338">
        <v>0</v>
      </c>
      <c r="G585" s="347"/>
    </row>
    <row r="586" spans="1:7" x14ac:dyDescent="0.2">
      <c r="A586" s="405"/>
      <c r="B586" s="331"/>
      <c r="C586" s="345"/>
      <c r="D586" s="345"/>
      <c r="E586" s="346"/>
      <c r="F586" s="338">
        <v>0</v>
      </c>
      <c r="G586" s="347"/>
    </row>
    <row r="587" spans="1:7" x14ac:dyDescent="0.2">
      <c r="A587" s="405"/>
      <c r="B587" s="331"/>
      <c r="C587" s="345"/>
      <c r="D587" s="345"/>
      <c r="E587" s="346"/>
      <c r="F587" s="338">
        <v>0</v>
      </c>
      <c r="G587" s="347"/>
    </row>
    <row r="588" spans="1:7" x14ac:dyDescent="0.2">
      <c r="A588" s="405"/>
      <c r="B588" s="331"/>
      <c r="C588" s="345"/>
      <c r="D588" s="345"/>
      <c r="E588" s="346"/>
      <c r="F588" s="338">
        <v>0</v>
      </c>
      <c r="G588" s="347"/>
    </row>
    <row r="589" spans="1:7" x14ac:dyDescent="0.2">
      <c r="A589" s="405"/>
      <c r="B589" s="331"/>
      <c r="C589" s="345"/>
      <c r="D589" s="345"/>
      <c r="E589" s="346"/>
      <c r="F589" s="338">
        <v>0</v>
      </c>
      <c r="G589" s="347"/>
    </row>
    <row r="590" spans="1:7" x14ac:dyDescent="0.2">
      <c r="F590" s="338">
        <v>0</v>
      </c>
      <c r="G590" s="347"/>
    </row>
    <row r="591" spans="1:7" x14ac:dyDescent="0.2">
      <c r="F591" s="338">
        <v>0</v>
      </c>
    </row>
    <row r="592" spans="1:7" x14ac:dyDescent="0.2">
      <c r="F592" s="338">
        <v>0</v>
      </c>
    </row>
    <row r="593" spans="6:6" x14ac:dyDescent="0.2">
      <c r="F593" s="338">
        <v>0</v>
      </c>
    </row>
    <row r="594" spans="6:6" x14ac:dyDescent="0.2">
      <c r="F594" s="338">
        <v>0</v>
      </c>
    </row>
    <row r="595" spans="6:6" x14ac:dyDescent="0.2">
      <c r="F595" s="338">
        <v>0</v>
      </c>
    </row>
    <row r="596" spans="6:6" x14ac:dyDescent="0.2">
      <c r="F596" s="338">
        <v>0</v>
      </c>
    </row>
    <row r="597" spans="6:6" x14ac:dyDescent="0.2">
      <c r="F597" s="338">
        <v>0</v>
      </c>
    </row>
    <row r="598" spans="6:6" x14ac:dyDescent="0.2">
      <c r="F598" s="338">
        <v>0</v>
      </c>
    </row>
    <row r="599" spans="6:6" x14ac:dyDescent="0.2">
      <c r="F599" s="338">
        <v>0</v>
      </c>
    </row>
    <row r="600" spans="6:6" x14ac:dyDescent="0.2">
      <c r="F600" s="338">
        <v>0</v>
      </c>
    </row>
    <row r="601" spans="6:6" x14ac:dyDescent="0.2">
      <c r="F601" s="338">
        <v>0</v>
      </c>
    </row>
    <row r="602" spans="6:6" x14ac:dyDescent="0.2">
      <c r="F602" s="338">
        <v>0</v>
      </c>
    </row>
    <row r="603" spans="6:6" x14ac:dyDescent="0.2">
      <c r="F603" s="338">
        <v>0</v>
      </c>
    </row>
    <row r="604" spans="6:6" x14ac:dyDescent="0.2">
      <c r="F604" s="338">
        <v>0</v>
      </c>
    </row>
    <row r="605" spans="6:6" x14ac:dyDescent="0.2">
      <c r="F605" s="338">
        <v>0</v>
      </c>
    </row>
    <row r="606" spans="6:6" x14ac:dyDescent="0.2">
      <c r="F606" s="338">
        <v>0</v>
      </c>
    </row>
    <row r="607" spans="6:6" x14ac:dyDescent="0.2">
      <c r="F607" s="338">
        <v>0</v>
      </c>
    </row>
    <row r="608" spans="6:6" x14ac:dyDescent="0.2">
      <c r="F608" s="338">
        <v>0</v>
      </c>
    </row>
    <row r="609" spans="6:6" x14ac:dyDescent="0.2">
      <c r="F609" s="338">
        <v>0</v>
      </c>
    </row>
    <row r="610" spans="6:6" x14ac:dyDescent="0.2">
      <c r="F610" s="338">
        <v>0</v>
      </c>
    </row>
    <row r="611" spans="6:6" x14ac:dyDescent="0.2">
      <c r="F611" s="338">
        <v>0</v>
      </c>
    </row>
    <row r="612" spans="6:6" x14ac:dyDescent="0.2">
      <c r="F612" s="338">
        <v>0</v>
      </c>
    </row>
    <row r="613" spans="6:6" x14ac:dyDescent="0.2">
      <c r="F613" s="338">
        <v>0</v>
      </c>
    </row>
    <row r="614" spans="6:6" x14ac:dyDescent="0.2">
      <c r="F614" s="338">
        <v>0</v>
      </c>
    </row>
    <row r="615" spans="6:6" x14ac:dyDescent="0.2">
      <c r="F615" s="338">
        <v>0</v>
      </c>
    </row>
    <row r="616" spans="6:6" x14ac:dyDescent="0.2">
      <c r="F616" s="338">
        <v>0</v>
      </c>
    </row>
    <row r="617" spans="6:6" x14ac:dyDescent="0.2">
      <c r="F617" s="338">
        <v>0</v>
      </c>
    </row>
    <row r="618" spans="6:6" x14ac:dyDescent="0.2">
      <c r="F618" s="338">
        <v>0</v>
      </c>
    </row>
    <row r="619" spans="6:6" x14ac:dyDescent="0.2">
      <c r="F619" s="338">
        <v>0</v>
      </c>
    </row>
    <row r="620" spans="6:6" x14ac:dyDescent="0.2">
      <c r="F620" s="338">
        <v>0</v>
      </c>
    </row>
    <row r="621" spans="6:6" x14ac:dyDescent="0.2">
      <c r="F621" s="338">
        <v>0</v>
      </c>
    </row>
    <row r="622" spans="6:6" x14ac:dyDescent="0.2">
      <c r="F622" s="338">
        <v>0</v>
      </c>
    </row>
    <row r="623" spans="6:6" x14ac:dyDescent="0.2">
      <c r="F623" s="338">
        <v>0</v>
      </c>
    </row>
    <row r="624" spans="6:6" x14ac:dyDescent="0.2">
      <c r="F624" s="338">
        <v>0</v>
      </c>
    </row>
    <row r="625" spans="6:6" x14ac:dyDescent="0.2">
      <c r="F625" s="338">
        <v>0</v>
      </c>
    </row>
    <row r="626" spans="6:6" x14ac:dyDescent="0.2">
      <c r="F626" s="338">
        <v>0</v>
      </c>
    </row>
    <row r="627" spans="6:6" x14ac:dyDescent="0.2">
      <c r="F627" s="338">
        <v>0</v>
      </c>
    </row>
    <row r="628" spans="6:6" x14ac:dyDescent="0.2">
      <c r="F628" s="338">
        <v>0</v>
      </c>
    </row>
    <row r="629" spans="6:6" x14ac:dyDescent="0.2">
      <c r="F629" s="338">
        <v>0</v>
      </c>
    </row>
    <row r="630" spans="6:6" x14ac:dyDescent="0.2">
      <c r="F630" s="338">
        <v>0</v>
      </c>
    </row>
    <row r="631" spans="6:6" x14ac:dyDescent="0.2">
      <c r="F631" s="338">
        <v>0</v>
      </c>
    </row>
    <row r="632" spans="6:6" x14ac:dyDescent="0.2">
      <c r="F632" s="338">
        <v>0</v>
      </c>
    </row>
    <row r="633" spans="6:6" x14ac:dyDescent="0.2">
      <c r="F633" s="338">
        <v>0</v>
      </c>
    </row>
    <row r="634" spans="6:6" x14ac:dyDescent="0.2">
      <c r="F634" s="338">
        <v>0</v>
      </c>
    </row>
    <row r="635" spans="6:6" x14ac:dyDescent="0.2">
      <c r="F635" s="338">
        <v>0</v>
      </c>
    </row>
    <row r="636" spans="6:6" x14ac:dyDescent="0.2">
      <c r="F636" s="338">
        <v>0</v>
      </c>
    </row>
    <row r="637" spans="6:6" x14ac:dyDescent="0.2">
      <c r="F637" s="338">
        <v>0</v>
      </c>
    </row>
    <row r="638" spans="6:6" x14ac:dyDescent="0.2">
      <c r="F638" s="338">
        <v>0</v>
      </c>
    </row>
    <row r="639" spans="6:6" x14ac:dyDescent="0.2">
      <c r="F639" s="338">
        <v>0</v>
      </c>
    </row>
    <row r="640" spans="6:6" x14ac:dyDescent="0.2">
      <c r="F640" s="338">
        <v>0</v>
      </c>
    </row>
    <row r="641" spans="6:6" x14ac:dyDescent="0.2">
      <c r="F641" s="338">
        <v>0</v>
      </c>
    </row>
    <row r="642" spans="6:6" x14ac:dyDescent="0.2">
      <c r="F642" s="338">
        <v>0</v>
      </c>
    </row>
    <row r="643" spans="6:6" x14ac:dyDescent="0.2">
      <c r="F643" s="338">
        <v>0</v>
      </c>
    </row>
    <row r="644" spans="6:6" x14ac:dyDescent="0.2">
      <c r="F644" s="338">
        <v>0</v>
      </c>
    </row>
    <row r="645" spans="6:6" x14ac:dyDescent="0.2">
      <c r="F645" s="338">
        <v>0</v>
      </c>
    </row>
    <row r="646" spans="6:6" x14ac:dyDescent="0.2">
      <c r="F646" s="338">
        <v>0</v>
      </c>
    </row>
    <row r="647" spans="6:6" x14ac:dyDescent="0.2">
      <c r="F647" s="338">
        <v>0</v>
      </c>
    </row>
    <row r="648" spans="6:6" x14ac:dyDescent="0.2">
      <c r="F648" s="338">
        <v>0</v>
      </c>
    </row>
    <row r="649" spans="6:6" x14ac:dyDescent="0.2">
      <c r="F649" s="338">
        <v>0</v>
      </c>
    </row>
    <row r="650" spans="6:6" x14ac:dyDescent="0.2">
      <c r="F650" s="338">
        <v>0</v>
      </c>
    </row>
    <row r="651" spans="6:6" x14ac:dyDescent="0.2">
      <c r="F651" s="338">
        <v>0</v>
      </c>
    </row>
    <row r="652" spans="6:6" x14ac:dyDescent="0.2">
      <c r="F652" s="338">
        <v>0</v>
      </c>
    </row>
    <row r="653" spans="6:6" x14ac:dyDescent="0.2">
      <c r="F653" s="338">
        <v>0</v>
      </c>
    </row>
    <row r="654" spans="6:6" x14ac:dyDescent="0.2">
      <c r="F654" s="338">
        <v>0</v>
      </c>
    </row>
    <row r="655" spans="6:6" x14ac:dyDescent="0.2">
      <c r="F655" s="338">
        <v>0</v>
      </c>
    </row>
    <row r="656" spans="6:6" x14ac:dyDescent="0.2">
      <c r="F656" s="338">
        <v>0</v>
      </c>
    </row>
    <row r="657" spans="6:6" x14ac:dyDescent="0.2">
      <c r="F657" s="338">
        <v>0</v>
      </c>
    </row>
    <row r="658" spans="6:6" x14ac:dyDescent="0.2">
      <c r="F658" s="338">
        <v>0</v>
      </c>
    </row>
    <row r="659" spans="6:6" x14ac:dyDescent="0.2">
      <c r="F659" s="338">
        <v>0</v>
      </c>
    </row>
    <row r="660" spans="6:6" x14ac:dyDescent="0.2">
      <c r="F660" s="338">
        <v>0</v>
      </c>
    </row>
    <row r="661" spans="6:6" x14ac:dyDescent="0.2">
      <c r="F661" s="338">
        <v>0</v>
      </c>
    </row>
    <row r="662" spans="6:6" x14ac:dyDescent="0.2">
      <c r="F662" s="338">
        <v>0</v>
      </c>
    </row>
    <row r="663" spans="6:6" x14ac:dyDescent="0.2">
      <c r="F663" s="338">
        <v>0</v>
      </c>
    </row>
    <row r="664" spans="6:6" x14ac:dyDescent="0.2">
      <c r="F664" s="338">
        <v>0</v>
      </c>
    </row>
    <row r="665" spans="6:6" x14ac:dyDescent="0.2">
      <c r="F665" s="338">
        <v>0</v>
      </c>
    </row>
    <row r="666" spans="6:6" x14ac:dyDescent="0.2">
      <c r="F666" s="338">
        <v>0</v>
      </c>
    </row>
    <row r="667" spans="6:6" x14ac:dyDescent="0.2">
      <c r="F667" s="338">
        <v>0</v>
      </c>
    </row>
    <row r="668" spans="6:6" x14ac:dyDescent="0.2">
      <c r="F668" s="338">
        <v>0</v>
      </c>
    </row>
    <row r="669" spans="6:6" x14ac:dyDescent="0.2">
      <c r="F669" s="338">
        <v>0</v>
      </c>
    </row>
    <row r="670" spans="6:6" x14ac:dyDescent="0.2">
      <c r="F670" s="338">
        <v>0</v>
      </c>
    </row>
    <row r="671" spans="6:6" x14ac:dyDescent="0.2">
      <c r="F671" s="338">
        <v>0</v>
      </c>
    </row>
    <row r="672" spans="6:6" x14ac:dyDescent="0.2">
      <c r="F672" s="338">
        <v>0</v>
      </c>
    </row>
    <row r="673" spans="6:6" x14ac:dyDescent="0.2">
      <c r="F673" s="338">
        <v>0</v>
      </c>
    </row>
    <row r="674" spans="6:6" x14ac:dyDescent="0.2">
      <c r="F674" s="338">
        <v>0</v>
      </c>
    </row>
    <row r="675" spans="6:6" x14ac:dyDescent="0.2">
      <c r="F675" s="338">
        <v>0</v>
      </c>
    </row>
    <row r="676" spans="6:6" x14ac:dyDescent="0.2">
      <c r="F676" s="338">
        <v>0</v>
      </c>
    </row>
    <row r="677" spans="6:6" x14ac:dyDescent="0.2">
      <c r="F677" s="338">
        <v>0</v>
      </c>
    </row>
    <row r="678" spans="6:6" x14ac:dyDescent="0.2">
      <c r="F678" s="338">
        <v>0</v>
      </c>
    </row>
    <row r="679" spans="6:6" x14ac:dyDescent="0.2">
      <c r="F679" s="338">
        <v>0</v>
      </c>
    </row>
    <row r="680" spans="6:6" x14ac:dyDescent="0.2">
      <c r="F680" s="338">
        <v>0</v>
      </c>
    </row>
    <row r="681" spans="6:6" x14ac:dyDescent="0.2">
      <c r="F681" s="338">
        <v>0</v>
      </c>
    </row>
    <row r="682" spans="6:6" x14ac:dyDescent="0.2">
      <c r="F682" s="338">
        <v>0</v>
      </c>
    </row>
    <row r="683" spans="6:6" x14ac:dyDescent="0.2">
      <c r="F683" s="338">
        <v>0</v>
      </c>
    </row>
    <row r="684" spans="6:6" x14ac:dyDescent="0.2">
      <c r="F684" s="338">
        <v>0</v>
      </c>
    </row>
    <row r="685" spans="6:6" x14ac:dyDescent="0.2">
      <c r="F685" s="338">
        <v>0</v>
      </c>
    </row>
    <row r="686" spans="6:6" x14ac:dyDescent="0.2">
      <c r="F686" s="338">
        <v>0</v>
      </c>
    </row>
    <row r="687" spans="6:6" x14ac:dyDescent="0.2">
      <c r="F687" s="338">
        <v>0</v>
      </c>
    </row>
    <row r="688" spans="6:6" x14ac:dyDescent="0.2">
      <c r="F688" s="338">
        <v>0</v>
      </c>
    </row>
    <row r="689" spans="6:6" x14ac:dyDescent="0.2">
      <c r="F689" s="338">
        <v>0</v>
      </c>
    </row>
    <row r="690" spans="6:6" x14ac:dyDescent="0.2">
      <c r="F690" s="338">
        <v>0</v>
      </c>
    </row>
    <row r="691" spans="6:6" x14ac:dyDescent="0.2">
      <c r="F691" s="338">
        <v>0</v>
      </c>
    </row>
    <row r="692" spans="6:6" x14ac:dyDescent="0.2">
      <c r="F692" s="338">
        <v>0</v>
      </c>
    </row>
    <row r="693" spans="6:6" x14ac:dyDescent="0.2">
      <c r="F693" s="338">
        <v>0</v>
      </c>
    </row>
    <row r="694" spans="6:6" x14ac:dyDescent="0.2">
      <c r="F694" s="338">
        <v>0</v>
      </c>
    </row>
    <row r="695" spans="6:6" x14ac:dyDescent="0.2">
      <c r="F695" s="338">
        <v>0</v>
      </c>
    </row>
    <row r="696" spans="6:6" x14ac:dyDescent="0.2">
      <c r="F696" s="338">
        <v>0</v>
      </c>
    </row>
    <row r="697" spans="6:6" x14ac:dyDescent="0.2">
      <c r="F697" s="338">
        <v>0</v>
      </c>
    </row>
    <row r="698" spans="6:6" x14ac:dyDescent="0.2">
      <c r="F698" s="338">
        <v>0</v>
      </c>
    </row>
    <row r="699" spans="6:6" x14ac:dyDescent="0.2">
      <c r="F699" s="338">
        <v>0</v>
      </c>
    </row>
    <row r="700" spans="6:6" x14ac:dyDescent="0.2">
      <c r="F700" s="338">
        <v>0</v>
      </c>
    </row>
    <row r="701" spans="6:6" x14ac:dyDescent="0.2">
      <c r="F701" s="338">
        <v>0</v>
      </c>
    </row>
    <row r="702" spans="6:6" x14ac:dyDescent="0.2">
      <c r="F702" s="338">
        <v>0</v>
      </c>
    </row>
    <row r="703" spans="6:6" x14ac:dyDescent="0.2">
      <c r="F703" s="338">
        <v>0</v>
      </c>
    </row>
    <row r="704" spans="6:6" x14ac:dyDescent="0.2">
      <c r="F704" s="338">
        <v>0</v>
      </c>
    </row>
    <row r="705" spans="6:6" x14ac:dyDescent="0.2">
      <c r="F705" s="338">
        <v>0</v>
      </c>
    </row>
    <row r="706" spans="6:6" x14ac:dyDescent="0.2">
      <c r="F706" s="338">
        <v>0</v>
      </c>
    </row>
    <row r="707" spans="6:6" x14ac:dyDescent="0.2">
      <c r="F707" s="338">
        <v>0</v>
      </c>
    </row>
    <row r="708" spans="6:6" x14ac:dyDescent="0.2">
      <c r="F708" s="338">
        <v>0</v>
      </c>
    </row>
    <row r="709" spans="6:6" x14ac:dyDescent="0.2">
      <c r="F709" s="338">
        <v>0</v>
      </c>
    </row>
    <row r="710" spans="6:6" x14ac:dyDescent="0.2">
      <c r="F710" s="338">
        <v>0</v>
      </c>
    </row>
    <row r="711" spans="6:6" x14ac:dyDescent="0.2">
      <c r="F711" s="338">
        <v>0</v>
      </c>
    </row>
    <row r="712" spans="6:6" x14ac:dyDescent="0.2">
      <c r="F712" s="338">
        <v>0</v>
      </c>
    </row>
    <row r="713" spans="6:6" x14ac:dyDescent="0.2">
      <c r="F713" s="338">
        <v>0</v>
      </c>
    </row>
    <row r="714" spans="6:6" x14ac:dyDescent="0.2">
      <c r="F714" s="338">
        <v>0</v>
      </c>
    </row>
    <row r="715" spans="6:6" x14ac:dyDescent="0.2">
      <c r="F715" s="338">
        <v>0</v>
      </c>
    </row>
    <row r="716" spans="6:6" x14ac:dyDescent="0.2">
      <c r="F716" s="338">
        <v>0</v>
      </c>
    </row>
    <row r="717" spans="6:6" x14ac:dyDescent="0.2">
      <c r="F717" s="338">
        <v>0</v>
      </c>
    </row>
    <row r="718" spans="6:6" x14ac:dyDescent="0.2">
      <c r="F718" s="338">
        <v>0</v>
      </c>
    </row>
    <row r="719" spans="6:6" x14ac:dyDescent="0.2">
      <c r="F719" s="338">
        <v>0</v>
      </c>
    </row>
    <row r="720" spans="6:6" x14ac:dyDescent="0.2">
      <c r="F720" s="338">
        <v>0</v>
      </c>
    </row>
    <row r="721" spans="6:6" x14ac:dyDescent="0.2">
      <c r="F721" s="338">
        <v>0</v>
      </c>
    </row>
    <row r="722" spans="6:6" x14ac:dyDescent="0.2">
      <c r="F722" s="338">
        <v>0</v>
      </c>
    </row>
    <row r="723" spans="6:6" x14ac:dyDescent="0.2">
      <c r="F723" s="338">
        <v>0</v>
      </c>
    </row>
    <row r="724" spans="6:6" x14ac:dyDescent="0.2">
      <c r="F724" s="338">
        <v>0</v>
      </c>
    </row>
    <row r="725" spans="6:6" x14ac:dyDescent="0.2">
      <c r="F725" s="338">
        <v>0</v>
      </c>
    </row>
    <row r="726" spans="6:6" x14ac:dyDescent="0.2">
      <c r="F726" s="338">
        <v>0</v>
      </c>
    </row>
    <row r="727" spans="6:6" x14ac:dyDescent="0.2">
      <c r="F727" s="338">
        <v>0</v>
      </c>
    </row>
    <row r="728" spans="6:6" x14ac:dyDescent="0.2">
      <c r="F728" s="338">
        <v>0</v>
      </c>
    </row>
    <row r="729" spans="6:6" x14ac:dyDescent="0.2">
      <c r="F729" s="338">
        <v>0</v>
      </c>
    </row>
    <row r="730" spans="6:6" x14ac:dyDescent="0.2">
      <c r="F730" s="338">
        <v>0</v>
      </c>
    </row>
    <row r="731" spans="6:6" x14ac:dyDescent="0.2">
      <c r="F731" s="338">
        <v>0</v>
      </c>
    </row>
    <row r="732" spans="6:6" x14ac:dyDescent="0.2">
      <c r="F732" s="338">
        <v>0</v>
      </c>
    </row>
    <row r="733" spans="6:6" x14ac:dyDescent="0.2">
      <c r="F733" s="338">
        <v>0</v>
      </c>
    </row>
    <row r="734" spans="6:6" x14ac:dyDescent="0.2">
      <c r="F734" s="338">
        <v>0</v>
      </c>
    </row>
    <row r="735" spans="6:6" x14ac:dyDescent="0.2">
      <c r="F735" s="338">
        <v>0</v>
      </c>
    </row>
    <row r="736" spans="6:6" x14ac:dyDescent="0.2">
      <c r="F736" s="338">
        <v>0</v>
      </c>
    </row>
    <row r="737" spans="6:6" x14ac:dyDescent="0.2">
      <c r="F737" s="338">
        <v>0</v>
      </c>
    </row>
    <row r="738" spans="6:6" x14ac:dyDescent="0.2">
      <c r="F738" s="338">
        <v>0</v>
      </c>
    </row>
    <row r="739" spans="6:6" x14ac:dyDescent="0.2">
      <c r="F739" s="338">
        <v>0</v>
      </c>
    </row>
    <row r="740" spans="6:6" x14ac:dyDescent="0.2">
      <c r="F740" s="338">
        <v>0</v>
      </c>
    </row>
    <row r="741" spans="6:6" x14ac:dyDescent="0.2">
      <c r="F741" s="338">
        <v>0</v>
      </c>
    </row>
    <row r="742" spans="6:6" x14ac:dyDescent="0.2">
      <c r="F742" s="338">
        <v>0</v>
      </c>
    </row>
    <row r="743" spans="6:6" x14ac:dyDescent="0.2">
      <c r="F743" s="338">
        <v>0</v>
      </c>
    </row>
    <row r="744" spans="6:6" x14ac:dyDescent="0.2">
      <c r="F744" s="338">
        <v>0</v>
      </c>
    </row>
    <row r="745" spans="6:6" x14ac:dyDescent="0.2">
      <c r="F745" s="338">
        <v>0</v>
      </c>
    </row>
    <row r="746" spans="6:6" x14ac:dyDescent="0.2">
      <c r="F746" s="338">
        <v>0</v>
      </c>
    </row>
    <row r="747" spans="6:6" x14ac:dyDescent="0.2">
      <c r="F747" s="338">
        <v>0</v>
      </c>
    </row>
    <row r="748" spans="6:6" x14ac:dyDescent="0.2">
      <c r="F748" s="338">
        <v>0</v>
      </c>
    </row>
    <row r="749" spans="6:6" x14ac:dyDescent="0.2">
      <c r="F749" s="338">
        <v>0</v>
      </c>
    </row>
    <row r="750" spans="6:6" x14ac:dyDescent="0.2">
      <c r="F750" s="338">
        <v>0</v>
      </c>
    </row>
    <row r="751" spans="6:6" x14ac:dyDescent="0.2">
      <c r="F751" s="338">
        <v>0</v>
      </c>
    </row>
    <row r="752" spans="6:6" x14ac:dyDescent="0.2">
      <c r="F752" s="338">
        <v>0</v>
      </c>
    </row>
    <row r="753" spans="6:6" x14ac:dyDescent="0.2">
      <c r="F753" s="338">
        <v>0</v>
      </c>
    </row>
    <row r="754" spans="6:6" x14ac:dyDescent="0.2">
      <c r="F754" s="338">
        <v>0</v>
      </c>
    </row>
    <row r="755" spans="6:6" x14ac:dyDescent="0.2">
      <c r="F755" s="338">
        <v>0</v>
      </c>
    </row>
    <row r="756" spans="6:6" x14ac:dyDescent="0.2">
      <c r="F756" s="338">
        <v>0</v>
      </c>
    </row>
    <row r="757" spans="6:6" x14ac:dyDescent="0.2">
      <c r="F757" s="338">
        <v>0</v>
      </c>
    </row>
    <row r="758" spans="6:6" x14ac:dyDescent="0.2">
      <c r="F758" s="338">
        <v>0</v>
      </c>
    </row>
    <row r="759" spans="6:6" x14ac:dyDescent="0.2">
      <c r="F759" s="338">
        <v>0</v>
      </c>
    </row>
    <row r="760" spans="6:6" x14ac:dyDescent="0.2">
      <c r="F760" s="338">
        <v>0</v>
      </c>
    </row>
    <row r="761" spans="6:6" x14ac:dyDescent="0.2">
      <c r="F761" s="338">
        <v>0</v>
      </c>
    </row>
    <row r="762" spans="6:6" x14ac:dyDescent="0.2">
      <c r="F762" s="338">
        <v>0</v>
      </c>
    </row>
    <row r="763" spans="6:6" x14ac:dyDescent="0.2">
      <c r="F763" s="338">
        <v>0</v>
      </c>
    </row>
    <row r="764" spans="6:6" x14ac:dyDescent="0.2">
      <c r="F764" s="338">
        <v>0</v>
      </c>
    </row>
    <row r="765" spans="6:6" x14ac:dyDescent="0.2">
      <c r="F765" s="338">
        <v>0</v>
      </c>
    </row>
    <row r="766" spans="6:6" x14ac:dyDescent="0.2">
      <c r="F766" s="338">
        <v>0</v>
      </c>
    </row>
    <row r="767" spans="6:6" x14ac:dyDescent="0.2">
      <c r="F767" s="338">
        <v>0</v>
      </c>
    </row>
    <row r="768" spans="6:6" x14ac:dyDescent="0.2">
      <c r="F768" s="338">
        <v>0</v>
      </c>
    </row>
    <row r="769" spans="6:6" x14ac:dyDescent="0.2">
      <c r="F769" s="338">
        <v>0</v>
      </c>
    </row>
    <row r="770" spans="6:6" x14ac:dyDescent="0.2">
      <c r="F770" s="338">
        <v>0</v>
      </c>
    </row>
    <row r="771" spans="6:6" x14ac:dyDescent="0.2">
      <c r="F771" s="338">
        <v>0</v>
      </c>
    </row>
    <row r="772" spans="6:6" x14ac:dyDescent="0.2">
      <c r="F772" s="338">
        <v>0</v>
      </c>
    </row>
    <row r="773" spans="6:6" x14ac:dyDescent="0.2">
      <c r="F773" s="338">
        <v>0</v>
      </c>
    </row>
    <row r="774" spans="6:6" x14ac:dyDescent="0.2">
      <c r="F774" s="338">
        <v>0</v>
      </c>
    </row>
    <row r="775" spans="6:6" x14ac:dyDescent="0.2">
      <c r="F775" s="338">
        <v>0</v>
      </c>
    </row>
    <row r="776" spans="6:6" x14ac:dyDescent="0.2">
      <c r="F776" s="338">
        <v>0</v>
      </c>
    </row>
    <row r="777" spans="6:6" x14ac:dyDescent="0.2">
      <c r="F777" s="338">
        <v>0</v>
      </c>
    </row>
    <row r="778" spans="6:6" x14ac:dyDescent="0.2">
      <c r="F778" s="338">
        <v>0</v>
      </c>
    </row>
    <row r="779" spans="6:6" x14ac:dyDescent="0.2">
      <c r="F779" s="338">
        <v>0</v>
      </c>
    </row>
    <row r="780" spans="6:6" x14ac:dyDescent="0.2">
      <c r="F780" s="338">
        <v>0</v>
      </c>
    </row>
    <row r="781" spans="6:6" x14ac:dyDescent="0.2">
      <c r="F781" s="338">
        <v>0</v>
      </c>
    </row>
    <row r="782" spans="6:6" x14ac:dyDescent="0.2">
      <c r="F782" s="338">
        <v>0</v>
      </c>
    </row>
    <row r="783" spans="6:6" x14ac:dyDescent="0.2">
      <c r="F783" s="338">
        <v>0</v>
      </c>
    </row>
    <row r="784" spans="6:6" x14ac:dyDescent="0.2">
      <c r="F784" s="338">
        <v>0</v>
      </c>
    </row>
    <row r="785" spans="6:6" x14ac:dyDescent="0.2">
      <c r="F785" s="338">
        <v>0</v>
      </c>
    </row>
    <row r="786" spans="6:6" x14ac:dyDescent="0.2">
      <c r="F786" s="338">
        <v>0</v>
      </c>
    </row>
    <row r="787" spans="6:6" x14ac:dyDescent="0.2">
      <c r="F787" s="338">
        <v>0</v>
      </c>
    </row>
    <row r="788" spans="6:6" x14ac:dyDescent="0.2">
      <c r="F788" s="338">
        <v>0</v>
      </c>
    </row>
    <row r="789" spans="6:6" x14ac:dyDescent="0.2">
      <c r="F789" s="338">
        <v>0</v>
      </c>
    </row>
    <row r="790" spans="6:6" x14ac:dyDescent="0.2">
      <c r="F790" s="338">
        <v>0</v>
      </c>
    </row>
    <row r="791" spans="6:6" x14ac:dyDescent="0.2">
      <c r="F791" s="338">
        <v>0</v>
      </c>
    </row>
    <row r="792" spans="6:6" x14ac:dyDescent="0.2">
      <c r="F792" s="338">
        <v>0</v>
      </c>
    </row>
    <row r="793" spans="6:6" x14ac:dyDescent="0.2">
      <c r="F793" s="338">
        <v>0</v>
      </c>
    </row>
    <row r="794" spans="6:6" x14ac:dyDescent="0.2">
      <c r="F794" s="338">
        <v>0</v>
      </c>
    </row>
    <row r="795" spans="6:6" x14ac:dyDescent="0.2">
      <c r="F795" s="338">
        <v>0</v>
      </c>
    </row>
    <row r="796" spans="6:6" x14ac:dyDescent="0.2">
      <c r="F796" s="338">
        <v>0</v>
      </c>
    </row>
    <row r="797" spans="6:6" x14ac:dyDescent="0.2">
      <c r="F797" s="338">
        <v>0</v>
      </c>
    </row>
    <row r="798" spans="6:6" x14ac:dyDescent="0.2">
      <c r="F798" s="338">
        <v>0</v>
      </c>
    </row>
    <row r="799" spans="6:6" x14ac:dyDescent="0.2">
      <c r="F799" s="338">
        <v>0</v>
      </c>
    </row>
    <row r="800" spans="6:6" x14ac:dyDescent="0.2">
      <c r="F800" s="338">
        <v>0</v>
      </c>
    </row>
    <row r="801" spans="6:6" x14ac:dyDescent="0.2">
      <c r="F801" s="338">
        <v>0</v>
      </c>
    </row>
    <row r="802" spans="6:6" x14ac:dyDescent="0.2">
      <c r="F802" s="338">
        <v>0</v>
      </c>
    </row>
    <row r="803" spans="6:6" x14ac:dyDescent="0.2">
      <c r="F803" s="338">
        <v>0</v>
      </c>
    </row>
    <row r="804" spans="6:6" x14ac:dyDescent="0.2">
      <c r="F804" s="338">
        <v>0</v>
      </c>
    </row>
    <row r="805" spans="6:6" x14ac:dyDescent="0.2">
      <c r="F805" s="338">
        <v>0</v>
      </c>
    </row>
    <row r="806" spans="6:6" x14ac:dyDescent="0.2">
      <c r="F806" s="338">
        <v>0</v>
      </c>
    </row>
    <row r="807" spans="6:6" x14ac:dyDescent="0.2">
      <c r="F807" s="338">
        <v>0</v>
      </c>
    </row>
    <row r="808" spans="6:6" x14ac:dyDescent="0.2">
      <c r="F808" s="338">
        <v>0</v>
      </c>
    </row>
    <row r="809" spans="6:6" x14ac:dyDescent="0.2">
      <c r="F809" s="338">
        <v>0</v>
      </c>
    </row>
    <row r="810" spans="6:6" x14ac:dyDescent="0.2">
      <c r="F810" s="338">
        <v>0</v>
      </c>
    </row>
    <row r="811" spans="6:6" x14ac:dyDescent="0.2">
      <c r="F811" s="338">
        <v>0</v>
      </c>
    </row>
    <row r="812" spans="6:6" x14ac:dyDescent="0.2">
      <c r="F812" s="338">
        <v>0</v>
      </c>
    </row>
    <row r="813" spans="6:6" x14ac:dyDescent="0.2">
      <c r="F813" s="338">
        <v>0</v>
      </c>
    </row>
    <row r="814" spans="6:6" x14ac:dyDescent="0.2">
      <c r="F814" s="338">
        <v>0</v>
      </c>
    </row>
    <row r="815" spans="6:6" x14ac:dyDescent="0.2">
      <c r="F815" s="338">
        <v>0</v>
      </c>
    </row>
    <row r="816" spans="6:6" x14ac:dyDescent="0.2">
      <c r="F816" s="338">
        <v>0</v>
      </c>
    </row>
    <row r="817" spans="6:6" x14ac:dyDescent="0.2">
      <c r="F817" s="338">
        <v>0</v>
      </c>
    </row>
    <row r="818" spans="6:6" x14ac:dyDescent="0.2">
      <c r="F818" s="338">
        <v>0</v>
      </c>
    </row>
    <row r="819" spans="6:6" x14ac:dyDescent="0.2">
      <c r="F819" s="338">
        <v>0</v>
      </c>
    </row>
    <row r="820" spans="6:6" x14ac:dyDescent="0.2">
      <c r="F820" s="338">
        <v>0</v>
      </c>
    </row>
    <row r="821" spans="6:6" x14ac:dyDescent="0.2">
      <c r="F821" s="338">
        <v>0</v>
      </c>
    </row>
    <row r="822" spans="6:6" x14ac:dyDescent="0.2">
      <c r="F822" s="338">
        <v>0</v>
      </c>
    </row>
    <row r="823" spans="6:6" x14ac:dyDescent="0.2">
      <c r="F823" s="338">
        <v>0</v>
      </c>
    </row>
    <row r="824" spans="6:6" x14ac:dyDescent="0.2">
      <c r="F824" s="338">
        <v>0</v>
      </c>
    </row>
    <row r="825" spans="6:6" x14ac:dyDescent="0.2">
      <c r="F825" s="338">
        <v>0</v>
      </c>
    </row>
    <row r="826" spans="6:6" x14ac:dyDescent="0.2">
      <c r="F826" s="338">
        <v>0</v>
      </c>
    </row>
    <row r="827" spans="6:6" x14ac:dyDescent="0.2">
      <c r="F827" s="338">
        <v>0</v>
      </c>
    </row>
    <row r="828" spans="6:6" x14ac:dyDescent="0.2">
      <c r="F828" s="338">
        <v>0</v>
      </c>
    </row>
    <row r="829" spans="6:6" x14ac:dyDescent="0.2">
      <c r="F829" s="338">
        <v>0</v>
      </c>
    </row>
    <row r="830" spans="6:6" x14ac:dyDescent="0.2">
      <c r="F830" s="338">
        <v>0</v>
      </c>
    </row>
    <row r="831" spans="6:6" x14ac:dyDescent="0.2">
      <c r="F831" s="338">
        <v>0</v>
      </c>
    </row>
    <row r="832" spans="6:6" x14ac:dyDescent="0.2">
      <c r="F832" s="338">
        <v>0</v>
      </c>
    </row>
    <row r="833" spans="6:6" x14ac:dyDescent="0.2">
      <c r="F833" s="338">
        <v>0</v>
      </c>
    </row>
    <row r="834" spans="6:6" x14ac:dyDescent="0.2">
      <c r="F834" s="338">
        <v>0</v>
      </c>
    </row>
    <row r="835" spans="6:6" x14ac:dyDescent="0.2">
      <c r="F835" s="338">
        <v>0</v>
      </c>
    </row>
    <row r="836" spans="6:6" x14ac:dyDescent="0.2">
      <c r="F836" s="338">
        <v>0</v>
      </c>
    </row>
    <row r="837" spans="6:6" x14ac:dyDescent="0.2">
      <c r="F837" s="338">
        <v>0</v>
      </c>
    </row>
    <row r="838" spans="6:6" x14ac:dyDescent="0.2">
      <c r="F838" s="338">
        <v>0</v>
      </c>
    </row>
    <row r="839" spans="6:6" x14ac:dyDescent="0.2">
      <c r="F839" s="338">
        <v>0</v>
      </c>
    </row>
    <row r="840" spans="6:6" x14ac:dyDescent="0.2">
      <c r="F840" s="338">
        <v>0</v>
      </c>
    </row>
    <row r="841" spans="6:6" x14ac:dyDescent="0.2">
      <c r="F841" s="338">
        <v>0</v>
      </c>
    </row>
    <row r="842" spans="6:6" x14ac:dyDescent="0.2">
      <c r="F842" s="338">
        <v>0</v>
      </c>
    </row>
    <row r="843" spans="6:6" x14ac:dyDescent="0.2">
      <c r="F843" s="338">
        <v>0</v>
      </c>
    </row>
    <row r="844" spans="6:6" x14ac:dyDescent="0.2">
      <c r="F844" s="338">
        <v>0</v>
      </c>
    </row>
    <row r="845" spans="6:6" x14ac:dyDescent="0.2">
      <c r="F845" s="338">
        <v>0</v>
      </c>
    </row>
    <row r="846" spans="6:6" x14ac:dyDescent="0.2">
      <c r="F846" s="338">
        <v>0</v>
      </c>
    </row>
    <row r="847" spans="6:6" x14ac:dyDescent="0.2">
      <c r="F847" s="338">
        <v>0</v>
      </c>
    </row>
    <row r="848" spans="6:6" x14ac:dyDescent="0.2">
      <c r="F848" s="338">
        <v>0</v>
      </c>
    </row>
    <row r="849" spans="6:6" x14ac:dyDescent="0.2">
      <c r="F849" s="338">
        <v>0</v>
      </c>
    </row>
    <row r="850" spans="6:6" x14ac:dyDescent="0.2">
      <c r="F850" s="338">
        <v>0</v>
      </c>
    </row>
    <row r="851" spans="6:6" x14ac:dyDescent="0.2">
      <c r="F851" s="338">
        <v>0</v>
      </c>
    </row>
    <row r="852" spans="6:6" x14ac:dyDescent="0.2">
      <c r="F852" s="338">
        <v>0</v>
      </c>
    </row>
    <row r="853" spans="6:6" x14ac:dyDescent="0.2">
      <c r="F853" s="338">
        <v>0</v>
      </c>
    </row>
    <row r="854" spans="6:6" x14ac:dyDescent="0.2">
      <c r="F854" s="338">
        <v>0</v>
      </c>
    </row>
    <row r="855" spans="6:6" x14ac:dyDescent="0.2">
      <c r="F855" s="338">
        <v>0</v>
      </c>
    </row>
    <row r="856" spans="6:6" x14ac:dyDescent="0.2">
      <c r="F856" s="338">
        <v>0</v>
      </c>
    </row>
    <row r="857" spans="6:6" x14ac:dyDescent="0.2">
      <c r="F857" s="338">
        <v>0</v>
      </c>
    </row>
    <row r="858" spans="6:6" x14ac:dyDescent="0.2">
      <c r="F858" s="338">
        <v>0</v>
      </c>
    </row>
    <row r="859" spans="6:6" x14ac:dyDescent="0.2">
      <c r="F859" s="338">
        <v>0</v>
      </c>
    </row>
    <row r="860" spans="6:6" x14ac:dyDescent="0.2">
      <c r="F860" s="338">
        <v>0</v>
      </c>
    </row>
    <row r="861" spans="6:6" x14ac:dyDescent="0.2">
      <c r="F861" s="338">
        <v>0</v>
      </c>
    </row>
    <row r="862" spans="6:6" x14ac:dyDescent="0.2">
      <c r="F862" s="338">
        <v>0</v>
      </c>
    </row>
    <row r="863" spans="6:6" x14ac:dyDescent="0.2">
      <c r="F863" s="338">
        <v>0</v>
      </c>
    </row>
    <row r="864" spans="6:6" x14ac:dyDescent="0.2">
      <c r="F864" s="338">
        <v>0</v>
      </c>
    </row>
    <row r="865" spans="6:6" x14ac:dyDescent="0.2">
      <c r="F865" s="338">
        <v>0</v>
      </c>
    </row>
    <row r="866" spans="6:6" x14ac:dyDescent="0.2">
      <c r="F866" s="338">
        <v>0</v>
      </c>
    </row>
    <row r="867" spans="6:6" x14ac:dyDescent="0.2">
      <c r="F867" s="338">
        <v>0</v>
      </c>
    </row>
    <row r="868" spans="6:6" x14ac:dyDescent="0.2">
      <c r="F868" s="338">
        <v>0</v>
      </c>
    </row>
    <row r="869" spans="6:6" x14ac:dyDescent="0.2">
      <c r="F869" s="338">
        <v>0</v>
      </c>
    </row>
    <row r="870" spans="6:6" x14ac:dyDescent="0.2">
      <c r="F870" s="338">
        <v>0</v>
      </c>
    </row>
    <row r="871" spans="6:6" x14ac:dyDescent="0.2">
      <c r="F871" s="338">
        <v>0</v>
      </c>
    </row>
    <row r="872" spans="6:6" x14ac:dyDescent="0.2">
      <c r="F872" s="338">
        <v>0</v>
      </c>
    </row>
    <row r="873" spans="6:6" x14ac:dyDescent="0.2">
      <c r="F873" s="338">
        <v>0</v>
      </c>
    </row>
    <row r="874" spans="6:6" x14ac:dyDescent="0.2">
      <c r="F874" s="338">
        <v>0</v>
      </c>
    </row>
    <row r="875" spans="6:6" x14ac:dyDescent="0.2">
      <c r="F875" s="338">
        <v>0</v>
      </c>
    </row>
    <row r="876" spans="6:6" x14ac:dyDescent="0.2">
      <c r="F876" s="338">
        <v>0</v>
      </c>
    </row>
    <row r="877" spans="6:6" x14ac:dyDescent="0.2">
      <c r="F877" s="338">
        <v>0</v>
      </c>
    </row>
    <row r="878" spans="6:6" x14ac:dyDescent="0.2">
      <c r="F878" s="338">
        <v>0</v>
      </c>
    </row>
    <row r="879" spans="6:6" x14ac:dyDescent="0.2">
      <c r="F879" s="338">
        <v>0</v>
      </c>
    </row>
    <row r="880" spans="6:6" x14ac:dyDescent="0.2">
      <c r="F880" s="338">
        <v>0</v>
      </c>
    </row>
    <row r="881" spans="6:6" x14ac:dyDescent="0.2">
      <c r="F881" s="338">
        <v>0</v>
      </c>
    </row>
    <row r="882" spans="6:6" x14ac:dyDescent="0.2">
      <c r="F882" s="338">
        <v>0</v>
      </c>
    </row>
    <row r="883" spans="6:6" x14ac:dyDescent="0.2">
      <c r="F883" s="338">
        <v>0</v>
      </c>
    </row>
    <row r="884" spans="6:6" x14ac:dyDescent="0.2">
      <c r="F884" s="338">
        <v>0</v>
      </c>
    </row>
    <row r="885" spans="6:6" x14ac:dyDescent="0.2">
      <c r="F885" s="338">
        <v>0</v>
      </c>
    </row>
    <row r="886" spans="6:6" x14ac:dyDescent="0.2">
      <c r="F886" s="338">
        <v>0</v>
      </c>
    </row>
    <row r="887" spans="6:6" x14ac:dyDescent="0.2">
      <c r="F887" s="338">
        <v>0</v>
      </c>
    </row>
    <row r="888" spans="6:6" x14ac:dyDescent="0.2">
      <c r="F888" s="338">
        <v>0</v>
      </c>
    </row>
    <row r="889" spans="6:6" x14ac:dyDescent="0.2">
      <c r="F889" s="338">
        <v>0</v>
      </c>
    </row>
    <row r="890" spans="6:6" x14ac:dyDescent="0.2">
      <c r="F890" s="338">
        <v>0</v>
      </c>
    </row>
    <row r="891" spans="6:6" x14ac:dyDescent="0.2">
      <c r="F891" s="338">
        <v>0</v>
      </c>
    </row>
    <row r="892" spans="6:6" x14ac:dyDescent="0.2">
      <c r="F892" s="338">
        <v>0</v>
      </c>
    </row>
    <row r="893" spans="6:6" x14ac:dyDescent="0.2">
      <c r="F893" s="338">
        <v>0</v>
      </c>
    </row>
    <row r="894" spans="6:6" x14ac:dyDescent="0.2">
      <c r="F894" s="338">
        <v>0</v>
      </c>
    </row>
    <row r="895" spans="6:6" x14ac:dyDescent="0.2">
      <c r="F895" s="338">
        <v>0</v>
      </c>
    </row>
    <row r="896" spans="6:6" x14ac:dyDescent="0.2">
      <c r="F896" s="338">
        <v>0</v>
      </c>
    </row>
    <row r="897" spans="6:6" x14ac:dyDescent="0.2">
      <c r="F897" s="338">
        <v>0</v>
      </c>
    </row>
    <row r="898" spans="6:6" x14ac:dyDescent="0.2">
      <c r="F898" s="338">
        <v>0</v>
      </c>
    </row>
    <row r="899" spans="6:6" x14ac:dyDescent="0.2">
      <c r="F899" s="338">
        <v>0</v>
      </c>
    </row>
    <row r="900" spans="6:6" x14ac:dyDescent="0.2">
      <c r="F900" s="338">
        <v>0</v>
      </c>
    </row>
    <row r="901" spans="6:6" x14ac:dyDescent="0.2">
      <c r="F901" s="338">
        <v>0</v>
      </c>
    </row>
    <row r="902" spans="6:6" x14ac:dyDescent="0.2">
      <c r="F902" s="338">
        <v>0</v>
      </c>
    </row>
    <row r="903" spans="6:6" x14ac:dyDescent="0.2">
      <c r="F903" s="338">
        <v>0</v>
      </c>
    </row>
    <row r="904" spans="6:6" x14ac:dyDescent="0.2">
      <c r="F904" s="338">
        <v>0</v>
      </c>
    </row>
    <row r="905" spans="6:6" x14ac:dyDescent="0.2">
      <c r="F905" s="338">
        <v>0</v>
      </c>
    </row>
    <row r="906" spans="6:6" x14ac:dyDescent="0.2">
      <c r="F906" s="338">
        <v>0</v>
      </c>
    </row>
    <row r="907" spans="6:6" x14ac:dyDescent="0.2">
      <c r="F907" s="338">
        <v>0</v>
      </c>
    </row>
    <row r="908" spans="6:6" x14ac:dyDescent="0.2">
      <c r="F908" s="338">
        <v>0</v>
      </c>
    </row>
    <row r="909" spans="6:6" x14ac:dyDescent="0.2">
      <c r="F909" s="338">
        <v>0</v>
      </c>
    </row>
    <row r="910" spans="6:6" x14ac:dyDescent="0.2">
      <c r="F910" s="338">
        <v>0</v>
      </c>
    </row>
    <row r="911" spans="6:6" x14ac:dyDescent="0.2">
      <c r="F911" s="338">
        <v>0</v>
      </c>
    </row>
    <row r="912" spans="6:6" x14ac:dyDescent="0.2">
      <c r="F912" s="338">
        <v>0</v>
      </c>
    </row>
    <row r="913" spans="6:6" x14ac:dyDescent="0.2">
      <c r="F913" s="338">
        <v>0</v>
      </c>
    </row>
    <row r="914" spans="6:6" x14ac:dyDescent="0.2">
      <c r="F914" s="338">
        <v>0</v>
      </c>
    </row>
    <row r="915" spans="6:6" x14ac:dyDescent="0.2">
      <c r="F915" s="338">
        <v>0</v>
      </c>
    </row>
    <row r="916" spans="6:6" x14ac:dyDescent="0.2">
      <c r="F916" s="338">
        <v>0</v>
      </c>
    </row>
    <row r="917" spans="6:6" x14ac:dyDescent="0.2">
      <c r="F917" s="338">
        <v>0</v>
      </c>
    </row>
    <row r="918" spans="6:6" x14ac:dyDescent="0.2">
      <c r="F918" s="338">
        <v>0</v>
      </c>
    </row>
    <row r="919" spans="6:6" x14ac:dyDescent="0.2">
      <c r="F919" s="338">
        <v>0</v>
      </c>
    </row>
    <row r="920" spans="6:6" x14ac:dyDescent="0.2">
      <c r="F920" s="338">
        <v>0</v>
      </c>
    </row>
    <row r="921" spans="6:6" x14ac:dyDescent="0.2">
      <c r="F921" s="338">
        <v>0</v>
      </c>
    </row>
    <row r="922" spans="6:6" x14ac:dyDescent="0.2">
      <c r="F922" s="338">
        <v>0</v>
      </c>
    </row>
    <row r="923" spans="6:6" x14ac:dyDescent="0.2">
      <c r="F923" s="338">
        <v>0</v>
      </c>
    </row>
    <row r="924" spans="6:6" x14ac:dyDescent="0.2">
      <c r="F924" s="338">
        <v>0</v>
      </c>
    </row>
    <row r="925" spans="6:6" x14ac:dyDescent="0.2">
      <c r="F925" s="338">
        <v>0</v>
      </c>
    </row>
    <row r="926" spans="6:6" x14ac:dyDescent="0.2">
      <c r="F926" s="338">
        <v>0</v>
      </c>
    </row>
    <row r="927" spans="6:6" x14ac:dyDescent="0.2">
      <c r="F927" s="338">
        <v>0</v>
      </c>
    </row>
  </sheetData>
  <sheetProtection password="CC2B" sheet="1" objects="1" scenarios="1" formatColumns="0" formatRows="0" insertColumns="0" insertRows="0"/>
  <mergeCells count="4">
    <mergeCell ref="A16:G16"/>
    <mergeCell ref="A76:G76"/>
    <mergeCell ref="O210:P210"/>
    <mergeCell ref="A438:G440"/>
  </mergeCells>
  <printOptions horizontalCentered="1"/>
  <pageMargins left="0.5" right="0.5" top="0.5" bottom="0.5" header="0.25" footer="0.25"/>
  <pageSetup paperSize="9" orientation="portrait" r:id="rId1"/>
  <headerFooter alignWithMargins="0">
    <oddFooter>&amp;C&amp;"-,Regular"&amp;8Page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22"/>
  <sheetViews>
    <sheetView topLeftCell="A118" workbookViewId="0">
      <selection activeCell="D149" sqref="D149"/>
    </sheetView>
  </sheetViews>
  <sheetFormatPr defaultRowHeight="12" x14ac:dyDescent="0.2"/>
  <cols>
    <col min="1" max="1" width="13.85546875" style="239" customWidth="1"/>
    <col min="2" max="2" width="4.28515625" style="239" bestFit="1" customWidth="1"/>
    <col min="3" max="3" width="7.42578125" style="239" bestFit="1" customWidth="1"/>
    <col min="4" max="4" width="5.42578125" style="239" bestFit="1" customWidth="1"/>
    <col min="5" max="5" width="5" style="239" bestFit="1" customWidth="1"/>
    <col min="6" max="6" width="8" style="239" bestFit="1" customWidth="1"/>
    <col min="7" max="7" width="3.5703125" style="239" bestFit="1" customWidth="1"/>
    <col min="8" max="8" width="8" style="239" customWidth="1"/>
    <col min="9" max="9" width="7.42578125" style="239" customWidth="1"/>
    <col min="10" max="10" width="6.42578125" style="239" bestFit="1" customWidth="1"/>
    <col min="11" max="11" width="5.42578125" style="239" bestFit="1" customWidth="1"/>
    <col min="12" max="12" width="6.42578125" style="239" bestFit="1" customWidth="1"/>
    <col min="13" max="13" width="5.42578125" style="239" bestFit="1" customWidth="1"/>
    <col min="14" max="14" width="6.42578125" style="239" bestFit="1" customWidth="1"/>
    <col min="15" max="15" width="4.85546875" style="239" customWidth="1"/>
    <col min="16" max="16384" width="9.140625" style="239"/>
  </cols>
  <sheetData>
    <row r="2" spans="1:7" x14ac:dyDescent="0.2">
      <c r="A2" s="238" t="s">
        <v>253</v>
      </c>
      <c r="B2" s="238"/>
    </row>
    <row r="3" spans="1:7" x14ac:dyDescent="0.2">
      <c r="A3" s="238"/>
      <c r="B3" s="246" t="s">
        <v>254</v>
      </c>
      <c r="C3" s="240" t="s">
        <v>248</v>
      </c>
      <c r="D3" s="240" t="s">
        <v>249</v>
      </c>
      <c r="E3" s="240" t="s">
        <v>250</v>
      </c>
      <c r="F3" s="239" t="s">
        <v>251</v>
      </c>
    </row>
    <row r="4" spans="1:7" x14ac:dyDescent="0.2">
      <c r="A4" s="241" t="s">
        <v>244</v>
      </c>
      <c r="B4" s="247">
        <v>6</v>
      </c>
      <c r="C4" s="248">
        <v>2.4</v>
      </c>
      <c r="D4" s="248">
        <v>2.4</v>
      </c>
      <c r="E4" s="248">
        <v>1.05</v>
      </c>
      <c r="F4" s="249">
        <f>(C4+0.2)*(D4+0.2)*E4*B4</f>
        <v>42.588000000000008</v>
      </c>
      <c r="G4" s="250" t="s">
        <v>252</v>
      </c>
    </row>
    <row r="5" spans="1:7" x14ac:dyDescent="0.2">
      <c r="A5" s="241" t="s">
        <v>245</v>
      </c>
      <c r="B5" s="247">
        <v>11</v>
      </c>
      <c r="C5" s="248">
        <v>1.9</v>
      </c>
      <c r="D5" s="248">
        <v>1.9</v>
      </c>
      <c r="E5" s="248">
        <v>1.05</v>
      </c>
      <c r="F5" s="249">
        <f t="shared" ref="F5:F7" si="0">(C5+0.2)*(D5+0.2)*E5*B5</f>
        <v>50.935500000000005</v>
      </c>
      <c r="G5" s="250" t="s">
        <v>252</v>
      </c>
    </row>
    <row r="6" spans="1:7" x14ac:dyDescent="0.2">
      <c r="A6" s="241" t="s">
        <v>246</v>
      </c>
      <c r="B6" s="247">
        <v>5</v>
      </c>
      <c r="C6" s="248">
        <v>1.4</v>
      </c>
      <c r="D6" s="248">
        <v>1.4</v>
      </c>
      <c r="E6" s="248">
        <v>1.05</v>
      </c>
      <c r="F6" s="249">
        <f t="shared" si="0"/>
        <v>13.439999999999998</v>
      </c>
      <c r="G6" s="250" t="s">
        <v>252</v>
      </c>
    </row>
    <row r="7" spans="1:7" x14ac:dyDescent="0.2">
      <c r="A7" s="241" t="s">
        <v>247</v>
      </c>
      <c r="B7" s="247">
        <v>7</v>
      </c>
      <c r="C7" s="248">
        <v>0.85</v>
      </c>
      <c r="D7" s="248">
        <v>0.85</v>
      </c>
      <c r="E7" s="248">
        <v>1.05</v>
      </c>
      <c r="F7" s="249">
        <f t="shared" si="0"/>
        <v>8.1033750000000015</v>
      </c>
      <c r="G7" s="250" t="s">
        <v>252</v>
      </c>
    </row>
    <row r="8" spans="1:7" x14ac:dyDescent="0.2">
      <c r="A8" s="238"/>
      <c r="B8" s="238"/>
    </row>
    <row r="9" spans="1:7" x14ac:dyDescent="0.2">
      <c r="A9" s="245" t="s">
        <v>259</v>
      </c>
      <c r="B9" s="252">
        <v>2</v>
      </c>
      <c r="C9" s="253">
        <v>2.9</v>
      </c>
      <c r="D9" s="248">
        <v>0.2</v>
      </c>
      <c r="E9" s="248">
        <v>0.8</v>
      </c>
      <c r="F9" s="244">
        <f>C9*(D9+0.1)*E9*B9</f>
        <v>1.3920000000000003</v>
      </c>
      <c r="G9" s="239" t="s">
        <v>252</v>
      </c>
    </row>
    <row r="10" spans="1:7" x14ac:dyDescent="0.2">
      <c r="A10" s="238"/>
      <c r="B10" s="252">
        <v>2</v>
      </c>
      <c r="C10" s="253">
        <v>4.6500000000000004</v>
      </c>
      <c r="D10" s="248">
        <v>0.2</v>
      </c>
      <c r="E10" s="248">
        <v>0.8</v>
      </c>
      <c r="F10" s="244">
        <f t="shared" ref="F10:F23" si="1">C10*(D10+0.1)*E10*B10</f>
        <v>2.2320000000000007</v>
      </c>
      <c r="G10" s="239" t="s">
        <v>252</v>
      </c>
    </row>
    <row r="11" spans="1:7" x14ac:dyDescent="0.2">
      <c r="B11" s="248">
        <v>2</v>
      </c>
      <c r="C11" s="253">
        <v>4.375</v>
      </c>
      <c r="D11" s="248">
        <v>0.2</v>
      </c>
      <c r="E11" s="248">
        <v>0.8</v>
      </c>
      <c r="F11" s="244">
        <f t="shared" si="1"/>
        <v>2.1000000000000005</v>
      </c>
      <c r="G11" s="239" t="s">
        <v>252</v>
      </c>
    </row>
    <row r="12" spans="1:7" x14ac:dyDescent="0.2">
      <c r="B12" s="248">
        <v>2</v>
      </c>
      <c r="C12" s="253">
        <v>2.625</v>
      </c>
      <c r="D12" s="248">
        <v>0.2</v>
      </c>
      <c r="E12" s="248">
        <v>0.8</v>
      </c>
      <c r="F12" s="244">
        <f t="shared" si="1"/>
        <v>1.2600000000000002</v>
      </c>
      <c r="G12" s="239" t="s">
        <v>252</v>
      </c>
    </row>
    <row r="13" spans="1:7" x14ac:dyDescent="0.2">
      <c r="B13" s="248">
        <v>5</v>
      </c>
      <c r="C13" s="253">
        <v>4.3499999999999996</v>
      </c>
      <c r="D13" s="248">
        <v>0.2</v>
      </c>
      <c r="E13" s="248">
        <v>0.8</v>
      </c>
      <c r="F13" s="244">
        <f t="shared" si="1"/>
        <v>5.2200000000000015</v>
      </c>
      <c r="G13" s="239" t="s">
        <v>252</v>
      </c>
    </row>
    <row r="14" spans="1:7" x14ac:dyDescent="0.2">
      <c r="B14" s="248">
        <v>5</v>
      </c>
      <c r="C14" s="253">
        <v>4.0999999999999996</v>
      </c>
      <c r="D14" s="248">
        <v>0.2</v>
      </c>
      <c r="E14" s="248">
        <v>0.8</v>
      </c>
      <c r="F14" s="244">
        <f t="shared" si="1"/>
        <v>4.92</v>
      </c>
      <c r="G14" s="239" t="s">
        <v>252</v>
      </c>
    </row>
    <row r="15" spans="1:7" x14ac:dyDescent="0.2">
      <c r="B15" s="248">
        <v>1</v>
      </c>
      <c r="C15" s="253">
        <v>0.125</v>
      </c>
      <c r="D15" s="248">
        <v>0.2</v>
      </c>
      <c r="E15" s="248">
        <v>0.8</v>
      </c>
      <c r="F15" s="244">
        <f t="shared" si="1"/>
        <v>3.0000000000000006E-2</v>
      </c>
      <c r="G15" s="239" t="s">
        <v>252</v>
      </c>
    </row>
    <row r="16" spans="1:7" x14ac:dyDescent="0.2">
      <c r="B16" s="248">
        <v>1</v>
      </c>
      <c r="C16" s="253">
        <v>4.875</v>
      </c>
      <c r="D16" s="248">
        <v>0.2</v>
      </c>
      <c r="E16" s="248">
        <v>0.8</v>
      </c>
      <c r="F16" s="244">
        <f t="shared" si="1"/>
        <v>1.1700000000000002</v>
      </c>
      <c r="G16" s="239" t="s">
        <v>252</v>
      </c>
    </row>
    <row r="17" spans="1:7" x14ac:dyDescent="0.2">
      <c r="B17" s="248">
        <v>1</v>
      </c>
      <c r="C17" s="253">
        <v>3.125</v>
      </c>
      <c r="D17" s="248">
        <v>0.2</v>
      </c>
      <c r="E17" s="248">
        <v>0.8</v>
      </c>
      <c r="F17" s="244">
        <f t="shared" si="1"/>
        <v>0.75000000000000011</v>
      </c>
      <c r="G17" s="239" t="s">
        <v>252</v>
      </c>
    </row>
    <row r="18" spans="1:7" x14ac:dyDescent="0.2">
      <c r="B18" s="248">
        <v>2</v>
      </c>
      <c r="C18" s="253">
        <v>3.1</v>
      </c>
      <c r="D18" s="248">
        <v>0.2</v>
      </c>
      <c r="E18" s="248">
        <v>0.8</v>
      </c>
      <c r="F18" s="244">
        <f t="shared" si="1"/>
        <v>1.4880000000000004</v>
      </c>
      <c r="G18" s="239" t="s">
        <v>252</v>
      </c>
    </row>
    <row r="19" spans="1:7" x14ac:dyDescent="0.2">
      <c r="B19" s="248">
        <v>2</v>
      </c>
      <c r="C19" s="253">
        <v>3.35</v>
      </c>
      <c r="D19" s="248">
        <v>0.2</v>
      </c>
      <c r="E19" s="248">
        <v>0.8</v>
      </c>
      <c r="F19" s="244">
        <f t="shared" si="1"/>
        <v>1.6080000000000003</v>
      </c>
      <c r="G19" s="239" t="s">
        <v>252</v>
      </c>
    </row>
    <row r="20" spans="1:7" x14ac:dyDescent="0.2">
      <c r="B20" s="248">
        <v>5</v>
      </c>
      <c r="C20" s="253">
        <v>3.8</v>
      </c>
      <c r="D20" s="248">
        <v>0.2</v>
      </c>
      <c r="E20" s="248">
        <v>0.8</v>
      </c>
      <c r="F20" s="244">
        <f t="shared" si="1"/>
        <v>4.5600000000000005</v>
      </c>
      <c r="G20" s="239" t="s">
        <v>252</v>
      </c>
    </row>
    <row r="21" spans="1:7" x14ac:dyDescent="0.2">
      <c r="B21" s="248">
        <v>5</v>
      </c>
      <c r="C21" s="253">
        <v>2.8</v>
      </c>
      <c r="D21" s="248">
        <v>0.2</v>
      </c>
      <c r="E21" s="248">
        <v>0.8</v>
      </c>
      <c r="F21" s="244">
        <f t="shared" si="1"/>
        <v>3.3600000000000008</v>
      </c>
      <c r="G21" s="239" t="s">
        <v>252</v>
      </c>
    </row>
    <row r="22" spans="1:7" x14ac:dyDescent="0.2">
      <c r="B22" s="248">
        <v>7</v>
      </c>
      <c r="C22" s="253">
        <v>3.5</v>
      </c>
      <c r="D22" s="248">
        <v>0.2</v>
      </c>
      <c r="E22" s="248">
        <v>0.8</v>
      </c>
      <c r="F22" s="244">
        <f t="shared" si="1"/>
        <v>5.8800000000000026</v>
      </c>
      <c r="G22" s="239" t="s">
        <v>252</v>
      </c>
    </row>
    <row r="23" spans="1:7" x14ac:dyDescent="0.2">
      <c r="B23" s="248">
        <v>1</v>
      </c>
      <c r="C23" s="253">
        <v>2.1</v>
      </c>
      <c r="D23" s="248">
        <v>0.2</v>
      </c>
      <c r="E23" s="248">
        <v>0.8</v>
      </c>
      <c r="F23" s="244">
        <f t="shared" si="1"/>
        <v>0.50400000000000011</v>
      </c>
      <c r="G23" s="239" t="s">
        <v>252</v>
      </c>
    </row>
    <row r="24" spans="1:7" x14ac:dyDescent="0.2">
      <c r="F24" s="249">
        <f>SUM(F9:F23)</f>
        <v>36.474000000000004</v>
      </c>
      <c r="G24" s="250" t="s">
        <v>252</v>
      </c>
    </row>
    <row r="25" spans="1:7" x14ac:dyDescent="0.2">
      <c r="F25" s="242"/>
      <c r="G25" s="250"/>
    </row>
    <row r="26" spans="1:7" x14ac:dyDescent="0.2">
      <c r="A26" s="265" t="s">
        <v>539</v>
      </c>
      <c r="B26" s="248">
        <v>1</v>
      </c>
      <c r="C26" s="253">
        <v>9.5500000000000007</v>
      </c>
      <c r="D26" s="248">
        <v>0.55000000000000004</v>
      </c>
      <c r="E26" s="248">
        <v>0.55000000000000004</v>
      </c>
      <c r="F26" s="249">
        <f>E26*D26*C26</f>
        <v>2.8888750000000005</v>
      </c>
      <c r="G26" s="250" t="s">
        <v>252</v>
      </c>
    </row>
    <row r="27" spans="1:7" x14ac:dyDescent="0.2">
      <c r="F27" s="242"/>
      <c r="G27" s="250"/>
    </row>
    <row r="28" spans="1:7" x14ac:dyDescent="0.2">
      <c r="A28" s="239" t="s">
        <v>260</v>
      </c>
    </row>
    <row r="29" spans="1:7" x14ac:dyDescent="0.2">
      <c r="A29" s="238"/>
      <c r="B29" s="246" t="s">
        <v>254</v>
      </c>
      <c r="C29" s="240" t="s">
        <v>248</v>
      </c>
      <c r="D29" s="240" t="s">
        <v>249</v>
      </c>
      <c r="E29" s="240" t="s">
        <v>250</v>
      </c>
      <c r="F29" s="240" t="s">
        <v>273</v>
      </c>
    </row>
    <row r="30" spans="1:7" x14ac:dyDescent="0.2">
      <c r="A30" s="241" t="s">
        <v>244</v>
      </c>
      <c r="B30" s="247">
        <v>6</v>
      </c>
      <c r="C30" s="248">
        <v>2.4</v>
      </c>
      <c r="D30" s="248">
        <v>2.4</v>
      </c>
      <c r="E30" s="248">
        <v>0.05</v>
      </c>
      <c r="F30" s="249">
        <f>(C30+0.2)*(D30+0.2)*B30</f>
        <v>40.56</v>
      </c>
      <c r="G30" s="250" t="s">
        <v>261</v>
      </c>
    </row>
    <row r="31" spans="1:7" x14ac:dyDescent="0.2">
      <c r="A31" s="241" t="s">
        <v>245</v>
      </c>
      <c r="B31" s="247">
        <v>11</v>
      </c>
      <c r="C31" s="248">
        <v>1.9</v>
      </c>
      <c r="D31" s="248">
        <v>1.9</v>
      </c>
      <c r="E31" s="248">
        <v>0.05</v>
      </c>
      <c r="F31" s="249">
        <f t="shared" ref="F31:F33" si="2">(C31+0.2)*(D31+0.2)*B31</f>
        <v>48.510000000000005</v>
      </c>
      <c r="G31" s="250" t="s">
        <v>261</v>
      </c>
    </row>
    <row r="32" spans="1:7" x14ac:dyDescent="0.2">
      <c r="A32" s="241" t="s">
        <v>246</v>
      </c>
      <c r="B32" s="247">
        <v>5</v>
      </c>
      <c r="C32" s="248">
        <v>1.4</v>
      </c>
      <c r="D32" s="248">
        <v>1.4</v>
      </c>
      <c r="E32" s="248">
        <v>0.05</v>
      </c>
      <c r="F32" s="249">
        <f t="shared" si="2"/>
        <v>12.799999999999997</v>
      </c>
      <c r="G32" s="250" t="s">
        <v>261</v>
      </c>
    </row>
    <row r="33" spans="1:7" x14ac:dyDescent="0.2">
      <c r="A33" s="241" t="s">
        <v>247</v>
      </c>
      <c r="B33" s="247">
        <v>7</v>
      </c>
      <c r="C33" s="248">
        <v>0.85</v>
      </c>
      <c r="D33" s="248">
        <v>0.85</v>
      </c>
      <c r="E33" s="248">
        <v>0.05</v>
      </c>
      <c r="F33" s="249">
        <f t="shared" si="2"/>
        <v>7.7175000000000002</v>
      </c>
      <c r="G33" s="250" t="s">
        <v>261</v>
      </c>
    </row>
    <row r="34" spans="1:7" x14ac:dyDescent="0.2">
      <c r="A34" s="238"/>
      <c r="B34" s="238"/>
    </row>
    <row r="35" spans="1:7" x14ac:dyDescent="0.2">
      <c r="A35" s="245" t="s">
        <v>259</v>
      </c>
      <c r="B35" s="252">
        <v>2</v>
      </c>
      <c r="C35" s="253">
        <v>2.9</v>
      </c>
      <c r="D35" s="248">
        <v>0.2</v>
      </c>
      <c r="E35" s="248">
        <v>0.05</v>
      </c>
      <c r="F35" s="244">
        <f>C35*(D35+0.1)*B35</f>
        <v>1.7400000000000002</v>
      </c>
      <c r="G35" s="239" t="s">
        <v>261</v>
      </c>
    </row>
    <row r="36" spans="1:7" x14ac:dyDescent="0.2">
      <c r="A36" s="238"/>
      <c r="B36" s="252">
        <v>2</v>
      </c>
      <c r="C36" s="253">
        <v>4.6500000000000004</v>
      </c>
      <c r="D36" s="248">
        <v>0.2</v>
      </c>
      <c r="E36" s="248">
        <v>0.05</v>
      </c>
      <c r="F36" s="244">
        <f t="shared" ref="F36:F49" si="3">C36*(D36+0.1)*B36</f>
        <v>2.7900000000000005</v>
      </c>
      <c r="G36" s="239" t="s">
        <v>261</v>
      </c>
    </row>
    <row r="37" spans="1:7" x14ac:dyDescent="0.2">
      <c r="B37" s="248">
        <v>2</v>
      </c>
      <c r="C37" s="253">
        <v>4.375</v>
      </c>
      <c r="D37" s="248">
        <v>0.2</v>
      </c>
      <c r="E37" s="248">
        <v>0.05</v>
      </c>
      <c r="F37" s="244">
        <f t="shared" si="3"/>
        <v>2.6250000000000004</v>
      </c>
      <c r="G37" s="239" t="s">
        <v>261</v>
      </c>
    </row>
    <row r="38" spans="1:7" x14ac:dyDescent="0.2">
      <c r="B38" s="248">
        <v>2</v>
      </c>
      <c r="C38" s="253">
        <v>2.625</v>
      </c>
      <c r="D38" s="248">
        <v>0.2</v>
      </c>
      <c r="E38" s="248">
        <v>0.05</v>
      </c>
      <c r="F38" s="244">
        <f t="shared" si="3"/>
        <v>1.5750000000000002</v>
      </c>
      <c r="G38" s="239" t="s">
        <v>261</v>
      </c>
    </row>
    <row r="39" spans="1:7" x14ac:dyDescent="0.2">
      <c r="B39" s="248">
        <v>5</v>
      </c>
      <c r="C39" s="253">
        <v>4.3499999999999996</v>
      </c>
      <c r="D39" s="248">
        <v>0.2</v>
      </c>
      <c r="E39" s="248">
        <v>0.05</v>
      </c>
      <c r="F39" s="244">
        <f t="shared" si="3"/>
        <v>6.5250000000000004</v>
      </c>
      <c r="G39" s="239" t="s">
        <v>261</v>
      </c>
    </row>
    <row r="40" spans="1:7" x14ac:dyDescent="0.2">
      <c r="B40" s="248">
        <v>5</v>
      </c>
      <c r="C40" s="253">
        <v>4.0999999999999996</v>
      </c>
      <c r="D40" s="248">
        <v>0.2</v>
      </c>
      <c r="E40" s="248">
        <v>0.05</v>
      </c>
      <c r="F40" s="244">
        <f t="shared" si="3"/>
        <v>6.15</v>
      </c>
      <c r="G40" s="239" t="s">
        <v>261</v>
      </c>
    </row>
    <row r="41" spans="1:7" x14ac:dyDescent="0.2">
      <c r="B41" s="248">
        <v>1</v>
      </c>
      <c r="C41" s="253">
        <v>0.125</v>
      </c>
      <c r="D41" s="248">
        <v>0.2</v>
      </c>
      <c r="E41" s="248">
        <v>0.05</v>
      </c>
      <c r="F41" s="244">
        <f t="shared" si="3"/>
        <v>3.7500000000000006E-2</v>
      </c>
      <c r="G41" s="239" t="s">
        <v>261</v>
      </c>
    </row>
    <row r="42" spans="1:7" x14ac:dyDescent="0.2">
      <c r="B42" s="248">
        <v>1</v>
      </c>
      <c r="C42" s="253">
        <v>4.875</v>
      </c>
      <c r="D42" s="248">
        <v>0.2</v>
      </c>
      <c r="E42" s="248">
        <v>0.05</v>
      </c>
      <c r="F42" s="244">
        <f t="shared" si="3"/>
        <v>1.4625000000000001</v>
      </c>
      <c r="G42" s="239" t="s">
        <v>261</v>
      </c>
    </row>
    <row r="43" spans="1:7" x14ac:dyDescent="0.2">
      <c r="B43" s="248">
        <v>1</v>
      </c>
      <c r="C43" s="253">
        <v>3.125</v>
      </c>
      <c r="D43" s="248">
        <v>0.2</v>
      </c>
      <c r="E43" s="248">
        <v>0.05</v>
      </c>
      <c r="F43" s="244">
        <f t="shared" si="3"/>
        <v>0.93750000000000011</v>
      </c>
      <c r="G43" s="239" t="s">
        <v>261</v>
      </c>
    </row>
    <row r="44" spans="1:7" x14ac:dyDescent="0.2">
      <c r="B44" s="248">
        <v>2</v>
      </c>
      <c r="C44" s="253">
        <v>3.1</v>
      </c>
      <c r="D44" s="248">
        <v>0.2</v>
      </c>
      <c r="E44" s="248">
        <v>0.05</v>
      </c>
      <c r="F44" s="244">
        <f t="shared" si="3"/>
        <v>1.8600000000000003</v>
      </c>
      <c r="G44" s="239" t="s">
        <v>261</v>
      </c>
    </row>
    <row r="45" spans="1:7" x14ac:dyDescent="0.2">
      <c r="B45" s="248">
        <v>2</v>
      </c>
      <c r="C45" s="253">
        <v>3.35</v>
      </c>
      <c r="D45" s="248">
        <v>0.2</v>
      </c>
      <c r="E45" s="248">
        <v>0.05</v>
      </c>
      <c r="F45" s="244">
        <f t="shared" si="3"/>
        <v>2.0100000000000002</v>
      </c>
      <c r="G45" s="239" t="s">
        <v>261</v>
      </c>
    </row>
    <row r="46" spans="1:7" x14ac:dyDescent="0.2">
      <c r="B46" s="248">
        <v>5</v>
      </c>
      <c r="C46" s="253">
        <v>3.8</v>
      </c>
      <c r="D46" s="248">
        <v>0.2</v>
      </c>
      <c r="E46" s="248">
        <v>0.05</v>
      </c>
      <c r="F46" s="244">
        <f t="shared" si="3"/>
        <v>5.7000000000000011</v>
      </c>
      <c r="G46" s="239" t="s">
        <v>261</v>
      </c>
    </row>
    <row r="47" spans="1:7" x14ac:dyDescent="0.2">
      <c r="B47" s="248">
        <v>5</v>
      </c>
      <c r="C47" s="253">
        <v>2.8</v>
      </c>
      <c r="D47" s="248">
        <v>0.2</v>
      </c>
      <c r="E47" s="248">
        <v>0.05</v>
      </c>
      <c r="F47" s="244">
        <f t="shared" si="3"/>
        <v>4.2</v>
      </c>
      <c r="G47" s="239" t="s">
        <v>261</v>
      </c>
    </row>
    <row r="48" spans="1:7" x14ac:dyDescent="0.2">
      <c r="B48" s="248">
        <v>7</v>
      </c>
      <c r="C48" s="253">
        <v>3.5</v>
      </c>
      <c r="D48" s="248">
        <v>0.2</v>
      </c>
      <c r="E48" s="248">
        <v>0.05</v>
      </c>
      <c r="F48" s="244">
        <f t="shared" si="3"/>
        <v>7.3500000000000014</v>
      </c>
      <c r="G48" s="239" t="s">
        <v>261</v>
      </c>
    </row>
    <row r="49" spans="1:7" x14ac:dyDescent="0.2">
      <c r="B49" s="248">
        <v>1</v>
      </c>
      <c r="C49" s="253">
        <v>2.1</v>
      </c>
      <c r="D49" s="248">
        <v>0.2</v>
      </c>
      <c r="E49" s="248">
        <v>0.05</v>
      </c>
      <c r="F49" s="244">
        <f t="shared" si="3"/>
        <v>0.63000000000000012</v>
      </c>
      <c r="G49" s="239" t="s">
        <v>261</v>
      </c>
    </row>
    <row r="50" spans="1:7" x14ac:dyDescent="0.2">
      <c r="F50" s="249">
        <f>SUM(F35:F49)</f>
        <v>45.592500000000008</v>
      </c>
      <c r="G50" s="250" t="s">
        <v>261</v>
      </c>
    </row>
    <row r="51" spans="1:7" x14ac:dyDescent="0.2">
      <c r="F51" s="243"/>
      <c r="G51" s="250"/>
    </row>
    <row r="52" spans="1:7" x14ac:dyDescent="0.2">
      <c r="A52" s="265" t="s">
        <v>539</v>
      </c>
      <c r="B52" s="248">
        <v>1</v>
      </c>
      <c r="C52" s="253">
        <v>9.5500000000000007</v>
      </c>
      <c r="D52" s="248">
        <v>0.55000000000000004</v>
      </c>
      <c r="E52" s="248">
        <v>0.55000000000000004</v>
      </c>
      <c r="F52" s="249">
        <f>D52*C52*B52</f>
        <v>5.2525000000000004</v>
      </c>
      <c r="G52" s="250" t="s">
        <v>261</v>
      </c>
    </row>
    <row r="53" spans="1:7" x14ac:dyDescent="0.2">
      <c r="F53" s="243"/>
      <c r="G53" s="250"/>
    </row>
    <row r="54" spans="1:7" x14ac:dyDescent="0.2">
      <c r="A54" s="238" t="s">
        <v>266</v>
      </c>
      <c r="B54" s="238"/>
    </row>
    <row r="55" spans="1:7" x14ac:dyDescent="0.2">
      <c r="A55" s="238"/>
      <c r="B55" s="246" t="s">
        <v>254</v>
      </c>
      <c r="C55" s="240" t="s">
        <v>248</v>
      </c>
      <c r="D55" s="240" t="s">
        <v>249</v>
      </c>
      <c r="E55" s="240" t="s">
        <v>250</v>
      </c>
      <c r="F55" s="240" t="s">
        <v>251</v>
      </c>
    </row>
    <row r="56" spans="1:7" x14ac:dyDescent="0.2">
      <c r="A56" s="241" t="s">
        <v>244</v>
      </c>
      <c r="B56" s="247">
        <v>6</v>
      </c>
      <c r="C56" s="248">
        <v>2.4</v>
      </c>
      <c r="D56" s="248">
        <v>2.4</v>
      </c>
      <c r="E56" s="248">
        <v>0.35</v>
      </c>
      <c r="F56" s="249">
        <f>C56*D56*E56*B56</f>
        <v>12.096</v>
      </c>
      <c r="G56" s="250" t="s">
        <v>252</v>
      </c>
    </row>
    <row r="57" spans="1:7" x14ac:dyDescent="0.2">
      <c r="A57" s="241" t="s">
        <v>245</v>
      </c>
      <c r="B57" s="247">
        <v>11</v>
      </c>
      <c r="C57" s="248">
        <v>1.9</v>
      </c>
      <c r="D57" s="248">
        <v>1.9</v>
      </c>
      <c r="E57" s="248">
        <v>0.25</v>
      </c>
      <c r="F57" s="249">
        <f t="shared" ref="F57:F59" si="4">C57*D57*E57*B57</f>
        <v>9.9275000000000002</v>
      </c>
      <c r="G57" s="250" t="s">
        <v>252</v>
      </c>
    </row>
    <row r="58" spans="1:7" x14ac:dyDescent="0.2">
      <c r="A58" s="241" t="s">
        <v>246</v>
      </c>
      <c r="B58" s="247">
        <v>5</v>
      </c>
      <c r="C58" s="248">
        <v>1.4</v>
      </c>
      <c r="D58" s="248">
        <v>1.4</v>
      </c>
      <c r="E58" s="248">
        <v>0.25</v>
      </c>
      <c r="F58" s="249">
        <f t="shared" si="4"/>
        <v>2.4499999999999997</v>
      </c>
      <c r="G58" s="250" t="s">
        <v>252</v>
      </c>
    </row>
    <row r="59" spans="1:7" x14ac:dyDescent="0.2">
      <c r="A59" s="241" t="s">
        <v>247</v>
      </c>
      <c r="B59" s="247">
        <v>7</v>
      </c>
      <c r="C59" s="248">
        <v>0.85</v>
      </c>
      <c r="D59" s="248">
        <v>0.85</v>
      </c>
      <c r="E59" s="248">
        <v>0.25</v>
      </c>
      <c r="F59" s="249">
        <f t="shared" si="4"/>
        <v>1.2643749999999998</v>
      </c>
      <c r="G59" s="250" t="s">
        <v>252</v>
      </c>
    </row>
    <row r="60" spans="1:7" x14ac:dyDescent="0.2">
      <c r="A60" s="238"/>
      <c r="B60" s="238"/>
    </row>
    <row r="61" spans="1:7" x14ac:dyDescent="0.2">
      <c r="A61" s="245" t="s">
        <v>259</v>
      </c>
      <c r="B61" s="252">
        <v>4</v>
      </c>
      <c r="C61" s="253">
        <v>3.55</v>
      </c>
      <c r="D61" s="248">
        <v>0.2</v>
      </c>
      <c r="E61" s="248">
        <v>0.3</v>
      </c>
      <c r="F61" s="244">
        <f>C61*D61*E61*B61</f>
        <v>0.85199999999999998</v>
      </c>
      <c r="G61" s="239" t="s">
        <v>252</v>
      </c>
    </row>
    <row r="62" spans="1:7" x14ac:dyDescent="0.2">
      <c r="A62" s="238"/>
      <c r="B62" s="252">
        <v>4</v>
      </c>
      <c r="C62" s="253">
        <v>5.3</v>
      </c>
      <c r="D62" s="248">
        <v>0.2</v>
      </c>
      <c r="E62" s="248">
        <v>0.3</v>
      </c>
      <c r="F62" s="244">
        <f t="shared" ref="F62:F68" si="5">C62*D62*E62*B62</f>
        <v>1.272</v>
      </c>
      <c r="G62" s="239" t="s">
        <v>252</v>
      </c>
    </row>
    <row r="63" spans="1:7" x14ac:dyDescent="0.2">
      <c r="B63" s="248">
        <v>2</v>
      </c>
      <c r="C63" s="253">
        <v>5.75</v>
      </c>
      <c r="D63" s="248">
        <v>0.2</v>
      </c>
      <c r="E63" s="248">
        <v>0.3</v>
      </c>
      <c r="F63" s="244">
        <f t="shared" si="5"/>
        <v>0.69000000000000006</v>
      </c>
      <c r="G63" s="239" t="s">
        <v>252</v>
      </c>
    </row>
    <row r="64" spans="1:7" x14ac:dyDescent="0.2">
      <c r="B64" s="248">
        <v>21</v>
      </c>
      <c r="C64" s="253">
        <v>5.7</v>
      </c>
      <c r="D64" s="248">
        <v>0.2</v>
      </c>
      <c r="E64" s="248">
        <v>0.3</v>
      </c>
      <c r="F64" s="244">
        <f t="shared" si="5"/>
        <v>7.1820000000000004</v>
      </c>
      <c r="G64" s="239" t="s">
        <v>252</v>
      </c>
    </row>
    <row r="65" spans="1:8" x14ac:dyDescent="0.2">
      <c r="B65" s="248">
        <v>1</v>
      </c>
      <c r="C65" s="253">
        <v>1.25</v>
      </c>
      <c r="D65" s="248">
        <v>0.2</v>
      </c>
      <c r="E65" s="248">
        <v>0.3</v>
      </c>
      <c r="F65" s="244">
        <f t="shared" si="5"/>
        <v>7.4999999999999997E-2</v>
      </c>
      <c r="G65" s="239" t="s">
        <v>252</v>
      </c>
    </row>
    <row r="66" spans="1:8" x14ac:dyDescent="0.2">
      <c r="B66" s="248">
        <v>1</v>
      </c>
      <c r="C66" s="253">
        <v>4.25</v>
      </c>
      <c r="D66" s="248">
        <v>0.2</v>
      </c>
      <c r="E66" s="248">
        <v>0.3</v>
      </c>
      <c r="F66" s="244">
        <f t="shared" si="5"/>
        <v>0.255</v>
      </c>
      <c r="G66" s="239" t="s">
        <v>252</v>
      </c>
    </row>
    <row r="67" spans="1:8" x14ac:dyDescent="0.2">
      <c r="B67" s="248">
        <v>9</v>
      </c>
      <c r="C67" s="253">
        <v>4.7</v>
      </c>
      <c r="D67" s="248">
        <v>0.2</v>
      </c>
      <c r="E67" s="248">
        <v>0.3</v>
      </c>
      <c r="F67" s="244">
        <f t="shared" si="5"/>
        <v>2.5380000000000003</v>
      </c>
      <c r="G67" s="239" t="s">
        <v>252</v>
      </c>
    </row>
    <row r="68" spans="1:8" x14ac:dyDescent="0.2">
      <c r="B68" s="248">
        <v>1</v>
      </c>
      <c r="C68" s="253">
        <v>2.1</v>
      </c>
      <c r="D68" s="248">
        <v>0.2</v>
      </c>
      <c r="E68" s="248">
        <v>0.3</v>
      </c>
      <c r="F68" s="244">
        <f t="shared" si="5"/>
        <v>0.126</v>
      </c>
      <c r="G68" s="239" t="s">
        <v>252</v>
      </c>
    </row>
    <row r="69" spans="1:8" x14ac:dyDescent="0.2">
      <c r="F69" s="249">
        <f>SUM(F61:F68)</f>
        <v>12.99</v>
      </c>
      <c r="G69" s="250" t="s">
        <v>252</v>
      </c>
    </row>
    <row r="71" spans="1:8" x14ac:dyDescent="0.2">
      <c r="A71" s="265" t="s">
        <v>539</v>
      </c>
      <c r="B71" s="248">
        <v>1</v>
      </c>
      <c r="C71" s="253">
        <v>9.5500000000000007</v>
      </c>
      <c r="D71" s="248"/>
      <c r="E71" s="248">
        <v>0.14199999999999999</v>
      </c>
      <c r="F71" s="249">
        <f>E71*C71*B71</f>
        <v>1.3561000000000001</v>
      </c>
      <c r="G71" s="250" t="s">
        <v>252</v>
      </c>
    </row>
    <row r="72" spans="1:8" x14ac:dyDescent="0.2">
      <c r="A72" s="265" t="s">
        <v>547</v>
      </c>
      <c r="B72" s="248">
        <v>7</v>
      </c>
      <c r="C72" s="253">
        <v>0.2</v>
      </c>
      <c r="D72" s="248">
        <v>0.2</v>
      </c>
      <c r="E72" s="248">
        <v>0.3</v>
      </c>
      <c r="F72" s="249">
        <f>E72*D72*C72*B72</f>
        <v>8.4000000000000005E-2</v>
      </c>
      <c r="G72" s="250" t="s">
        <v>252</v>
      </c>
      <c r="H72" s="265"/>
    </row>
    <row r="73" spans="1:8" x14ac:dyDescent="0.2">
      <c r="A73" s="238" t="s">
        <v>267</v>
      </c>
      <c r="B73" s="238"/>
    </row>
    <row r="74" spans="1:8" x14ac:dyDescent="0.2">
      <c r="A74" s="238"/>
      <c r="B74" s="246" t="s">
        <v>254</v>
      </c>
      <c r="C74" s="240" t="s">
        <v>248</v>
      </c>
      <c r="D74" s="240" t="s">
        <v>249</v>
      </c>
      <c r="E74" s="240" t="s">
        <v>250</v>
      </c>
      <c r="F74" s="240" t="s">
        <v>273</v>
      </c>
    </row>
    <row r="75" spans="1:8" x14ac:dyDescent="0.2">
      <c r="A75" s="241" t="s">
        <v>244</v>
      </c>
      <c r="B75" s="247">
        <v>6</v>
      </c>
      <c r="C75" s="248">
        <v>2.4</v>
      </c>
      <c r="D75" s="248">
        <v>2.4</v>
      </c>
      <c r="E75" s="248">
        <v>0.35</v>
      </c>
      <c r="F75" s="249">
        <f>(C75+C75+D75+D75+0.2)*E75*B75</f>
        <v>20.579999999999995</v>
      </c>
      <c r="G75" s="250" t="s">
        <v>261</v>
      </c>
    </row>
    <row r="76" spans="1:8" x14ac:dyDescent="0.2">
      <c r="A76" s="241" t="s">
        <v>245</v>
      </c>
      <c r="B76" s="247">
        <v>11</v>
      </c>
      <c r="C76" s="248">
        <v>1.9</v>
      </c>
      <c r="D76" s="248">
        <v>1.9</v>
      </c>
      <c r="E76" s="248">
        <v>0.25</v>
      </c>
      <c r="F76" s="249">
        <f t="shared" ref="F76:F78" si="6">(C76+C76+D76+D76+0.2)*E76*B76</f>
        <v>21.45</v>
      </c>
      <c r="G76" s="250" t="s">
        <v>261</v>
      </c>
    </row>
    <row r="77" spans="1:8" x14ac:dyDescent="0.2">
      <c r="A77" s="241" t="s">
        <v>246</v>
      </c>
      <c r="B77" s="247">
        <v>5</v>
      </c>
      <c r="C77" s="248">
        <v>1.4</v>
      </c>
      <c r="D77" s="248">
        <v>1.4</v>
      </c>
      <c r="E77" s="248">
        <v>0.25</v>
      </c>
      <c r="F77" s="249">
        <f t="shared" si="6"/>
        <v>7.25</v>
      </c>
      <c r="G77" s="250" t="s">
        <v>261</v>
      </c>
    </row>
    <row r="78" spans="1:8" x14ac:dyDescent="0.2">
      <c r="A78" s="241" t="s">
        <v>247</v>
      </c>
      <c r="B78" s="247">
        <v>7</v>
      </c>
      <c r="C78" s="248">
        <v>0.85</v>
      </c>
      <c r="D78" s="248">
        <v>0.85</v>
      </c>
      <c r="E78" s="248">
        <v>0.25</v>
      </c>
      <c r="F78" s="249">
        <f t="shared" si="6"/>
        <v>6.3</v>
      </c>
      <c r="G78" s="250" t="s">
        <v>261</v>
      </c>
    </row>
    <row r="79" spans="1:8" x14ac:dyDescent="0.2">
      <c r="A79" s="238"/>
      <c r="B79" s="238"/>
    </row>
    <row r="80" spans="1:8" x14ac:dyDescent="0.2">
      <c r="A80" s="245" t="s">
        <v>259</v>
      </c>
      <c r="B80" s="252">
        <v>4</v>
      </c>
      <c r="C80" s="253">
        <v>3.55</v>
      </c>
      <c r="D80" s="248">
        <v>0.2</v>
      </c>
      <c r="E80" s="248">
        <v>0.3</v>
      </c>
      <c r="F80" s="244">
        <f>C80*E80*B80*2</f>
        <v>8.52</v>
      </c>
      <c r="G80" s="239" t="s">
        <v>261</v>
      </c>
    </row>
    <row r="81" spans="1:7" x14ac:dyDescent="0.2">
      <c r="A81" s="238"/>
      <c r="B81" s="252">
        <v>4</v>
      </c>
      <c r="C81" s="253">
        <v>5.3</v>
      </c>
      <c r="D81" s="248">
        <v>0.2</v>
      </c>
      <c r="E81" s="248">
        <v>0.3</v>
      </c>
      <c r="F81" s="244">
        <f t="shared" ref="F81:F87" si="7">C81*E81*B81*2</f>
        <v>12.719999999999999</v>
      </c>
      <c r="G81" s="239" t="s">
        <v>261</v>
      </c>
    </row>
    <row r="82" spans="1:7" x14ac:dyDescent="0.2">
      <c r="B82" s="248">
        <v>2</v>
      </c>
      <c r="C82" s="253">
        <v>5.75</v>
      </c>
      <c r="D82" s="248">
        <v>0.2</v>
      </c>
      <c r="E82" s="248">
        <v>0.3</v>
      </c>
      <c r="F82" s="244">
        <f t="shared" si="7"/>
        <v>6.8999999999999995</v>
      </c>
      <c r="G82" s="239" t="s">
        <v>261</v>
      </c>
    </row>
    <row r="83" spans="1:7" x14ac:dyDescent="0.2">
      <c r="B83" s="248">
        <v>21</v>
      </c>
      <c r="C83" s="253">
        <v>5.7</v>
      </c>
      <c r="D83" s="248">
        <v>0.2</v>
      </c>
      <c r="E83" s="248">
        <v>0.3</v>
      </c>
      <c r="F83" s="244">
        <f t="shared" si="7"/>
        <v>71.819999999999993</v>
      </c>
      <c r="G83" s="239" t="s">
        <v>261</v>
      </c>
    </row>
    <row r="84" spans="1:7" x14ac:dyDescent="0.2">
      <c r="B84" s="248">
        <v>1</v>
      </c>
      <c r="C84" s="253">
        <v>1.25</v>
      </c>
      <c r="D84" s="248">
        <v>0.2</v>
      </c>
      <c r="E84" s="248">
        <v>0.3</v>
      </c>
      <c r="F84" s="244">
        <f t="shared" si="7"/>
        <v>0.75</v>
      </c>
      <c r="G84" s="239" t="s">
        <v>261</v>
      </c>
    </row>
    <row r="85" spans="1:7" x14ac:dyDescent="0.2">
      <c r="B85" s="248">
        <v>1</v>
      </c>
      <c r="C85" s="253">
        <v>4.25</v>
      </c>
      <c r="D85" s="248">
        <v>0.2</v>
      </c>
      <c r="E85" s="248">
        <v>0.3</v>
      </c>
      <c r="F85" s="244">
        <f t="shared" si="7"/>
        <v>2.5499999999999998</v>
      </c>
      <c r="G85" s="239" t="s">
        <v>261</v>
      </c>
    </row>
    <row r="86" spans="1:7" x14ac:dyDescent="0.2">
      <c r="B86" s="248">
        <v>9</v>
      </c>
      <c r="C86" s="253">
        <v>4.7</v>
      </c>
      <c r="D86" s="248">
        <v>0.2</v>
      </c>
      <c r="E86" s="248">
        <v>0.3</v>
      </c>
      <c r="F86" s="244">
        <f t="shared" si="7"/>
        <v>25.38</v>
      </c>
      <c r="G86" s="239" t="s">
        <v>261</v>
      </c>
    </row>
    <row r="87" spans="1:7" x14ac:dyDescent="0.2">
      <c r="B87" s="248">
        <v>1</v>
      </c>
      <c r="C87" s="253">
        <v>2.1</v>
      </c>
      <c r="D87" s="248">
        <v>0.2</v>
      </c>
      <c r="E87" s="248">
        <v>0.3</v>
      </c>
      <c r="F87" s="244">
        <f t="shared" si="7"/>
        <v>1.26</v>
      </c>
      <c r="G87" s="239" t="s">
        <v>261</v>
      </c>
    </row>
    <row r="88" spans="1:7" x14ac:dyDescent="0.2">
      <c r="F88" s="249">
        <f>SUM(F80:F87)</f>
        <v>129.89999999999998</v>
      </c>
      <c r="G88" s="250" t="s">
        <v>261</v>
      </c>
    </row>
    <row r="89" spans="1:7" x14ac:dyDescent="0.2">
      <c r="A89" s="238"/>
      <c r="B89" s="238"/>
    </row>
    <row r="90" spans="1:7" x14ac:dyDescent="0.2">
      <c r="A90" s="265" t="s">
        <v>539</v>
      </c>
      <c r="B90" s="248">
        <v>1</v>
      </c>
      <c r="C90" s="253">
        <v>9.5500000000000007</v>
      </c>
      <c r="D90" s="248"/>
      <c r="E90" s="248">
        <v>0.4</v>
      </c>
      <c r="F90" s="249">
        <f>E90*C90*B90*2</f>
        <v>7.6400000000000006</v>
      </c>
      <c r="G90" s="250" t="s">
        <v>261</v>
      </c>
    </row>
    <row r="91" spans="1:7" x14ac:dyDescent="0.2">
      <c r="A91" s="238" t="s">
        <v>272</v>
      </c>
      <c r="B91" s="238"/>
    </row>
    <row r="92" spans="1:7" x14ac:dyDescent="0.2">
      <c r="A92" s="238"/>
      <c r="B92" s="246" t="s">
        <v>254</v>
      </c>
      <c r="C92" s="240" t="s">
        <v>248</v>
      </c>
      <c r="D92" s="240" t="s">
        <v>249</v>
      </c>
      <c r="E92" s="240" t="s">
        <v>250</v>
      </c>
      <c r="F92" s="240" t="s">
        <v>251</v>
      </c>
    </row>
    <row r="93" spans="1:7" x14ac:dyDescent="0.2">
      <c r="A93" s="241" t="s">
        <v>244</v>
      </c>
      <c r="B93" s="247">
        <v>6</v>
      </c>
      <c r="C93" s="248">
        <v>2.4</v>
      </c>
      <c r="D93" s="248">
        <v>2.4</v>
      </c>
      <c r="E93" s="248">
        <v>0.35</v>
      </c>
      <c r="F93" s="249">
        <f>(C93/0.1+1)*(D93+0.1)*2*B93*(16*16/162)</f>
        <v>1185.185185185185</v>
      </c>
      <c r="G93" s="250" t="s">
        <v>2</v>
      </c>
    </row>
    <row r="94" spans="1:7" x14ac:dyDescent="0.2">
      <c r="A94" s="241" t="s">
        <v>245</v>
      </c>
      <c r="B94" s="247">
        <v>11</v>
      </c>
      <c r="C94" s="248">
        <v>1.9</v>
      </c>
      <c r="D94" s="248">
        <v>1.9</v>
      </c>
      <c r="E94" s="248">
        <v>0.25</v>
      </c>
      <c r="F94" s="249">
        <f>(C94/0.1+1)*(D94+0.1)*2*B94*(16*16/162)</f>
        <v>1390.6172839506171</v>
      </c>
      <c r="G94" s="250" t="s">
        <v>2</v>
      </c>
    </row>
    <row r="95" spans="1:7" x14ac:dyDescent="0.2">
      <c r="A95" s="241" t="s">
        <v>246</v>
      </c>
      <c r="B95" s="247">
        <v>5</v>
      </c>
      <c r="C95" s="248">
        <v>1.4</v>
      </c>
      <c r="D95" s="248">
        <v>1.4</v>
      </c>
      <c r="E95" s="248">
        <v>0.25</v>
      </c>
      <c r="F95" s="249">
        <f t="shared" ref="F95:F96" si="8">(C95/0.1+1)*(D95+0.1)*2*B95*(16*16/162)</f>
        <v>355.55555555555549</v>
      </c>
      <c r="G95" s="250" t="s">
        <v>2</v>
      </c>
    </row>
    <row r="96" spans="1:7" x14ac:dyDescent="0.2">
      <c r="A96" s="241" t="s">
        <v>247</v>
      </c>
      <c r="B96" s="247">
        <v>7</v>
      </c>
      <c r="C96" s="248">
        <v>0.85</v>
      </c>
      <c r="D96" s="248">
        <v>0.85</v>
      </c>
      <c r="E96" s="248">
        <v>0.25</v>
      </c>
      <c r="F96" s="249">
        <f t="shared" si="8"/>
        <v>199.66419753086419</v>
      </c>
      <c r="G96" s="250" t="s">
        <v>2</v>
      </c>
    </row>
    <row r="97" spans="1:10" x14ac:dyDescent="0.2">
      <c r="A97" s="238"/>
      <c r="B97" s="238"/>
      <c r="F97" s="240" t="s">
        <v>276</v>
      </c>
      <c r="G97" s="240"/>
      <c r="H97" s="240" t="s">
        <v>275</v>
      </c>
    </row>
    <row r="98" spans="1:10" x14ac:dyDescent="0.2">
      <c r="A98" s="245" t="s">
        <v>544</v>
      </c>
      <c r="B98" s="252">
        <v>4</v>
      </c>
      <c r="C98" s="253">
        <v>3.55</v>
      </c>
      <c r="D98" s="248">
        <v>0.2</v>
      </c>
      <c r="E98" s="248">
        <v>0.3</v>
      </c>
      <c r="F98" s="244">
        <f>C98*4*B98*(16*16/162)</f>
        <v>89.758024691358017</v>
      </c>
      <c r="G98" s="239" t="s">
        <v>2</v>
      </c>
      <c r="H98" s="239">
        <f>C98*B98</f>
        <v>14.2</v>
      </c>
    </row>
    <row r="99" spans="1:10" x14ac:dyDescent="0.2">
      <c r="A99" s="238"/>
      <c r="B99" s="252">
        <v>4</v>
      </c>
      <c r="C99" s="253">
        <v>5.3</v>
      </c>
      <c r="D99" s="248">
        <v>0.2</v>
      </c>
      <c r="E99" s="248">
        <v>0.3</v>
      </c>
      <c r="F99" s="244">
        <f t="shared" ref="F99:F105" si="9">C99*4*B99*(16*16/162)</f>
        <v>134.00493827160491</v>
      </c>
      <c r="G99" s="239" t="s">
        <v>2</v>
      </c>
      <c r="H99" s="239">
        <f t="shared" ref="H99:H105" si="10">C99*B99</f>
        <v>21.2</v>
      </c>
    </row>
    <row r="100" spans="1:10" x14ac:dyDescent="0.2">
      <c r="B100" s="248">
        <v>2</v>
      </c>
      <c r="C100" s="253">
        <v>5.75</v>
      </c>
      <c r="D100" s="248">
        <v>0.2</v>
      </c>
      <c r="E100" s="248">
        <v>0.3</v>
      </c>
      <c r="F100" s="244">
        <f t="shared" si="9"/>
        <v>72.691358024691354</v>
      </c>
      <c r="G100" s="239" t="s">
        <v>2</v>
      </c>
      <c r="H100" s="239">
        <f t="shared" si="10"/>
        <v>11.5</v>
      </c>
    </row>
    <row r="101" spans="1:10" x14ac:dyDescent="0.2">
      <c r="B101" s="248">
        <v>21</v>
      </c>
      <c r="C101" s="253">
        <v>5.7</v>
      </c>
      <c r="D101" s="248">
        <v>0.2</v>
      </c>
      <c r="E101" s="248">
        <v>0.3</v>
      </c>
      <c r="F101" s="244">
        <f t="shared" si="9"/>
        <v>756.62222222222215</v>
      </c>
      <c r="G101" s="239" t="s">
        <v>2</v>
      </c>
      <c r="H101" s="239">
        <f t="shared" si="10"/>
        <v>119.7</v>
      </c>
    </row>
    <row r="102" spans="1:10" x14ac:dyDescent="0.2">
      <c r="B102" s="248">
        <v>1</v>
      </c>
      <c r="C102" s="253">
        <v>1.25</v>
      </c>
      <c r="D102" s="248">
        <v>0.2</v>
      </c>
      <c r="E102" s="248">
        <v>0.3</v>
      </c>
      <c r="F102" s="244">
        <f t="shared" si="9"/>
        <v>7.9012345679012341</v>
      </c>
      <c r="G102" s="239" t="s">
        <v>2</v>
      </c>
      <c r="H102" s="239">
        <f t="shared" si="10"/>
        <v>1.25</v>
      </c>
    </row>
    <row r="103" spans="1:10" x14ac:dyDescent="0.2">
      <c r="B103" s="248">
        <v>1</v>
      </c>
      <c r="C103" s="253">
        <v>4.25</v>
      </c>
      <c r="D103" s="248">
        <v>0.2</v>
      </c>
      <c r="E103" s="248">
        <v>0.3</v>
      </c>
      <c r="F103" s="244">
        <f t="shared" si="9"/>
        <v>26.864197530864196</v>
      </c>
      <c r="G103" s="239" t="s">
        <v>2</v>
      </c>
      <c r="H103" s="239">
        <f t="shared" si="10"/>
        <v>4.25</v>
      </c>
    </row>
    <row r="104" spans="1:10" x14ac:dyDescent="0.2">
      <c r="B104" s="248">
        <v>9</v>
      </c>
      <c r="C104" s="253">
        <v>4.7</v>
      </c>
      <c r="D104" s="248">
        <v>0.2</v>
      </c>
      <c r="E104" s="248">
        <v>0.3</v>
      </c>
      <c r="F104" s="244">
        <f t="shared" si="9"/>
        <v>267.37777777777779</v>
      </c>
      <c r="G104" s="239" t="s">
        <v>2</v>
      </c>
      <c r="H104" s="239">
        <f t="shared" si="10"/>
        <v>42.300000000000004</v>
      </c>
    </row>
    <row r="105" spans="1:10" x14ac:dyDescent="0.2">
      <c r="B105" s="248">
        <v>1</v>
      </c>
      <c r="C105" s="253">
        <v>2.1</v>
      </c>
      <c r="D105" s="248">
        <v>0.2</v>
      </c>
      <c r="E105" s="248">
        <v>0.3</v>
      </c>
      <c r="F105" s="244">
        <f t="shared" si="9"/>
        <v>13.274074074074074</v>
      </c>
      <c r="G105" s="239" t="s">
        <v>2</v>
      </c>
      <c r="H105" s="239">
        <f t="shared" si="10"/>
        <v>2.1</v>
      </c>
    </row>
    <row r="106" spans="1:10" x14ac:dyDescent="0.2">
      <c r="F106" s="249">
        <f>SUM(F98:F105)</f>
        <v>1368.4938271604938</v>
      </c>
      <c r="G106" s="250" t="s">
        <v>2</v>
      </c>
      <c r="H106" s="239">
        <f>SUM(H98:H105)</f>
        <v>216.5</v>
      </c>
      <c r="I106" s="249">
        <f>(H106/0.15+1)*0.8*(6*6/162)</f>
        <v>256.77037037037042</v>
      </c>
      <c r="J106" s="250" t="s">
        <v>2</v>
      </c>
    </row>
    <row r="108" spans="1:10" x14ac:dyDescent="0.2">
      <c r="A108" s="265" t="s">
        <v>539</v>
      </c>
      <c r="B108" s="248">
        <v>1</v>
      </c>
      <c r="C108" s="253">
        <v>9.5500000000000007</v>
      </c>
      <c r="D108" s="248"/>
      <c r="E108" s="248"/>
      <c r="F108" s="244">
        <f>C108*6*B108*(12*12/162)</f>
        <v>50.933333333333337</v>
      </c>
      <c r="G108" s="239" t="s">
        <v>2</v>
      </c>
      <c r="I108" s="244">
        <f>(C108/0.1+1)*0.915*(6*6/162)</f>
        <v>19.621666666666666</v>
      </c>
      <c r="J108" s="239" t="s">
        <v>2</v>
      </c>
    </row>
    <row r="109" spans="1:10" x14ac:dyDescent="0.2">
      <c r="B109" s="248">
        <v>1</v>
      </c>
      <c r="C109" s="253">
        <v>9.5500000000000007</v>
      </c>
      <c r="D109" s="248"/>
      <c r="E109" s="248"/>
      <c r="F109" s="244">
        <f>C109*2*B109*(12*12/162)</f>
        <v>16.977777777777778</v>
      </c>
      <c r="G109" s="239" t="s">
        <v>2</v>
      </c>
      <c r="I109" s="244">
        <f>0.15*3*7*(6*6/162)</f>
        <v>0.69999999999999984</v>
      </c>
      <c r="J109" s="239" t="s">
        <v>2</v>
      </c>
    </row>
    <row r="110" spans="1:10" x14ac:dyDescent="0.2">
      <c r="B110" s="248">
        <v>1</v>
      </c>
      <c r="C110" s="253">
        <v>9.5500000000000007</v>
      </c>
      <c r="D110" s="248"/>
      <c r="E110" s="248"/>
      <c r="F110" s="244">
        <f>(C110/0.15+1)*0.585*(12*12/162)</f>
        <v>33.626666666666665</v>
      </c>
      <c r="G110" s="239" t="s">
        <v>2</v>
      </c>
      <c r="I110" s="243">
        <f>SUM(I108:I109)</f>
        <v>20.321666666666665</v>
      </c>
      <c r="J110" s="250" t="s">
        <v>2</v>
      </c>
    </row>
    <row r="111" spans="1:10" x14ac:dyDescent="0.2">
      <c r="F111" s="249">
        <f>SUM(F108:F110)</f>
        <v>101.53777777777778</v>
      </c>
      <c r="G111" s="250" t="s">
        <v>2</v>
      </c>
    </row>
    <row r="113" spans="1:7" x14ac:dyDescent="0.2">
      <c r="A113" s="265" t="s">
        <v>546</v>
      </c>
      <c r="B113" s="239">
        <v>7</v>
      </c>
      <c r="C113" s="239">
        <v>0.56000000000000005</v>
      </c>
      <c r="F113" s="239">
        <f>C113*B113*4*12*12/162</f>
        <v>13.937777777777779</v>
      </c>
    </row>
    <row r="116" spans="1:7" x14ac:dyDescent="0.2">
      <c r="A116" s="239" t="s">
        <v>277</v>
      </c>
      <c r="F116" s="249">
        <f>(F106+F96+F95+F94+F93+F111)*0.15</f>
        <v>690.15807407407385</v>
      </c>
      <c r="G116" s="239" t="s">
        <v>2</v>
      </c>
    </row>
    <row r="118" spans="1:7" x14ac:dyDescent="0.2">
      <c r="A118" s="238" t="s">
        <v>278</v>
      </c>
      <c r="B118" s="238"/>
    </row>
    <row r="119" spans="1:7" x14ac:dyDescent="0.2">
      <c r="A119" s="238"/>
      <c r="B119" s="246" t="s">
        <v>254</v>
      </c>
      <c r="C119" s="240" t="s">
        <v>248</v>
      </c>
      <c r="D119" s="240" t="s">
        <v>249</v>
      </c>
      <c r="E119" s="240" t="s">
        <v>250</v>
      </c>
      <c r="F119" s="240" t="s">
        <v>273</v>
      </c>
    </row>
    <row r="120" spans="1:7" x14ac:dyDescent="0.2">
      <c r="A120" s="241" t="s">
        <v>244</v>
      </c>
      <c r="B120" s="247">
        <v>6</v>
      </c>
      <c r="C120" s="248">
        <v>2.4</v>
      </c>
      <c r="D120" s="248">
        <v>2.4</v>
      </c>
      <c r="E120" s="248">
        <v>0.35</v>
      </c>
      <c r="F120" s="249">
        <f>((C120+C120+D120+D120)*E120*B120)+(C120*D120*B120)</f>
        <v>54.72</v>
      </c>
      <c r="G120" s="250" t="s">
        <v>261</v>
      </c>
    </row>
    <row r="121" spans="1:7" x14ac:dyDescent="0.2">
      <c r="A121" s="241" t="s">
        <v>245</v>
      </c>
      <c r="B121" s="247">
        <v>11</v>
      </c>
      <c r="C121" s="248">
        <v>1.9</v>
      </c>
      <c r="D121" s="248">
        <v>1.9</v>
      </c>
      <c r="E121" s="248">
        <v>0.25</v>
      </c>
      <c r="F121" s="249">
        <f>((C121+C121+D121+D121)*E121*B121)+(C121*D121*B121)</f>
        <v>60.61</v>
      </c>
      <c r="G121" s="250" t="s">
        <v>261</v>
      </c>
    </row>
    <row r="122" spans="1:7" x14ac:dyDescent="0.2">
      <c r="A122" s="241" t="s">
        <v>246</v>
      </c>
      <c r="B122" s="247">
        <v>5</v>
      </c>
      <c r="C122" s="248">
        <v>1.4</v>
      </c>
      <c r="D122" s="248">
        <v>1.4</v>
      </c>
      <c r="E122" s="248">
        <v>0.25</v>
      </c>
      <c r="F122" s="249">
        <f t="shared" ref="F122:F123" si="11">((C122+C122+D122+D122)*E122*B122)+(C122*D122*B122)</f>
        <v>16.799999999999997</v>
      </c>
      <c r="G122" s="250" t="s">
        <v>261</v>
      </c>
    </row>
    <row r="123" spans="1:7" x14ac:dyDescent="0.2">
      <c r="A123" s="241" t="s">
        <v>247</v>
      </c>
      <c r="B123" s="247">
        <v>7</v>
      </c>
      <c r="C123" s="248">
        <v>0.85</v>
      </c>
      <c r="D123" s="248">
        <v>0.85</v>
      </c>
      <c r="E123" s="248">
        <v>0.25</v>
      </c>
      <c r="F123" s="249">
        <f t="shared" si="11"/>
        <v>11.0075</v>
      </c>
      <c r="G123" s="250" t="s">
        <v>261</v>
      </c>
    </row>
    <row r="124" spans="1:7" x14ac:dyDescent="0.2">
      <c r="A124" s="238"/>
      <c r="B124" s="238"/>
    </row>
    <row r="125" spans="1:7" x14ac:dyDescent="0.2">
      <c r="A125" s="245" t="s">
        <v>544</v>
      </c>
      <c r="B125" s="252">
        <v>4</v>
      </c>
      <c r="C125" s="259">
        <v>3.55</v>
      </c>
      <c r="D125" s="248">
        <v>0.2</v>
      </c>
      <c r="E125" s="248">
        <v>0.3</v>
      </c>
      <c r="F125" s="244">
        <f>(C125*E125*2*B125)+(C125*D125*B125*0.8)</f>
        <v>10.792</v>
      </c>
      <c r="G125" s="239" t="s">
        <v>261</v>
      </c>
    </row>
    <row r="126" spans="1:7" x14ac:dyDescent="0.2">
      <c r="A126" s="238"/>
      <c r="B126" s="252">
        <v>4</v>
      </c>
      <c r="C126" s="259">
        <v>5.3</v>
      </c>
      <c r="D126" s="248">
        <v>0.2</v>
      </c>
      <c r="E126" s="248">
        <v>0.3</v>
      </c>
      <c r="F126" s="244">
        <f t="shared" ref="F126:F132" si="12">(C126*E126*2*B126)+(C126*D126*B126*0.8)</f>
        <v>16.111999999999998</v>
      </c>
      <c r="G126" s="239" t="s">
        <v>261</v>
      </c>
    </row>
    <row r="127" spans="1:7" x14ac:dyDescent="0.2">
      <c r="B127" s="248">
        <v>2</v>
      </c>
      <c r="C127" s="259">
        <v>5.75</v>
      </c>
      <c r="D127" s="248">
        <v>0.2</v>
      </c>
      <c r="E127" s="248">
        <v>0.3</v>
      </c>
      <c r="F127" s="244">
        <f t="shared" si="12"/>
        <v>8.74</v>
      </c>
      <c r="G127" s="239" t="s">
        <v>261</v>
      </c>
    </row>
    <row r="128" spans="1:7" x14ac:dyDescent="0.2">
      <c r="B128" s="248">
        <v>21</v>
      </c>
      <c r="C128" s="259">
        <v>5.7</v>
      </c>
      <c r="D128" s="248">
        <v>0.2</v>
      </c>
      <c r="E128" s="248">
        <v>0.3</v>
      </c>
      <c r="F128" s="244">
        <f t="shared" si="12"/>
        <v>90.971999999999994</v>
      </c>
      <c r="G128" s="239" t="s">
        <v>261</v>
      </c>
    </row>
    <row r="129" spans="1:7" x14ac:dyDescent="0.2">
      <c r="B129" s="248">
        <v>1</v>
      </c>
      <c r="C129" s="259">
        <v>1.25</v>
      </c>
      <c r="D129" s="248">
        <v>0.2</v>
      </c>
      <c r="E129" s="248">
        <v>0.3</v>
      </c>
      <c r="F129" s="244">
        <f t="shared" si="12"/>
        <v>0.95</v>
      </c>
      <c r="G129" s="239" t="s">
        <v>261</v>
      </c>
    </row>
    <row r="130" spans="1:7" x14ac:dyDescent="0.2">
      <c r="B130" s="248">
        <v>1</v>
      </c>
      <c r="C130" s="259">
        <v>4.25</v>
      </c>
      <c r="D130" s="248">
        <v>0.2</v>
      </c>
      <c r="E130" s="248">
        <v>0.3</v>
      </c>
      <c r="F130" s="244">
        <f t="shared" si="12"/>
        <v>3.23</v>
      </c>
      <c r="G130" s="239" t="s">
        <v>261</v>
      </c>
    </row>
    <row r="131" spans="1:7" x14ac:dyDescent="0.2">
      <c r="B131" s="248">
        <v>9</v>
      </c>
      <c r="C131" s="259">
        <v>4.7</v>
      </c>
      <c r="D131" s="248">
        <v>0.2</v>
      </c>
      <c r="E131" s="248">
        <v>0.3</v>
      </c>
      <c r="F131" s="244">
        <f t="shared" si="12"/>
        <v>32.147999999999996</v>
      </c>
      <c r="G131" s="239" t="s">
        <v>261</v>
      </c>
    </row>
    <row r="132" spans="1:7" x14ac:dyDescent="0.2">
      <c r="B132" s="248">
        <v>1</v>
      </c>
      <c r="C132" s="253">
        <v>2.1</v>
      </c>
      <c r="D132" s="248">
        <v>0.2</v>
      </c>
      <c r="E132" s="248">
        <v>0.3</v>
      </c>
      <c r="F132" s="244">
        <f t="shared" si="12"/>
        <v>1.5960000000000001</v>
      </c>
      <c r="G132" s="239" t="s">
        <v>261</v>
      </c>
    </row>
    <row r="133" spans="1:7" x14ac:dyDescent="0.2">
      <c r="C133" s="260"/>
      <c r="F133" s="249">
        <f>SUM(F125:F132)</f>
        <v>164.54</v>
      </c>
      <c r="G133" s="250" t="s">
        <v>261</v>
      </c>
    </row>
    <row r="134" spans="1:7" ht="12.75" customHeight="1" x14ac:dyDescent="0.2">
      <c r="C134" s="260"/>
    </row>
    <row r="135" spans="1:7" ht="12.75" customHeight="1" x14ac:dyDescent="0.2">
      <c r="A135" s="245" t="s">
        <v>539</v>
      </c>
      <c r="B135" s="248">
        <v>1</v>
      </c>
      <c r="C135" s="253">
        <v>9.5500000000000007</v>
      </c>
      <c r="D135" s="248"/>
      <c r="E135" s="248">
        <v>0.625</v>
      </c>
      <c r="F135" s="244">
        <f>E135*C135*2*B135</f>
        <v>11.9375</v>
      </c>
      <c r="G135" s="239" t="s">
        <v>261</v>
      </c>
    </row>
    <row r="136" spans="1:7" ht="12.75" customHeight="1" x14ac:dyDescent="0.2">
      <c r="C136" s="260"/>
      <c r="E136" s="260"/>
      <c r="G136" s="260"/>
    </row>
    <row r="137" spans="1:7" ht="12.75" customHeight="1" x14ac:dyDescent="0.2">
      <c r="C137" s="260"/>
      <c r="E137" s="260"/>
      <c r="G137" s="260"/>
    </row>
    <row r="138" spans="1:7" ht="12.75" customHeight="1" x14ac:dyDescent="0.2">
      <c r="C138" s="260"/>
      <c r="E138" s="260"/>
      <c r="G138" s="260"/>
    </row>
    <row r="139" spans="1:7" x14ac:dyDescent="0.2">
      <c r="A139" s="239" t="s">
        <v>280</v>
      </c>
    </row>
    <row r="140" spans="1:7" x14ac:dyDescent="0.2">
      <c r="B140" s="240" t="s">
        <v>254</v>
      </c>
      <c r="C140" s="261" t="s">
        <v>248</v>
      </c>
      <c r="D140" s="240" t="s">
        <v>279</v>
      </c>
      <c r="E140" s="240" t="s">
        <v>250</v>
      </c>
      <c r="F140" s="240" t="s">
        <v>273</v>
      </c>
    </row>
    <row r="141" spans="1:7" x14ac:dyDescent="0.2">
      <c r="B141" s="240">
        <v>2</v>
      </c>
      <c r="C141" s="259">
        <v>114</v>
      </c>
      <c r="D141" s="239">
        <v>0.1</v>
      </c>
      <c r="E141" s="239">
        <v>0.75</v>
      </c>
      <c r="F141" s="244">
        <f>E141*C141*B141</f>
        <v>171</v>
      </c>
      <c r="G141" s="250" t="s">
        <v>261</v>
      </c>
    </row>
    <row r="143" spans="1:7" x14ac:dyDescent="0.2">
      <c r="A143" s="239" t="s">
        <v>282</v>
      </c>
    </row>
    <row r="144" spans="1:7" x14ac:dyDescent="0.2">
      <c r="B144" s="240" t="s">
        <v>254</v>
      </c>
      <c r="C144" s="240" t="s">
        <v>274</v>
      </c>
      <c r="D144" s="239" t="s">
        <v>250</v>
      </c>
      <c r="F144" s="240" t="s">
        <v>283</v>
      </c>
    </row>
    <row r="145" spans="1:7" x14ac:dyDescent="0.2">
      <c r="B145" s="240">
        <v>1</v>
      </c>
      <c r="C145" s="259">
        <v>739.50599999999997</v>
      </c>
      <c r="D145" s="239">
        <v>0.1</v>
      </c>
      <c r="F145" s="244">
        <f>D145*C145</f>
        <v>73.950599999999994</v>
      </c>
      <c r="G145" s="250" t="s">
        <v>252</v>
      </c>
    </row>
    <row r="147" spans="1:7" x14ac:dyDescent="0.2">
      <c r="A147" s="239" t="s">
        <v>285</v>
      </c>
    </row>
    <row r="148" spans="1:7" x14ac:dyDescent="0.2">
      <c r="C148" s="239">
        <f>1*8</f>
        <v>8</v>
      </c>
      <c r="D148" s="239" t="s">
        <v>284</v>
      </c>
    </row>
    <row r="149" spans="1:7" x14ac:dyDescent="0.2">
      <c r="C149" s="259">
        <f>C145*C148</f>
        <v>5916.0479999999998</v>
      </c>
      <c r="D149" s="239" t="s">
        <v>3</v>
      </c>
    </row>
    <row r="150" spans="1:7" x14ac:dyDescent="0.2">
      <c r="C150" s="262">
        <f>C149*(10*10/162)</f>
        <v>3651.8814814814809</v>
      </c>
      <c r="D150" s="250" t="s">
        <v>2</v>
      </c>
    </row>
    <row r="151" spans="1:7" x14ac:dyDescent="0.2">
      <c r="A151" s="239" t="s">
        <v>301</v>
      </c>
    </row>
    <row r="152" spans="1:7" x14ac:dyDescent="0.2">
      <c r="C152" s="262">
        <f>C150*0.15</f>
        <v>547.78222222222212</v>
      </c>
      <c r="D152" s="250" t="s">
        <v>2</v>
      </c>
    </row>
    <row r="154" spans="1:7" x14ac:dyDescent="0.2">
      <c r="A154" s="238" t="s">
        <v>289</v>
      </c>
      <c r="B154" s="238"/>
    </row>
    <row r="155" spans="1:7" x14ac:dyDescent="0.2">
      <c r="A155" s="238"/>
      <c r="B155" s="246" t="s">
        <v>254</v>
      </c>
      <c r="C155" s="240" t="s">
        <v>292</v>
      </c>
      <c r="D155" s="240" t="s">
        <v>279</v>
      </c>
      <c r="E155" s="240" t="s">
        <v>249</v>
      </c>
      <c r="F155" s="240" t="s">
        <v>251</v>
      </c>
    </row>
    <row r="156" spans="1:7" x14ac:dyDescent="0.2">
      <c r="A156" s="241" t="s">
        <v>290</v>
      </c>
      <c r="B156" s="247">
        <v>20</v>
      </c>
      <c r="C156" s="248">
        <v>4.25</v>
      </c>
      <c r="D156" s="248">
        <v>0.3</v>
      </c>
      <c r="E156" s="248">
        <v>0.3</v>
      </c>
      <c r="F156" s="249">
        <f>E156*D156*C156*B156</f>
        <v>7.65</v>
      </c>
      <c r="G156" s="250" t="s">
        <v>252</v>
      </c>
    </row>
    <row r="157" spans="1:7" x14ac:dyDescent="0.2">
      <c r="A157" s="241" t="s">
        <v>291</v>
      </c>
      <c r="B157" s="247">
        <v>9</v>
      </c>
      <c r="C157" s="248">
        <v>4.25</v>
      </c>
      <c r="D157" s="248">
        <v>0.2</v>
      </c>
      <c r="E157" s="248">
        <v>0.2</v>
      </c>
      <c r="F157" s="249">
        <f>E157*D157*C157*B157</f>
        <v>1.5300000000000002</v>
      </c>
      <c r="G157" s="250" t="s">
        <v>252</v>
      </c>
    </row>
    <row r="159" spans="1:7" x14ac:dyDescent="0.2">
      <c r="A159" s="239" t="s">
        <v>293</v>
      </c>
    </row>
    <row r="160" spans="1:7" x14ac:dyDescent="0.2">
      <c r="A160" s="238"/>
      <c r="B160" s="246" t="s">
        <v>254</v>
      </c>
      <c r="C160" s="240" t="s">
        <v>292</v>
      </c>
      <c r="D160" s="240" t="s">
        <v>279</v>
      </c>
      <c r="E160" s="240" t="s">
        <v>249</v>
      </c>
      <c r="F160" s="240" t="s">
        <v>273</v>
      </c>
    </row>
    <row r="161" spans="1:14" x14ac:dyDescent="0.2">
      <c r="A161" s="241" t="s">
        <v>290</v>
      </c>
      <c r="B161" s="247">
        <v>20</v>
      </c>
      <c r="C161" s="248">
        <v>4.25</v>
      </c>
      <c r="D161" s="248">
        <v>0.3</v>
      </c>
      <c r="E161" s="248">
        <v>0.3</v>
      </c>
      <c r="F161" s="249">
        <f>(E161+D161)*2*C161*B161</f>
        <v>102</v>
      </c>
      <c r="G161" s="250" t="s">
        <v>261</v>
      </c>
    </row>
    <row r="162" spans="1:14" x14ac:dyDescent="0.2">
      <c r="A162" s="241" t="s">
        <v>291</v>
      </c>
      <c r="B162" s="247">
        <v>9</v>
      </c>
      <c r="C162" s="248">
        <v>4.25</v>
      </c>
      <c r="D162" s="248">
        <v>0.2</v>
      </c>
      <c r="E162" s="248">
        <v>0.2</v>
      </c>
      <c r="F162" s="249">
        <f>(E162+D162)*2*C162*B162</f>
        <v>30.6</v>
      </c>
      <c r="G162" s="250" t="s">
        <v>261</v>
      </c>
    </row>
    <row r="164" spans="1:14" x14ac:dyDescent="0.2">
      <c r="A164" s="239" t="s">
        <v>296</v>
      </c>
    </row>
    <row r="165" spans="1:14" x14ac:dyDescent="0.2">
      <c r="A165" s="238"/>
      <c r="B165" s="246" t="s">
        <v>254</v>
      </c>
      <c r="C165" s="240" t="s">
        <v>292</v>
      </c>
      <c r="D165" s="240" t="s">
        <v>279</v>
      </c>
      <c r="E165" s="240" t="s">
        <v>249</v>
      </c>
      <c r="F165" s="240" t="s">
        <v>297</v>
      </c>
    </row>
    <row r="166" spans="1:14" x14ac:dyDescent="0.2">
      <c r="A166" s="241" t="s">
        <v>290</v>
      </c>
      <c r="B166" s="247">
        <v>20</v>
      </c>
      <c r="C166" s="248">
        <v>4.25</v>
      </c>
      <c r="D166" s="248">
        <v>0.3</v>
      </c>
      <c r="E166" s="248">
        <v>0.3</v>
      </c>
      <c r="F166" s="249">
        <f>C166*4*B166*(16*16/162)</f>
        <v>537.28395061728395</v>
      </c>
      <c r="G166" s="250" t="s">
        <v>2</v>
      </c>
      <c r="H166" s="249">
        <f>(C166/0.15+1)*0.89*B166*(6*6/162)</f>
        <v>116.02962962962965</v>
      </c>
      <c r="I166" s="250" t="s">
        <v>2</v>
      </c>
    </row>
    <row r="167" spans="1:14" x14ac:dyDescent="0.2">
      <c r="A167" s="241" t="s">
        <v>291</v>
      </c>
      <c r="B167" s="247">
        <v>9</v>
      </c>
      <c r="C167" s="248">
        <v>4.25</v>
      </c>
      <c r="D167" s="248">
        <v>0.2</v>
      </c>
      <c r="E167" s="248">
        <v>0.2</v>
      </c>
      <c r="F167" s="249">
        <f>C167*4*B167*(12*12/162)</f>
        <v>136</v>
      </c>
      <c r="G167" s="250" t="s">
        <v>2</v>
      </c>
      <c r="H167" s="249">
        <f>(C167/0.15+1)*0.485*B167*(6*6/162)</f>
        <v>28.45333333333333</v>
      </c>
      <c r="I167" s="250" t="s">
        <v>2</v>
      </c>
    </row>
    <row r="169" spans="1:14" x14ac:dyDescent="0.2">
      <c r="A169" s="239" t="s">
        <v>298</v>
      </c>
      <c r="H169" s="239" t="s">
        <v>303</v>
      </c>
    </row>
    <row r="170" spans="1:14" x14ac:dyDescent="0.2">
      <c r="A170" s="238"/>
      <c r="B170" s="246" t="s">
        <v>254</v>
      </c>
      <c r="C170" s="240" t="s">
        <v>248</v>
      </c>
      <c r="D170" s="240" t="s">
        <v>279</v>
      </c>
      <c r="E170" s="240" t="s">
        <v>292</v>
      </c>
      <c r="F170" s="240" t="s">
        <v>273</v>
      </c>
      <c r="I170" s="246" t="s">
        <v>254</v>
      </c>
      <c r="J170" s="240" t="s">
        <v>248</v>
      </c>
      <c r="K170" s="240" t="s">
        <v>292</v>
      </c>
      <c r="L170" s="240" t="s">
        <v>273</v>
      </c>
      <c r="M170" s="239" t="s">
        <v>311</v>
      </c>
    </row>
    <row r="171" spans="1:14" x14ac:dyDescent="0.2">
      <c r="A171" s="241" t="s">
        <v>299</v>
      </c>
      <c r="B171" s="247">
        <v>1</v>
      </c>
      <c r="C171" s="259">
        <v>114</v>
      </c>
      <c r="D171" s="248">
        <v>0.1</v>
      </c>
      <c r="E171" s="248">
        <v>0.75</v>
      </c>
      <c r="F171" s="249">
        <f>C171*E171*B171</f>
        <v>85.5</v>
      </c>
      <c r="G171" s="250" t="s">
        <v>261</v>
      </c>
      <c r="H171" s="265" t="s">
        <v>304</v>
      </c>
      <c r="I171" s="247">
        <v>1</v>
      </c>
      <c r="J171" s="259">
        <v>3.3</v>
      </c>
      <c r="K171" s="259">
        <v>2.85</v>
      </c>
      <c r="L171" s="259">
        <f>K171*J171</f>
        <v>9.4049999999999994</v>
      </c>
      <c r="M171" s="244">
        <f>L171*I171</f>
        <v>9.4049999999999994</v>
      </c>
      <c r="N171" s="239" t="s">
        <v>261</v>
      </c>
    </row>
    <row r="172" spans="1:14" x14ac:dyDescent="0.2">
      <c r="A172" s="241"/>
      <c r="B172" s="266"/>
      <c r="C172" s="261"/>
      <c r="D172" s="240"/>
      <c r="E172" s="240"/>
      <c r="F172" s="243"/>
      <c r="G172" s="250"/>
      <c r="H172" s="265" t="s">
        <v>124</v>
      </c>
      <c r="I172" s="247">
        <v>1</v>
      </c>
      <c r="J172" s="259"/>
      <c r="K172" s="259"/>
      <c r="L172" s="259">
        <v>13.62</v>
      </c>
      <c r="M172" s="244">
        <f t="shared" ref="M172:M180" si="13">L172*I172</f>
        <v>13.62</v>
      </c>
      <c r="N172" s="239" t="s">
        <v>261</v>
      </c>
    </row>
    <row r="173" spans="1:14" x14ac:dyDescent="0.2">
      <c r="A173" s="241" t="s">
        <v>300</v>
      </c>
      <c r="B173" s="247">
        <v>1</v>
      </c>
      <c r="C173" s="259">
        <v>114</v>
      </c>
      <c r="D173" s="248">
        <v>0.1</v>
      </c>
      <c r="E173" s="248">
        <v>2.85</v>
      </c>
      <c r="F173" s="244">
        <f t="shared" ref="F173:F175" si="14">C173*E173*B173</f>
        <v>324.90000000000003</v>
      </c>
      <c r="G173" s="239" t="s">
        <v>261</v>
      </c>
      <c r="H173" s="265" t="s">
        <v>305</v>
      </c>
      <c r="I173" s="247">
        <v>1</v>
      </c>
      <c r="J173" s="259"/>
      <c r="K173" s="259"/>
      <c r="L173" s="259">
        <v>3.15</v>
      </c>
      <c r="M173" s="244">
        <f t="shared" si="13"/>
        <v>3.15</v>
      </c>
      <c r="N173" s="239" t="s">
        <v>261</v>
      </c>
    </row>
    <row r="174" spans="1:14" x14ac:dyDescent="0.2">
      <c r="A174" s="241"/>
      <c r="B174" s="247">
        <v>4</v>
      </c>
      <c r="C174" s="259">
        <v>0.75</v>
      </c>
      <c r="D174" s="248">
        <v>0.1</v>
      </c>
      <c r="E174" s="248">
        <v>3.83</v>
      </c>
      <c r="F174" s="244">
        <f t="shared" si="14"/>
        <v>11.49</v>
      </c>
      <c r="G174" s="239" t="s">
        <v>261</v>
      </c>
      <c r="H174" s="265" t="s">
        <v>61</v>
      </c>
      <c r="I174" s="247">
        <v>16</v>
      </c>
      <c r="J174" s="259"/>
      <c r="K174" s="259"/>
      <c r="L174" s="259">
        <v>2.88</v>
      </c>
      <c r="M174" s="244">
        <f t="shared" si="13"/>
        <v>46.08</v>
      </c>
      <c r="N174" s="239" t="s">
        <v>261</v>
      </c>
    </row>
    <row r="175" spans="1:14" x14ac:dyDescent="0.2">
      <c r="A175" s="241"/>
      <c r="B175" s="247">
        <v>1</v>
      </c>
      <c r="C175" s="259">
        <v>1.2</v>
      </c>
      <c r="D175" s="248">
        <v>0.1</v>
      </c>
      <c r="E175" s="248">
        <v>2.65</v>
      </c>
      <c r="F175" s="244">
        <f t="shared" si="14"/>
        <v>3.1799999999999997</v>
      </c>
      <c r="G175" s="239" t="s">
        <v>261</v>
      </c>
      <c r="H175" s="265" t="s">
        <v>306</v>
      </c>
      <c r="I175" s="247">
        <v>1</v>
      </c>
      <c r="J175" s="259"/>
      <c r="K175" s="259"/>
      <c r="L175" s="259">
        <v>3.15</v>
      </c>
      <c r="M175" s="244">
        <f t="shared" si="13"/>
        <v>3.15</v>
      </c>
      <c r="N175" s="239" t="s">
        <v>261</v>
      </c>
    </row>
    <row r="176" spans="1:14" x14ac:dyDescent="0.2">
      <c r="A176" s="241"/>
      <c r="B176" s="266"/>
      <c r="C176" s="261"/>
      <c r="D176" s="240"/>
      <c r="E176" s="240"/>
      <c r="F176" s="267">
        <f>SUM(F173:F175)</f>
        <v>339.57000000000005</v>
      </c>
      <c r="G176" s="250" t="s">
        <v>261</v>
      </c>
      <c r="H176" s="265" t="s">
        <v>307</v>
      </c>
      <c r="I176" s="247">
        <v>1</v>
      </c>
      <c r="J176" s="259"/>
      <c r="K176" s="259"/>
      <c r="L176" s="259">
        <v>1.47</v>
      </c>
      <c r="M176" s="244">
        <f t="shared" si="13"/>
        <v>1.47</v>
      </c>
      <c r="N176" s="239" t="s">
        <v>261</v>
      </c>
    </row>
    <row r="177" spans="1:14" ht="12.75" thickBot="1" x14ac:dyDescent="0.25">
      <c r="A177" s="241"/>
      <c r="B177" s="266"/>
      <c r="C177" s="261"/>
      <c r="D177" s="240"/>
      <c r="E177" s="265" t="s">
        <v>312</v>
      </c>
      <c r="F177" s="268">
        <f>F176-M181</f>
        <v>254.95800000000003</v>
      </c>
      <c r="G177" s="250" t="s">
        <v>261</v>
      </c>
      <c r="H177" s="265" t="s">
        <v>84</v>
      </c>
      <c r="I177" s="247">
        <v>1</v>
      </c>
      <c r="J177" s="259"/>
      <c r="K177" s="259"/>
      <c r="L177" s="259">
        <v>0.33700000000000002</v>
      </c>
      <c r="M177" s="244">
        <f t="shared" si="13"/>
        <v>0.33700000000000002</v>
      </c>
      <c r="N177" s="239" t="s">
        <v>261</v>
      </c>
    </row>
    <row r="178" spans="1:14" ht="12.75" thickTop="1" x14ac:dyDescent="0.2">
      <c r="A178" s="241"/>
      <c r="B178" s="266"/>
      <c r="C178" s="261"/>
      <c r="D178" s="240"/>
      <c r="E178" s="240"/>
      <c r="F178" s="243"/>
      <c r="G178" s="250"/>
      <c r="H178" s="265" t="s">
        <v>308</v>
      </c>
      <c r="I178" s="247">
        <v>1</v>
      </c>
      <c r="J178" s="259"/>
      <c r="K178" s="259"/>
      <c r="L178" s="259">
        <v>2</v>
      </c>
      <c r="M178" s="244">
        <f t="shared" si="13"/>
        <v>2</v>
      </c>
      <c r="N178" s="239" t="s">
        <v>261</v>
      </c>
    </row>
    <row r="179" spans="1:14" x14ac:dyDescent="0.2">
      <c r="A179" s="241" t="s">
        <v>302</v>
      </c>
      <c r="B179" s="247">
        <v>1</v>
      </c>
      <c r="C179" s="259">
        <v>7.4</v>
      </c>
      <c r="D179" s="248">
        <v>0.1</v>
      </c>
      <c r="E179" s="248">
        <v>2.85</v>
      </c>
      <c r="F179" s="244">
        <f>C179*E179*B179</f>
        <v>21.090000000000003</v>
      </c>
      <c r="G179" s="239" t="s">
        <v>261</v>
      </c>
      <c r="H179" s="265" t="s">
        <v>309</v>
      </c>
      <c r="I179" s="247">
        <v>1</v>
      </c>
      <c r="J179" s="259"/>
      <c r="K179" s="259"/>
      <c r="L179" s="259">
        <v>3.15</v>
      </c>
      <c r="M179" s="244">
        <f t="shared" si="13"/>
        <v>3.15</v>
      </c>
      <c r="N179" s="239" t="s">
        <v>261</v>
      </c>
    </row>
    <row r="180" spans="1:14" x14ac:dyDescent="0.2">
      <c r="B180" s="247">
        <v>1</v>
      </c>
      <c r="C180" s="259">
        <v>7.1</v>
      </c>
      <c r="D180" s="248">
        <v>0.1</v>
      </c>
      <c r="E180" s="248">
        <v>2.85</v>
      </c>
      <c r="F180" s="244">
        <f t="shared" ref="F180:F197" si="15">C180*E180*B180</f>
        <v>20.234999999999999</v>
      </c>
      <c r="G180" s="239" t="s">
        <v>261</v>
      </c>
      <c r="H180" s="265" t="s">
        <v>310</v>
      </c>
      <c r="I180" s="247">
        <v>1</v>
      </c>
      <c r="J180" s="259"/>
      <c r="K180" s="259"/>
      <c r="L180" s="259">
        <v>2.25</v>
      </c>
      <c r="M180" s="244">
        <f t="shared" si="13"/>
        <v>2.25</v>
      </c>
      <c r="N180" s="239" t="s">
        <v>261</v>
      </c>
    </row>
    <row r="181" spans="1:14" x14ac:dyDescent="0.2">
      <c r="B181" s="247">
        <v>2</v>
      </c>
      <c r="C181" s="259">
        <v>2.85</v>
      </c>
      <c r="D181" s="248">
        <v>0.1</v>
      </c>
      <c r="E181" s="248">
        <v>2.85</v>
      </c>
      <c r="F181" s="244">
        <f t="shared" si="15"/>
        <v>16.245000000000001</v>
      </c>
      <c r="G181" s="239" t="s">
        <v>261</v>
      </c>
      <c r="H181" s="265"/>
      <c r="M181" s="249">
        <f>SUM(M171:M180)</f>
        <v>84.612000000000009</v>
      </c>
      <c r="N181" s="250" t="s">
        <v>261</v>
      </c>
    </row>
    <row r="182" spans="1:14" x14ac:dyDescent="0.2">
      <c r="B182" s="247">
        <v>1</v>
      </c>
      <c r="C182" s="259">
        <v>1.95</v>
      </c>
      <c r="D182" s="248">
        <v>0.1</v>
      </c>
      <c r="E182" s="248">
        <v>2.85</v>
      </c>
      <c r="F182" s="244">
        <f t="shared" si="15"/>
        <v>5.5575000000000001</v>
      </c>
      <c r="G182" s="239" t="s">
        <v>261</v>
      </c>
      <c r="H182" s="265"/>
    </row>
    <row r="183" spans="1:14" x14ac:dyDescent="0.2">
      <c r="B183" s="247">
        <v>1</v>
      </c>
      <c r="C183" s="259">
        <f>7.25-0.3</f>
        <v>6.95</v>
      </c>
      <c r="D183" s="248">
        <v>0.1</v>
      </c>
      <c r="E183" s="248">
        <v>2.85</v>
      </c>
      <c r="F183" s="244">
        <f t="shared" si="15"/>
        <v>19.807500000000001</v>
      </c>
      <c r="G183" s="239" t="s">
        <v>261</v>
      </c>
      <c r="H183" s="239" t="s">
        <v>313</v>
      </c>
    </row>
    <row r="184" spans="1:14" x14ac:dyDescent="0.2">
      <c r="B184" s="247">
        <v>1</v>
      </c>
      <c r="C184" s="259">
        <v>7.2</v>
      </c>
      <c r="D184" s="248">
        <v>0.1</v>
      </c>
      <c r="E184" s="248">
        <v>2.85</v>
      </c>
      <c r="F184" s="244">
        <f t="shared" si="15"/>
        <v>20.52</v>
      </c>
      <c r="G184" s="239" t="s">
        <v>261</v>
      </c>
      <c r="I184" s="246" t="s">
        <v>254</v>
      </c>
      <c r="J184" s="240" t="s">
        <v>248</v>
      </c>
      <c r="K184" s="240" t="s">
        <v>292</v>
      </c>
      <c r="L184" s="240" t="s">
        <v>273</v>
      </c>
      <c r="M184" s="239" t="s">
        <v>311</v>
      </c>
    </row>
    <row r="185" spans="1:14" x14ac:dyDescent="0.2">
      <c r="B185" s="247">
        <v>1</v>
      </c>
      <c r="C185" s="259">
        <v>3.15</v>
      </c>
      <c r="D185" s="248">
        <v>0.1</v>
      </c>
      <c r="E185" s="248">
        <v>2.85</v>
      </c>
      <c r="F185" s="244">
        <f t="shared" si="15"/>
        <v>8.9774999999999991</v>
      </c>
      <c r="G185" s="239" t="s">
        <v>261</v>
      </c>
      <c r="H185" s="265" t="s">
        <v>177</v>
      </c>
      <c r="I185" s="247">
        <v>1</v>
      </c>
      <c r="J185" s="259"/>
      <c r="K185" s="259"/>
      <c r="L185" s="259">
        <v>3.15</v>
      </c>
      <c r="M185" s="244">
        <f>L185*I185</f>
        <v>3.15</v>
      </c>
      <c r="N185" s="239" t="s">
        <v>261</v>
      </c>
    </row>
    <row r="186" spans="1:14" x14ac:dyDescent="0.2">
      <c r="B186" s="247">
        <v>1</v>
      </c>
      <c r="C186" s="259">
        <v>2.65</v>
      </c>
      <c r="D186" s="248">
        <v>0.1</v>
      </c>
      <c r="E186" s="248">
        <v>2.85</v>
      </c>
      <c r="F186" s="244">
        <f t="shared" si="15"/>
        <v>7.5525000000000002</v>
      </c>
      <c r="G186" s="239" t="s">
        <v>261</v>
      </c>
      <c r="H186" s="265" t="s">
        <v>314</v>
      </c>
      <c r="I186" s="247">
        <v>1</v>
      </c>
      <c r="J186" s="259"/>
      <c r="K186" s="259"/>
      <c r="L186" s="259">
        <v>1.47</v>
      </c>
      <c r="M186" s="244">
        <f t="shared" ref="M186:M187" si="16">L186*I186</f>
        <v>1.47</v>
      </c>
      <c r="N186" s="239" t="s">
        <v>261</v>
      </c>
    </row>
    <row r="187" spans="1:14" x14ac:dyDescent="0.2">
      <c r="B187" s="247">
        <v>1</v>
      </c>
      <c r="C187" s="259">
        <v>1.65</v>
      </c>
      <c r="D187" s="248">
        <v>0.1</v>
      </c>
      <c r="E187" s="248">
        <v>2.85</v>
      </c>
      <c r="F187" s="244">
        <f t="shared" si="15"/>
        <v>4.7024999999999997</v>
      </c>
      <c r="G187" s="239" t="s">
        <v>261</v>
      </c>
      <c r="H187" s="265" t="s">
        <v>315</v>
      </c>
      <c r="I187" s="247">
        <v>1</v>
      </c>
      <c r="J187" s="259"/>
      <c r="K187" s="259"/>
      <c r="L187" s="259">
        <v>2.25</v>
      </c>
      <c r="M187" s="244">
        <f t="shared" si="16"/>
        <v>2.25</v>
      </c>
      <c r="N187" s="239" t="s">
        <v>261</v>
      </c>
    </row>
    <row r="188" spans="1:14" x14ac:dyDescent="0.2">
      <c r="B188" s="247">
        <v>1</v>
      </c>
      <c r="C188" s="259">
        <v>2.35</v>
      </c>
      <c r="D188" s="248">
        <v>0.1</v>
      </c>
      <c r="E188" s="248">
        <v>2.85</v>
      </c>
      <c r="F188" s="244">
        <f t="shared" si="15"/>
        <v>6.6975000000000007</v>
      </c>
      <c r="G188" s="239" t="s">
        <v>261</v>
      </c>
      <c r="H188" s="265" t="s">
        <v>316</v>
      </c>
      <c r="I188" s="247">
        <v>1</v>
      </c>
      <c r="J188" s="259"/>
      <c r="K188" s="259"/>
      <c r="L188" s="259">
        <v>3.15</v>
      </c>
      <c r="M188" s="244">
        <f t="shared" ref="M188:M193" si="17">L188*I188</f>
        <v>3.15</v>
      </c>
      <c r="N188" s="239" t="s">
        <v>261</v>
      </c>
    </row>
    <row r="189" spans="1:14" x14ac:dyDescent="0.2">
      <c r="B189" s="247">
        <v>2</v>
      </c>
      <c r="C189" s="259">
        <v>5.7</v>
      </c>
      <c r="D189" s="248">
        <v>0.1</v>
      </c>
      <c r="E189" s="248">
        <v>2.85</v>
      </c>
      <c r="F189" s="244">
        <f t="shared" si="15"/>
        <v>32.49</v>
      </c>
      <c r="G189" s="239" t="s">
        <v>261</v>
      </c>
      <c r="H189" s="265" t="s">
        <v>317</v>
      </c>
      <c r="I189" s="247">
        <v>1</v>
      </c>
      <c r="J189" s="259"/>
      <c r="K189" s="259"/>
      <c r="L189" s="259">
        <v>3.15</v>
      </c>
      <c r="M189" s="244">
        <f t="shared" si="17"/>
        <v>3.15</v>
      </c>
      <c r="N189" s="239" t="s">
        <v>261</v>
      </c>
    </row>
    <row r="190" spans="1:14" x14ac:dyDescent="0.2">
      <c r="B190" s="247">
        <v>2</v>
      </c>
      <c r="C190" s="259">
        <v>5.9249999999999998</v>
      </c>
      <c r="D190" s="248">
        <v>0.1</v>
      </c>
      <c r="E190" s="248">
        <v>2.85</v>
      </c>
      <c r="F190" s="244">
        <f t="shared" si="15"/>
        <v>33.772500000000001</v>
      </c>
      <c r="G190" s="239" t="s">
        <v>261</v>
      </c>
      <c r="H190" s="265" t="s">
        <v>318</v>
      </c>
      <c r="I190" s="247">
        <v>1</v>
      </c>
      <c r="J190" s="259"/>
      <c r="K190" s="259"/>
      <c r="L190" s="259">
        <v>1.91</v>
      </c>
      <c r="M190" s="244">
        <f t="shared" si="17"/>
        <v>1.91</v>
      </c>
      <c r="N190" s="239" t="s">
        <v>261</v>
      </c>
    </row>
    <row r="191" spans="1:14" x14ac:dyDescent="0.2">
      <c r="B191" s="247">
        <v>1</v>
      </c>
      <c r="C191" s="259">
        <v>2.4</v>
      </c>
      <c r="D191" s="248">
        <v>0.1</v>
      </c>
      <c r="E191" s="248">
        <v>2.85</v>
      </c>
      <c r="F191" s="244">
        <f t="shared" si="15"/>
        <v>6.84</v>
      </c>
      <c r="G191" s="239" t="s">
        <v>261</v>
      </c>
      <c r="H191" s="265" t="s">
        <v>319</v>
      </c>
      <c r="I191" s="247">
        <v>2</v>
      </c>
      <c r="J191" s="259"/>
      <c r="K191" s="259"/>
      <c r="L191" s="259">
        <v>2</v>
      </c>
      <c r="M191" s="244">
        <f t="shared" si="17"/>
        <v>4</v>
      </c>
      <c r="N191" s="239" t="s">
        <v>261</v>
      </c>
    </row>
    <row r="192" spans="1:14" x14ac:dyDescent="0.2">
      <c r="B192" s="247">
        <v>1</v>
      </c>
      <c r="C192" s="259">
        <v>0.9</v>
      </c>
      <c r="D192" s="248">
        <v>0.1</v>
      </c>
      <c r="E192" s="248">
        <v>2.85</v>
      </c>
      <c r="F192" s="244">
        <f t="shared" si="15"/>
        <v>2.5649999999999999</v>
      </c>
      <c r="G192" s="239" t="s">
        <v>261</v>
      </c>
      <c r="H192" s="265" t="s">
        <v>320</v>
      </c>
      <c r="I192" s="247">
        <v>1</v>
      </c>
      <c r="J192" s="259"/>
      <c r="K192" s="259"/>
      <c r="L192" s="259">
        <v>2</v>
      </c>
      <c r="M192" s="244">
        <f t="shared" si="17"/>
        <v>2</v>
      </c>
      <c r="N192" s="239" t="s">
        <v>261</v>
      </c>
    </row>
    <row r="193" spans="1:14" x14ac:dyDescent="0.2">
      <c r="B193" s="247">
        <v>1</v>
      </c>
      <c r="C193" s="259">
        <v>5.7</v>
      </c>
      <c r="D193" s="248">
        <v>0.1</v>
      </c>
      <c r="E193" s="248">
        <v>2.85</v>
      </c>
      <c r="F193" s="244">
        <f t="shared" si="15"/>
        <v>16.245000000000001</v>
      </c>
      <c r="G193" s="239" t="s">
        <v>261</v>
      </c>
      <c r="H193" s="265" t="s">
        <v>321</v>
      </c>
      <c r="I193" s="247">
        <v>1</v>
      </c>
      <c r="J193" s="259"/>
      <c r="K193" s="259"/>
      <c r="L193" s="259">
        <v>1.7</v>
      </c>
      <c r="M193" s="244">
        <f t="shared" si="17"/>
        <v>1.7</v>
      </c>
      <c r="N193" s="239" t="s">
        <v>261</v>
      </c>
    </row>
    <row r="194" spans="1:14" x14ac:dyDescent="0.2">
      <c r="B194" s="247">
        <v>1</v>
      </c>
      <c r="C194" s="259">
        <v>4.6500000000000004</v>
      </c>
      <c r="D194" s="248">
        <v>0.1</v>
      </c>
      <c r="E194" s="248">
        <v>2.85</v>
      </c>
      <c r="F194" s="244">
        <f t="shared" si="15"/>
        <v>13.252500000000001</v>
      </c>
      <c r="G194" s="239" t="s">
        <v>261</v>
      </c>
      <c r="M194" s="249">
        <f>SUM(M185:M193)</f>
        <v>22.779999999999998</v>
      </c>
      <c r="N194" s="250" t="s">
        <v>261</v>
      </c>
    </row>
    <row r="195" spans="1:14" x14ac:dyDescent="0.2">
      <c r="B195" s="247">
        <v>1</v>
      </c>
      <c r="C195" s="259">
        <v>1.35</v>
      </c>
      <c r="D195" s="248">
        <v>0.1</v>
      </c>
      <c r="E195" s="248">
        <v>2.85</v>
      </c>
      <c r="F195" s="244">
        <f t="shared" si="15"/>
        <v>3.8475000000000006</v>
      </c>
      <c r="G195" s="239" t="s">
        <v>261</v>
      </c>
    </row>
    <row r="196" spans="1:14" x14ac:dyDescent="0.2">
      <c r="B196" s="247">
        <v>1</v>
      </c>
      <c r="C196" s="259">
        <v>1</v>
      </c>
      <c r="D196" s="248">
        <v>0.1</v>
      </c>
      <c r="E196" s="248">
        <v>2.85</v>
      </c>
      <c r="F196" s="244">
        <f t="shared" si="15"/>
        <v>2.85</v>
      </c>
      <c r="G196" s="239" t="s">
        <v>261</v>
      </c>
    </row>
    <row r="197" spans="1:14" x14ac:dyDescent="0.2">
      <c r="B197" s="247">
        <v>1</v>
      </c>
      <c r="C197" s="259">
        <v>1.8</v>
      </c>
      <c r="D197" s="248">
        <v>0.1</v>
      </c>
      <c r="E197" s="248">
        <v>2.85</v>
      </c>
      <c r="F197" s="244">
        <f t="shared" si="15"/>
        <v>5.13</v>
      </c>
      <c r="G197" s="239" t="s">
        <v>261</v>
      </c>
    </row>
    <row r="198" spans="1:14" x14ac:dyDescent="0.2">
      <c r="F198" s="267">
        <f>SUM(F179:F197)</f>
        <v>248.3775</v>
      </c>
      <c r="G198" s="250" t="s">
        <v>261</v>
      </c>
      <c r="J198" s="300"/>
    </row>
    <row r="199" spans="1:14" ht="12.75" thickBot="1" x14ac:dyDescent="0.25">
      <c r="E199" s="265" t="s">
        <v>312</v>
      </c>
      <c r="F199" s="268">
        <f>F198-M194</f>
        <v>225.5975</v>
      </c>
      <c r="G199" s="250" t="s">
        <v>261</v>
      </c>
    </row>
    <row r="200" spans="1:14" ht="12.75" thickTop="1" x14ac:dyDescent="0.2">
      <c r="A200" s="239" t="s">
        <v>322</v>
      </c>
    </row>
    <row r="201" spans="1:14" x14ac:dyDescent="0.2">
      <c r="A201" s="238"/>
      <c r="B201" s="246" t="s">
        <v>254</v>
      </c>
      <c r="C201" s="240" t="s">
        <v>248</v>
      </c>
      <c r="D201" s="240" t="s">
        <v>279</v>
      </c>
      <c r="E201" s="240" t="s">
        <v>292</v>
      </c>
      <c r="F201" s="240" t="s">
        <v>273</v>
      </c>
    </row>
    <row r="202" spans="1:14" x14ac:dyDescent="0.2">
      <c r="A202" s="241" t="s">
        <v>323</v>
      </c>
      <c r="B202" s="247">
        <v>1</v>
      </c>
      <c r="C202" s="259">
        <v>4.9249999999999998</v>
      </c>
      <c r="D202" s="248">
        <v>0.1</v>
      </c>
      <c r="E202" s="248">
        <v>0.5</v>
      </c>
      <c r="F202" s="249">
        <f>C202*E202*B202</f>
        <v>2.4624999999999999</v>
      </c>
      <c r="G202" s="250" t="s">
        <v>261</v>
      </c>
    </row>
    <row r="203" spans="1:14" x14ac:dyDescent="0.2">
      <c r="A203" s="265" t="s">
        <v>324</v>
      </c>
      <c r="B203" s="247">
        <v>2</v>
      </c>
      <c r="C203" s="259">
        <v>3.8180000000000001</v>
      </c>
      <c r="D203" s="248">
        <v>7.4999999999999997E-2</v>
      </c>
      <c r="E203" s="248">
        <v>1</v>
      </c>
      <c r="F203" s="249">
        <f>C203*E203*B203</f>
        <v>7.6360000000000001</v>
      </c>
    </row>
    <row r="204" spans="1:14" x14ac:dyDescent="0.2">
      <c r="F204" s="267">
        <f>SUM(F202:F203)</f>
        <v>10.0985</v>
      </c>
      <c r="G204" s="250" t="s">
        <v>261</v>
      </c>
    </row>
    <row r="206" spans="1:14" x14ac:dyDescent="0.2">
      <c r="A206" s="239" t="s">
        <v>327</v>
      </c>
      <c r="F206" s="265" t="s">
        <v>328</v>
      </c>
    </row>
    <row r="207" spans="1:14" x14ac:dyDescent="0.2">
      <c r="D207" s="276" t="s">
        <v>332</v>
      </c>
      <c r="F207" s="242">
        <f>F171</f>
        <v>85.5</v>
      </c>
    </row>
    <row r="208" spans="1:14" x14ac:dyDescent="0.2">
      <c r="D208" s="276" t="s">
        <v>300</v>
      </c>
      <c r="F208" s="242">
        <f>F177</f>
        <v>254.95800000000003</v>
      </c>
    </row>
    <row r="209" spans="1:7" x14ac:dyDescent="0.2">
      <c r="D209" s="276" t="s">
        <v>302</v>
      </c>
      <c r="F209" s="242">
        <f>F199</f>
        <v>225.5975</v>
      </c>
    </row>
    <row r="210" spans="1:7" x14ac:dyDescent="0.2">
      <c r="D210" s="276" t="s">
        <v>331</v>
      </c>
      <c r="F210" s="249">
        <f>F207*2</f>
        <v>171</v>
      </c>
      <c r="G210" s="250" t="s">
        <v>261</v>
      </c>
    </row>
    <row r="211" spans="1:7" x14ac:dyDescent="0.2">
      <c r="A211" s="241"/>
      <c r="D211" s="276" t="s">
        <v>329</v>
      </c>
      <c r="F211" s="249">
        <f>F208+(F204*2)</f>
        <v>275.15500000000003</v>
      </c>
      <c r="G211" s="250" t="s">
        <v>261</v>
      </c>
    </row>
    <row r="212" spans="1:7" x14ac:dyDescent="0.2">
      <c r="A212" s="241"/>
      <c r="D212" s="276" t="s">
        <v>330</v>
      </c>
      <c r="F212" s="249">
        <f>F208+(F209*2)</f>
        <v>706.15300000000002</v>
      </c>
      <c r="G212" s="250" t="s">
        <v>261</v>
      </c>
    </row>
    <row r="213" spans="1:7" x14ac:dyDescent="0.2">
      <c r="A213" s="241"/>
    </row>
    <row r="214" spans="1:7" x14ac:dyDescent="0.2">
      <c r="A214" s="241"/>
    </row>
    <row r="216" spans="1:7" x14ac:dyDescent="0.2">
      <c r="A216" s="239" t="s">
        <v>335</v>
      </c>
    </row>
    <row r="217" spans="1:7" x14ac:dyDescent="0.2">
      <c r="E217" s="265" t="s">
        <v>341</v>
      </c>
      <c r="F217" s="244">
        <v>58.274999999999999</v>
      </c>
      <c r="G217" s="239" t="s">
        <v>261</v>
      </c>
    </row>
    <row r="218" spans="1:7" x14ac:dyDescent="0.2">
      <c r="E218" s="265" t="s">
        <v>355</v>
      </c>
      <c r="F218" s="244">
        <v>5.5780000000000003</v>
      </c>
      <c r="G218" s="239" t="s">
        <v>261</v>
      </c>
    </row>
    <row r="219" spans="1:7" x14ac:dyDescent="0.2">
      <c r="E219" s="265" t="s">
        <v>339</v>
      </c>
      <c r="F219" s="244">
        <v>42.734999999999999</v>
      </c>
      <c r="G219" s="239" t="s">
        <v>261</v>
      </c>
    </row>
    <row r="220" spans="1:7" x14ac:dyDescent="0.2">
      <c r="E220" s="265" t="s">
        <v>336</v>
      </c>
      <c r="F220" s="244">
        <v>31.625</v>
      </c>
      <c r="G220" s="239" t="s">
        <v>261</v>
      </c>
    </row>
    <row r="221" spans="1:7" x14ac:dyDescent="0.2">
      <c r="E221" s="265" t="s">
        <v>338</v>
      </c>
      <c r="F221" s="244">
        <v>36.131999999999998</v>
      </c>
      <c r="G221" s="239" t="s">
        <v>261</v>
      </c>
    </row>
    <row r="222" spans="1:7" x14ac:dyDescent="0.2">
      <c r="E222" s="265" t="s">
        <v>342</v>
      </c>
      <c r="F222" s="244">
        <v>75.325999999999993</v>
      </c>
      <c r="G222" s="239" t="s">
        <v>261</v>
      </c>
    </row>
    <row r="223" spans="1:7" x14ac:dyDescent="0.2">
      <c r="E223" s="265" t="s">
        <v>337</v>
      </c>
      <c r="F223" s="244">
        <v>140.86500000000001</v>
      </c>
      <c r="G223" s="239" t="s">
        <v>261</v>
      </c>
    </row>
    <row r="224" spans="1:7" x14ac:dyDescent="0.2">
      <c r="E224" s="265" t="s">
        <v>343</v>
      </c>
      <c r="F224" s="244">
        <v>10.462</v>
      </c>
      <c r="G224" s="239" t="s">
        <v>261</v>
      </c>
    </row>
    <row r="225" spans="1:7" x14ac:dyDescent="0.2">
      <c r="E225" s="265" t="s">
        <v>344</v>
      </c>
      <c r="F225" s="244">
        <v>11.52</v>
      </c>
      <c r="G225" s="239" t="s">
        <v>261</v>
      </c>
    </row>
    <row r="226" spans="1:7" x14ac:dyDescent="0.2">
      <c r="E226" s="265" t="s">
        <v>345</v>
      </c>
      <c r="F226" s="244">
        <v>63</v>
      </c>
      <c r="G226" s="239" t="s">
        <v>261</v>
      </c>
    </row>
    <row r="227" spans="1:7" x14ac:dyDescent="0.2">
      <c r="F227" s="249">
        <f>SUM(F217:F226)</f>
        <v>475.51799999999997</v>
      </c>
      <c r="G227" s="250" t="s">
        <v>261</v>
      </c>
    </row>
    <row r="228" spans="1:7" x14ac:dyDescent="0.2">
      <c r="A228" s="239" t="s">
        <v>350</v>
      </c>
    </row>
    <row r="229" spans="1:7" x14ac:dyDescent="0.2">
      <c r="E229" s="265" t="s">
        <v>340</v>
      </c>
      <c r="F229" s="244">
        <v>15.105</v>
      </c>
      <c r="G229" s="239" t="s">
        <v>261</v>
      </c>
    </row>
    <row r="230" spans="1:7" x14ac:dyDescent="0.2">
      <c r="E230" s="250"/>
      <c r="F230" s="250"/>
      <c r="G230" s="250"/>
    </row>
    <row r="231" spans="1:7" x14ac:dyDescent="0.2">
      <c r="C231" s="277"/>
      <c r="D231" s="277"/>
      <c r="E231" s="278" t="s">
        <v>346</v>
      </c>
      <c r="F231" s="279">
        <v>129.292</v>
      </c>
      <c r="G231" s="277" t="s">
        <v>261</v>
      </c>
    </row>
    <row r="232" spans="1:7" x14ac:dyDescent="0.2">
      <c r="C232" s="277"/>
      <c r="D232" s="277"/>
      <c r="E232" s="278" t="s">
        <v>347</v>
      </c>
      <c r="F232" s="279">
        <v>70.867999999999995</v>
      </c>
      <c r="G232" s="277" t="s">
        <v>261</v>
      </c>
    </row>
    <row r="233" spans="1:7" x14ac:dyDescent="0.2">
      <c r="C233" s="277"/>
      <c r="D233" s="277"/>
      <c r="E233" s="278" t="s">
        <v>348</v>
      </c>
      <c r="F233" s="279">
        <v>25</v>
      </c>
      <c r="G233" s="277" t="s">
        <v>261</v>
      </c>
    </row>
    <row r="234" spans="1:7" x14ac:dyDescent="0.2">
      <c r="C234" s="277"/>
      <c r="D234" s="277"/>
      <c r="E234" s="277"/>
      <c r="F234" s="280">
        <f>SUM(F231:F233)</f>
        <v>225.16</v>
      </c>
      <c r="G234" s="281" t="s">
        <v>261</v>
      </c>
    </row>
    <row r="237" spans="1:7" x14ac:dyDescent="0.2">
      <c r="A237" s="239" t="s">
        <v>349</v>
      </c>
    </row>
    <row r="238" spans="1:7" x14ac:dyDescent="0.2">
      <c r="E238" s="265" t="s">
        <v>339</v>
      </c>
      <c r="F238" s="244">
        <v>26.35</v>
      </c>
      <c r="G238" s="239" t="s">
        <v>3</v>
      </c>
    </row>
    <row r="239" spans="1:7" x14ac:dyDescent="0.2">
      <c r="E239" s="265" t="s">
        <v>338</v>
      </c>
      <c r="F239" s="244">
        <v>24.6</v>
      </c>
      <c r="G239" s="239" t="s">
        <v>3</v>
      </c>
    </row>
    <row r="240" spans="1:7" x14ac:dyDescent="0.2">
      <c r="E240" s="265" t="s">
        <v>336</v>
      </c>
      <c r="F240" s="244">
        <v>7.7249999999999996</v>
      </c>
      <c r="G240" s="239" t="s">
        <v>3</v>
      </c>
    </row>
    <row r="241" spans="1:12" x14ac:dyDescent="0.2">
      <c r="E241" s="265" t="s">
        <v>337</v>
      </c>
      <c r="F241" s="244">
        <v>49.3</v>
      </c>
      <c r="G241" s="239" t="s">
        <v>3</v>
      </c>
    </row>
    <row r="242" spans="1:12" x14ac:dyDescent="0.2">
      <c r="E242" s="265" t="s">
        <v>343</v>
      </c>
      <c r="F242" s="244">
        <v>13.8</v>
      </c>
      <c r="G242" s="239" t="s">
        <v>3</v>
      </c>
    </row>
    <row r="243" spans="1:12" x14ac:dyDescent="0.2">
      <c r="E243" s="265" t="s">
        <v>344</v>
      </c>
      <c r="F243" s="244">
        <v>14.4</v>
      </c>
      <c r="G243" s="239" t="s">
        <v>3</v>
      </c>
    </row>
    <row r="244" spans="1:12" x14ac:dyDescent="0.2">
      <c r="F244" s="249">
        <f>SUM(F238:F243)</f>
        <v>136.17499999999998</v>
      </c>
      <c r="G244" s="250" t="s">
        <v>3</v>
      </c>
    </row>
    <row r="246" spans="1:12" x14ac:dyDescent="0.2">
      <c r="E246" s="265" t="s">
        <v>346</v>
      </c>
      <c r="F246" s="244">
        <v>23.175000000000001</v>
      </c>
      <c r="G246" s="239" t="s">
        <v>3</v>
      </c>
    </row>
    <row r="247" spans="1:12" x14ac:dyDescent="0.2">
      <c r="E247" s="265" t="s">
        <v>347</v>
      </c>
      <c r="F247" s="244">
        <f>13.381+6.65</f>
        <v>20.030999999999999</v>
      </c>
      <c r="G247" s="239" t="s">
        <v>3</v>
      </c>
      <c r="L247" s="239">
        <v>450</v>
      </c>
    </row>
    <row r="248" spans="1:12" x14ac:dyDescent="0.2">
      <c r="E248" s="265" t="s">
        <v>348</v>
      </c>
      <c r="F248" s="244">
        <f>4.03+8.85+1.696</f>
        <v>14.575999999999999</v>
      </c>
      <c r="G248" s="239" t="s">
        <v>3</v>
      </c>
      <c r="L248" s="239">
        <v>450</v>
      </c>
    </row>
    <row r="249" spans="1:12" x14ac:dyDescent="0.2">
      <c r="F249" s="249">
        <f>SUM(F246:F248)</f>
        <v>57.782000000000004</v>
      </c>
      <c r="G249" s="250" t="s">
        <v>3</v>
      </c>
      <c r="L249" s="239">
        <v>450</v>
      </c>
    </row>
    <row r="250" spans="1:12" x14ac:dyDescent="0.2">
      <c r="F250" s="243"/>
      <c r="G250" s="250"/>
      <c r="L250" s="239">
        <v>450</v>
      </c>
    </row>
    <row r="251" spans="1:12" x14ac:dyDescent="0.2">
      <c r="A251" s="239" t="s">
        <v>402</v>
      </c>
      <c r="F251" s="243"/>
      <c r="G251" s="250"/>
      <c r="L251" s="239">
        <f>SUM(L247:L250)</f>
        <v>1800</v>
      </c>
    </row>
    <row r="252" spans="1:12" x14ac:dyDescent="0.2">
      <c r="D252" s="240" t="s">
        <v>248</v>
      </c>
      <c r="E252" s="240" t="s">
        <v>292</v>
      </c>
      <c r="F252" s="292" t="s">
        <v>273</v>
      </c>
      <c r="G252" s="250"/>
    </row>
    <row r="253" spans="1:12" x14ac:dyDescent="0.2">
      <c r="C253" s="265" t="s">
        <v>337</v>
      </c>
      <c r="D253" s="239">
        <f>10.4+7.225+2.175+4.9</f>
        <v>24.700000000000003</v>
      </c>
      <c r="E253" s="239">
        <v>1.35</v>
      </c>
      <c r="F253" s="244">
        <f>E253*D253</f>
        <v>33.345000000000006</v>
      </c>
      <c r="G253" s="239" t="s">
        <v>261</v>
      </c>
    </row>
    <row r="254" spans="1:12" x14ac:dyDescent="0.2">
      <c r="C254" s="265" t="s">
        <v>342</v>
      </c>
      <c r="D254" s="239">
        <f>2.445+10.025+2.65+4.425</f>
        <v>19.545000000000002</v>
      </c>
      <c r="E254" s="239">
        <v>1.35</v>
      </c>
      <c r="F254" s="244">
        <f t="shared" ref="F254:F263" si="18">E254*D254</f>
        <v>26.385750000000005</v>
      </c>
      <c r="G254" s="239" t="s">
        <v>261</v>
      </c>
    </row>
    <row r="255" spans="1:12" x14ac:dyDescent="0.2">
      <c r="C255" s="265" t="s">
        <v>406</v>
      </c>
      <c r="D255" s="239">
        <f>5.875+6.025</f>
        <v>11.9</v>
      </c>
      <c r="E255" s="239">
        <v>1.8</v>
      </c>
      <c r="F255" s="244">
        <f t="shared" si="18"/>
        <v>21.42</v>
      </c>
      <c r="G255" s="239" t="s">
        <v>261</v>
      </c>
    </row>
    <row r="256" spans="1:12" x14ac:dyDescent="0.2">
      <c r="C256" s="265" t="s">
        <v>403</v>
      </c>
      <c r="D256" s="239">
        <f>2.025+1.975+0.325+2.95+22.325+16.745</f>
        <v>46.344999999999999</v>
      </c>
      <c r="E256" s="239">
        <v>1.8</v>
      </c>
      <c r="F256" s="244">
        <f t="shared" si="18"/>
        <v>83.421000000000006</v>
      </c>
      <c r="G256" s="239" t="s">
        <v>261</v>
      </c>
    </row>
    <row r="257" spans="1:9" x14ac:dyDescent="0.2">
      <c r="C257" s="265" t="s">
        <v>404</v>
      </c>
      <c r="D257" s="239">
        <f>1.12+2.065+22.865</f>
        <v>26.049999999999997</v>
      </c>
      <c r="E257" s="239">
        <v>0.9</v>
      </c>
      <c r="F257" s="244">
        <f t="shared" si="18"/>
        <v>23.444999999999997</v>
      </c>
      <c r="G257" s="239" t="s">
        <v>261</v>
      </c>
    </row>
    <row r="258" spans="1:9" x14ac:dyDescent="0.2">
      <c r="C258" s="265"/>
    </row>
    <row r="259" spans="1:9" x14ac:dyDescent="0.2">
      <c r="C259" s="265" t="s">
        <v>405</v>
      </c>
      <c r="D259" s="239">
        <v>4.7750000000000004</v>
      </c>
      <c r="E259" s="239">
        <v>1.8</v>
      </c>
      <c r="F259" s="244">
        <f t="shared" si="18"/>
        <v>8.5950000000000006</v>
      </c>
      <c r="G259" s="239" t="s">
        <v>261</v>
      </c>
    </row>
    <row r="260" spans="1:9" x14ac:dyDescent="0.2">
      <c r="C260" s="265"/>
      <c r="D260" s="239">
        <f>5.124+4.724</f>
        <v>9.847999999999999</v>
      </c>
      <c r="E260" s="239">
        <f>0.3+0.45</f>
        <v>0.75</v>
      </c>
      <c r="F260" s="244">
        <f t="shared" si="18"/>
        <v>7.3859999999999992</v>
      </c>
      <c r="G260" s="239" t="s">
        <v>261</v>
      </c>
    </row>
    <row r="261" spans="1:9" x14ac:dyDescent="0.2">
      <c r="C261" s="265"/>
      <c r="F261" s="244">
        <v>1.7430000000000001</v>
      </c>
      <c r="G261" s="239" t="s">
        <v>261</v>
      </c>
    </row>
    <row r="262" spans="1:9" x14ac:dyDescent="0.2">
      <c r="C262" s="265"/>
    </row>
    <row r="263" spans="1:9" x14ac:dyDescent="0.2">
      <c r="C263" s="265" t="s">
        <v>407</v>
      </c>
      <c r="D263" s="239">
        <f>6.9+6.88</f>
        <v>13.780000000000001</v>
      </c>
      <c r="E263" s="239">
        <v>1.8</v>
      </c>
      <c r="F263" s="244">
        <f t="shared" si="18"/>
        <v>24.804000000000002</v>
      </c>
      <c r="G263" s="239" t="s">
        <v>261</v>
      </c>
    </row>
    <row r="264" spans="1:9" x14ac:dyDescent="0.2">
      <c r="C264" s="265"/>
      <c r="D264" s="239">
        <f>(3.968+3.668)*2</f>
        <v>15.272</v>
      </c>
      <c r="E264" s="239">
        <v>1.6</v>
      </c>
      <c r="F264" s="244">
        <f>E264*D264</f>
        <v>24.435200000000002</v>
      </c>
      <c r="G264" s="239" t="s">
        <v>261</v>
      </c>
    </row>
    <row r="265" spans="1:9" x14ac:dyDescent="0.2">
      <c r="C265" s="265"/>
      <c r="F265" s="244">
        <f>2.145*2</f>
        <v>4.29</v>
      </c>
      <c r="G265" s="239" t="s">
        <v>261</v>
      </c>
    </row>
    <row r="266" spans="1:9" x14ac:dyDescent="0.2">
      <c r="F266" s="249">
        <f>SUM(F253:F265)</f>
        <v>259.26994999999999</v>
      </c>
      <c r="G266" s="250" t="s">
        <v>261</v>
      </c>
    </row>
    <row r="267" spans="1:9" x14ac:dyDescent="0.2">
      <c r="F267" s="243"/>
      <c r="G267" s="250"/>
    </row>
    <row r="268" spans="1:9" x14ac:dyDescent="0.2">
      <c r="C268" s="265" t="s">
        <v>468</v>
      </c>
      <c r="D268" s="239">
        <v>2.9249999999999998</v>
      </c>
      <c r="E268" s="239">
        <v>3.1</v>
      </c>
      <c r="F268" s="244">
        <f>E268*D268</f>
        <v>9.067499999999999</v>
      </c>
      <c r="G268" s="239" t="s">
        <v>261</v>
      </c>
    </row>
    <row r="270" spans="1:9" x14ac:dyDescent="0.2">
      <c r="A270" s="239" t="s">
        <v>352</v>
      </c>
      <c r="F270" s="240" t="s">
        <v>353</v>
      </c>
      <c r="H270" s="239" t="s">
        <v>354</v>
      </c>
    </row>
    <row r="271" spans="1:9" x14ac:dyDescent="0.2">
      <c r="E271" s="265" t="s">
        <v>355</v>
      </c>
      <c r="F271" s="244">
        <f>2.756*2</f>
        <v>5.5119999999999996</v>
      </c>
      <c r="G271" s="239" t="s">
        <v>261</v>
      </c>
      <c r="H271" s="244">
        <f>5.95*0.6*2</f>
        <v>7.14</v>
      </c>
      <c r="I271" s="239" t="s">
        <v>261</v>
      </c>
    </row>
    <row r="272" spans="1:9" x14ac:dyDescent="0.2">
      <c r="E272" s="265" t="s">
        <v>323</v>
      </c>
      <c r="F272" s="244">
        <v>2.2400000000000002</v>
      </c>
      <c r="G272" s="239" t="s">
        <v>261</v>
      </c>
      <c r="H272" s="244">
        <f>4.075*0.6</f>
        <v>2.4449999999999998</v>
      </c>
      <c r="I272" s="239" t="s">
        <v>261</v>
      </c>
    </row>
    <row r="273" spans="1:9" x14ac:dyDescent="0.2">
      <c r="E273" s="265" t="s">
        <v>356</v>
      </c>
      <c r="F273" s="244">
        <f>2.475*2</f>
        <v>4.95</v>
      </c>
      <c r="G273" s="239" t="s">
        <v>261</v>
      </c>
      <c r="H273" s="244">
        <f>3.5*0.6*2</f>
        <v>4.2</v>
      </c>
      <c r="I273" s="239" t="s">
        <v>261</v>
      </c>
    </row>
    <row r="275" spans="1:9" x14ac:dyDescent="0.2">
      <c r="E275" s="265" t="s">
        <v>355</v>
      </c>
      <c r="F275" s="249">
        <f>F271+H271</f>
        <v>12.651999999999999</v>
      </c>
      <c r="G275" s="239" t="s">
        <v>261</v>
      </c>
    </row>
    <row r="276" spans="1:9" x14ac:dyDescent="0.2">
      <c r="E276" s="265" t="s">
        <v>323</v>
      </c>
      <c r="F276" s="249">
        <f t="shared" ref="F276:F277" si="19">F272+H272</f>
        <v>4.6850000000000005</v>
      </c>
      <c r="G276" s="239" t="s">
        <v>261</v>
      </c>
    </row>
    <row r="277" spans="1:9" x14ac:dyDescent="0.2">
      <c r="E277" s="265" t="s">
        <v>356</v>
      </c>
      <c r="F277" s="249">
        <f t="shared" si="19"/>
        <v>9.15</v>
      </c>
      <c r="G277" s="239" t="s">
        <v>261</v>
      </c>
    </row>
    <row r="279" spans="1:9" x14ac:dyDescent="0.2">
      <c r="A279" s="239" t="s">
        <v>361</v>
      </c>
    </row>
    <row r="280" spans="1:9" x14ac:dyDescent="0.2">
      <c r="E280" s="265" t="s">
        <v>341</v>
      </c>
      <c r="F280" s="244">
        <v>58.274999999999999</v>
      </c>
      <c r="G280" s="239" t="s">
        <v>261</v>
      </c>
    </row>
    <row r="281" spans="1:9" x14ac:dyDescent="0.2">
      <c r="E281" s="265" t="s">
        <v>340</v>
      </c>
      <c r="F281" s="244">
        <v>15.105</v>
      </c>
      <c r="G281" s="239" t="s">
        <v>261</v>
      </c>
    </row>
    <row r="282" spans="1:9" x14ac:dyDescent="0.2">
      <c r="E282" s="265" t="s">
        <v>339</v>
      </c>
      <c r="F282" s="244">
        <v>42.734999999999999</v>
      </c>
      <c r="G282" s="239" t="s">
        <v>261</v>
      </c>
    </row>
    <row r="283" spans="1:9" x14ac:dyDescent="0.2">
      <c r="E283" s="265" t="s">
        <v>357</v>
      </c>
      <c r="F283" s="244">
        <v>64.022999999999996</v>
      </c>
      <c r="G283" s="239" t="s">
        <v>261</v>
      </c>
    </row>
    <row r="284" spans="1:9" x14ac:dyDescent="0.2">
      <c r="E284" s="265" t="s">
        <v>337</v>
      </c>
      <c r="F284" s="244">
        <v>140.86500000000001</v>
      </c>
      <c r="G284" s="239" t="s">
        <v>261</v>
      </c>
    </row>
    <row r="285" spans="1:9" x14ac:dyDescent="0.2">
      <c r="E285" s="265" t="s">
        <v>343</v>
      </c>
      <c r="F285" s="244">
        <v>10.124000000000001</v>
      </c>
      <c r="G285" s="239" t="s">
        <v>261</v>
      </c>
    </row>
    <row r="286" spans="1:9" x14ac:dyDescent="0.2">
      <c r="E286" s="265" t="s">
        <v>344</v>
      </c>
      <c r="F286" s="244">
        <v>11.159000000000001</v>
      </c>
      <c r="G286" s="239" t="s">
        <v>261</v>
      </c>
    </row>
    <row r="287" spans="1:9" x14ac:dyDescent="0.2">
      <c r="E287" s="265" t="s">
        <v>342</v>
      </c>
      <c r="F287" s="244">
        <v>71.447999999999993</v>
      </c>
      <c r="G287" s="239" t="s">
        <v>261</v>
      </c>
    </row>
    <row r="288" spans="1:9" x14ac:dyDescent="0.2">
      <c r="E288" s="265" t="s">
        <v>345</v>
      </c>
      <c r="F288" s="244">
        <v>63.033999999999999</v>
      </c>
      <c r="G288" s="239" t="s">
        <v>261</v>
      </c>
    </row>
    <row r="289" spans="1:16" x14ac:dyDescent="0.2">
      <c r="F289" s="249">
        <f>SUM(F280:F288)</f>
        <v>476.76799999999997</v>
      </c>
      <c r="G289" s="239" t="s">
        <v>261</v>
      </c>
    </row>
    <row r="291" spans="1:16" x14ac:dyDescent="0.2">
      <c r="A291" s="239" t="s">
        <v>358</v>
      </c>
      <c r="K291" s="265"/>
      <c r="L291" s="242"/>
    </row>
    <row r="292" spans="1:16" x14ac:dyDescent="0.2">
      <c r="E292" s="265" t="s">
        <v>355</v>
      </c>
      <c r="F292" s="244">
        <f>2.55*2</f>
        <v>5.0999999999999996</v>
      </c>
      <c r="G292" s="239" t="s">
        <v>261</v>
      </c>
      <c r="K292" s="265"/>
      <c r="L292" s="242"/>
    </row>
    <row r="293" spans="1:16" x14ac:dyDescent="0.2">
      <c r="E293" s="265" t="s">
        <v>359</v>
      </c>
      <c r="F293" s="244">
        <v>13.747</v>
      </c>
      <c r="G293" s="239" t="s">
        <v>261</v>
      </c>
      <c r="K293" s="265"/>
      <c r="L293" s="242"/>
    </row>
    <row r="294" spans="1:16" x14ac:dyDescent="0.2">
      <c r="F294" s="243">
        <f>SUM(F292:F293)</f>
        <v>18.847000000000001</v>
      </c>
      <c r="G294" s="239" t="s">
        <v>261</v>
      </c>
      <c r="L294" s="243"/>
    </row>
    <row r="297" spans="1:16" x14ac:dyDescent="0.2">
      <c r="A297" s="239" t="s">
        <v>396</v>
      </c>
    </row>
    <row r="298" spans="1:16" x14ac:dyDescent="0.2">
      <c r="A298" s="265" t="s">
        <v>399</v>
      </c>
      <c r="B298" s="240" t="s">
        <v>63</v>
      </c>
      <c r="C298" s="240" t="s">
        <v>248</v>
      </c>
      <c r="D298" s="240" t="s">
        <v>279</v>
      </c>
      <c r="E298" s="240" t="s">
        <v>250</v>
      </c>
      <c r="F298" s="265" t="s">
        <v>274</v>
      </c>
      <c r="I298" s="239" t="s">
        <v>401</v>
      </c>
      <c r="L298" s="239" t="s">
        <v>272</v>
      </c>
      <c r="P298" s="265" t="s">
        <v>397</v>
      </c>
    </row>
    <row r="299" spans="1:16" x14ac:dyDescent="0.2">
      <c r="A299" s="241" t="s">
        <v>310</v>
      </c>
      <c r="B299" s="240">
        <v>1</v>
      </c>
      <c r="C299" s="240">
        <f t="shared" ref="C299:C312" si="20">P299+0.4</f>
        <v>1.3</v>
      </c>
      <c r="D299" s="240">
        <v>0.1</v>
      </c>
      <c r="E299" s="240">
        <v>0.15</v>
      </c>
      <c r="F299" s="244">
        <f>E299*D299*C299*B299</f>
        <v>1.95E-2</v>
      </c>
      <c r="G299" s="239" t="s">
        <v>261</v>
      </c>
      <c r="I299" s="244">
        <f>E299*C299*2*B299</f>
        <v>0.39</v>
      </c>
      <c r="J299" s="239" t="s">
        <v>261</v>
      </c>
      <c r="L299" s="244">
        <f>C299*4*B299</f>
        <v>5.2</v>
      </c>
      <c r="M299" s="239" t="s">
        <v>3</v>
      </c>
      <c r="N299" s="244">
        <f>(C299/0.15+1)*0.3*B299</f>
        <v>2.9000000000000004</v>
      </c>
      <c r="O299" s="239" t="s">
        <v>3</v>
      </c>
      <c r="P299" s="239">
        <v>0.9</v>
      </c>
    </row>
    <row r="300" spans="1:16" x14ac:dyDescent="0.2">
      <c r="A300" s="241" t="s">
        <v>315</v>
      </c>
      <c r="B300" s="240">
        <v>1</v>
      </c>
      <c r="C300" s="240">
        <f t="shared" si="20"/>
        <v>1.3</v>
      </c>
      <c r="D300" s="240">
        <v>0.1</v>
      </c>
      <c r="E300" s="240">
        <v>0.15</v>
      </c>
      <c r="F300" s="244">
        <f t="shared" ref="F300:F312" si="21">E300*D300*C300*B300</f>
        <v>1.95E-2</v>
      </c>
      <c r="G300" s="239" t="s">
        <v>261</v>
      </c>
      <c r="I300" s="244">
        <f t="shared" ref="I300:I314" si="22">E300*C300*2*B300</f>
        <v>0.39</v>
      </c>
      <c r="J300" s="239" t="s">
        <v>261</v>
      </c>
      <c r="L300" s="244">
        <f t="shared" ref="L300:L314" si="23">C300*4*B300</f>
        <v>5.2</v>
      </c>
      <c r="M300" s="239" t="s">
        <v>3</v>
      </c>
      <c r="N300" s="244">
        <f t="shared" ref="N300:N314" si="24">(C300/0.15+1)*0.3*B300</f>
        <v>2.9000000000000004</v>
      </c>
      <c r="O300" s="239" t="s">
        <v>3</v>
      </c>
      <c r="P300" s="239">
        <v>0.9</v>
      </c>
    </row>
    <row r="301" spans="1:16" x14ac:dyDescent="0.2">
      <c r="A301" s="241" t="s">
        <v>318</v>
      </c>
      <c r="B301" s="240">
        <v>1</v>
      </c>
      <c r="C301" s="240">
        <f t="shared" si="20"/>
        <v>1.3</v>
      </c>
      <c r="D301" s="240">
        <v>0.1</v>
      </c>
      <c r="E301" s="240">
        <v>0.15</v>
      </c>
      <c r="F301" s="244">
        <f t="shared" si="21"/>
        <v>1.95E-2</v>
      </c>
      <c r="G301" s="239" t="s">
        <v>261</v>
      </c>
      <c r="I301" s="244">
        <f t="shared" si="22"/>
        <v>0.39</v>
      </c>
      <c r="J301" s="239" t="s">
        <v>261</v>
      </c>
      <c r="L301" s="244">
        <f t="shared" si="23"/>
        <v>5.2</v>
      </c>
      <c r="M301" s="239" t="s">
        <v>3</v>
      </c>
      <c r="N301" s="244">
        <f t="shared" si="24"/>
        <v>2.9000000000000004</v>
      </c>
      <c r="O301" s="239" t="s">
        <v>3</v>
      </c>
      <c r="P301" s="239">
        <v>0.9</v>
      </c>
    </row>
    <row r="302" spans="1:16" x14ac:dyDescent="0.2">
      <c r="A302" s="241" t="s">
        <v>308</v>
      </c>
      <c r="B302" s="240">
        <v>1</v>
      </c>
      <c r="C302" s="240">
        <f t="shared" si="20"/>
        <v>1.2000000000000002</v>
      </c>
      <c r="D302" s="240">
        <v>0.1</v>
      </c>
      <c r="E302" s="240">
        <v>0.15</v>
      </c>
      <c r="F302" s="244">
        <f t="shared" si="21"/>
        <v>1.8000000000000002E-2</v>
      </c>
      <c r="G302" s="239" t="s">
        <v>261</v>
      </c>
      <c r="I302" s="244">
        <f t="shared" si="22"/>
        <v>0.36000000000000004</v>
      </c>
      <c r="J302" s="239" t="s">
        <v>261</v>
      </c>
      <c r="L302" s="244">
        <f t="shared" si="23"/>
        <v>4.8000000000000007</v>
      </c>
      <c r="M302" s="239" t="s">
        <v>3</v>
      </c>
      <c r="N302" s="244">
        <f t="shared" si="24"/>
        <v>2.7000000000000006</v>
      </c>
      <c r="O302" s="239" t="s">
        <v>3</v>
      </c>
      <c r="P302" s="239">
        <v>0.8</v>
      </c>
    </row>
    <row r="303" spans="1:16" x14ac:dyDescent="0.2">
      <c r="A303" s="241" t="s">
        <v>320</v>
      </c>
      <c r="B303" s="240">
        <v>1</v>
      </c>
      <c r="C303" s="240">
        <f t="shared" si="20"/>
        <v>1.2000000000000002</v>
      </c>
      <c r="D303" s="240">
        <v>0.1</v>
      </c>
      <c r="E303" s="240">
        <v>0.15</v>
      </c>
      <c r="F303" s="244">
        <f t="shared" si="21"/>
        <v>1.8000000000000002E-2</v>
      </c>
      <c r="G303" s="239" t="s">
        <v>261</v>
      </c>
      <c r="I303" s="244">
        <f t="shared" si="22"/>
        <v>0.36000000000000004</v>
      </c>
      <c r="J303" s="239" t="s">
        <v>261</v>
      </c>
      <c r="L303" s="244">
        <f t="shared" si="23"/>
        <v>4.8000000000000007</v>
      </c>
      <c r="M303" s="239" t="s">
        <v>3</v>
      </c>
      <c r="N303" s="244">
        <f t="shared" si="24"/>
        <v>2.7000000000000006</v>
      </c>
      <c r="O303" s="239" t="s">
        <v>3</v>
      </c>
      <c r="P303" s="239">
        <v>0.8</v>
      </c>
    </row>
    <row r="304" spans="1:16" x14ac:dyDescent="0.2">
      <c r="A304" s="241" t="s">
        <v>319</v>
      </c>
      <c r="B304" s="240">
        <v>2</v>
      </c>
      <c r="C304" s="240">
        <f t="shared" si="20"/>
        <v>1.2000000000000002</v>
      </c>
      <c r="D304" s="240">
        <v>0.1</v>
      </c>
      <c r="E304" s="240">
        <v>0.15</v>
      </c>
      <c r="F304" s="244">
        <f t="shared" si="21"/>
        <v>3.6000000000000004E-2</v>
      </c>
      <c r="G304" s="239" t="s">
        <v>261</v>
      </c>
      <c r="I304" s="244">
        <f t="shared" si="22"/>
        <v>0.72000000000000008</v>
      </c>
      <c r="J304" s="239" t="s">
        <v>261</v>
      </c>
      <c r="L304" s="244">
        <f t="shared" si="23"/>
        <v>9.6000000000000014</v>
      </c>
      <c r="M304" s="239" t="s">
        <v>3</v>
      </c>
      <c r="N304" s="244">
        <f t="shared" si="24"/>
        <v>5.4000000000000012</v>
      </c>
      <c r="O304" s="239" t="s">
        <v>3</v>
      </c>
      <c r="P304" s="239">
        <v>0.8</v>
      </c>
    </row>
    <row r="305" spans="1:16" x14ac:dyDescent="0.2">
      <c r="A305" s="241" t="s">
        <v>321</v>
      </c>
      <c r="B305" s="240">
        <v>1</v>
      </c>
      <c r="C305" s="240">
        <f t="shared" si="20"/>
        <v>1.2000000000000002</v>
      </c>
      <c r="D305" s="240">
        <v>0.1</v>
      </c>
      <c r="E305" s="240">
        <v>0.15</v>
      </c>
      <c r="F305" s="244">
        <f t="shared" si="21"/>
        <v>1.8000000000000002E-2</v>
      </c>
      <c r="G305" s="239" t="s">
        <v>261</v>
      </c>
      <c r="I305" s="244">
        <f t="shared" si="22"/>
        <v>0.36000000000000004</v>
      </c>
      <c r="J305" s="239" t="s">
        <v>261</v>
      </c>
      <c r="L305" s="244">
        <f t="shared" si="23"/>
        <v>4.8000000000000007</v>
      </c>
      <c r="M305" s="239" t="s">
        <v>3</v>
      </c>
      <c r="N305" s="244">
        <f t="shared" si="24"/>
        <v>2.7000000000000006</v>
      </c>
      <c r="O305" s="239" t="s">
        <v>3</v>
      </c>
      <c r="P305" s="239">
        <v>0.8</v>
      </c>
    </row>
    <row r="306" spans="1:16" x14ac:dyDescent="0.2">
      <c r="A306" s="241" t="s">
        <v>307</v>
      </c>
      <c r="B306" s="240">
        <v>1</v>
      </c>
      <c r="C306" s="240">
        <f t="shared" si="20"/>
        <v>1.1000000000000001</v>
      </c>
      <c r="D306" s="240">
        <v>0.1</v>
      </c>
      <c r="E306" s="240">
        <v>0.15</v>
      </c>
      <c r="F306" s="244">
        <f t="shared" si="21"/>
        <v>1.6500000000000001E-2</v>
      </c>
      <c r="G306" s="239" t="s">
        <v>261</v>
      </c>
      <c r="I306" s="244">
        <f t="shared" si="22"/>
        <v>0.33</v>
      </c>
      <c r="J306" s="239" t="s">
        <v>261</v>
      </c>
      <c r="L306" s="244">
        <f t="shared" si="23"/>
        <v>4.4000000000000004</v>
      </c>
      <c r="M306" s="239" t="s">
        <v>3</v>
      </c>
      <c r="N306" s="244">
        <f t="shared" si="24"/>
        <v>2.5</v>
      </c>
      <c r="O306" s="239" t="s">
        <v>3</v>
      </c>
      <c r="P306" s="239">
        <v>0.7</v>
      </c>
    </row>
    <row r="307" spans="1:16" x14ac:dyDescent="0.2">
      <c r="A307" s="241" t="s">
        <v>314</v>
      </c>
      <c r="B307" s="240">
        <v>1</v>
      </c>
      <c r="C307" s="240">
        <f t="shared" si="20"/>
        <v>1.1000000000000001</v>
      </c>
      <c r="D307" s="240">
        <v>0.1</v>
      </c>
      <c r="E307" s="240">
        <v>0.15</v>
      </c>
      <c r="F307" s="244">
        <f t="shared" si="21"/>
        <v>1.6500000000000001E-2</v>
      </c>
      <c r="G307" s="239" t="s">
        <v>261</v>
      </c>
      <c r="I307" s="244">
        <f t="shared" si="22"/>
        <v>0.33</v>
      </c>
      <c r="J307" s="239" t="s">
        <v>261</v>
      </c>
      <c r="L307" s="244">
        <f t="shared" si="23"/>
        <v>4.4000000000000004</v>
      </c>
      <c r="M307" s="239" t="s">
        <v>3</v>
      </c>
      <c r="N307" s="244">
        <f t="shared" si="24"/>
        <v>2.5</v>
      </c>
      <c r="O307" s="239" t="s">
        <v>3</v>
      </c>
      <c r="P307" s="239">
        <v>0.7</v>
      </c>
    </row>
    <row r="308" spans="1:16" x14ac:dyDescent="0.2">
      <c r="A308" s="241" t="s">
        <v>306</v>
      </c>
      <c r="B308" s="240">
        <v>1</v>
      </c>
      <c r="C308" s="240">
        <f t="shared" si="20"/>
        <v>1.9</v>
      </c>
      <c r="D308" s="240">
        <v>0.1</v>
      </c>
      <c r="E308" s="240">
        <v>0.15</v>
      </c>
      <c r="F308" s="244">
        <f t="shared" si="21"/>
        <v>2.8499999999999998E-2</v>
      </c>
      <c r="G308" s="239" t="s">
        <v>261</v>
      </c>
      <c r="I308" s="244">
        <f t="shared" si="22"/>
        <v>0.56999999999999995</v>
      </c>
      <c r="J308" s="239" t="s">
        <v>261</v>
      </c>
      <c r="L308" s="244">
        <f t="shared" si="23"/>
        <v>7.6</v>
      </c>
      <c r="M308" s="239" t="s">
        <v>3</v>
      </c>
      <c r="N308" s="244">
        <f t="shared" si="24"/>
        <v>4.0999999999999996</v>
      </c>
      <c r="O308" s="239" t="s">
        <v>3</v>
      </c>
      <c r="P308" s="239">
        <v>1.5</v>
      </c>
    </row>
    <row r="309" spans="1:16" x14ac:dyDescent="0.2">
      <c r="A309" s="241" t="s">
        <v>316</v>
      </c>
      <c r="B309" s="240">
        <v>1</v>
      </c>
      <c r="C309" s="240">
        <f t="shared" si="20"/>
        <v>1.9</v>
      </c>
      <c r="D309" s="240">
        <v>0.1</v>
      </c>
      <c r="E309" s="240">
        <v>0.15</v>
      </c>
      <c r="F309" s="244">
        <f t="shared" si="21"/>
        <v>2.8499999999999998E-2</v>
      </c>
      <c r="G309" s="239" t="s">
        <v>261</v>
      </c>
      <c r="I309" s="244">
        <f t="shared" si="22"/>
        <v>0.56999999999999995</v>
      </c>
      <c r="J309" s="239" t="s">
        <v>261</v>
      </c>
      <c r="L309" s="244">
        <f t="shared" si="23"/>
        <v>7.6</v>
      </c>
      <c r="M309" s="239" t="s">
        <v>3</v>
      </c>
      <c r="N309" s="244">
        <f t="shared" si="24"/>
        <v>4.0999999999999996</v>
      </c>
      <c r="O309" s="239" t="s">
        <v>3</v>
      </c>
      <c r="P309" s="239">
        <v>1.5</v>
      </c>
    </row>
    <row r="310" spans="1:16" x14ac:dyDescent="0.2">
      <c r="A310" s="241" t="s">
        <v>317</v>
      </c>
      <c r="B310" s="240">
        <v>1</v>
      </c>
      <c r="C310" s="240">
        <f t="shared" si="20"/>
        <v>1.9</v>
      </c>
      <c r="D310" s="240">
        <v>0.1</v>
      </c>
      <c r="E310" s="240">
        <v>0.15</v>
      </c>
      <c r="F310" s="244">
        <f t="shared" si="21"/>
        <v>2.8499999999999998E-2</v>
      </c>
      <c r="G310" s="239" t="s">
        <v>261</v>
      </c>
      <c r="I310" s="244">
        <f t="shared" si="22"/>
        <v>0.56999999999999995</v>
      </c>
      <c r="J310" s="239" t="s">
        <v>261</v>
      </c>
      <c r="L310" s="244">
        <f t="shared" si="23"/>
        <v>7.6</v>
      </c>
      <c r="M310" s="239" t="s">
        <v>3</v>
      </c>
      <c r="N310" s="244">
        <f t="shared" si="24"/>
        <v>4.0999999999999996</v>
      </c>
      <c r="O310" s="239" t="s">
        <v>3</v>
      </c>
      <c r="P310" s="239">
        <v>1.5</v>
      </c>
    </row>
    <row r="311" spans="1:16" x14ac:dyDescent="0.2">
      <c r="A311" s="241" t="s">
        <v>309</v>
      </c>
      <c r="B311" s="240">
        <v>1</v>
      </c>
      <c r="C311" s="240">
        <f t="shared" si="20"/>
        <v>1.9</v>
      </c>
      <c r="D311" s="240">
        <v>0.1</v>
      </c>
      <c r="E311" s="240">
        <v>0.15</v>
      </c>
      <c r="F311" s="244">
        <f t="shared" si="21"/>
        <v>2.8499999999999998E-2</v>
      </c>
      <c r="G311" s="239" t="s">
        <v>261</v>
      </c>
      <c r="I311" s="244">
        <f t="shared" si="22"/>
        <v>0.56999999999999995</v>
      </c>
      <c r="J311" s="239" t="s">
        <v>261</v>
      </c>
      <c r="L311" s="244">
        <f t="shared" si="23"/>
        <v>7.6</v>
      </c>
      <c r="M311" s="239" t="s">
        <v>3</v>
      </c>
      <c r="N311" s="244">
        <f t="shared" si="24"/>
        <v>4.0999999999999996</v>
      </c>
      <c r="O311" s="239" t="s">
        <v>3</v>
      </c>
      <c r="P311" s="239">
        <v>1.5</v>
      </c>
    </row>
    <row r="312" spans="1:16" x14ac:dyDescent="0.2">
      <c r="A312" s="265" t="s">
        <v>305</v>
      </c>
      <c r="B312" s="240">
        <v>1</v>
      </c>
      <c r="C312" s="240">
        <f t="shared" si="20"/>
        <v>1.9</v>
      </c>
      <c r="D312" s="240">
        <v>0.1</v>
      </c>
      <c r="E312" s="240">
        <v>0.15</v>
      </c>
      <c r="F312" s="244">
        <f t="shared" si="21"/>
        <v>2.8499999999999998E-2</v>
      </c>
      <c r="G312" s="239" t="s">
        <v>261</v>
      </c>
      <c r="I312" s="244">
        <f t="shared" si="22"/>
        <v>0.56999999999999995</v>
      </c>
      <c r="J312" s="239" t="s">
        <v>261</v>
      </c>
      <c r="L312" s="244">
        <f t="shared" si="23"/>
        <v>7.6</v>
      </c>
      <c r="M312" s="239" t="s">
        <v>3</v>
      </c>
      <c r="N312" s="244">
        <f t="shared" si="24"/>
        <v>4.0999999999999996</v>
      </c>
      <c r="O312" s="239" t="s">
        <v>3</v>
      </c>
      <c r="P312" s="239">
        <v>1.5</v>
      </c>
    </row>
    <row r="313" spans="1:16" x14ac:dyDescent="0.2">
      <c r="A313" s="265"/>
      <c r="F313" s="287">
        <f>SUM(F299:F312)</f>
        <v>0.32399999999999995</v>
      </c>
      <c r="G313" s="239" t="s">
        <v>261</v>
      </c>
    </row>
    <row r="314" spans="1:16" x14ac:dyDescent="0.2">
      <c r="A314" s="265" t="s">
        <v>61</v>
      </c>
      <c r="B314" s="240">
        <v>16</v>
      </c>
      <c r="C314" s="240">
        <f>P314+0.4</f>
        <v>2.2000000000000002</v>
      </c>
      <c r="D314" s="240">
        <v>0.1</v>
      </c>
      <c r="E314" s="240">
        <v>0.15</v>
      </c>
      <c r="F314" s="287">
        <f>E314*D314*C314*B314*2</f>
        <v>1.056</v>
      </c>
      <c r="G314" s="239" t="s">
        <v>261</v>
      </c>
      <c r="I314" s="289">
        <f t="shared" si="22"/>
        <v>10.56</v>
      </c>
      <c r="J314" s="239" t="s">
        <v>261</v>
      </c>
      <c r="L314" s="289">
        <f t="shared" si="23"/>
        <v>140.80000000000001</v>
      </c>
      <c r="M314" s="239" t="s">
        <v>3</v>
      </c>
      <c r="N314" s="289">
        <f t="shared" si="24"/>
        <v>75.2</v>
      </c>
      <c r="O314" s="239" t="s">
        <v>3</v>
      </c>
      <c r="P314" s="239">
        <v>1.8</v>
      </c>
    </row>
    <row r="315" spans="1:16" x14ac:dyDescent="0.2">
      <c r="A315" s="241"/>
      <c r="F315" s="285">
        <f>SUM(F313:F314)</f>
        <v>1.38</v>
      </c>
      <c r="G315" s="250" t="s">
        <v>261</v>
      </c>
      <c r="I315" s="286">
        <f>SUM(I299:I314)</f>
        <v>17.040000000000003</v>
      </c>
      <c r="J315" s="250" t="s">
        <v>261</v>
      </c>
      <c r="L315" s="288">
        <f>SUM(L299:L314)</f>
        <v>227.2</v>
      </c>
      <c r="M315" s="250" t="s">
        <v>3</v>
      </c>
      <c r="N315" s="288">
        <f>SUM(N299:N314)</f>
        <v>122.9</v>
      </c>
      <c r="O315" s="250" t="s">
        <v>3</v>
      </c>
    </row>
    <row r="316" spans="1:16" x14ac:dyDescent="0.2">
      <c r="A316" s="241"/>
      <c r="L316" s="286">
        <f>L315*10*10/162</f>
        <v>140.24691358024691</v>
      </c>
      <c r="M316" s="250" t="s">
        <v>2</v>
      </c>
      <c r="N316" s="286">
        <f>N315*6*6/162</f>
        <v>27.311111111111114</v>
      </c>
      <c r="O316" s="250" t="s">
        <v>2</v>
      </c>
    </row>
    <row r="317" spans="1:16" x14ac:dyDescent="0.2">
      <c r="A317" s="241"/>
    </row>
    <row r="319" spans="1:16" x14ac:dyDescent="0.2">
      <c r="A319" s="239" t="s">
        <v>427</v>
      </c>
      <c r="D319" s="624" t="s">
        <v>443</v>
      </c>
      <c r="E319" s="624"/>
      <c r="H319" s="239" t="s">
        <v>430</v>
      </c>
      <c r="M319" s="239" t="s">
        <v>439</v>
      </c>
    </row>
    <row r="320" spans="1:16" x14ac:dyDescent="0.2">
      <c r="A320" s="238"/>
      <c r="B320" s="246"/>
      <c r="C320" s="240"/>
      <c r="D320" s="240" t="s">
        <v>248</v>
      </c>
      <c r="E320" s="240" t="s">
        <v>292</v>
      </c>
      <c r="F320" s="240" t="s">
        <v>273</v>
      </c>
      <c r="I320" s="246" t="s">
        <v>254</v>
      </c>
      <c r="J320" s="240" t="s">
        <v>273</v>
      </c>
      <c r="K320" s="239" t="s">
        <v>311</v>
      </c>
    </row>
    <row r="321" spans="2:15" x14ac:dyDescent="0.2">
      <c r="B321" s="246"/>
      <c r="C321" s="276" t="s">
        <v>426</v>
      </c>
      <c r="D321" s="248">
        <v>30.85</v>
      </c>
      <c r="E321" s="248">
        <v>2.85</v>
      </c>
      <c r="F321" s="244">
        <f>E321*D321</f>
        <v>87.922500000000014</v>
      </c>
      <c r="G321" s="239" t="s">
        <v>261</v>
      </c>
      <c r="H321" s="265" t="s">
        <v>61</v>
      </c>
      <c r="I321" s="247">
        <v>2</v>
      </c>
      <c r="J321" s="259">
        <v>2.88</v>
      </c>
      <c r="K321" s="244">
        <f>J321*I321</f>
        <v>5.76</v>
      </c>
      <c r="L321" s="239" t="s">
        <v>261</v>
      </c>
      <c r="M321" s="242">
        <f>F257</f>
        <v>23.444999999999997</v>
      </c>
      <c r="N321" s="239" t="s">
        <v>261</v>
      </c>
    </row>
    <row r="322" spans="2:15" x14ac:dyDescent="0.2">
      <c r="B322" s="246"/>
      <c r="E322" s="296" t="s">
        <v>441</v>
      </c>
      <c r="F322" s="297">
        <f>F321-K321-M321</f>
        <v>58.717500000000015</v>
      </c>
      <c r="G322" s="298" t="s">
        <v>261</v>
      </c>
    </row>
    <row r="323" spans="2:15" x14ac:dyDescent="0.2">
      <c r="B323" s="246"/>
    </row>
    <row r="324" spans="2:15" x14ac:dyDescent="0.2">
      <c r="C324" s="241" t="s">
        <v>428</v>
      </c>
      <c r="D324" s="248">
        <v>6.5250000000000004</v>
      </c>
      <c r="E324" s="248">
        <v>2.85</v>
      </c>
      <c r="F324" s="244">
        <f t="shared" ref="F324" si="25">E324*D324</f>
        <v>18.596250000000001</v>
      </c>
      <c r="G324" s="239" t="s">
        <v>261</v>
      </c>
      <c r="H324" s="265" t="s">
        <v>307</v>
      </c>
      <c r="I324" s="247">
        <v>1</v>
      </c>
      <c r="J324" s="259">
        <v>1.47</v>
      </c>
      <c r="K324" s="244">
        <f>J324*I324</f>
        <v>1.47</v>
      </c>
      <c r="L324" s="239" t="s">
        <v>261</v>
      </c>
      <c r="M324" s="242">
        <f>F255</f>
        <v>21.42</v>
      </c>
      <c r="N324" s="239" t="s">
        <v>261</v>
      </c>
      <c r="O324" s="239" t="s">
        <v>440</v>
      </c>
    </row>
    <row r="325" spans="2:15" x14ac:dyDescent="0.2">
      <c r="C325" s="241" t="s">
        <v>429</v>
      </c>
      <c r="D325" s="248">
        <v>6.6749999999999998</v>
      </c>
      <c r="E325" s="248">
        <v>2.85</v>
      </c>
      <c r="F325" s="244">
        <f>E325*D325</f>
        <v>19.02375</v>
      </c>
      <c r="G325" s="239" t="s">
        <v>261</v>
      </c>
      <c r="H325" s="265" t="s">
        <v>84</v>
      </c>
      <c r="I325" s="247">
        <v>1</v>
      </c>
      <c r="J325" s="259">
        <v>0.33700000000000002</v>
      </c>
      <c r="K325" s="244">
        <f>J325*I325</f>
        <v>0.33700000000000002</v>
      </c>
      <c r="L325" s="239" t="s">
        <v>261</v>
      </c>
    </row>
    <row r="326" spans="2:15" x14ac:dyDescent="0.2">
      <c r="C326" s="241"/>
      <c r="E326" s="296" t="s">
        <v>441</v>
      </c>
      <c r="F326" s="297">
        <f>(F324+F325)-K324-K325-M324</f>
        <v>14.393000000000001</v>
      </c>
      <c r="G326" s="298" t="s">
        <v>261</v>
      </c>
      <c r="H326" s="265" t="s">
        <v>314</v>
      </c>
      <c r="I326" s="247">
        <v>1</v>
      </c>
      <c r="J326" s="259">
        <v>1.47</v>
      </c>
      <c r="K326" s="244">
        <f>J326*I326</f>
        <v>1.47</v>
      </c>
      <c r="L326" s="239" t="s">
        <v>261</v>
      </c>
    </row>
    <row r="327" spans="2:15" x14ac:dyDescent="0.2">
      <c r="C327" s="241"/>
      <c r="D327" s="240"/>
      <c r="E327" s="240"/>
      <c r="K327" s="243">
        <f>SUM(K325:K326)</f>
        <v>1.8069999999999999</v>
      </c>
      <c r="L327" s="250" t="s">
        <v>261</v>
      </c>
    </row>
    <row r="328" spans="2:15" x14ac:dyDescent="0.2">
      <c r="C328" s="241"/>
      <c r="D328" s="240"/>
      <c r="E328" s="240"/>
      <c r="K328" s="242"/>
    </row>
    <row r="329" spans="2:15" x14ac:dyDescent="0.2">
      <c r="C329" s="276" t="s">
        <v>431</v>
      </c>
      <c r="D329" s="248">
        <v>26.3</v>
      </c>
      <c r="E329" s="248">
        <v>2.85</v>
      </c>
      <c r="F329" s="244">
        <f>E329*D329</f>
        <v>74.954999999999998</v>
      </c>
      <c r="G329" s="239" t="s">
        <v>261</v>
      </c>
      <c r="H329" s="265" t="s">
        <v>314</v>
      </c>
      <c r="I329" s="247">
        <v>1</v>
      </c>
      <c r="J329" s="259">
        <v>1.47</v>
      </c>
      <c r="K329" s="244">
        <f>J329*I329</f>
        <v>1.47</v>
      </c>
      <c r="L329" s="239" t="s">
        <v>261</v>
      </c>
      <c r="M329" s="242">
        <f>F238*0.1</f>
        <v>2.6350000000000002</v>
      </c>
      <c r="N329" s="239" t="s">
        <v>261</v>
      </c>
      <c r="O329" s="239" t="s">
        <v>442</v>
      </c>
    </row>
    <row r="330" spans="2:15" x14ac:dyDescent="0.2">
      <c r="C330" s="241"/>
      <c r="D330" s="240"/>
      <c r="E330" s="296" t="s">
        <v>441</v>
      </c>
      <c r="F330" s="297">
        <f>F329-K331-M329</f>
        <v>68.599999999999994</v>
      </c>
      <c r="G330" s="298" t="s">
        <v>261</v>
      </c>
      <c r="H330" s="265" t="s">
        <v>315</v>
      </c>
      <c r="I330" s="247">
        <v>1</v>
      </c>
      <c r="J330" s="259">
        <v>2.25</v>
      </c>
      <c r="K330" s="244">
        <f>J330*I330</f>
        <v>2.25</v>
      </c>
      <c r="L330" s="239" t="s">
        <v>261</v>
      </c>
    </row>
    <row r="331" spans="2:15" x14ac:dyDescent="0.2">
      <c r="C331" s="241"/>
      <c r="D331" s="240"/>
      <c r="E331" s="240"/>
      <c r="H331" s="265"/>
      <c r="K331" s="243">
        <f>SUM(K329:K330)</f>
        <v>3.7199999999999998</v>
      </c>
      <c r="L331" s="250" t="s">
        <v>261</v>
      </c>
    </row>
    <row r="332" spans="2:15" x14ac:dyDescent="0.2">
      <c r="C332" s="241"/>
      <c r="D332" s="240"/>
      <c r="E332" s="240"/>
    </row>
    <row r="333" spans="2:15" x14ac:dyDescent="0.2">
      <c r="C333" s="265" t="s">
        <v>432</v>
      </c>
      <c r="D333" s="294">
        <v>31.7</v>
      </c>
      <c r="E333" s="294">
        <v>2.85</v>
      </c>
      <c r="F333" s="244">
        <f>E333*D333</f>
        <v>90.344999999999999</v>
      </c>
      <c r="G333" s="239" t="s">
        <v>261</v>
      </c>
      <c r="H333" s="265" t="s">
        <v>315</v>
      </c>
      <c r="I333" s="247">
        <v>1</v>
      </c>
      <c r="J333" s="259">
        <v>2.25</v>
      </c>
      <c r="K333" s="244">
        <f>J333*I333</f>
        <v>2.25</v>
      </c>
      <c r="L333" s="239" t="s">
        <v>261</v>
      </c>
      <c r="M333" s="242">
        <f>F239*0.1</f>
        <v>2.4600000000000004</v>
      </c>
      <c r="N333" s="239" t="s">
        <v>261</v>
      </c>
      <c r="O333" s="239" t="s">
        <v>442</v>
      </c>
    </row>
    <row r="334" spans="2:15" x14ac:dyDescent="0.2">
      <c r="E334" s="296" t="s">
        <v>441</v>
      </c>
      <c r="F334" s="297">
        <f>F333-K337-M333</f>
        <v>77.335000000000008</v>
      </c>
      <c r="G334" s="298" t="s">
        <v>261</v>
      </c>
      <c r="H334" s="265" t="s">
        <v>308</v>
      </c>
      <c r="I334" s="247">
        <v>1</v>
      </c>
      <c r="J334" s="259">
        <v>2</v>
      </c>
      <c r="K334" s="244">
        <f>J334*I334</f>
        <v>2</v>
      </c>
      <c r="L334" s="239" t="s">
        <v>261</v>
      </c>
    </row>
    <row r="335" spans="2:15" x14ac:dyDescent="0.2">
      <c r="H335" s="265" t="s">
        <v>316</v>
      </c>
      <c r="I335" s="247">
        <v>1</v>
      </c>
      <c r="J335" s="259">
        <v>3.15</v>
      </c>
      <c r="K335" s="244">
        <f>J335*I335</f>
        <v>3.15</v>
      </c>
      <c r="L335" s="239" t="s">
        <v>261</v>
      </c>
    </row>
    <row r="336" spans="2:15" x14ac:dyDescent="0.2">
      <c r="H336" s="265" t="s">
        <v>317</v>
      </c>
      <c r="I336" s="247">
        <v>1</v>
      </c>
      <c r="J336" s="259">
        <v>3.15</v>
      </c>
      <c r="K336" s="244">
        <f>J336*I336</f>
        <v>3.15</v>
      </c>
      <c r="L336" s="239" t="s">
        <v>261</v>
      </c>
    </row>
    <row r="337" spans="3:14" x14ac:dyDescent="0.2">
      <c r="H337" s="265"/>
      <c r="K337" s="243">
        <f>SUM(K333:K336)</f>
        <v>10.55</v>
      </c>
      <c r="L337" s="250" t="s">
        <v>261</v>
      </c>
    </row>
    <row r="339" spans="3:14" x14ac:dyDescent="0.2">
      <c r="C339" s="265" t="s">
        <v>433</v>
      </c>
      <c r="D339" s="294">
        <v>7.7249999999999996</v>
      </c>
      <c r="E339" s="294">
        <v>2.85</v>
      </c>
      <c r="F339" s="297">
        <f>E339*D339</f>
        <v>22.016249999999999</v>
      </c>
      <c r="G339" s="298" t="s">
        <v>261</v>
      </c>
    </row>
    <row r="341" spans="3:14" x14ac:dyDescent="0.2">
      <c r="C341" s="265" t="s">
        <v>438</v>
      </c>
      <c r="D341" s="294">
        <v>38.200000000000003</v>
      </c>
      <c r="E341" s="294">
        <v>2.85</v>
      </c>
      <c r="F341" s="244">
        <f>E341*D341</f>
        <v>108.87</v>
      </c>
      <c r="G341" s="239" t="s">
        <v>261</v>
      </c>
      <c r="H341" s="265" t="s">
        <v>316</v>
      </c>
      <c r="I341" s="247">
        <v>1</v>
      </c>
      <c r="J341" s="259">
        <v>3.15</v>
      </c>
      <c r="K341" s="244">
        <f>J341*I341</f>
        <v>3.15</v>
      </c>
      <c r="L341" s="239" t="s">
        <v>261</v>
      </c>
      <c r="M341" s="242">
        <f>F254</f>
        <v>26.385750000000005</v>
      </c>
      <c r="N341" s="239" t="s">
        <v>261</v>
      </c>
    </row>
    <row r="342" spans="3:14" x14ac:dyDescent="0.2">
      <c r="E342" s="296" t="s">
        <v>441</v>
      </c>
      <c r="F342" s="297">
        <f>F341-K345-M341</f>
        <v>58.354250000000008</v>
      </c>
      <c r="G342" s="298" t="s">
        <v>261</v>
      </c>
      <c r="H342" s="265" t="s">
        <v>61</v>
      </c>
      <c r="I342" s="247">
        <v>6</v>
      </c>
      <c r="J342" s="259">
        <v>2.88</v>
      </c>
      <c r="K342" s="244">
        <f>J342*I342</f>
        <v>17.28</v>
      </c>
      <c r="L342" s="239" t="s">
        <v>261</v>
      </c>
    </row>
    <row r="343" spans="3:14" x14ac:dyDescent="0.2">
      <c r="H343" s="265" t="s">
        <v>321</v>
      </c>
      <c r="I343" s="247">
        <v>1</v>
      </c>
      <c r="J343" s="259">
        <v>1.7</v>
      </c>
      <c r="K343" s="244">
        <f>J343*I343</f>
        <v>1.7</v>
      </c>
      <c r="L343" s="239" t="s">
        <v>261</v>
      </c>
    </row>
    <row r="344" spans="3:14" x14ac:dyDescent="0.2">
      <c r="H344" s="265" t="s">
        <v>319</v>
      </c>
      <c r="I344" s="247">
        <v>1</v>
      </c>
      <c r="J344" s="259">
        <v>2</v>
      </c>
      <c r="K344" s="244">
        <f>J344*I344</f>
        <v>2</v>
      </c>
      <c r="L344" s="239" t="s">
        <v>261</v>
      </c>
    </row>
    <row r="345" spans="3:14" x14ac:dyDescent="0.2">
      <c r="K345" s="243">
        <f>SUM(K341:K344)</f>
        <v>24.13</v>
      </c>
      <c r="L345" s="250" t="s">
        <v>261</v>
      </c>
    </row>
    <row r="347" spans="3:14" x14ac:dyDescent="0.2">
      <c r="C347" s="265" t="s">
        <v>434</v>
      </c>
      <c r="D347" s="294">
        <v>14.098000000000001</v>
      </c>
      <c r="E347" s="294">
        <v>2.85</v>
      </c>
      <c r="F347" s="244">
        <f>E347*D347</f>
        <v>40.179300000000005</v>
      </c>
      <c r="G347" s="239" t="s">
        <v>261</v>
      </c>
      <c r="H347" s="265" t="s">
        <v>318</v>
      </c>
      <c r="I347" s="247">
        <v>1</v>
      </c>
      <c r="J347" s="259">
        <v>1.91</v>
      </c>
      <c r="K347" s="244">
        <f>J347*I347</f>
        <v>1.91</v>
      </c>
      <c r="L347" s="239" t="s">
        <v>261</v>
      </c>
    </row>
    <row r="348" spans="3:14" x14ac:dyDescent="0.2">
      <c r="C348" s="265"/>
      <c r="E348" s="296" t="s">
        <v>441</v>
      </c>
      <c r="F348" s="297">
        <f>F347-K347-M347</f>
        <v>38.269300000000008</v>
      </c>
      <c r="G348" s="298" t="s">
        <v>261</v>
      </c>
    </row>
    <row r="349" spans="3:14" x14ac:dyDescent="0.2">
      <c r="C349" s="265"/>
    </row>
    <row r="350" spans="3:14" x14ac:dyDescent="0.2">
      <c r="C350" s="265" t="s">
        <v>435</v>
      </c>
      <c r="D350" s="295">
        <v>52.965000000000003</v>
      </c>
      <c r="E350" s="294">
        <v>2.85</v>
      </c>
      <c r="F350" s="244">
        <f>E350*D350</f>
        <v>150.95025000000001</v>
      </c>
      <c r="G350" s="239" t="s">
        <v>261</v>
      </c>
      <c r="H350" s="265" t="s">
        <v>317</v>
      </c>
      <c r="I350" s="247">
        <v>1</v>
      </c>
      <c r="J350" s="259">
        <v>3.15</v>
      </c>
      <c r="K350" s="244">
        <f>J350*I350</f>
        <v>3.15</v>
      </c>
      <c r="L350" s="239" t="s">
        <v>261</v>
      </c>
      <c r="M350" s="242">
        <f>F253</f>
        <v>33.345000000000006</v>
      </c>
      <c r="N350" s="239" t="s">
        <v>261</v>
      </c>
    </row>
    <row r="351" spans="3:14" x14ac:dyDescent="0.2">
      <c r="E351" s="296" t="s">
        <v>441</v>
      </c>
      <c r="F351" s="297">
        <f>F350-K355-M350</f>
        <v>85.165250000000015</v>
      </c>
      <c r="G351" s="298" t="s">
        <v>261</v>
      </c>
      <c r="H351" s="265" t="s">
        <v>319</v>
      </c>
      <c r="I351" s="247">
        <v>1</v>
      </c>
      <c r="J351" s="259">
        <v>2</v>
      </c>
      <c r="K351" s="244">
        <f>J351*I351</f>
        <v>2</v>
      </c>
      <c r="L351" s="239" t="s">
        <v>261</v>
      </c>
    </row>
    <row r="352" spans="3:14" x14ac:dyDescent="0.2">
      <c r="H352" s="265" t="s">
        <v>320</v>
      </c>
      <c r="I352" s="247">
        <v>1</v>
      </c>
      <c r="J352" s="259">
        <v>2</v>
      </c>
      <c r="K352" s="244">
        <f>J352*I352</f>
        <v>2</v>
      </c>
      <c r="L352" s="239" t="s">
        <v>261</v>
      </c>
    </row>
    <row r="353" spans="3:14" x14ac:dyDescent="0.2">
      <c r="H353" s="265" t="s">
        <v>310</v>
      </c>
      <c r="I353" s="247">
        <v>1</v>
      </c>
      <c r="J353" s="259">
        <v>2.25</v>
      </c>
      <c r="K353" s="244">
        <f>J353*I353</f>
        <v>2.25</v>
      </c>
      <c r="L353" s="239" t="s">
        <v>261</v>
      </c>
    </row>
    <row r="354" spans="3:14" x14ac:dyDescent="0.2">
      <c r="H354" s="265" t="s">
        <v>61</v>
      </c>
      <c r="I354" s="247">
        <v>8</v>
      </c>
      <c r="J354" s="259">
        <v>2.88</v>
      </c>
      <c r="K354" s="244">
        <f>J354*I354</f>
        <v>23.04</v>
      </c>
      <c r="L354" s="239" t="s">
        <v>261</v>
      </c>
    </row>
    <row r="355" spans="3:14" x14ac:dyDescent="0.2">
      <c r="H355" s="265"/>
      <c r="I355" s="265"/>
      <c r="J355" s="265"/>
      <c r="K355" s="293">
        <f>SUM(K350:K354)</f>
        <v>32.44</v>
      </c>
      <c r="L355" s="250" t="s">
        <v>261</v>
      </c>
    </row>
    <row r="357" spans="3:14" x14ac:dyDescent="0.2">
      <c r="C357" s="265" t="s">
        <v>436</v>
      </c>
      <c r="D357" s="295">
        <v>51.77</v>
      </c>
      <c r="E357" s="294">
        <v>2.85</v>
      </c>
      <c r="F357" s="244">
        <f>E357*D357</f>
        <v>147.5445</v>
      </c>
      <c r="G357" s="239" t="s">
        <v>261</v>
      </c>
      <c r="H357" s="265" t="s">
        <v>320</v>
      </c>
      <c r="I357" s="247">
        <v>1</v>
      </c>
      <c r="J357" s="259">
        <v>2</v>
      </c>
      <c r="K357" s="244">
        <f t="shared" ref="K357:K362" si="26">J357*I357</f>
        <v>2</v>
      </c>
      <c r="L357" s="239" t="s">
        <v>261</v>
      </c>
      <c r="M357" s="242">
        <f>F256</f>
        <v>83.421000000000006</v>
      </c>
      <c r="N357" s="239" t="s">
        <v>261</v>
      </c>
    </row>
    <row r="358" spans="3:14" x14ac:dyDescent="0.2">
      <c r="E358" s="296" t="s">
        <v>441</v>
      </c>
      <c r="F358" s="297">
        <f>F357-K363-M357-M358</f>
        <v>37.36099999999999</v>
      </c>
      <c r="G358" s="298" t="s">
        <v>261</v>
      </c>
      <c r="H358" s="265" t="s">
        <v>319</v>
      </c>
      <c r="I358" s="247">
        <v>2</v>
      </c>
      <c r="J358" s="259">
        <v>2</v>
      </c>
      <c r="K358" s="244">
        <f t="shared" si="26"/>
        <v>4</v>
      </c>
      <c r="L358" s="239" t="s">
        <v>261</v>
      </c>
      <c r="M358" s="242">
        <f>F242</f>
        <v>13.8</v>
      </c>
      <c r="N358" s="239" t="s">
        <v>261</v>
      </c>
    </row>
    <row r="359" spans="3:14" x14ac:dyDescent="0.2">
      <c r="H359" s="265" t="s">
        <v>318</v>
      </c>
      <c r="I359" s="247">
        <v>1</v>
      </c>
      <c r="J359" s="259">
        <v>1.91</v>
      </c>
      <c r="K359" s="244">
        <f t="shared" si="26"/>
        <v>1.91</v>
      </c>
      <c r="L359" s="239" t="s">
        <v>261</v>
      </c>
    </row>
    <row r="360" spans="3:14" x14ac:dyDescent="0.2">
      <c r="H360" s="265" t="s">
        <v>321</v>
      </c>
      <c r="I360" s="247">
        <v>1</v>
      </c>
      <c r="J360" s="259">
        <v>1.7</v>
      </c>
      <c r="K360" s="244">
        <f t="shared" si="26"/>
        <v>1.7</v>
      </c>
      <c r="L360" s="239" t="s">
        <v>261</v>
      </c>
    </row>
    <row r="361" spans="3:14" x14ac:dyDescent="0.2">
      <c r="H361" s="239" t="s">
        <v>437</v>
      </c>
      <c r="I361" s="247">
        <v>1</v>
      </c>
      <c r="J361" s="259">
        <f>0.45*0.45</f>
        <v>0.20250000000000001</v>
      </c>
      <c r="K361" s="244">
        <f t="shared" si="26"/>
        <v>0.20250000000000001</v>
      </c>
      <c r="L361" s="239" t="s">
        <v>261</v>
      </c>
    </row>
    <row r="362" spans="3:14" x14ac:dyDescent="0.2">
      <c r="H362" s="265" t="s">
        <v>309</v>
      </c>
      <c r="I362" s="247">
        <v>1</v>
      </c>
      <c r="J362" s="259">
        <v>3.15</v>
      </c>
      <c r="K362" s="244">
        <f t="shared" si="26"/>
        <v>3.15</v>
      </c>
      <c r="L362" s="239" t="s">
        <v>261</v>
      </c>
    </row>
    <row r="363" spans="3:14" x14ac:dyDescent="0.2">
      <c r="H363" s="265"/>
      <c r="K363" s="243">
        <f>SUM(K357:K362)</f>
        <v>12.9625</v>
      </c>
      <c r="L363" s="250" t="s">
        <v>261</v>
      </c>
    </row>
    <row r="364" spans="3:14" x14ac:dyDescent="0.2">
      <c r="H364" s="265"/>
    </row>
    <row r="365" spans="3:14" x14ac:dyDescent="0.2">
      <c r="E365" s="265" t="s">
        <v>444</v>
      </c>
      <c r="F365" s="299">
        <f>F358+F351+F348+F342+F339+F334+F330+F326+F322</f>
        <v>460.21155000000016</v>
      </c>
      <c r="G365" s="285" t="s">
        <v>261</v>
      </c>
      <c r="H365" s="265"/>
    </row>
    <row r="366" spans="3:14" x14ac:dyDescent="0.2">
      <c r="H366" s="265"/>
    </row>
    <row r="369" spans="1:7" x14ac:dyDescent="0.2">
      <c r="A369" s="239" t="s">
        <v>507</v>
      </c>
    </row>
    <row r="371" spans="1:7" x14ac:dyDescent="0.2">
      <c r="E371" s="265" t="s">
        <v>508</v>
      </c>
      <c r="F371" s="239">
        <f>0.754+0.665</f>
        <v>1.419</v>
      </c>
      <c r="G371" s="239" t="s">
        <v>261</v>
      </c>
    </row>
    <row r="372" spans="1:7" x14ac:dyDescent="0.2">
      <c r="F372" s="239">
        <v>0.95</v>
      </c>
      <c r="G372" s="239" t="s">
        <v>3</v>
      </c>
    </row>
    <row r="373" spans="1:7" x14ac:dyDescent="0.2">
      <c r="F373" s="244">
        <f>F371*F372</f>
        <v>1.34805</v>
      </c>
      <c r="G373" s="239" t="s">
        <v>252</v>
      </c>
    </row>
    <row r="375" spans="1:7" x14ac:dyDescent="0.2">
      <c r="E375" s="265" t="s">
        <v>509</v>
      </c>
      <c r="F375" s="239">
        <v>0.17100000000000001</v>
      </c>
      <c r="G375" s="239" t="s">
        <v>261</v>
      </c>
    </row>
    <row r="376" spans="1:7" x14ac:dyDescent="0.2">
      <c r="F376" s="239">
        <v>2</v>
      </c>
      <c r="G376" s="239" t="s">
        <v>3</v>
      </c>
    </row>
    <row r="377" spans="1:7" x14ac:dyDescent="0.2">
      <c r="F377" s="244">
        <f>F375*F376</f>
        <v>0.34200000000000003</v>
      </c>
      <c r="G377" s="239" t="s">
        <v>252</v>
      </c>
    </row>
    <row r="378" spans="1:7" x14ac:dyDescent="0.2">
      <c r="F378" s="249">
        <f>F377+F373</f>
        <v>1.6900500000000001</v>
      </c>
      <c r="G378" s="250" t="s">
        <v>252</v>
      </c>
    </row>
    <row r="380" spans="1:7" x14ac:dyDescent="0.2">
      <c r="C380" s="239" t="s">
        <v>267</v>
      </c>
    </row>
    <row r="381" spans="1:7" x14ac:dyDescent="0.2">
      <c r="F381" s="239">
        <f>(0.754+0.665)*2</f>
        <v>2.8380000000000001</v>
      </c>
    </row>
    <row r="382" spans="1:7" x14ac:dyDescent="0.2">
      <c r="F382" s="239">
        <f>(0.171*2)+(0.299*2)</f>
        <v>0.94</v>
      </c>
    </row>
    <row r="383" spans="1:7" x14ac:dyDescent="0.2">
      <c r="F383" s="260">
        <f>2.912*0.95</f>
        <v>2.7664</v>
      </c>
    </row>
    <row r="384" spans="1:7" x14ac:dyDescent="0.2">
      <c r="F384" s="260">
        <f>4.432*0.95</f>
        <v>4.2103999999999999</v>
      </c>
    </row>
    <row r="385" spans="1:7" x14ac:dyDescent="0.2">
      <c r="F385" s="239">
        <f>1.127*0.2</f>
        <v>0.22540000000000002</v>
      </c>
    </row>
    <row r="386" spans="1:7" x14ac:dyDescent="0.2">
      <c r="F386" s="249">
        <f>SUM(F381:F385)</f>
        <v>10.9802</v>
      </c>
      <c r="G386" s="250" t="s">
        <v>261</v>
      </c>
    </row>
    <row r="388" spans="1:7" x14ac:dyDescent="0.2">
      <c r="A388" s="239" t="s">
        <v>510</v>
      </c>
    </row>
    <row r="389" spans="1:7" x14ac:dyDescent="0.2">
      <c r="E389" s="265" t="s">
        <v>511</v>
      </c>
      <c r="F389" s="239">
        <v>0.95</v>
      </c>
      <c r="G389" s="239" t="s">
        <v>3</v>
      </c>
    </row>
    <row r="390" spans="1:7" x14ac:dyDescent="0.2">
      <c r="E390" s="265" t="s">
        <v>512</v>
      </c>
      <c r="F390" s="239">
        <v>3.548</v>
      </c>
      <c r="G390" s="239" t="s">
        <v>3</v>
      </c>
    </row>
    <row r="391" spans="1:7" x14ac:dyDescent="0.2">
      <c r="E391" s="265" t="s">
        <v>513</v>
      </c>
      <c r="F391" s="239">
        <v>3.665</v>
      </c>
      <c r="G391" s="239" t="s">
        <v>3</v>
      </c>
    </row>
    <row r="392" spans="1:7" x14ac:dyDescent="0.2">
      <c r="E392" s="265" t="s">
        <v>514</v>
      </c>
      <c r="F392" s="239">
        <f>((F389/0.1+1)*F390)+((F390/0.1+1)*F389)</f>
        <v>71.91</v>
      </c>
      <c r="G392" s="239" t="s">
        <v>3</v>
      </c>
    </row>
    <row r="393" spans="1:7" x14ac:dyDescent="0.2">
      <c r="E393" s="265" t="s">
        <v>515</v>
      </c>
      <c r="F393" s="239">
        <f>((F389/0.15+1)*F391)+((F391/0.15+1)*F389)</f>
        <v>51.038333333333327</v>
      </c>
      <c r="G393" s="239" t="s">
        <v>3</v>
      </c>
    </row>
    <row r="395" spans="1:7" x14ac:dyDescent="0.2">
      <c r="E395" s="265" t="s">
        <v>516</v>
      </c>
      <c r="F395" s="239">
        <f>0.832</f>
        <v>0.83199999999999996</v>
      </c>
      <c r="G395" s="239" t="s">
        <v>3</v>
      </c>
    </row>
    <row r="396" spans="1:7" x14ac:dyDescent="0.2">
      <c r="E396" s="265" t="s">
        <v>517</v>
      </c>
      <c r="F396" s="239">
        <v>2</v>
      </c>
      <c r="G396" s="239" t="s">
        <v>3</v>
      </c>
    </row>
    <row r="397" spans="1:7" x14ac:dyDescent="0.2">
      <c r="E397" s="265" t="s">
        <v>514</v>
      </c>
      <c r="F397" s="239">
        <f>(((F395/0.1+1)*F396)+((F396/0.1+1)*F395))</f>
        <v>36.111999999999995</v>
      </c>
      <c r="G397" s="239" t="s">
        <v>3</v>
      </c>
    </row>
    <row r="398" spans="1:7" x14ac:dyDescent="0.2">
      <c r="E398" s="265" t="s">
        <v>515</v>
      </c>
      <c r="F398" s="239">
        <f>(((F395/0.15+1)*F396)+((F396/0.15+1)*F395))</f>
        <v>25.018666666666668</v>
      </c>
      <c r="G398" s="239" t="s">
        <v>3</v>
      </c>
    </row>
    <row r="400" spans="1:7" x14ac:dyDescent="0.2">
      <c r="E400" s="265" t="s">
        <v>511</v>
      </c>
      <c r="F400" s="239">
        <v>0.95</v>
      </c>
      <c r="G400" s="239" t="s">
        <v>3</v>
      </c>
    </row>
    <row r="401" spans="1:7" x14ac:dyDescent="0.2">
      <c r="E401" s="265" t="s">
        <v>512</v>
      </c>
      <c r="F401" s="239">
        <v>4.0110000000000001</v>
      </c>
      <c r="G401" s="239" t="s">
        <v>3</v>
      </c>
    </row>
    <row r="402" spans="1:7" x14ac:dyDescent="0.2">
      <c r="E402" s="265" t="s">
        <v>513</v>
      </c>
      <c r="F402" s="239">
        <v>4.0110000000000001</v>
      </c>
      <c r="G402" s="239" t="s">
        <v>3</v>
      </c>
    </row>
    <row r="403" spans="1:7" x14ac:dyDescent="0.2">
      <c r="E403" s="265" t="s">
        <v>514</v>
      </c>
      <c r="F403" s="239">
        <f>((F400/0.1+1)*F401)+((F401/0.1+1)*F400)</f>
        <v>81.169999999999987</v>
      </c>
      <c r="G403" s="239" t="s">
        <v>3</v>
      </c>
    </row>
    <row r="404" spans="1:7" x14ac:dyDescent="0.2">
      <c r="E404" s="265" t="s">
        <v>515</v>
      </c>
      <c r="F404" s="239">
        <f>((F400/0.15+1)*F402)+((F402/0.15+1)*F400)</f>
        <v>55.766999999999996</v>
      </c>
      <c r="G404" s="239" t="s">
        <v>3</v>
      </c>
    </row>
    <row r="406" spans="1:7" x14ac:dyDescent="0.2">
      <c r="E406" s="265" t="s">
        <v>518</v>
      </c>
      <c r="F406" s="242">
        <f>F403+F397+F392</f>
        <v>189.19199999999998</v>
      </c>
      <c r="G406" s="239" t="s">
        <v>3</v>
      </c>
    </row>
    <row r="407" spans="1:7" x14ac:dyDescent="0.2">
      <c r="E407" s="265" t="s">
        <v>519</v>
      </c>
      <c r="F407" s="242">
        <f>+F404+F398+F393</f>
        <v>131.82399999999998</v>
      </c>
      <c r="G407" s="239" t="s">
        <v>3</v>
      </c>
    </row>
    <row r="409" spans="1:7" x14ac:dyDescent="0.2">
      <c r="E409" s="265" t="s">
        <v>520</v>
      </c>
      <c r="F409" s="249">
        <f>F406*10*10/162</f>
        <v>116.78518518518517</v>
      </c>
      <c r="G409" s="239" t="s">
        <v>2</v>
      </c>
    </row>
    <row r="410" spans="1:7" x14ac:dyDescent="0.2">
      <c r="E410" s="265" t="s">
        <v>521</v>
      </c>
      <c r="F410" s="249">
        <f>F407*12*12/162</f>
        <v>117.17688888888888</v>
      </c>
      <c r="G410" s="239" t="s">
        <v>2</v>
      </c>
    </row>
    <row r="412" spans="1:7" x14ac:dyDescent="0.2">
      <c r="E412" s="265" t="s">
        <v>524</v>
      </c>
      <c r="F412" s="239">
        <f>(F409+F410)*0.15</f>
        <v>35.094311111111104</v>
      </c>
      <c r="G412" s="239" t="s">
        <v>2</v>
      </c>
    </row>
    <row r="414" spans="1:7" x14ac:dyDescent="0.2">
      <c r="A414" s="239" t="s">
        <v>525</v>
      </c>
    </row>
    <row r="416" spans="1:7" x14ac:dyDescent="0.2">
      <c r="E416" s="265" t="s">
        <v>526</v>
      </c>
      <c r="F416" s="239">
        <f>2*4.094</f>
        <v>8.1880000000000006</v>
      </c>
      <c r="G416" s="239" t="s">
        <v>3</v>
      </c>
    </row>
    <row r="417" spans="5:7" x14ac:dyDescent="0.2">
      <c r="E417" s="265" t="s">
        <v>511</v>
      </c>
      <c r="F417" s="239">
        <v>0.95</v>
      </c>
      <c r="G417" s="239" t="s">
        <v>3</v>
      </c>
    </row>
    <row r="418" spans="5:7" x14ac:dyDescent="0.2">
      <c r="F418" s="239">
        <f>F416*F417</f>
        <v>7.7786</v>
      </c>
      <c r="G418" s="239" t="s">
        <v>261</v>
      </c>
    </row>
    <row r="419" spans="5:7" x14ac:dyDescent="0.2">
      <c r="E419" s="265" t="s">
        <v>516</v>
      </c>
      <c r="F419" s="239">
        <v>1.1499999999999999</v>
      </c>
    </row>
    <row r="420" spans="5:7" x14ac:dyDescent="0.2">
      <c r="E420" s="265" t="s">
        <v>517</v>
      </c>
      <c r="F420" s="239">
        <v>2</v>
      </c>
    </row>
    <row r="421" spans="5:7" x14ac:dyDescent="0.2">
      <c r="F421" s="239">
        <f>F419*F420</f>
        <v>2.2999999999999998</v>
      </c>
      <c r="G421" s="239" t="s">
        <v>261</v>
      </c>
    </row>
    <row r="422" spans="5:7" x14ac:dyDescent="0.2">
      <c r="E422" s="265" t="s">
        <v>527</v>
      </c>
      <c r="F422" s="249">
        <f>F418+F421</f>
        <v>10.0786</v>
      </c>
      <c r="G422" s="239" t="s">
        <v>261</v>
      </c>
    </row>
  </sheetData>
  <mergeCells count="1">
    <mergeCell ref="D319:E31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vt:lpstr>
      <vt:lpstr>BOQ Ground Floor</vt:lpstr>
      <vt:lpstr>BOQ First Floor</vt:lpstr>
      <vt:lpstr>Sheet3</vt:lpstr>
      <vt:lpstr>'BOQ First Floor'!Print_Area</vt:lpstr>
      <vt:lpstr>'BOQ Ground Floor'!Print_Area</vt:lpstr>
      <vt:lpstr>SUMMARY!Print_Area</vt:lpstr>
      <vt:lpstr>'BOQ First Floor'!Print_Titles</vt:lpstr>
      <vt:lpstr>'BOQ Ground Floor'!Print_Titles</vt:lpstr>
    </vt:vector>
  </TitlesOfParts>
  <Company>CMS Project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Cpl. Ahmed Shazeel; Idrees Badeeu</dc:creator>
  <cp:lastModifiedBy>Cpl. Ahmed Shazeel</cp:lastModifiedBy>
  <cp:lastPrinted>2015-09-27T21:39:41Z</cp:lastPrinted>
  <dcterms:created xsi:type="dcterms:W3CDTF">1997-12-23T04:03:34Z</dcterms:created>
  <dcterms:modified xsi:type="dcterms:W3CDTF">2015-09-29T10:41:18Z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VID0">
    <vt:lpwstr/>
  </property>
  <property fmtid="{D5CDD505-2E9C-101B-9397-08002B2CF9AE}" pid="3" name="IVID3F391EE2">
    <vt:lpwstr/>
  </property>
  <property fmtid="{D5CDD505-2E9C-101B-9397-08002B2CF9AE}" pid="4" name="IVIDE5016D9">
    <vt:lpwstr/>
  </property>
  <property fmtid="{D5CDD505-2E9C-101B-9397-08002B2CF9AE}" pid="5" name="IVID21082703">
    <vt:lpwstr/>
  </property>
  <property fmtid="{D5CDD505-2E9C-101B-9397-08002B2CF9AE}" pid="6" name="IVID133F12F4">
    <vt:lpwstr/>
  </property>
  <property fmtid="{D5CDD505-2E9C-101B-9397-08002B2CF9AE}" pid="7" name="IVID39181601">
    <vt:lpwstr/>
  </property>
  <property fmtid="{D5CDD505-2E9C-101B-9397-08002B2CF9AE}" pid="8" name="IVID1B531AFB">
    <vt:lpwstr/>
  </property>
  <property fmtid="{D5CDD505-2E9C-101B-9397-08002B2CF9AE}" pid="9" name="IVID92C11D5">
    <vt:lpwstr/>
  </property>
  <property fmtid="{D5CDD505-2E9C-101B-9397-08002B2CF9AE}" pid="10" name="IVID153F1AED">
    <vt:lpwstr/>
  </property>
  <property fmtid="{D5CDD505-2E9C-101B-9397-08002B2CF9AE}" pid="11" name="IVID306910F7">
    <vt:lpwstr/>
  </property>
  <property fmtid="{D5CDD505-2E9C-101B-9397-08002B2CF9AE}" pid="12" name="IVID1F661AD1">
    <vt:lpwstr/>
  </property>
  <property fmtid="{D5CDD505-2E9C-101B-9397-08002B2CF9AE}" pid="13" name="IVID9CC0F8DD">
    <vt:lpwstr/>
  </property>
  <property fmtid="{D5CDD505-2E9C-101B-9397-08002B2CF9AE}" pid="14" name="IVIDF80C3A71">
    <vt:lpwstr/>
  </property>
  <property fmtid="{D5CDD505-2E9C-101B-9397-08002B2CF9AE}" pid="15" name="IVID1252170C">
    <vt:lpwstr/>
  </property>
  <property fmtid="{D5CDD505-2E9C-101B-9397-08002B2CF9AE}" pid="16" name="IVIDE3F13F2">
    <vt:lpwstr/>
  </property>
  <property fmtid="{D5CDD505-2E9C-101B-9397-08002B2CF9AE}" pid="17" name="IVID1F4F14D2">
    <vt:lpwstr/>
  </property>
  <property fmtid="{D5CDD505-2E9C-101B-9397-08002B2CF9AE}" pid="18" name="IVIDC1D10E6">
    <vt:lpwstr/>
  </property>
  <property fmtid="{D5CDD505-2E9C-101B-9397-08002B2CF9AE}" pid="19" name="IVID45491803">
    <vt:lpwstr/>
  </property>
  <property fmtid="{D5CDD505-2E9C-101B-9397-08002B2CF9AE}" pid="20" name="IVID100507E2">
    <vt:lpwstr/>
  </property>
  <property fmtid="{D5CDD505-2E9C-101B-9397-08002B2CF9AE}" pid="21" name="IVID86911DE">
    <vt:lpwstr/>
  </property>
  <property fmtid="{D5CDD505-2E9C-101B-9397-08002B2CF9AE}" pid="22" name="IVID20410801">
    <vt:lpwstr/>
  </property>
  <property fmtid="{D5CDD505-2E9C-101B-9397-08002B2CF9AE}" pid="23" name="IVIDF2B15FB">
    <vt:lpwstr/>
  </property>
  <property fmtid="{D5CDD505-2E9C-101B-9397-08002B2CF9AE}" pid="24" name="IVID2A791BD3">
    <vt:lpwstr/>
  </property>
  <property fmtid="{D5CDD505-2E9C-101B-9397-08002B2CF9AE}" pid="25" name="IVID720A7889">
    <vt:lpwstr/>
  </property>
  <property fmtid="{D5CDD505-2E9C-101B-9397-08002B2CF9AE}" pid="26" name="IVIDF1A4DFB">
    <vt:lpwstr/>
  </property>
  <property fmtid="{D5CDD505-2E9C-101B-9397-08002B2CF9AE}" pid="27" name="IVID781BDC11">
    <vt:lpwstr/>
  </property>
  <property fmtid="{D5CDD505-2E9C-101B-9397-08002B2CF9AE}" pid="28" name="IVID46621AF3">
    <vt:lpwstr/>
  </property>
</Properties>
</file>