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Z:\Tender\Projects\Local\2019\2.Works\Schools\TES2019W59 - Construction of Proposed 02 Storey Multi Purpose Hall Building at R.Ungoofaaru School\"/>
    </mc:Choice>
  </mc:AlternateContent>
  <bookViews>
    <workbookView xWindow="0" yWindow="0" windowWidth="28725" windowHeight="12225" tabRatio="832" activeTab="2"/>
  </bookViews>
  <sheets>
    <sheet name="Cover" sheetId="73" r:id="rId1"/>
    <sheet name="BOQ Summary" sheetId="62" r:id="rId2"/>
    <sheet name="BOQ for tender" sheetId="72" r:id="rId3"/>
  </sheets>
  <definedNames>
    <definedName name="_xlnm.Print_Area" localSheetId="2">'BOQ for tender'!$A$2:$K$882</definedName>
    <definedName name="_xlnm.Print_Area" localSheetId="1">'BOQ Summary'!$A$1:$F$29</definedName>
    <definedName name="_xlnm.Print_Area" localSheetId="0">Cover!$A$1:$I$53</definedName>
    <definedName name="_xlnm.Print_Titles" localSheetId="2">'BOQ for tender'!$6:$6</definedName>
  </definedNames>
  <calcPr calcId="152511"/>
</workbook>
</file>

<file path=xl/calcChain.xml><?xml version="1.0" encoding="utf-8"?>
<calcChain xmlns="http://schemas.openxmlformats.org/spreadsheetml/2006/main">
  <c r="A3" i="62" l="1"/>
  <c r="A2" i="72"/>
  <c r="C24" i="62" l="1"/>
  <c r="E843" i="72"/>
  <c r="E865" i="72" s="1"/>
  <c r="E842" i="72"/>
  <c r="E864" i="72" s="1"/>
  <c r="E841" i="72"/>
  <c r="E863" i="72" s="1"/>
  <c r="E840" i="72"/>
  <c r="E862" i="72" s="1"/>
  <c r="C17" i="62" s="1"/>
  <c r="E839" i="72"/>
  <c r="E861" i="72" s="1"/>
  <c r="E838" i="72"/>
  <c r="E860" i="72" s="1"/>
  <c r="E837" i="72"/>
  <c r="E859" i="72" s="1"/>
  <c r="E836" i="72"/>
  <c r="E858" i="72" s="1"/>
  <c r="E835" i="72"/>
  <c r="E857" i="72" s="1"/>
  <c r="E834" i="72"/>
  <c r="E856" i="72" s="1"/>
  <c r="E833" i="72"/>
  <c r="E855" i="72" s="1"/>
  <c r="E832" i="72"/>
  <c r="E854" i="72" s="1"/>
  <c r="E831" i="72"/>
  <c r="E853" i="72" s="1"/>
  <c r="E845" i="72"/>
  <c r="E867" i="72" s="1"/>
  <c r="C22" i="62" s="1"/>
  <c r="E844" i="72"/>
  <c r="E866" i="72" s="1"/>
  <c r="C21" i="62" s="1"/>
  <c r="H776" i="72"/>
  <c r="H774" i="72"/>
  <c r="H773" i="72"/>
  <c r="H772" i="72"/>
  <c r="H771" i="72"/>
  <c r="H766" i="72"/>
  <c r="H819" i="72"/>
  <c r="H818" i="72"/>
  <c r="H516" i="72"/>
  <c r="H511" i="72"/>
  <c r="E846" i="72"/>
  <c r="E868" i="72" s="1"/>
  <c r="C23" i="62" s="1"/>
  <c r="H763" i="72" l="1"/>
  <c r="H627" i="72" l="1"/>
  <c r="N558" i="72"/>
  <c r="M558" i="72" s="1"/>
  <c r="H564" i="72"/>
  <c r="H549" i="72"/>
  <c r="M541" i="72"/>
  <c r="M563" i="72" s="1"/>
  <c r="O279" i="72"/>
  <c r="O283" i="72"/>
  <c r="O273" i="72"/>
  <c r="O272" i="72"/>
  <c r="O263" i="72"/>
  <c r="O264" i="72"/>
  <c r="H480" i="72"/>
  <c r="H481" i="72"/>
  <c r="H482" i="72"/>
  <c r="H483" i="72"/>
  <c r="H484" i="72"/>
  <c r="H479" i="72"/>
  <c r="H446" i="72"/>
  <c r="H447" i="72"/>
  <c r="H448" i="72"/>
  <c r="H449" i="72"/>
  <c r="H445" i="72"/>
  <c r="M329" i="72"/>
  <c r="H329" i="72" s="1"/>
  <c r="M405" i="72"/>
  <c r="M400" i="72"/>
  <c r="H372" i="72"/>
  <c r="N371" i="72"/>
  <c r="M371" i="72"/>
  <c r="N366" i="72"/>
  <c r="M366" i="72"/>
  <c r="N365" i="72"/>
  <c r="M365" i="72"/>
  <c r="M326" i="72"/>
  <c r="M322" i="72"/>
  <c r="H322" i="72" s="1"/>
  <c r="M320" i="72"/>
  <c r="H320" i="72" s="1"/>
  <c r="M318" i="72"/>
  <c r="M244" i="72"/>
  <c r="O244" i="72" s="1"/>
  <c r="M279" i="72"/>
  <c r="N244" i="72" s="1"/>
  <c r="N279" i="72"/>
  <c r="Q208" i="72"/>
  <c r="W208" i="72" s="1"/>
  <c r="H208" i="72" s="1"/>
  <c r="X208" i="72"/>
  <c r="Q371" i="72" l="1"/>
  <c r="H541" i="72"/>
  <c r="Q244" i="72"/>
  <c r="H244" i="72" s="1"/>
  <c r="Q366" i="72"/>
  <c r="H366" i="72" s="1"/>
  <c r="Q365" i="72"/>
  <c r="H365" i="72" s="1"/>
  <c r="P279" i="72"/>
  <c r="H279" i="72" s="1"/>
  <c r="M276" i="72" l="1"/>
  <c r="P276" i="72" s="1"/>
  <c r="H276" i="72" s="1"/>
  <c r="M267" i="72"/>
  <c r="P267" i="72" s="1"/>
  <c r="H267" i="72" s="1"/>
  <c r="M273" i="72"/>
  <c r="M286" i="72"/>
  <c r="N286" i="72"/>
  <c r="M283" i="72"/>
  <c r="P283" i="72" s="1"/>
  <c r="H283" i="72" s="1"/>
  <c r="M241" i="72"/>
  <c r="O241" i="72" s="1"/>
  <c r="M272" i="72"/>
  <c r="M263" i="72"/>
  <c r="M230" i="72"/>
  <c r="O230" i="72" s="1"/>
  <c r="H230" i="72" s="1"/>
  <c r="M227" i="72"/>
  <c r="M214" i="72"/>
  <c r="M213" i="72"/>
  <c r="O214" i="72"/>
  <c r="N214" i="72"/>
  <c r="O213" i="72"/>
  <c r="N213" i="72"/>
  <c r="N222" i="72"/>
  <c r="O218" i="72"/>
  <c r="N264" i="72" s="1"/>
  <c r="N273" i="72" s="1"/>
  <c r="P273" i="72" s="1"/>
  <c r="M222" i="72"/>
  <c r="N219" i="72"/>
  <c r="M219" i="72"/>
  <c r="N218" i="72"/>
  <c r="M218" i="72"/>
  <c r="O202" i="72"/>
  <c r="O201" i="72"/>
  <c r="N263" i="72" s="1"/>
  <c r="N272" i="72" s="1"/>
  <c r="N102" i="72"/>
  <c r="N101" i="72"/>
  <c r="M195" i="72"/>
  <c r="M191" i="72"/>
  <c r="N184" i="72"/>
  <c r="H626" i="72" l="1"/>
  <c r="M542" i="72"/>
  <c r="H542" i="72" s="1"/>
  <c r="P272" i="72"/>
  <c r="P264" i="72"/>
  <c r="H264" i="72" s="1"/>
  <c r="H273" i="72"/>
  <c r="P286" i="72"/>
  <c r="H286" i="72" s="1"/>
  <c r="Q219" i="72"/>
  <c r="H219" i="72" s="1"/>
  <c r="R219" i="72"/>
  <c r="R218" i="72"/>
  <c r="Q214" i="72"/>
  <c r="H214" i="72" s="1"/>
  <c r="Q213" i="72"/>
  <c r="H213" i="72" s="1"/>
  <c r="O222" i="72"/>
  <c r="H222" i="72" s="1"/>
  <c r="Q218" i="72"/>
  <c r="H218" i="72" s="1"/>
  <c r="H584" i="72"/>
  <c r="H558" i="72"/>
  <c r="H408" i="72"/>
  <c r="N400" i="72"/>
  <c r="H400" i="72" s="1"/>
  <c r="H401" i="72" s="1"/>
  <c r="H326" i="72"/>
  <c r="H318" i="72"/>
  <c r="H107" i="72"/>
  <c r="H108" i="72" s="1"/>
  <c r="H113" i="72" s="1"/>
  <c r="N202" i="72"/>
  <c r="M202" i="72"/>
  <c r="N201" i="72"/>
  <c r="M201" i="72"/>
  <c r="N364" i="72"/>
  <c r="M364" i="72"/>
  <c r="C12" i="62"/>
  <c r="M412" i="72"/>
  <c r="H405" i="72"/>
  <c r="O236" i="72"/>
  <c r="N236" i="72"/>
  <c r="O227" i="72"/>
  <c r="N227" i="72"/>
  <c r="O195" i="72"/>
  <c r="S195" i="72" s="1"/>
  <c r="M102" i="72" s="1"/>
  <c r="O102" i="72" s="1"/>
  <c r="H102" i="72" s="1"/>
  <c r="N195" i="72"/>
  <c r="R195" i="72" s="1"/>
  <c r="O192" i="72"/>
  <c r="N192" i="72"/>
  <c r="O191" i="72"/>
  <c r="N191" i="72"/>
  <c r="H548" i="72"/>
  <c r="H563" i="72"/>
  <c r="H552" i="72"/>
  <c r="C14" i="62"/>
  <c r="C18" i="62"/>
  <c r="C20" i="62"/>
  <c r="C16" i="62"/>
  <c r="C15" i="62"/>
  <c r="C19" i="62"/>
  <c r="C13" i="62"/>
  <c r="C11" i="62"/>
  <c r="C10" i="62"/>
  <c r="C9" i="62"/>
  <c r="C8" i="62"/>
  <c r="M205" i="72"/>
  <c r="O205" i="72" s="1"/>
  <c r="H205" i="72" s="1"/>
  <c r="K1" i="72"/>
  <c r="H580" i="72"/>
  <c r="Q192" i="72" l="1"/>
  <c r="H192" i="72" s="1"/>
  <c r="Q364" i="72"/>
  <c r="H364" i="72" s="1"/>
  <c r="Q227" i="72"/>
  <c r="H227" i="72" s="1"/>
  <c r="Q236" i="72"/>
  <c r="H236" i="72" s="1"/>
  <c r="H532" i="72"/>
  <c r="H615" i="72" s="1"/>
  <c r="H536" i="72"/>
  <c r="H619" i="72" s="1"/>
  <c r="Q191" i="72"/>
  <c r="H191" i="72" s="1"/>
  <c r="R191" i="72"/>
  <c r="R202" i="72"/>
  <c r="Q202" i="72"/>
  <c r="H202" i="72" s="1"/>
  <c r="Q201" i="72"/>
  <c r="H201" i="72" s="1"/>
  <c r="R192" i="72"/>
  <c r="S191" i="72"/>
  <c r="H272" i="72"/>
  <c r="P263" i="72"/>
  <c r="H263" i="72" s="1"/>
  <c r="Q195" i="72"/>
  <c r="H195" i="72" s="1"/>
  <c r="R201" i="72"/>
  <c r="S192" i="72"/>
  <c r="M101" i="72" l="1"/>
  <c r="M184" i="72" s="1"/>
  <c r="O184" i="72" s="1"/>
  <c r="H184" i="72" s="1"/>
  <c r="H531" i="72"/>
  <c r="H614" i="72" s="1"/>
  <c r="H535" i="72"/>
  <c r="H618" i="72" s="1"/>
  <c r="O101" i="72" l="1"/>
  <c r="H101" i="72" s="1"/>
</calcChain>
</file>

<file path=xl/comments1.xml><?xml version="1.0" encoding="utf-8"?>
<comments xmlns="http://schemas.openxmlformats.org/spreadsheetml/2006/main">
  <authors>
    <author>Mariyam Mohamed Zaki</author>
  </authors>
  <commentList>
    <comment ref="N101" authorId="0" shapeId="0">
      <text>
        <r>
          <rPr>
            <b/>
            <sz val="9"/>
            <color indexed="81"/>
            <rFont val="Tahoma"/>
            <family val="2"/>
          </rPr>
          <t>foundation +lean concrete +filling thickness</t>
        </r>
      </text>
    </comment>
    <comment ref="N102" authorId="0" shapeId="0">
      <text>
        <r>
          <rPr>
            <b/>
            <sz val="9"/>
            <color indexed="81"/>
            <rFont val="Tahoma"/>
            <family val="2"/>
          </rPr>
          <t>foundation +lean concrete +filling thickness</t>
        </r>
      </text>
    </comment>
  </commentList>
</comments>
</file>

<file path=xl/sharedStrings.xml><?xml version="1.0" encoding="utf-8"?>
<sst xmlns="http://schemas.openxmlformats.org/spreadsheetml/2006/main" count="987" uniqueCount="623">
  <si>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</si>
  <si>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</si>
  <si>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</si>
  <si>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</si>
  <si>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</si>
  <si>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</si>
  <si>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</si>
  <si>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</si>
  <si>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</si>
  <si>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</si>
  <si>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</si>
  <si>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</si>
  <si>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</si>
  <si>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</si>
  <si>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</si>
  <si>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</si>
  <si>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</si>
  <si>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</si>
  <si>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</si>
  <si>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</si>
  <si>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</si>
  <si>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</si>
  <si>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</si>
  <si>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</si>
  <si>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</si>
  <si>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</si>
  <si>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</si>
  <si>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</si>
  <si>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</si>
  <si>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</si>
  <si>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</si>
  <si>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</si>
  <si>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</si>
  <si>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</si>
  <si>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</si>
  <si>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</si>
  <si>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</si>
  <si>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</si>
  <si>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</si>
  <si>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</si>
  <si>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</si>
  <si>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</si>
  <si>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</si>
  <si>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</si>
  <si>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</si>
  <si>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</si>
  <si>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</si>
  <si>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</si>
  <si>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</si>
  <si>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</si>
  <si>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</si>
  <si>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</si>
  <si>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</si>
  <si>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</si>
  <si>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</si>
  <si>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</si>
  <si>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</si>
  <si>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</si>
  <si>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</si>
  <si>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</si>
  <si>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</si>
  <si>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</si>
  <si>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</si>
  <si>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</si>
  <si>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</si>
  <si>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</si>
  <si>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</si>
  <si>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</si>
  <si>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</si>
  <si>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</si>
  <si>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</si>
  <si>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</si>
  <si>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</si>
  <si>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</si>
  <si>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</si>
  <si>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</si>
  <si>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</si>
  <si>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</si>
  <si>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</si>
  <si>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</si>
  <si>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</si>
  <si>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</si>
  <si>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</si>
  <si>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</si>
  <si>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</si>
  <si>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</si>
  <si>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</si>
  <si>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</si>
  <si>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</si>
  <si>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</si>
  <si>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</si>
  <si>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</si>
  <si>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</si>
  <si>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</si>
  <si>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</si>
  <si>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</si>
  <si>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</si>
  <si>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</si>
  <si>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</si>
  <si>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</si>
  <si>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</si>
  <si>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</si>
  <si>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</si>
  <si>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</si>
  <si>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</si>
  <si>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</si>
  <si>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</si>
  <si>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</si>
  <si>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</si>
  <si>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</si>
  <si>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</si>
  <si>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</si>
  <si>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</si>
  <si>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</si>
  <si>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</si>
  <si>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</si>
  <si>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</si>
  <si>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</si>
  <si>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</si>
  <si>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</si>
  <si>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</si>
  <si>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</si>
  <si>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</si>
  <si>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</si>
  <si>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</si>
  <si>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</si>
  <si>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</si>
  <si>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</si>
  <si>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</si>
  <si>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</si>
  <si>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</si>
  <si>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</si>
  <si>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</si>
  <si>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</si>
  <si>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</si>
  <si>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</si>
  <si>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</si>
  <si>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</si>
  <si>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</si>
  <si>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</si>
  <si>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</si>
  <si>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</si>
  <si>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</si>
  <si>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</si>
  <si>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</si>
  <si>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</si>
  <si>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</si>
  <si>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</si>
  <si>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</si>
  <si>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</si>
  <si>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</si>
  <si>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</si>
  <si>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</si>
  <si>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</si>
  <si>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</si>
  <si>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</si>
  <si>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</si>
  <si>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</si>
  <si>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</si>
  <si>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</si>
  <si>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</si>
  <si>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</si>
  <si>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</si>
  <si>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AREA</t>
  </si>
  <si>
    <t>THCK</t>
  </si>
  <si>
    <t>length</t>
  </si>
  <si>
    <t>heigth</t>
  </si>
  <si>
    <t>concr volume</t>
  </si>
  <si>
    <t>width</t>
  </si>
  <si>
    <t>Area</t>
  </si>
  <si>
    <t>Depth</t>
  </si>
  <si>
    <t>150mm thick coarse aggregate layer under foundation</t>
  </si>
  <si>
    <t>height</t>
  </si>
  <si>
    <t>nos.</t>
  </si>
  <si>
    <t>conc volume</t>
  </si>
  <si>
    <t>mm Lean Concrete (Foundations)</t>
  </si>
  <si>
    <t>x</t>
  </si>
  <si>
    <t>concrete volume</t>
  </si>
  <si>
    <t>thickness</t>
  </si>
  <si>
    <t>area</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</si>
  <si>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</si>
  <si>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</si>
  <si>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</si>
  <si>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</si>
  <si>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</si>
  <si>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</si>
  <si>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</si>
  <si>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</si>
  <si>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</si>
  <si>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</si>
  <si>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</si>
  <si>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</si>
  <si>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</si>
  <si>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</si>
  <si>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</si>
  <si>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</si>
  <si>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</si>
  <si>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</si>
  <si>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</si>
  <si>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</si>
  <si>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</si>
  <si>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</si>
  <si>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</si>
  <si>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</si>
  <si>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</si>
  <si>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</si>
  <si>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</si>
  <si>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</si>
  <si>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</si>
  <si>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</si>
  <si>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</si>
  <si>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</si>
  <si>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</si>
  <si>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</si>
  <si>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</si>
  <si>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</si>
  <si>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</si>
  <si>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</si>
  <si>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</si>
  <si>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</si>
  <si>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</si>
  <si>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</si>
  <si>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</si>
  <si>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</si>
  <si>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</si>
  <si>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</si>
  <si>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</si>
  <si>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</si>
  <si>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</si>
  <si>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</si>
  <si>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</si>
  <si>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</si>
  <si>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</si>
  <si>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</si>
  <si>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</si>
  <si>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</si>
  <si>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</si>
  <si>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</si>
  <si>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</si>
  <si>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</si>
  <si>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</si>
  <si>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</si>
  <si>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</si>
  <si>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LENGTH</t>
  </si>
  <si>
    <t>HEIGHT</t>
  </si>
  <si>
    <t>less d/w area</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</si>
  <si>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</si>
  <si>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</si>
  <si>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</si>
  <si>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</si>
  <si>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</si>
  <si>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</si>
  <si>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</si>
  <si>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</si>
  <si>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</si>
  <si>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</si>
  <si>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</si>
  <si>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</si>
  <si>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</si>
  <si>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</si>
  <si>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</si>
  <si>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</si>
  <si>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TAKEOFF</t>
  </si>
  <si>
    <t>Raft thck</t>
  </si>
  <si>
    <t>formwork</t>
  </si>
  <si>
    <t>INSURANCE,  BONDS, GUARANTEES AND WARRANTIES</t>
  </si>
  <si>
    <t>FOUNDATION PADS</t>
  </si>
  <si>
    <t>thck</t>
  </si>
  <si>
    <t>exc volume</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</si>
  <si>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</si>
  <si>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</si>
  <si>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</si>
  <si>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</si>
  <si>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FW</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</si>
  <si>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</si>
  <si>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</si>
  <si>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</si>
  <si>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</si>
  <si>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</si>
  <si>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</si>
  <si>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</si>
  <si>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</si>
  <si>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</si>
  <si>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</si>
  <si>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</si>
  <si>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</si>
  <si>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</si>
  <si>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</si>
  <si>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</si>
  <si>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</si>
  <si>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</si>
  <si>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</si>
  <si>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</si>
  <si>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</si>
  <si>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</si>
  <si>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</si>
  <si>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</si>
  <si>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</si>
  <si>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</si>
  <si>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</si>
  <si>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</si>
  <si>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</si>
  <si>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Floor, wall, ceiling and roof finishings;</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</si>
  <si>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</si>
  <si>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</si>
  <si>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</si>
  <si>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</si>
  <si>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</si>
  <si>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</si>
  <si>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</si>
  <si>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</si>
  <si>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</si>
  <si>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</si>
  <si>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</si>
  <si>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</si>
  <si>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</si>
  <si>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</si>
  <si>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</si>
  <si>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</si>
  <si>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</si>
  <si>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</si>
  <si>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</si>
  <si>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</si>
  <si>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</si>
  <si>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</si>
  <si>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</si>
  <si>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</si>
  <si>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</si>
  <si>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</si>
  <si>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</si>
  <si>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</si>
  <si>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</si>
  <si>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</si>
  <si>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</si>
  <si>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</si>
  <si>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</si>
  <si>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</si>
  <si>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</si>
  <si>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</si>
  <si>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</si>
  <si>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</si>
  <si>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</si>
  <si>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</si>
  <si>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 area</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</si>
  <si>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</si>
  <si>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</si>
  <si>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</si>
  <si>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</si>
  <si>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</si>
  <si>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</si>
  <si>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</si>
  <si>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</si>
  <si>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</si>
  <si>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</si>
  <si>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</si>
  <si>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</si>
  <si>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</si>
  <si>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</si>
  <si>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</si>
  <si>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</si>
  <si>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</si>
  <si>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</si>
  <si>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</si>
  <si>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</si>
  <si>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</si>
  <si>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</si>
  <si>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</si>
  <si>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</si>
  <si>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</si>
  <si>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</si>
  <si>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</si>
  <si>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</si>
  <si>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</si>
  <si>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</si>
  <si>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</si>
  <si>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</si>
  <si>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</si>
  <si>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</si>
  <si>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</si>
  <si>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</si>
  <si>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</si>
  <si>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</si>
  <si>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</si>
  <si>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</si>
  <si>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</si>
  <si>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</si>
  <si>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</si>
  <si>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</si>
  <si>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</si>
  <si>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</si>
  <si>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</si>
  <si>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</si>
  <si>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</si>
  <si>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</si>
  <si>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</si>
  <si>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nos</t>
  </si>
  <si>
    <t>VOLUME</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</si>
  <si>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</si>
  <si>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</si>
  <si>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</si>
  <si>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</si>
  <si>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</si>
  <si>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</si>
  <si>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</si>
  <si>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</si>
  <si>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</si>
  <si>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</si>
  <si>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</si>
  <si>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</si>
  <si>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</si>
  <si>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</si>
  <si>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</si>
  <si>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</si>
  <si>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</si>
  <si>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</si>
  <si>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</si>
  <si>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</si>
  <si>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</si>
  <si>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</si>
  <si>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</si>
  <si>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</si>
  <si>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</si>
  <si>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</si>
  <si>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</si>
  <si>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</si>
  <si>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</si>
  <si>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</si>
  <si>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</si>
  <si>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</si>
  <si>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</si>
  <si>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</si>
  <si>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</si>
  <si>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</si>
  <si>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</si>
  <si>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</si>
  <si>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</si>
  <si>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</si>
  <si>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RCC bench</t>
  </si>
  <si>
    <t>3.8.01</t>
  </si>
  <si>
    <t>3.9.00</t>
  </si>
  <si>
    <t>mm thk Concrete Slab for vanity at toilet</t>
  </si>
  <si>
    <t>mm thk full planter wall</t>
  </si>
  <si>
    <t>mm thk 2450mm height (toilets)</t>
  </si>
  <si>
    <t xml:space="preserve">mm thk 1000mm height </t>
  </si>
  <si>
    <t>steps</t>
  </si>
  <si>
    <t>Stringer</t>
  </si>
  <si>
    <t>landing</t>
  </si>
  <si>
    <t>STAIRS</t>
  </si>
  <si>
    <t>Staircase</t>
  </si>
  <si>
    <t xml:space="preserve">mm thk 900mm height </t>
  </si>
  <si>
    <t>STAGE</t>
  </si>
  <si>
    <t>RCC capping</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</si>
  <si>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</si>
  <si>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</si>
  <si>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</si>
  <si>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</si>
  <si>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</si>
  <si>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</si>
  <si>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</si>
  <si>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</si>
  <si>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</si>
  <si>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</si>
  <si>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</si>
  <si>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</si>
  <si>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</si>
  <si>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</si>
  <si>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</si>
  <si>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</si>
  <si>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</si>
  <si>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</si>
  <si>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</si>
  <si>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</si>
  <si>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</si>
  <si>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</si>
  <si>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</si>
  <si>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</si>
  <si>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</si>
  <si>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</si>
  <si>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</si>
  <si>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</si>
  <si>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</si>
  <si>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</si>
  <si>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</si>
  <si>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</si>
  <si>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</si>
  <si>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</si>
  <si>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</si>
  <si>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</si>
  <si>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</si>
  <si>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</si>
  <si>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</si>
  <si>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</si>
  <si>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</si>
  <si>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</si>
  <si>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</si>
  <si>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</si>
  <si>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</si>
  <si>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</si>
  <si>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</si>
  <si>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</si>
  <si>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</si>
  <si>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</si>
  <si>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</si>
  <si>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</si>
  <si>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</si>
  <si>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</si>
  <si>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</si>
  <si>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</si>
  <si>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</si>
  <si>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</si>
  <si>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</si>
  <si>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</si>
  <si>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</si>
  <si>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</si>
  <si>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</si>
  <si>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</si>
  <si>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</si>
  <si>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</si>
  <si>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</si>
  <si>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</si>
  <si>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</si>
  <si>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</si>
  <si>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</si>
  <si>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</si>
  <si>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</si>
  <si>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</si>
  <si>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</si>
  <si>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</si>
  <si>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</si>
  <si>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</si>
  <si>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</si>
  <si>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</si>
  <si>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</si>
  <si>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</si>
  <si>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</si>
  <si>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</si>
  <si>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</si>
  <si>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</si>
  <si>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</si>
  <si>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</si>
  <si>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</si>
  <si>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</si>
  <si>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</si>
  <si>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</si>
  <si>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</si>
  <si>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</si>
  <si>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</si>
  <si>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</si>
  <si>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</si>
  <si>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</si>
  <si>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</si>
  <si>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</si>
  <si>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</si>
  <si>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</si>
  <si>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</si>
  <si>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</si>
  <si>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</si>
  <si>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</si>
  <si>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</si>
  <si>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</si>
  <si>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</si>
  <si>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</si>
  <si>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</si>
  <si>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</si>
  <si>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</si>
  <si>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</si>
  <si>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</si>
  <si>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</si>
  <si>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</si>
  <si>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</si>
  <si>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</si>
  <si>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</si>
  <si>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</si>
  <si>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</si>
  <si>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</si>
  <si>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</si>
  <si>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</si>
  <si>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</si>
  <si>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</si>
  <si>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</si>
  <si>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</si>
  <si>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</si>
  <si>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</si>
  <si>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</si>
  <si>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</si>
  <si>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</si>
  <si>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</si>
  <si>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</si>
  <si>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</si>
  <si>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</si>
  <si>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</si>
  <si>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</si>
  <si>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</si>
  <si>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</si>
  <si>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</si>
  <si>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</si>
  <si>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</si>
  <si>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</si>
  <si>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</si>
  <si>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</si>
  <si>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</si>
  <si>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</si>
  <si>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</si>
  <si>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</si>
  <si>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</si>
  <si>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</si>
  <si>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</si>
  <si>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</si>
  <si>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</si>
  <si>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</si>
  <si>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</si>
  <si>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</si>
  <si>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</si>
  <si>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</si>
  <si>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</si>
  <si>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</si>
  <si>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</si>
  <si>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</si>
  <si>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</si>
  <si>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</si>
  <si>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</si>
  <si>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</si>
  <si>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HALL at R.Ungoofaaru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</si>
</sst>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 numFmtId="168" formatCode="_(* #,##0.000_);_(* \(#,##0.000\);_(* &quot;-&quot;??_);_(@_)"/>
    <numFmt numFmtId="169" formatCode="0.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b/>
      <sz val="9"/>
      <color indexed="81"/>
      <name val="Tahoma"/>
      <family val="2"/>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000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
      <left style="hair">
        <color indexed="64"/>
      </left>
      <right style="hair">
        <color indexed="64"/>
      </right>
      <top style="hair">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6" fillId="0" borderId="0" applyFont="0" applyFill="0" applyBorder="0" applyAlignment="0" applyProtection="0"/>
    <xf numFmtId="43" fontId="8" fillId="0" borderId="0" applyFont="0" applyFill="0" applyBorder="0" applyAlignment="0" applyProtection="0"/>
    <xf numFmtId="40" fontId="26" fillId="0" borderId="0" applyFont="0" applyFill="0" applyBorder="0" applyAlignment="0" applyProtection="0"/>
    <xf numFmtId="0" fontId="26" fillId="0" borderId="0"/>
    <xf numFmtId="0" fontId="8" fillId="0" borderId="0"/>
    <xf numFmtId="0" fontId="1" fillId="0" borderId="0"/>
  </cellStyleXfs>
  <cellXfs count="48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20" fillId="0" borderId="0" xfId="0" applyFont="1"/>
    <xf numFmtId="0" fontId="20" fillId="4" borderId="0" xfId="0" applyFont="1" applyFill="1" applyAlignme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0" fillId="0" borderId="2" xfId="0" applyFont="1" applyBorder="1"/>
    <xf numFmtId="0" fontId="25" fillId="0" borderId="0" xfId="0" applyFont="1"/>
    <xf numFmtId="0" fontId="8" fillId="0" borderId="9" xfId="62" applyFont="1" applyFill="1" applyBorder="1" applyAlignment="1">
      <alignment horizontal="center" vertical="center"/>
    </xf>
    <xf numFmtId="0" fontId="8" fillId="0" borderId="0" xfId="0" applyFont="1" applyFill="1" applyBorder="1" applyAlignment="1">
      <alignment horizontal="left" vertical="center"/>
    </xf>
    <xf numFmtId="0" fontId="20" fillId="0" borderId="9" xfId="0" applyFont="1" applyFill="1" applyBorder="1" applyAlignment="1">
      <alignment vertical="top"/>
    </xf>
    <xf numFmtId="0" fontId="20" fillId="0" borderId="18" xfId="0" applyFont="1" applyFill="1" applyBorder="1" applyAlignment="1">
      <alignment horizontal="right"/>
    </xf>
    <xf numFmtId="0" fontId="20" fillId="0" borderId="19" xfId="0" applyFont="1" applyFill="1" applyBorder="1" applyAlignment="1">
      <alignment horizontal="right"/>
    </xf>
    <xf numFmtId="0" fontId="20" fillId="0" borderId="20" xfId="0" applyFont="1" applyFill="1" applyBorder="1" applyAlignment="1"/>
    <xf numFmtId="0" fontId="20" fillId="0" borderId="0" xfId="0" applyFont="1" applyFill="1" applyBorder="1" applyAlignment="1"/>
    <xf numFmtId="0" fontId="20" fillId="0" borderId="0" xfId="0" applyFont="1" applyFill="1" applyAlignment="1">
      <alignment horizontal="center" vertical="center"/>
    </xf>
    <xf numFmtId="43" fontId="20" fillId="0" borderId="0" xfId="1" applyFont="1" applyFill="1" applyAlignment="1">
      <alignment vertical="top"/>
    </xf>
    <xf numFmtId="43" fontId="25" fillId="0" borderId="0" xfId="0" applyNumberFormat="1" applyFont="1" applyFill="1" applyBorder="1" applyAlignment="1">
      <alignment vertical="top"/>
    </xf>
    <xf numFmtId="0" fontId="20" fillId="3" borderId="6" xfId="0" applyFont="1" applyFill="1" applyBorder="1" applyAlignment="1"/>
    <xf numFmtId="0" fontId="20" fillId="0" borderId="0" xfId="0" applyFont="1" applyAlignment="1"/>
    <xf numFmtId="0" fontId="25" fillId="0" borderId="0" xfId="0" applyFont="1" applyFill="1" applyBorder="1" applyAlignment="1"/>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alignment horizontal="center" vertical="center"/>
    </xf>
    <xf numFmtId="0" fontId="25" fillId="3" borderId="0" xfId="0" applyFont="1" applyFill="1" applyBorder="1" applyAlignment="1"/>
    <xf numFmtId="0" fontId="20" fillId="0" borderId="0" xfId="0" applyFont="1" applyFill="1" applyBorder="1" applyAlignment="1">
      <alignment horizontal="center" vertical="center"/>
    </xf>
    <xf numFmtId="0" fontId="20" fillId="3" borderId="0" xfId="0" applyFont="1" applyFill="1" applyBorder="1" applyAlignment="1"/>
    <xf numFmtId="0" fontId="20" fillId="0" borderId="0" xfId="0" applyFont="1" applyFill="1" applyBorder="1" applyAlignment="1">
      <alignment horizontal="center" vertical="top"/>
    </xf>
    <xf numFmtId="0" fontId="20" fillId="0" borderId="20" xfId="0" applyFont="1" applyFill="1" applyBorder="1" applyAlignment="1">
      <alignment horizontal="center"/>
    </xf>
    <xf numFmtId="0" fontId="20" fillId="0" borderId="0" xfId="0" applyFont="1" applyFill="1" applyBorder="1" applyAlignment="1">
      <alignment horizontal="center"/>
    </xf>
    <xf numFmtId="0" fontId="25" fillId="0" borderId="0" xfId="0" applyFont="1" applyFill="1" applyBorder="1" applyAlignment="1">
      <alignment horizontal="center" vertical="top"/>
    </xf>
    <xf numFmtId="0" fontId="25" fillId="0" borderId="2" xfId="0" applyFont="1" applyFill="1" applyBorder="1" applyAlignment="1"/>
    <xf numFmtId="0" fontId="25" fillId="0" borderId="21" xfId="0" applyFont="1" applyFill="1" applyBorder="1" applyAlignment="1">
      <alignment horizontal="right"/>
    </xf>
    <xf numFmtId="0" fontId="25" fillId="0" borderId="22" xfId="0" applyFont="1" applyFill="1" applyBorder="1" applyAlignment="1">
      <alignment horizontal="right"/>
    </xf>
    <xf numFmtId="0" fontId="25" fillId="0" borderId="23" xfId="0" applyFont="1" applyFill="1" applyBorder="1" applyAlignment="1"/>
    <xf numFmtId="0" fontId="25" fillId="0" borderId="2" xfId="0" applyFont="1" applyFill="1" applyBorder="1" applyAlignment="1">
      <alignment horizontal="center" vertical="center"/>
    </xf>
    <xf numFmtId="0" fontId="25" fillId="0" borderId="8" xfId="0" applyFont="1" applyFill="1" applyBorder="1" applyAlignment="1">
      <alignment horizontal="center" vertical="top"/>
    </xf>
    <xf numFmtId="0" fontId="25" fillId="0" borderId="24" xfId="0" applyFont="1" applyFill="1" applyBorder="1" applyAlignment="1">
      <alignment horizontal="right"/>
    </xf>
    <xf numFmtId="0" fontId="25" fillId="0" borderId="25" xfId="0" applyFont="1" applyFill="1" applyBorder="1" applyAlignment="1">
      <alignment horizontal="right"/>
    </xf>
    <xf numFmtId="0" fontId="25" fillId="0" borderId="26" xfId="0" applyFont="1" applyFill="1" applyBorder="1" applyAlignment="1">
      <alignment vertical="center"/>
    </xf>
    <xf numFmtId="0" fontId="25" fillId="0" borderId="1" xfId="0" applyFont="1" applyFill="1" applyBorder="1" applyAlignment="1">
      <alignment vertical="center"/>
    </xf>
    <xf numFmtId="0" fontId="25" fillId="0" borderId="8" xfId="0" applyFont="1" applyFill="1" applyBorder="1" applyAlignment="1">
      <alignment horizontal="center" vertical="center"/>
    </xf>
    <xf numFmtId="43" fontId="25" fillId="3" borderId="6" xfId="1" applyFont="1" applyFill="1" applyBorder="1" applyAlignment="1">
      <alignment horizontal="center" vertical="center"/>
    </xf>
    <xf numFmtId="0" fontId="25" fillId="0" borderId="0" xfId="0" applyFont="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0" fillId="2" borderId="1" xfId="0" applyFont="1" applyFill="1" applyBorder="1" applyAlignment="1">
      <alignment vertical="center"/>
    </xf>
    <xf numFmtId="0" fontId="20" fillId="2" borderId="8" xfId="0" applyFont="1" applyFill="1" applyBorder="1" applyAlignment="1">
      <alignment horizontal="center" vertical="center"/>
    </xf>
    <xf numFmtId="43" fontId="20" fillId="2" borderId="8" xfId="1" applyFont="1" applyFill="1" applyBorder="1" applyAlignment="1">
      <alignment vertical="top"/>
    </xf>
    <xf numFmtId="0" fontId="25" fillId="2" borderId="8" xfId="0" applyFont="1" applyFill="1" applyBorder="1" applyAlignment="1">
      <alignment vertical="top"/>
    </xf>
    <xf numFmtId="0" fontId="20" fillId="3" borderId="6" xfId="0" applyFont="1" applyFill="1" applyBorder="1" applyAlignment="1">
      <alignment vertical="center"/>
    </xf>
    <xf numFmtId="0" fontId="20" fillId="0" borderId="0" xfId="0" applyFont="1" applyAlignment="1">
      <alignment vertical="center"/>
    </xf>
    <xf numFmtId="0" fontId="20" fillId="0" borderId="9" xfId="0" applyFont="1" applyFill="1" applyBorder="1" applyAlignment="1">
      <alignment horizontal="right" vertical="top"/>
    </xf>
    <xf numFmtId="0" fontId="20" fillId="0" borderId="28" xfId="0" applyFont="1" applyFill="1" applyBorder="1" applyAlignment="1"/>
    <xf numFmtId="0" fontId="20" fillId="0" borderId="12" xfId="0" applyFont="1" applyFill="1" applyBorder="1" applyAlignment="1"/>
    <xf numFmtId="0" fontId="20" fillId="0" borderId="9" xfId="0" applyFont="1" applyFill="1" applyBorder="1" applyAlignment="1">
      <alignment horizontal="center" vertical="center"/>
    </xf>
    <xf numFmtId="43" fontId="20" fillId="0" borderId="9" xfId="1" applyFont="1" applyFill="1" applyBorder="1" applyAlignment="1">
      <alignment vertical="top"/>
    </xf>
    <xf numFmtId="0" fontId="25" fillId="0" borderId="9" xfId="0" applyFont="1" applyFill="1" applyBorder="1" applyAlignment="1">
      <alignment vertical="top"/>
    </xf>
    <xf numFmtId="0" fontId="25" fillId="0" borderId="9" xfId="0" applyFont="1" applyFill="1" applyBorder="1" applyAlignment="1">
      <alignment horizontal="right" vertical="top"/>
    </xf>
    <xf numFmtId="0" fontId="21" fillId="0" borderId="18" xfId="0" applyFont="1" applyFill="1" applyBorder="1" applyAlignment="1"/>
    <xf numFmtId="0" fontId="21" fillId="0" borderId="20"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vertical="top"/>
    </xf>
    <xf numFmtId="0" fontId="25" fillId="3" borderId="6" xfId="0" applyFont="1" applyFill="1" applyBorder="1" applyAlignment="1"/>
    <xf numFmtId="0" fontId="25" fillId="0" borderId="0" xfId="0" applyFont="1" applyAlignment="1"/>
    <xf numFmtId="0" fontId="28" fillId="0" borderId="20" xfId="0" applyFont="1" applyFill="1" applyBorder="1" applyAlignment="1"/>
    <xf numFmtId="0" fontId="20" fillId="0" borderId="20" xfId="0" applyFont="1" applyFill="1" applyBorder="1" applyAlignment="1">
      <alignment horizontal="left"/>
    </xf>
    <xf numFmtId="0" fontId="20" fillId="0" borderId="29" xfId="0" applyFont="1" applyFill="1" applyBorder="1" applyAlignment="1">
      <alignment horizontal="right"/>
    </xf>
    <xf numFmtId="0" fontId="20" fillId="0" borderId="20" xfId="0" applyFont="1" applyFill="1" applyBorder="1" applyAlignment="1">
      <alignment horizontal="left" vertical="center" wrapText="1"/>
    </xf>
    <xf numFmtId="0" fontId="20" fillId="0" borderId="0" xfId="0" applyFont="1" applyFill="1" applyBorder="1" applyAlignment="1">
      <alignment vertical="center"/>
    </xf>
    <xf numFmtId="43" fontId="25" fillId="0" borderId="9" xfId="0" applyNumberFormat="1" applyFont="1" applyFill="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3" borderId="6" xfId="0" applyFont="1" applyFill="1" applyBorder="1" applyAlignment="1">
      <alignment vertical="center"/>
    </xf>
    <xf numFmtId="0" fontId="25" fillId="0" borderId="0" xfId="0" applyFont="1" applyAlignment="1">
      <alignment vertical="center"/>
    </xf>
    <xf numFmtId="0" fontId="20" fillId="0" borderId="57" xfId="0" applyFont="1" applyFill="1" applyBorder="1" applyAlignment="1">
      <alignment vertical="top"/>
    </xf>
    <xf numFmtId="0" fontId="20" fillId="0" borderId="58" xfId="0" applyFont="1" applyFill="1" applyBorder="1" applyAlignment="1">
      <alignment horizontal="right"/>
    </xf>
    <xf numFmtId="0" fontId="20" fillId="0" borderId="49" xfId="0" applyFont="1" applyFill="1" applyBorder="1" applyAlignment="1">
      <alignment horizontal="right"/>
    </xf>
    <xf numFmtId="0" fontId="20" fillId="0" borderId="50" xfId="0" applyFont="1" applyFill="1" applyBorder="1" applyAlignment="1"/>
    <xf numFmtId="0" fontId="20" fillId="0" borderId="59" xfId="0" applyFont="1" applyFill="1" applyBorder="1" applyAlignment="1"/>
    <xf numFmtId="0" fontId="20" fillId="0" borderId="57" xfId="0" applyFont="1" applyFill="1" applyBorder="1" applyAlignment="1">
      <alignment horizontal="center" vertical="center"/>
    </xf>
    <xf numFmtId="43" fontId="20" fillId="0" borderId="57" xfId="1" applyFont="1" applyFill="1" applyBorder="1" applyAlignment="1">
      <alignment vertical="top"/>
    </xf>
    <xf numFmtId="0" fontId="25" fillId="0" borderId="57" xfId="0" applyFont="1" applyFill="1" applyBorder="1" applyAlignment="1">
      <alignment vertical="top"/>
    </xf>
    <xf numFmtId="0" fontId="25" fillId="0" borderId="36" xfId="0" applyFont="1" applyFill="1" applyBorder="1" applyAlignment="1">
      <alignment horizontal="right" vertical="top"/>
    </xf>
    <xf numFmtId="0" fontId="21" fillId="0" borderId="37" xfId="0" applyFont="1" applyFill="1" applyBorder="1" applyAlignment="1"/>
    <xf numFmtId="0" fontId="25" fillId="0" borderId="38" xfId="0" applyFont="1" applyFill="1" applyBorder="1" applyAlignment="1">
      <alignment horizontal="right"/>
    </xf>
    <xf numFmtId="0" fontId="21" fillId="0" borderId="39" xfId="0" applyFont="1" applyFill="1" applyBorder="1" applyAlignment="1"/>
    <xf numFmtId="0" fontId="25" fillId="0" borderId="40" xfId="0" applyFont="1" applyFill="1" applyBorder="1" applyAlignment="1"/>
    <xf numFmtId="0" fontId="25" fillId="0" borderId="36" xfId="0" applyFont="1" applyFill="1" applyBorder="1" applyAlignment="1">
      <alignment horizontal="center" vertical="center"/>
    </xf>
    <xf numFmtId="43" fontId="25" fillId="0" borderId="36" xfId="1" applyFont="1" applyFill="1" applyBorder="1" applyAlignment="1">
      <alignment vertical="top"/>
    </xf>
    <xf numFmtId="0" fontId="25" fillId="0" borderId="36" xfId="0" applyFont="1" applyFill="1" applyBorder="1" applyAlignment="1">
      <alignment vertical="top"/>
    </xf>
    <xf numFmtId="0" fontId="20" fillId="0" borderId="36" xfId="0" applyFont="1" applyFill="1" applyBorder="1" applyAlignment="1">
      <alignment horizontal="right" vertical="top"/>
    </xf>
    <xf numFmtId="0" fontId="20" fillId="0" borderId="42" xfId="0" applyFont="1" applyFill="1" applyBorder="1" applyAlignment="1">
      <alignment horizontal="right"/>
    </xf>
    <xf numFmtId="0" fontId="20" fillId="0" borderId="38" xfId="0" applyFont="1" applyFill="1" applyBorder="1" applyAlignment="1">
      <alignment horizontal="right"/>
    </xf>
    <xf numFmtId="0" fontId="20" fillId="0" borderId="38" xfId="0" applyFont="1" applyFill="1" applyBorder="1" applyAlignment="1">
      <alignment horizontal="right" vertical="top"/>
    </xf>
    <xf numFmtId="0" fontId="20" fillId="0" borderId="39" xfId="0" applyFont="1" applyFill="1" applyBorder="1" applyAlignment="1">
      <alignment vertical="center" wrapText="1"/>
    </xf>
    <xf numFmtId="0" fontId="20" fillId="0" borderId="40" xfId="0" applyFont="1" applyFill="1" applyBorder="1" applyAlignment="1">
      <alignment vertical="center"/>
    </xf>
    <xf numFmtId="0" fontId="20" fillId="0" borderId="36" xfId="0" applyFont="1" applyFill="1" applyBorder="1" applyAlignment="1">
      <alignment horizontal="center" vertical="center"/>
    </xf>
    <xf numFmtId="43" fontId="20" fillId="0" borderId="36" xfId="1" applyFont="1" applyFill="1" applyBorder="1" applyAlignment="1">
      <alignment vertical="top"/>
    </xf>
    <xf numFmtId="0" fontId="20" fillId="0" borderId="37" xfId="0" applyFont="1" applyFill="1" applyBorder="1" applyAlignment="1">
      <alignment horizontal="right"/>
    </xf>
    <xf numFmtId="0" fontId="20" fillId="0" borderId="39" xfId="0" applyFont="1" applyFill="1" applyBorder="1" applyAlignment="1"/>
    <xf numFmtId="0" fontId="20" fillId="0" borderId="40" xfId="0" applyFont="1" applyFill="1" applyBorder="1" applyAlignment="1"/>
    <xf numFmtId="0" fontId="20" fillId="5" borderId="36" xfId="0" applyFont="1" applyFill="1" applyBorder="1" applyAlignment="1">
      <alignment horizontal="right" vertical="top"/>
    </xf>
    <xf numFmtId="0" fontId="20" fillId="5" borderId="42" xfId="0" applyFont="1" applyFill="1" applyBorder="1" applyAlignment="1">
      <alignment horizontal="right"/>
    </xf>
    <xf numFmtId="0" fontId="20" fillId="5" borderId="38" xfId="0" applyFont="1" applyFill="1" applyBorder="1" applyAlignment="1">
      <alignment horizontal="right"/>
    </xf>
    <xf numFmtId="0" fontId="20" fillId="5" borderId="39" xfId="0" applyFont="1" applyFill="1" applyBorder="1" applyAlignment="1">
      <alignment vertical="top" wrapText="1"/>
    </xf>
    <xf numFmtId="0" fontId="20" fillId="5" borderId="40" xfId="0" applyFont="1" applyFill="1" applyBorder="1" applyAlignment="1">
      <alignment vertical="center"/>
    </xf>
    <xf numFmtId="0" fontId="20" fillId="5" borderId="36" xfId="0" applyFont="1" applyFill="1" applyBorder="1" applyAlignment="1">
      <alignment horizontal="center" vertical="center"/>
    </xf>
    <xf numFmtId="43" fontId="20" fillId="5" borderId="36" xfId="1" applyFont="1" applyFill="1" applyBorder="1" applyAlignment="1">
      <alignment vertical="top"/>
    </xf>
    <xf numFmtId="43" fontId="25" fillId="5" borderId="36" xfId="0" applyNumberFormat="1" applyFont="1" applyFill="1" applyBorder="1" applyAlignment="1">
      <alignment vertical="top"/>
    </xf>
    <xf numFmtId="0" fontId="20" fillId="5" borderId="6" xfId="0" applyFont="1" applyFill="1" applyBorder="1" applyAlignment="1">
      <alignment vertical="center"/>
    </xf>
    <xf numFmtId="0" fontId="20" fillId="5" borderId="0" xfId="0" applyFont="1" applyFill="1" applyAlignment="1">
      <alignment vertical="center"/>
    </xf>
    <xf numFmtId="43" fontId="25" fillId="0" borderId="36" xfId="0" applyNumberFormat="1" applyFont="1" applyFill="1" applyBorder="1" applyAlignment="1">
      <alignment vertical="top"/>
    </xf>
    <xf numFmtId="0" fontId="20" fillId="0" borderId="36" xfId="0" applyFont="1" applyFill="1" applyBorder="1" applyAlignment="1">
      <alignment vertical="top"/>
    </xf>
    <xf numFmtId="0" fontId="20" fillId="0" borderId="39" xfId="0" applyFont="1" applyFill="1" applyBorder="1" applyAlignment="1">
      <alignment vertical="top" wrapText="1"/>
    </xf>
    <xf numFmtId="0" fontId="20" fillId="0" borderId="40" xfId="0" applyFont="1" applyFill="1" applyBorder="1" applyAlignment="1">
      <alignment vertical="top"/>
    </xf>
    <xf numFmtId="0" fontId="20" fillId="3" borderId="6" xfId="0" applyFont="1" applyFill="1" applyBorder="1" applyAlignment="1">
      <alignment vertical="top"/>
    </xf>
    <xf numFmtId="0" fontId="25" fillId="0" borderId="56" xfId="0" applyFont="1" applyBorder="1" applyAlignment="1">
      <alignment vertical="top"/>
    </xf>
    <xf numFmtId="0" fontId="25" fillId="6" borderId="56" xfId="0" applyFont="1" applyFill="1" applyBorder="1" applyAlignment="1">
      <alignment vertical="top"/>
    </xf>
    <xf numFmtId="0" fontId="20" fillId="0" borderId="0" xfId="0" applyFont="1" applyAlignment="1">
      <alignment vertical="top"/>
    </xf>
    <xf numFmtId="0" fontId="20" fillId="5" borderId="37" xfId="0" applyFont="1" applyFill="1" applyBorder="1" applyAlignment="1">
      <alignment horizontal="right"/>
    </xf>
    <xf numFmtId="0" fontId="20" fillId="5" borderId="39" xfId="0" applyFont="1" applyFill="1" applyBorder="1" applyAlignment="1">
      <alignment horizontal="left"/>
    </xf>
    <xf numFmtId="0" fontId="20" fillId="5" borderId="40" xfId="0" applyFont="1" applyFill="1" applyBorder="1" applyAlignment="1"/>
    <xf numFmtId="0" fontId="20" fillId="5" borderId="6" xfId="0" applyFont="1" applyFill="1" applyBorder="1" applyAlignment="1"/>
    <xf numFmtId="0" fontId="20" fillId="5" borderId="56" xfId="0" applyFont="1" applyFill="1" applyBorder="1" applyAlignment="1"/>
    <xf numFmtId="168" fontId="20" fillId="6" borderId="56" xfId="1" applyNumberFormat="1" applyFont="1" applyFill="1" applyBorder="1" applyAlignment="1"/>
    <xf numFmtId="0" fontId="20" fillId="5" borderId="0" xfId="0" applyFont="1" applyFill="1" applyAlignment="1"/>
    <xf numFmtId="0" fontId="20" fillId="0" borderId="39" xfId="0" applyFont="1" applyFill="1" applyBorder="1" applyAlignment="1">
      <alignment vertical="center"/>
    </xf>
    <xf numFmtId="0" fontId="20" fillId="5" borderId="40" xfId="0" applyFont="1" applyFill="1" applyBorder="1" applyAlignment="1">
      <alignment horizontal="left"/>
    </xf>
    <xf numFmtId="0" fontId="20" fillId="0" borderId="39" xfId="0" applyFont="1" applyFill="1" applyBorder="1" applyAlignment="1">
      <alignment horizontal="left"/>
    </xf>
    <xf numFmtId="0" fontId="20" fillId="0" borderId="40" xfId="0" applyFont="1" applyFill="1" applyBorder="1" applyAlignment="1">
      <alignment horizontal="left"/>
    </xf>
    <xf numFmtId="43" fontId="20" fillId="0" borderId="36" xfId="1" applyFont="1" applyFill="1" applyBorder="1" applyAlignment="1">
      <alignment horizontal="right" vertical="top"/>
    </xf>
    <xf numFmtId="0" fontId="20" fillId="0" borderId="51" xfId="0" applyFont="1" applyFill="1" applyBorder="1" applyAlignment="1">
      <alignment vertical="top"/>
    </xf>
    <xf numFmtId="0" fontId="20" fillId="0" borderId="52" xfId="0" applyFont="1" applyFill="1" applyBorder="1" applyAlignment="1">
      <alignment horizontal="right"/>
    </xf>
    <xf numFmtId="0" fontId="20" fillId="0" borderId="53" xfId="0" applyFont="1" applyFill="1" applyBorder="1" applyAlignment="1">
      <alignment horizontal="right"/>
    </xf>
    <xf numFmtId="0" fontId="20" fillId="0" borderId="54" xfId="0" applyFont="1" applyFill="1" applyBorder="1" applyAlignment="1"/>
    <xf numFmtId="0" fontId="20" fillId="0" borderId="55" xfId="0" applyFont="1" applyFill="1" applyBorder="1" applyAlignment="1"/>
    <xf numFmtId="0" fontId="20" fillId="0" borderId="51" xfId="0" applyFont="1" applyFill="1" applyBorder="1" applyAlignment="1">
      <alignment horizontal="center" vertical="center"/>
    </xf>
    <xf numFmtId="43" fontId="20" fillId="0" borderId="51" xfId="1" applyFont="1" applyFill="1" applyBorder="1" applyAlignment="1">
      <alignment vertical="top"/>
    </xf>
    <xf numFmtId="0" fontId="25" fillId="0" borderId="51" xfId="0" applyFont="1" applyFill="1" applyBorder="1" applyAlignment="1">
      <alignment vertical="top"/>
    </xf>
    <xf numFmtId="0" fontId="25" fillId="0" borderId="0" xfId="0" applyFont="1" applyFill="1" applyAlignment="1">
      <alignment vertical="center"/>
    </xf>
    <xf numFmtId="0" fontId="21" fillId="0" borderId="19" xfId="0" applyFont="1" applyFill="1" applyBorder="1" applyAlignment="1"/>
    <xf numFmtId="0" fontId="20" fillId="0" borderId="19" xfId="0" applyFont="1" applyFill="1" applyBorder="1" applyAlignment="1">
      <alignment horizontal="right" vertical="top"/>
    </xf>
    <xf numFmtId="0" fontId="20" fillId="0" borderId="20" xfId="0" applyFont="1" applyFill="1" applyBorder="1" applyAlignment="1">
      <alignment vertical="justify"/>
    </xf>
    <xf numFmtId="0" fontId="20" fillId="0" borderId="0" xfId="0" applyFont="1" applyFill="1" applyBorder="1" applyAlignment="1">
      <alignment vertical="justify"/>
    </xf>
    <xf numFmtId="0" fontId="20" fillId="5" borderId="9" xfId="0" applyFont="1" applyFill="1" applyBorder="1" applyAlignment="1">
      <alignment vertical="top"/>
    </xf>
    <xf numFmtId="0" fontId="20" fillId="5" borderId="29" xfId="0" applyFont="1" applyFill="1" applyBorder="1" applyAlignment="1">
      <alignment horizontal="right"/>
    </xf>
    <xf numFmtId="0" fontId="20" fillId="5" borderId="19" xfId="0" applyFont="1" applyFill="1" applyBorder="1" applyAlignment="1">
      <alignment horizontal="right"/>
    </xf>
    <xf numFmtId="0" fontId="20" fillId="5" borderId="19" xfId="0" applyFont="1" applyFill="1" applyBorder="1" applyAlignment="1">
      <alignment horizontal="right" vertical="top"/>
    </xf>
    <xf numFmtId="0" fontId="20" fillId="5" borderId="20" xfId="0" applyFont="1" applyFill="1" applyBorder="1" applyAlignment="1">
      <alignment vertical="justify"/>
    </xf>
    <xf numFmtId="0" fontId="20" fillId="5" borderId="0" xfId="0" applyFont="1" applyFill="1" applyBorder="1" applyAlignment="1">
      <alignment vertical="justify"/>
    </xf>
    <xf numFmtId="0" fontId="20" fillId="5" borderId="9" xfId="0" applyFont="1" applyFill="1" applyBorder="1" applyAlignment="1">
      <alignment horizontal="center" vertical="center"/>
    </xf>
    <xf numFmtId="43" fontId="20" fillId="5" borderId="9" xfId="1" applyFont="1" applyFill="1" applyBorder="1" applyAlignment="1">
      <alignment vertical="top"/>
    </xf>
    <xf numFmtId="0" fontId="25" fillId="5" borderId="9" xfId="0" applyFont="1" applyFill="1" applyBorder="1" applyAlignment="1">
      <alignment vertical="top"/>
    </xf>
    <xf numFmtId="43" fontId="25" fillId="5" borderId="9" xfId="0" applyNumberFormat="1" applyFont="1" applyFill="1" applyBorder="1" applyAlignment="1">
      <alignment vertical="top"/>
    </xf>
    <xf numFmtId="0" fontId="20" fillId="5" borderId="18" xfId="0" applyFont="1" applyFill="1" applyBorder="1" applyAlignment="1">
      <alignment horizontal="right"/>
    </xf>
    <xf numFmtId="0" fontId="20" fillId="5" borderId="20" xfId="0" applyFont="1" applyFill="1" applyBorder="1" applyAlignment="1"/>
    <xf numFmtId="0" fontId="20" fillId="5" borderId="0" xfId="0" applyFont="1" applyFill="1" applyBorder="1" applyAlignment="1"/>
    <xf numFmtId="0" fontId="20" fillId="5" borderId="9" xfId="0" applyFont="1" applyFill="1" applyBorder="1" applyAlignment="1">
      <alignment horizontal="right" vertical="top"/>
    </xf>
    <xf numFmtId="0" fontId="20" fillId="5" borderId="20" xfId="0" applyFont="1" applyFill="1" applyBorder="1" applyAlignment="1">
      <alignment horizontal="left"/>
    </xf>
    <xf numFmtId="0" fontId="25" fillId="5" borderId="9" xfId="0" applyFont="1" applyFill="1" applyBorder="1" applyAlignment="1">
      <alignment horizontal="right" vertical="top"/>
    </xf>
    <xf numFmtId="0" fontId="21" fillId="5" borderId="18" xfId="0" applyFont="1" applyFill="1" applyBorder="1" applyAlignment="1"/>
    <xf numFmtId="0" fontId="21" fillId="5" borderId="19" xfId="0" applyFont="1" applyFill="1" applyBorder="1" applyAlignment="1"/>
    <xf numFmtId="0" fontId="25" fillId="5" borderId="19" xfId="0" applyFont="1" applyFill="1" applyBorder="1" applyAlignment="1">
      <alignment horizontal="right"/>
    </xf>
    <xf numFmtId="0" fontId="21" fillId="5" borderId="20" xfId="0" applyFont="1" applyFill="1" applyBorder="1" applyAlignment="1"/>
    <xf numFmtId="0" fontId="25" fillId="5" borderId="0" xfId="0" applyFont="1" applyFill="1" applyBorder="1" applyAlignment="1"/>
    <xf numFmtId="0" fontId="25" fillId="5" borderId="0" xfId="0" applyFont="1" applyFill="1" applyAlignment="1"/>
    <xf numFmtId="0" fontId="20" fillId="5" borderId="20" xfId="0" applyFont="1" applyFill="1" applyBorder="1" applyAlignment="1">
      <alignment vertical="top" wrapText="1"/>
    </xf>
    <xf numFmtId="0" fontId="25" fillId="5" borderId="56" xfId="0" applyFont="1" applyFill="1" applyBorder="1" applyAlignment="1"/>
    <xf numFmtId="0" fontId="20" fillId="5" borderId="19" xfId="0" applyFont="1" applyFill="1" applyBorder="1" applyAlignment="1">
      <alignment horizontal="right" vertical="center"/>
    </xf>
    <xf numFmtId="0" fontId="20" fillId="5" borderId="20" xfId="0" applyFont="1" applyFill="1" applyBorder="1" applyAlignment="1">
      <alignment horizontal="left" vertical="center"/>
    </xf>
    <xf numFmtId="0" fontId="20" fillId="5" borderId="0" xfId="0" applyFont="1" applyFill="1" applyBorder="1" applyAlignment="1">
      <alignment vertical="center"/>
    </xf>
    <xf numFmtId="0" fontId="20" fillId="6" borderId="56" xfId="0" applyFont="1" applyFill="1" applyBorder="1" applyAlignment="1" applyProtection="1">
      <protection hidden="1"/>
    </xf>
    <xf numFmtId="0" fontId="20" fillId="6" borderId="56" xfId="0" applyFont="1" applyFill="1" applyBorder="1" applyAlignment="1"/>
    <xf numFmtId="0" fontId="25" fillId="5" borderId="6" xfId="0" applyFont="1" applyFill="1" applyBorder="1" applyAlignment="1"/>
    <xf numFmtId="0" fontId="25" fillId="5" borderId="18" xfId="0" applyFont="1" applyFill="1" applyBorder="1" applyAlignment="1">
      <alignment horizontal="right"/>
    </xf>
    <xf numFmtId="0" fontId="25" fillId="5" borderId="19" xfId="0" applyFont="1" applyFill="1" applyBorder="1" applyAlignment="1">
      <alignment horizontal="left"/>
    </xf>
    <xf numFmtId="0" fontId="25" fillId="5" borderId="20" xfId="0" applyFont="1" applyFill="1" applyBorder="1" applyAlignment="1">
      <alignment horizontal="left"/>
    </xf>
    <xf numFmtId="0" fontId="25" fillId="5" borderId="56" xfId="0" applyFont="1" applyFill="1" applyBorder="1" applyAlignment="1" applyProtection="1">
      <protection hidden="1"/>
    </xf>
    <xf numFmtId="0" fontId="20" fillId="5" borderId="9" xfId="0" applyFont="1" applyFill="1" applyBorder="1" applyAlignment="1">
      <alignment horizontal="right"/>
    </xf>
    <xf numFmtId="0" fontId="20" fillId="5" borderId="56" xfId="0" applyFont="1" applyFill="1" applyBorder="1" applyAlignment="1" applyProtection="1">
      <protection hidden="1"/>
    </xf>
    <xf numFmtId="0" fontId="20" fillId="5" borderId="9" xfId="0" applyFont="1" applyFill="1" applyBorder="1" applyAlignment="1">
      <alignment horizontal="right" vertical="center"/>
    </xf>
    <xf numFmtId="0" fontId="20" fillId="5" borderId="18" xfId="0" applyFont="1" applyFill="1" applyBorder="1" applyAlignment="1">
      <alignment horizontal="right" vertical="center"/>
    </xf>
    <xf numFmtId="43" fontId="20" fillId="5" borderId="9" xfId="1" applyFont="1" applyFill="1" applyBorder="1" applyAlignment="1">
      <alignment vertical="center"/>
    </xf>
    <xf numFmtId="43" fontId="25" fillId="5" borderId="9" xfId="0" applyNumberFormat="1" applyFont="1" applyFill="1" applyBorder="1" applyAlignment="1">
      <alignment vertical="center"/>
    </xf>
    <xf numFmtId="0" fontId="20" fillId="6" borderId="56" xfId="0" applyFont="1" applyFill="1" applyBorder="1" applyAlignment="1">
      <alignment vertical="center"/>
    </xf>
    <xf numFmtId="0" fontId="22" fillId="5" borderId="56" xfId="0" applyFont="1" applyFill="1" applyBorder="1" applyAlignment="1">
      <alignment vertical="center"/>
    </xf>
    <xf numFmtId="167" fontId="20" fillId="6" borderId="56" xfId="0" applyNumberFormat="1" applyFont="1" applyFill="1" applyBorder="1" applyAlignment="1">
      <alignment vertical="center"/>
    </xf>
    <xf numFmtId="0" fontId="20" fillId="5" borderId="10" xfId="0" applyFont="1" applyFill="1" applyBorder="1" applyAlignment="1">
      <alignment horizontal="center" vertical="center"/>
    </xf>
    <xf numFmtId="0" fontId="20" fillId="5" borderId="14" xfId="0" applyFont="1" applyFill="1" applyBorder="1" applyAlignment="1">
      <alignment horizontal="center" vertical="center"/>
    </xf>
    <xf numFmtId="0" fontId="22" fillId="5" borderId="6" xfId="0" applyFont="1" applyFill="1" applyBorder="1" applyAlignment="1"/>
    <xf numFmtId="0" fontId="22" fillId="5" borderId="0" xfId="0" applyFont="1" applyFill="1" applyAlignment="1"/>
    <xf numFmtId="0" fontId="22" fillId="5" borderId="56" xfId="0" applyFont="1" applyFill="1" applyBorder="1" applyAlignment="1"/>
    <xf numFmtId="0" fontId="20" fillId="0" borderId="56" xfId="0" applyFont="1" applyFill="1" applyBorder="1" applyAlignment="1"/>
    <xf numFmtId="167" fontId="20" fillId="5" borderId="56" xfId="0" applyNumberFormat="1" applyFont="1" applyFill="1" applyBorder="1" applyAlignment="1"/>
    <xf numFmtId="43" fontId="20" fillId="0" borderId="56" xfId="1" applyFont="1" applyFill="1" applyBorder="1" applyAlignment="1"/>
    <xf numFmtId="43" fontId="20" fillId="5" borderId="0" xfId="1" applyFont="1" applyFill="1" applyBorder="1" applyAlignment="1"/>
    <xf numFmtId="164" fontId="20" fillId="5" borderId="0" xfId="0" applyNumberFormat="1" applyFont="1" applyFill="1" applyBorder="1" applyAlignment="1"/>
    <xf numFmtId="167" fontId="20" fillId="5" borderId="0" xfId="0" applyNumberFormat="1" applyFont="1" applyFill="1" applyBorder="1" applyAlignment="1"/>
    <xf numFmtId="0" fontId="20" fillId="3" borderId="41" xfId="0" applyFont="1" applyFill="1" applyBorder="1" applyAlignment="1"/>
    <xf numFmtId="0" fontId="20" fillId="0" borderId="40" xfId="0" applyFont="1" applyBorder="1" applyAlignment="1"/>
    <xf numFmtId="0" fontId="20" fillId="0" borderId="38" xfId="0" applyFont="1" applyFill="1" applyBorder="1" applyAlignment="1">
      <alignment horizontal="justify" vertical="justify"/>
    </xf>
    <xf numFmtId="0" fontId="20" fillId="5" borderId="43" xfId="0" applyFont="1" applyFill="1" applyBorder="1" applyAlignment="1">
      <alignment horizontal="right" vertical="top"/>
    </xf>
    <xf numFmtId="0" fontId="20" fillId="5" borderId="44" xfId="0" applyFont="1" applyFill="1" applyBorder="1" applyAlignment="1">
      <alignment horizontal="right" vertical="center"/>
    </xf>
    <xf numFmtId="0" fontId="20" fillId="5" borderId="45" xfId="0" applyFont="1" applyFill="1" applyBorder="1" applyAlignment="1">
      <alignment horizontal="right" vertical="center"/>
    </xf>
    <xf numFmtId="0" fontId="20" fillId="5" borderId="46" xfId="0" applyFont="1" applyFill="1" applyBorder="1" applyAlignment="1">
      <alignment horizontal="left" vertical="center"/>
    </xf>
    <xf numFmtId="0" fontId="20" fillId="5" borderId="47" xfId="0" applyFont="1" applyFill="1" applyBorder="1" applyAlignment="1"/>
    <xf numFmtId="0" fontId="20" fillId="0" borderId="43" xfId="0" applyFont="1" applyFill="1" applyBorder="1" applyAlignment="1">
      <alignment horizontal="center" vertical="top"/>
    </xf>
    <xf numFmtId="43" fontId="20" fillId="5" borderId="43" xfId="1" applyFont="1" applyFill="1" applyBorder="1" applyAlignment="1">
      <alignment vertical="top"/>
    </xf>
    <xf numFmtId="43" fontId="25" fillId="5" borderId="43" xfId="0" applyNumberFormat="1" applyFont="1" applyFill="1" applyBorder="1" applyAlignment="1">
      <alignment vertical="top"/>
    </xf>
    <xf numFmtId="0" fontId="20" fillId="5" borderId="48" xfId="0" applyFont="1" applyFill="1" applyBorder="1" applyAlignment="1"/>
    <xf numFmtId="0" fontId="20" fillId="0" borderId="0" xfId="0" applyFont="1" applyFill="1" applyAlignment="1">
      <alignment vertical="center"/>
    </xf>
    <xf numFmtId="0" fontId="20" fillId="0" borderId="30" xfId="0" applyFont="1" applyFill="1" applyBorder="1" applyAlignment="1">
      <alignment vertical="top"/>
    </xf>
    <xf numFmtId="0" fontId="20" fillId="0" borderId="31" xfId="0" applyFont="1" applyFill="1" applyBorder="1" applyAlignment="1">
      <alignment horizontal="right"/>
    </xf>
    <xf numFmtId="0" fontId="20" fillId="0" borderId="32" xfId="0" applyFont="1" applyFill="1" applyBorder="1" applyAlignment="1">
      <alignment horizontal="right"/>
    </xf>
    <xf numFmtId="0" fontId="20" fillId="0" borderId="49" xfId="0" applyFont="1" applyFill="1" applyBorder="1" applyAlignment="1"/>
    <xf numFmtId="0" fontId="20" fillId="0" borderId="30" xfId="0" applyFont="1" applyFill="1" applyBorder="1" applyAlignment="1">
      <alignment horizontal="center" vertical="center"/>
    </xf>
    <xf numFmtId="43" fontId="20" fillId="0" borderId="30" xfId="1" applyFont="1" applyFill="1" applyBorder="1" applyAlignment="1">
      <alignment vertical="top"/>
    </xf>
    <xf numFmtId="0" fontId="25" fillId="0" borderId="30" xfId="0" applyFont="1" applyFill="1" applyBorder="1" applyAlignment="1">
      <alignment vertical="top"/>
    </xf>
    <xf numFmtId="0" fontId="20" fillId="3" borderId="35" xfId="0" applyFont="1" applyFill="1" applyBorder="1" applyAlignment="1"/>
    <xf numFmtId="0" fontId="20" fillId="0" borderId="34" xfId="0" applyFont="1" applyBorder="1" applyAlignment="1"/>
    <xf numFmtId="0" fontId="21" fillId="0" borderId="38" xfId="0" applyFont="1" applyFill="1" applyBorder="1" applyAlignment="1"/>
    <xf numFmtId="0" fontId="25" fillId="0" borderId="39" xfId="0" applyFont="1" applyFill="1" applyBorder="1" applyAlignment="1"/>
    <xf numFmtId="0" fontId="25" fillId="3" borderId="41" xfId="0" applyFont="1" applyFill="1" applyBorder="1" applyAlignment="1"/>
    <xf numFmtId="0" fontId="25" fillId="0" borderId="40" xfId="0" applyFont="1" applyBorder="1" applyAlignment="1"/>
    <xf numFmtId="0" fontId="20" fillId="0" borderId="39" xfId="0" applyFont="1" applyFill="1" applyBorder="1" applyAlignment="1">
      <alignment vertical="justify"/>
    </xf>
    <xf numFmtId="0" fontId="20" fillId="0" borderId="38" xfId="0" applyFont="1" applyFill="1" applyBorder="1" applyAlignment="1"/>
    <xf numFmtId="0" fontId="25" fillId="0" borderId="43" xfId="0" applyFont="1" applyFill="1" applyBorder="1" applyAlignment="1">
      <alignment horizontal="right" vertical="top"/>
    </xf>
    <xf numFmtId="0" fontId="21" fillId="0" borderId="44" xfId="0" applyFont="1" applyFill="1" applyBorder="1" applyAlignment="1"/>
    <xf numFmtId="0" fontId="25" fillId="0" borderId="45" xfId="0" applyFont="1" applyFill="1" applyBorder="1" applyAlignment="1">
      <alignment horizontal="right"/>
    </xf>
    <xf numFmtId="0" fontId="20" fillId="0" borderId="45" xfId="0" applyFont="1" applyFill="1" applyBorder="1" applyAlignment="1">
      <alignment vertical="center" wrapText="1"/>
    </xf>
    <xf numFmtId="0" fontId="25" fillId="0" borderId="46" xfId="0" applyFont="1" applyFill="1" applyBorder="1" applyAlignment="1"/>
    <xf numFmtId="0" fontId="25" fillId="0" borderId="43" xfId="0" applyFont="1" applyFill="1" applyBorder="1" applyAlignment="1">
      <alignment horizontal="center" vertical="center"/>
    </xf>
    <xf numFmtId="43" fontId="25" fillId="0" borderId="43" xfId="1" applyFont="1" applyFill="1" applyBorder="1" applyAlignment="1">
      <alignment vertical="top"/>
    </xf>
    <xf numFmtId="0" fontId="25" fillId="0" borderId="43" xfId="0" applyFont="1" applyFill="1" applyBorder="1" applyAlignment="1">
      <alignment vertical="top"/>
    </xf>
    <xf numFmtId="0" fontId="25" fillId="3" borderId="48" xfId="0" applyFont="1" applyFill="1" applyBorder="1" applyAlignment="1"/>
    <xf numFmtId="0" fontId="25" fillId="0" borderId="47" xfId="0" applyFont="1" applyBorder="1" applyAlignment="1"/>
    <xf numFmtId="0" fontId="20" fillId="0" borderId="43" xfId="0" applyFont="1" applyFill="1" applyBorder="1" applyAlignment="1">
      <alignment horizontal="right" vertical="top"/>
    </xf>
    <xf numFmtId="0" fontId="20" fillId="0" borderId="44" xfId="0" applyFont="1" applyFill="1" applyBorder="1" applyAlignment="1">
      <alignment vertical="center" wrapText="1"/>
    </xf>
    <xf numFmtId="0" fontId="20" fillId="0" borderId="45" xfId="0" applyFont="1" applyFill="1" applyBorder="1" applyAlignment="1">
      <alignment horizontal="right"/>
    </xf>
    <xf numFmtId="0" fontId="20" fillId="0" borderId="46" xfId="0" applyFont="1" applyFill="1" applyBorder="1" applyAlignment="1">
      <alignment vertical="center"/>
    </xf>
    <xf numFmtId="0" fontId="20" fillId="0" borderId="43" xfId="0" applyFont="1" applyFill="1" applyBorder="1" applyAlignment="1">
      <alignment horizontal="center" vertical="center"/>
    </xf>
    <xf numFmtId="43" fontId="20" fillId="0" borderId="43" xfId="1" applyFont="1" applyFill="1" applyBorder="1" applyAlignment="1">
      <alignment vertical="top"/>
    </xf>
    <xf numFmtId="0" fontId="20" fillId="3" borderId="48" xfId="0" applyFont="1" applyFill="1" applyBorder="1" applyAlignment="1">
      <alignment vertical="center"/>
    </xf>
    <xf numFmtId="0" fontId="20" fillId="0" borderId="47" xfId="0" applyFont="1" applyBorder="1" applyAlignment="1">
      <alignment vertical="center"/>
    </xf>
    <xf numFmtId="0" fontId="20" fillId="0" borderId="47" xfId="0" applyFont="1" applyBorder="1" applyAlignment="1">
      <alignment vertical="center" wrapText="1"/>
    </xf>
    <xf numFmtId="43" fontId="20" fillId="3" borderId="6" xfId="1" applyFont="1" applyFill="1" applyBorder="1" applyAlignment="1"/>
    <xf numFmtId="43" fontId="20" fillId="6" borderId="56" xfId="1" applyFont="1" applyFill="1" applyBorder="1" applyAlignment="1">
      <alignment vertical="center"/>
    </xf>
    <xf numFmtId="0" fontId="20" fillId="5" borderId="20" xfId="0" applyFont="1" applyFill="1" applyBorder="1" applyAlignment="1">
      <alignment vertical="center" wrapText="1"/>
    </xf>
    <xf numFmtId="0" fontId="20" fillId="0" borderId="54" xfId="0" applyFont="1" applyFill="1" applyBorder="1" applyAlignment="1">
      <alignment horizontal="left"/>
    </xf>
    <xf numFmtId="43" fontId="25" fillId="0" borderId="51" xfId="0" applyNumberFormat="1" applyFont="1" applyFill="1" applyBorder="1" applyAlignment="1">
      <alignment vertical="top"/>
    </xf>
    <xf numFmtId="0" fontId="21" fillId="0" borderId="20" xfId="0" applyFont="1" applyBorder="1" applyAlignment="1">
      <alignment vertical="top" wrapText="1"/>
    </xf>
    <xf numFmtId="0" fontId="20" fillId="0" borderId="6" xfId="0" applyFont="1" applyFill="1" applyBorder="1" applyAlignment="1">
      <alignment vertical="top"/>
    </xf>
    <xf numFmtId="0" fontId="20" fillId="0" borderId="20" xfId="0" applyFont="1" applyBorder="1" applyAlignment="1">
      <alignment vertical="top" wrapText="1"/>
    </xf>
    <xf numFmtId="0" fontId="22" fillId="3" borderId="6" xfId="0" applyFont="1" applyFill="1" applyBorder="1" applyAlignment="1"/>
    <xf numFmtId="0" fontId="22" fillId="0" borderId="0" xfId="0" applyFont="1" applyAlignment="1"/>
    <xf numFmtId="0" fontId="21" fillId="5" borderId="20" xfId="0" applyFont="1" applyFill="1" applyBorder="1" applyAlignment="1">
      <alignment vertical="top" wrapText="1"/>
    </xf>
    <xf numFmtId="0" fontId="20" fillId="5" borderId="7" xfId="0" applyFont="1" applyFill="1" applyBorder="1" applyAlignment="1"/>
    <xf numFmtId="0" fontId="20" fillId="5" borderId="6" xfId="0" applyFont="1" applyFill="1" applyBorder="1" applyAlignment="1">
      <alignment vertical="top"/>
    </xf>
    <xf numFmtId="0" fontId="20" fillId="5" borderId="19" xfId="0" applyFont="1" applyFill="1" applyBorder="1" applyAlignment="1">
      <alignment horizontal="left"/>
    </xf>
    <xf numFmtId="0" fontId="20" fillId="0" borderId="6" xfId="0" applyFont="1" applyFill="1" applyBorder="1" applyAlignment="1">
      <alignment horizontal="right" vertical="top"/>
    </xf>
    <xf numFmtId="0" fontId="20" fillId="0" borderId="19" xfId="0" applyFont="1" applyFill="1" applyBorder="1" applyAlignment="1">
      <alignment horizontal="left"/>
    </xf>
    <xf numFmtId="0" fontId="20" fillId="0" borderId="7" xfId="0" applyFont="1" applyFill="1" applyBorder="1" applyAlignment="1"/>
    <xf numFmtId="0" fontId="20" fillId="5" borderId="19" xfId="0" applyFont="1" applyFill="1" applyBorder="1" applyAlignment="1">
      <alignment horizontal="center"/>
    </xf>
    <xf numFmtId="43" fontId="20" fillId="0" borderId="6" xfId="1" applyFont="1" applyFill="1" applyBorder="1" applyAlignment="1">
      <alignment vertical="top"/>
    </xf>
    <xf numFmtId="0" fontId="20" fillId="0" borderId="6" xfId="0" applyFont="1" applyFill="1" applyBorder="1" applyAlignment="1">
      <alignment horizontal="center" vertical="center"/>
    </xf>
    <xf numFmtId="0" fontId="20" fillId="0" borderId="20" xfId="0" applyFont="1" applyFill="1" applyBorder="1" applyAlignment="1">
      <alignment vertical="top" wrapText="1"/>
    </xf>
    <xf numFmtId="0" fontId="21" fillId="0" borderId="18" xfId="0" applyFont="1" applyFill="1" applyBorder="1" applyAlignment="1">
      <alignment horizontal="left"/>
    </xf>
    <xf numFmtId="0" fontId="21" fillId="0" borderId="20" xfId="0" applyFont="1" applyFill="1" applyBorder="1" applyAlignment="1">
      <alignment horizontal="left"/>
    </xf>
    <xf numFmtId="43" fontId="20" fillId="0" borderId="9" xfId="0" applyNumberFormat="1" applyFont="1" applyFill="1" applyBorder="1" applyAlignment="1">
      <alignment horizontal="center" vertical="center"/>
    </xf>
    <xf numFmtId="0" fontId="20" fillId="5" borderId="19" xfId="0" applyFont="1" applyFill="1" applyBorder="1" applyAlignment="1">
      <alignment horizontal="center" vertical="center"/>
    </xf>
    <xf numFmtId="43" fontId="20" fillId="0" borderId="20" xfId="25" applyFont="1" applyFill="1" applyBorder="1" applyAlignment="1">
      <alignment horizontal="justify" wrapText="1"/>
    </xf>
    <xf numFmtId="43" fontId="20" fillId="0" borderId="9" xfId="25" applyFont="1" applyFill="1" applyBorder="1" applyAlignment="1">
      <alignment horizontal="center" vertical="center"/>
    </xf>
    <xf numFmtId="0" fontId="20" fillId="0" borderId="20" xfId="0" applyFont="1" applyFill="1" applyBorder="1" applyAlignment="1">
      <alignment vertical="center" wrapText="1"/>
    </xf>
    <xf numFmtId="43" fontId="20" fillId="3" borderId="6" xfId="0" applyNumberFormat="1" applyFont="1" applyFill="1" applyBorder="1" applyAlignment="1"/>
    <xf numFmtId="0" fontId="25" fillId="0" borderId="20" xfId="0" applyFont="1" applyFill="1" applyBorder="1" applyAlignment="1">
      <alignment vertical="center"/>
    </xf>
    <xf numFmtId="0" fontId="25" fillId="0" borderId="29" xfId="0" applyFont="1" applyFill="1" applyBorder="1" applyAlignment="1">
      <alignment horizontal="right"/>
    </xf>
    <xf numFmtId="0" fontId="20" fillId="0" borderId="0" xfId="1" applyNumberFormat="1" applyFont="1" applyFill="1" applyBorder="1" applyAlignment="1">
      <alignment vertical="top"/>
    </xf>
    <xf numFmtId="0" fontId="20" fillId="0" borderId="20" xfId="1" applyNumberFormat="1" applyFont="1" applyFill="1" applyBorder="1" applyAlignment="1">
      <alignment vertical="top" wrapText="1"/>
    </xf>
    <xf numFmtId="43" fontId="21" fillId="0" borderId="20" xfId="25" applyFont="1" applyFill="1" applyBorder="1" applyAlignment="1">
      <alignment horizontal="justify" wrapText="1"/>
    </xf>
    <xf numFmtId="43" fontId="20" fillId="0" borderId="20" xfId="25" applyFont="1" applyFill="1" applyBorder="1" applyAlignment="1">
      <alignment horizontal="left" vertical="top" wrapText="1"/>
    </xf>
    <xf numFmtId="0" fontId="20" fillId="5" borderId="6" xfId="0" applyFont="1" applyFill="1" applyBorder="1" applyAlignment="1">
      <alignment horizontal="right" vertical="top"/>
    </xf>
    <xf numFmtId="0" fontId="25" fillId="0" borderId="6" xfId="0" applyFont="1" applyFill="1" applyBorder="1" applyAlignment="1">
      <alignment horizontal="right" vertical="top"/>
    </xf>
    <xf numFmtId="0" fontId="20" fillId="0" borderId="0" xfId="0" applyFont="1" applyFill="1" applyBorder="1" applyAlignment="1">
      <alignment horizontal="left"/>
    </xf>
    <xf numFmtId="43" fontId="20" fillId="0" borderId="9" xfId="1" applyFont="1" applyFill="1" applyBorder="1" applyAlignment="1">
      <alignment vertical="center"/>
    </xf>
    <xf numFmtId="0" fontId="21" fillId="0" borderId="0" xfId="0" applyFont="1" applyFill="1" applyBorder="1" applyAlignment="1"/>
    <xf numFmtId="0" fontId="20" fillId="0" borderId="18" xfId="0" applyFont="1" applyFill="1" applyBorder="1" applyAlignment="1">
      <alignment horizontal="right" vertical="top"/>
    </xf>
    <xf numFmtId="0" fontId="20" fillId="0" borderId="20" xfId="0" applyFont="1" applyFill="1" applyBorder="1" applyAlignment="1">
      <alignment horizontal="left" vertical="top" wrapText="1"/>
    </xf>
    <xf numFmtId="43" fontId="22" fillId="3" borderId="6" xfId="0" applyNumberFormat="1" applyFont="1" applyFill="1" applyBorder="1" applyAlignment="1"/>
    <xf numFmtId="0" fontId="20" fillId="0" borderId="2" xfId="0" applyFont="1" applyFill="1" applyBorder="1" applyAlignment="1">
      <alignment horizontal="left"/>
    </xf>
    <xf numFmtId="0" fontId="20" fillId="0" borderId="10" xfId="0" applyFont="1" applyFill="1" applyBorder="1" applyAlignment="1">
      <alignment horizontal="center" vertical="center"/>
    </xf>
    <xf numFmtId="43" fontId="20" fillId="0" borderId="10" xfId="1" applyFont="1" applyFill="1" applyBorder="1" applyAlignment="1">
      <alignment vertical="top"/>
    </xf>
    <xf numFmtId="43" fontId="25" fillId="0" borderId="10" xfId="0" applyNumberFormat="1" applyFont="1" applyFill="1" applyBorder="1" applyAlignment="1">
      <alignment vertical="top"/>
    </xf>
    <xf numFmtId="0" fontId="20" fillId="0" borderId="61" xfId="0" applyFont="1" applyFill="1" applyBorder="1" applyAlignment="1">
      <alignment horizontal="right" vertical="top"/>
    </xf>
    <xf numFmtId="0" fontId="20" fillId="0" borderId="14" xfId="0" applyFont="1" applyFill="1" applyBorder="1" applyAlignment="1">
      <alignment horizontal="center" vertical="center"/>
    </xf>
    <xf numFmtId="43" fontId="20" fillId="0" borderId="14" xfId="1" applyFont="1" applyFill="1" applyBorder="1" applyAlignment="1">
      <alignment vertical="top"/>
    </xf>
    <xf numFmtId="43" fontId="25" fillId="0" borderId="14" xfId="0" applyNumberFormat="1" applyFont="1" applyFill="1" applyBorder="1" applyAlignment="1">
      <alignment vertical="top"/>
    </xf>
    <xf numFmtId="0" fontId="20" fillId="0" borderId="20" xfId="0" applyFont="1" applyFill="1" applyBorder="1" applyAlignment="1">
      <alignment horizontal="left" wrapText="1"/>
    </xf>
    <xf numFmtId="43" fontId="25" fillId="0" borderId="0" xfId="1" applyFont="1" applyFill="1" applyBorder="1" applyAlignment="1">
      <alignment vertical="top"/>
    </xf>
    <xf numFmtId="0" fontId="20" fillId="0" borderId="22" xfId="0" applyFont="1" applyFill="1" applyBorder="1" applyAlignment="1">
      <alignment horizontal="right"/>
    </xf>
    <xf numFmtId="0" fontId="20" fillId="0" borderId="61" xfId="0" applyFont="1" applyFill="1" applyBorder="1" applyAlignment="1">
      <alignment horizontal="right"/>
    </xf>
    <xf numFmtId="0" fontId="25" fillId="5" borderId="9" xfId="0" applyFont="1" applyFill="1" applyBorder="1" applyAlignment="1">
      <alignment horizontal="center" vertical="center"/>
    </xf>
    <xf numFmtId="43" fontId="25" fillId="5" borderId="9" xfId="1" applyFont="1" applyFill="1" applyBorder="1" applyAlignment="1">
      <alignment vertical="top"/>
    </xf>
    <xf numFmtId="0" fontId="25" fillId="0" borderId="30" xfId="0" applyFont="1" applyFill="1" applyBorder="1" applyAlignment="1">
      <alignment horizontal="right" vertical="top"/>
    </xf>
    <xf numFmtId="0" fontId="21" fillId="0" borderId="31" xfId="0" applyFont="1" applyFill="1" applyBorder="1" applyAlignment="1"/>
    <xf numFmtId="0" fontId="25" fillId="0" borderId="32" xfId="0" applyFont="1" applyFill="1" applyBorder="1" applyAlignment="1">
      <alignment horizontal="right"/>
    </xf>
    <xf numFmtId="0" fontId="25" fillId="0" borderId="33" xfId="0" applyFont="1" applyBorder="1" applyAlignment="1"/>
    <xf numFmtId="0" fontId="25" fillId="0" borderId="34"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vertical="top"/>
    </xf>
    <xf numFmtId="43" fontId="25" fillId="0" borderId="30" xfId="0" applyNumberFormat="1" applyFont="1" applyFill="1" applyBorder="1" applyAlignment="1">
      <alignment vertical="top"/>
    </xf>
    <xf numFmtId="43" fontId="20" fillId="3" borderId="6" xfId="1" applyFont="1" applyFill="1" applyBorder="1" applyAlignment="1">
      <alignment vertical="top"/>
    </xf>
    <xf numFmtId="0" fontId="25" fillId="0" borderId="19" xfId="0" applyFont="1" applyFill="1" applyBorder="1" applyAlignment="1">
      <alignment horizontal="center"/>
    </xf>
    <xf numFmtId="0" fontId="20" fillId="0" borderId="19" xfId="0" applyFont="1" applyFill="1" applyBorder="1" applyAlignment="1">
      <alignment horizontal="center"/>
    </xf>
    <xf numFmtId="43" fontId="20" fillId="0" borderId="0" xfId="0" applyNumberFormat="1" applyFont="1" applyAlignment="1"/>
    <xf numFmtId="0" fontId="20" fillId="0" borderId="9" xfId="0" applyFont="1" applyBorder="1" applyAlignment="1">
      <alignment horizontal="center" vertical="center"/>
    </xf>
    <xf numFmtId="0" fontId="20" fillId="0" borderId="21" xfId="0" applyFont="1" applyFill="1" applyBorder="1" applyAlignment="1">
      <alignment horizontal="right"/>
    </xf>
    <xf numFmtId="0" fontId="20" fillId="0" borderId="10" xfId="0" applyFont="1" applyFill="1" applyBorder="1" applyAlignment="1">
      <alignment vertical="top"/>
    </xf>
    <xf numFmtId="0" fontId="20" fillId="0" borderId="60" xfId="0" applyFont="1" applyFill="1" applyBorder="1" applyAlignment="1">
      <alignment horizontal="right"/>
    </xf>
    <xf numFmtId="0" fontId="20" fillId="0" borderId="14" xfId="0" applyFont="1" applyFill="1" applyBorder="1" applyAlignment="1">
      <alignment vertical="top"/>
    </xf>
    <xf numFmtId="0" fontId="20" fillId="0" borderId="20" xfId="0" applyFont="1" applyFill="1" applyBorder="1" applyAlignment="1">
      <alignment horizontal="justify" vertical="justify" wrapText="1"/>
    </xf>
    <xf numFmtId="43" fontId="20" fillId="0" borderId="0" xfId="1" applyFont="1" applyAlignment="1"/>
    <xf numFmtId="0" fontId="25" fillId="0" borderId="20" xfId="0" applyFont="1" applyFill="1" applyBorder="1" applyAlignment="1">
      <alignment horizontal="right"/>
    </xf>
    <xf numFmtId="0" fontId="28" fillId="0" borderId="20" xfId="0" applyFont="1" applyFill="1" applyBorder="1" applyAlignment="1">
      <alignment horizontal="left"/>
    </xf>
    <xf numFmtId="0" fontId="20" fillId="0" borderId="20" xfId="0" applyFont="1" applyFill="1" applyBorder="1" applyAlignment="1">
      <alignment horizontal="justify" vertical="top" wrapText="1"/>
    </xf>
    <xf numFmtId="0" fontId="20" fillId="0" borderId="23" xfId="0" applyFont="1" applyFill="1" applyBorder="1" applyAlignment="1">
      <alignment horizontal="left"/>
    </xf>
    <xf numFmtId="0" fontId="20" fillId="0" borderId="28" xfId="0" applyFont="1" applyFill="1" applyBorder="1" applyAlignment="1">
      <alignment horizontal="justify" vertical="top" wrapText="1"/>
    </xf>
    <xf numFmtId="43" fontId="20" fillId="3" borderId="6" xfId="0" applyNumberFormat="1" applyFont="1" applyFill="1" applyBorder="1"/>
    <xf numFmtId="0" fontId="21" fillId="0" borderId="20" xfId="0" applyFont="1" applyFill="1" applyBorder="1"/>
    <xf numFmtId="0" fontId="25" fillId="0" borderId="0" xfId="0" applyFont="1" applyFill="1" applyBorder="1"/>
    <xf numFmtId="0" fontId="21" fillId="0" borderId="18" xfId="0" applyFont="1" applyFill="1" applyBorder="1"/>
    <xf numFmtId="0" fontId="20" fillId="0" borderId="20" xfId="0" applyFont="1" applyFill="1" applyBorder="1" applyAlignment="1">
      <alignment horizontal="left" vertical="top" wrapText="1" indent="2"/>
    </xf>
    <xf numFmtId="0" fontId="20" fillId="0" borderId="0" xfId="0" applyFont="1" applyFill="1" applyBorder="1"/>
    <xf numFmtId="0" fontId="20" fillId="0" borderId="20" xfId="0" applyFont="1" applyFill="1" applyBorder="1"/>
    <xf numFmtId="43" fontId="20" fillId="3" borderId="11" xfId="0" applyNumberFormat="1" applyFont="1" applyFill="1" applyBorder="1"/>
    <xf numFmtId="43" fontId="20" fillId="3" borderId="13" xfId="0" applyNumberFormat="1" applyFont="1" applyFill="1" applyBorder="1"/>
    <xf numFmtId="0" fontId="20" fillId="0" borderId="12" xfId="0" applyFont="1" applyBorder="1"/>
    <xf numFmtId="0" fontId="28" fillId="0" borderId="20" xfId="0" applyFont="1" applyFill="1" applyBorder="1"/>
    <xf numFmtId="0" fontId="20" fillId="0" borderId="20" xfId="0" applyFont="1" applyFill="1" applyBorder="1" applyAlignment="1">
      <alignment horizontal="left" indent="1"/>
    </xf>
    <xf numFmtId="0" fontId="21" fillId="0" borderId="18" xfId="0" applyFont="1" applyFill="1" applyBorder="1" applyAlignment="1">
      <alignment horizontal="right"/>
    </xf>
    <xf numFmtId="0" fontId="20" fillId="0" borderId="0" xfId="0" applyFont="1" applyFill="1" applyBorder="1" applyAlignment="1">
      <alignment horizontal="left" vertical="center" wrapText="1"/>
    </xf>
    <xf numFmtId="43" fontId="25" fillId="0" borderId="9" xfId="0" applyNumberFormat="1" applyFont="1" applyFill="1" applyBorder="1" applyAlignment="1">
      <alignment vertical="center"/>
    </xf>
    <xf numFmtId="0" fontId="22" fillId="3" borderId="6" xfId="0" applyFont="1" applyFill="1" applyBorder="1" applyAlignment="1">
      <alignment vertical="center"/>
    </xf>
    <xf numFmtId="0" fontId="22" fillId="0" borderId="0" xfId="0" applyFont="1" applyAlignment="1">
      <alignment vertical="center"/>
    </xf>
    <xf numFmtId="164" fontId="20" fillId="0" borderId="0" xfId="99" applyNumberFormat="1" applyFont="1" applyFill="1" applyBorder="1" applyAlignment="1" applyProtection="1">
      <alignment vertical="center"/>
      <protection locked="0"/>
    </xf>
    <xf numFmtId="0" fontId="20" fillId="0" borderId="9" xfId="0" applyFont="1" applyFill="1" applyBorder="1" applyAlignment="1">
      <alignment horizontal="right" vertical="center"/>
    </xf>
    <xf numFmtId="0" fontId="20" fillId="0" borderId="0" xfId="0" applyFont="1" applyFill="1" applyBorder="1" applyAlignment="1">
      <alignment horizontal="left" wrapText="1"/>
    </xf>
    <xf numFmtId="0" fontId="25" fillId="0" borderId="9" xfId="0" applyFont="1" applyFill="1" applyBorder="1" applyAlignment="1">
      <alignment horizontal="right" vertical="center"/>
    </xf>
    <xf numFmtId="0" fontId="20" fillId="5" borderId="29" xfId="0" applyFont="1" applyFill="1" applyBorder="1" applyAlignment="1">
      <alignment horizontal="right" vertical="top"/>
    </xf>
    <xf numFmtId="0" fontId="25" fillId="0" borderId="26" xfId="0" applyFont="1" applyFill="1" applyBorder="1" applyAlignment="1"/>
    <xf numFmtId="0" fontId="25" fillId="0" borderId="1" xfId="0" applyFont="1" applyFill="1" applyBorder="1" applyAlignment="1"/>
    <xf numFmtId="0" fontId="20" fillId="0" borderId="8" xfId="0" applyFont="1" applyFill="1" applyBorder="1" applyAlignment="1">
      <alignment horizontal="center" vertical="center"/>
    </xf>
    <xf numFmtId="43" fontId="20" fillId="0" borderId="8" xfId="1" applyFont="1" applyFill="1" applyBorder="1" applyAlignment="1">
      <alignment vertical="top"/>
    </xf>
    <xf numFmtId="43" fontId="25" fillId="0" borderId="8" xfId="1" applyFont="1" applyFill="1" applyBorder="1" applyAlignment="1">
      <alignment vertical="top"/>
    </xf>
    <xf numFmtId="0" fontId="25" fillId="0" borderId="7" xfId="0" applyFont="1" applyFill="1" applyBorder="1" applyAlignment="1">
      <alignment vertical="top"/>
    </xf>
    <xf numFmtId="43" fontId="25" fillId="0" borderId="8" xfId="1" applyFont="1" applyFill="1" applyBorder="1" applyAlignment="1">
      <alignment horizontal="center" vertical="top" wrapText="1"/>
    </xf>
    <xf numFmtId="0" fontId="25" fillId="5" borderId="56" xfId="0" applyFont="1" applyFill="1" applyBorder="1" applyAlignment="1" applyProtection="1">
      <protection locked="0" hidden="1"/>
    </xf>
    <xf numFmtId="0" fontId="20" fillId="5" borderId="56" xfId="0" applyFont="1" applyFill="1" applyBorder="1" applyAlignment="1" applyProtection="1">
      <protection locked="0" hidden="1"/>
    </xf>
    <xf numFmtId="0" fontId="20" fillId="6" borderId="56" xfId="0" applyFont="1" applyFill="1" applyBorder="1" applyAlignment="1" applyProtection="1">
      <protection locked="0" hidden="1"/>
    </xf>
    <xf numFmtId="43" fontId="20" fillId="0" borderId="9" xfId="1" applyFont="1" applyFill="1" applyBorder="1" applyAlignment="1">
      <alignment horizontal="center" vertical="center"/>
    </xf>
    <xf numFmtId="43" fontId="20" fillId="0" borderId="36" xfId="1" applyFont="1" applyFill="1" applyBorder="1" applyAlignment="1">
      <alignment horizontal="center" vertical="center"/>
    </xf>
    <xf numFmtId="43" fontId="20" fillId="5" borderId="36" xfId="1" applyFont="1" applyFill="1" applyBorder="1" applyAlignment="1">
      <alignment horizontal="center" vertical="center"/>
    </xf>
    <xf numFmtId="43" fontId="20" fillId="5" borderId="9" xfId="1" applyFont="1" applyFill="1" applyBorder="1" applyAlignment="1">
      <alignment horizontal="center" vertical="center"/>
    </xf>
    <xf numFmtId="43" fontId="20" fillId="5" borderId="10" xfId="1" applyFont="1" applyFill="1" applyBorder="1" applyAlignment="1">
      <alignment horizontal="center" vertical="center"/>
    </xf>
    <xf numFmtId="43" fontId="20" fillId="5" borderId="14" xfId="1" applyFont="1" applyFill="1" applyBorder="1" applyAlignment="1">
      <alignment horizontal="center" vertical="center"/>
    </xf>
    <xf numFmtId="43" fontId="20" fillId="0" borderId="30" xfId="1" applyFont="1" applyFill="1" applyBorder="1" applyAlignment="1">
      <alignment horizontal="center" vertical="center"/>
    </xf>
    <xf numFmtId="43" fontId="25"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2" fillId="0" borderId="0" xfId="1" applyFont="1" applyFill="1" applyAlignment="1">
      <alignment horizontal="center" vertical="center"/>
    </xf>
    <xf numFmtId="43" fontId="27" fillId="0" borderId="0" xfId="1" applyFont="1" applyFill="1" applyBorder="1" applyAlignment="1">
      <alignment horizontal="center" vertical="center"/>
    </xf>
    <xf numFmtId="43" fontId="22" fillId="0" borderId="0" xfId="1" applyFont="1" applyFill="1" applyBorder="1" applyAlignment="1">
      <alignment horizontal="center" vertical="center"/>
    </xf>
    <xf numFmtId="43" fontId="27" fillId="0" borderId="2" xfId="1" applyFont="1" applyFill="1" applyBorder="1" applyAlignment="1">
      <alignment horizontal="center" vertical="center"/>
    </xf>
    <xf numFmtId="43" fontId="22" fillId="2" borderId="8" xfId="1" applyFont="1" applyFill="1" applyBorder="1" applyAlignment="1">
      <alignment horizontal="center" vertical="center"/>
    </xf>
    <xf numFmtId="43" fontId="22" fillId="0" borderId="9" xfId="1" applyFont="1" applyFill="1" applyBorder="1" applyAlignment="1">
      <alignment horizontal="center" vertical="center"/>
    </xf>
    <xf numFmtId="43" fontId="27" fillId="0" borderId="9" xfId="1" applyFont="1" applyFill="1" applyBorder="1" applyAlignment="1">
      <alignment horizontal="center" vertical="center"/>
    </xf>
    <xf numFmtId="43" fontId="27" fillId="2" borderId="8" xfId="1" applyFont="1" applyFill="1" applyBorder="1" applyAlignment="1">
      <alignment horizontal="center" vertical="center"/>
    </xf>
    <xf numFmtId="43" fontId="22" fillId="0" borderId="57" xfId="1" applyFont="1" applyFill="1" applyBorder="1" applyAlignment="1">
      <alignment horizontal="center" vertical="center"/>
    </xf>
    <xf numFmtId="43" fontId="27" fillId="0" borderId="36" xfId="1" applyFont="1" applyFill="1" applyBorder="1" applyAlignment="1">
      <alignment horizontal="center" vertical="center"/>
    </xf>
    <xf numFmtId="43" fontId="22" fillId="0" borderId="36" xfId="1" applyFont="1" applyFill="1" applyBorder="1" applyAlignment="1">
      <alignment horizontal="center" vertical="center"/>
    </xf>
    <xf numFmtId="43" fontId="22" fillId="5" borderId="9" xfId="1" applyFont="1" applyFill="1" applyBorder="1" applyAlignment="1">
      <alignment horizontal="center" vertical="center"/>
    </xf>
    <xf numFmtId="43" fontId="22" fillId="0" borderId="51" xfId="1" applyFont="1" applyFill="1" applyBorder="1" applyAlignment="1">
      <alignment horizontal="center" vertical="center"/>
    </xf>
    <xf numFmtId="43" fontId="22" fillId="5" borderId="47" xfId="1" applyFont="1" applyFill="1" applyBorder="1" applyAlignment="1"/>
    <xf numFmtId="43" fontId="22" fillId="0" borderId="30" xfId="1" applyFont="1" applyFill="1" applyBorder="1" applyAlignment="1">
      <alignment horizontal="center" vertical="center"/>
    </xf>
    <xf numFmtId="43" fontId="27" fillId="0" borderId="43" xfId="1" applyFont="1" applyFill="1" applyBorder="1" applyAlignment="1">
      <alignment horizontal="center" vertical="center"/>
    </xf>
    <xf numFmtId="43" fontId="22" fillId="5" borderId="0" xfId="1" applyFont="1" applyFill="1" applyAlignment="1">
      <alignment horizontal="center" vertical="center"/>
    </xf>
    <xf numFmtId="43" fontId="22" fillId="0" borderId="6" xfId="1" applyFont="1" applyFill="1" applyBorder="1" applyAlignment="1">
      <alignment horizontal="center" vertical="center"/>
    </xf>
    <xf numFmtId="43" fontId="22" fillId="0" borderId="9" xfId="1" applyFont="1" applyFill="1" applyBorder="1" applyAlignment="1">
      <alignment vertical="center"/>
    </xf>
    <xf numFmtId="43" fontId="22" fillId="0" borderId="10" xfId="1" applyFont="1" applyFill="1" applyBorder="1" applyAlignment="1">
      <alignment vertical="center"/>
    </xf>
    <xf numFmtId="43" fontId="22" fillId="0" borderId="14" xfId="1" applyFont="1" applyFill="1" applyBorder="1" applyAlignment="1">
      <alignment vertical="center"/>
    </xf>
    <xf numFmtId="43" fontId="27" fillId="5" borderId="9" xfId="1" applyFont="1" applyFill="1" applyBorder="1" applyAlignment="1">
      <alignment horizontal="center" vertical="center"/>
    </xf>
    <xf numFmtId="43" fontId="27" fillId="0" borderId="30" xfId="1" applyFont="1" applyFill="1" applyBorder="1" applyAlignment="1">
      <alignment horizontal="center" vertical="center"/>
    </xf>
    <xf numFmtId="43" fontId="22" fillId="0" borderId="0" xfId="1" applyFont="1" applyFill="1" applyBorder="1" applyAlignment="1">
      <alignment vertical="center"/>
    </xf>
    <xf numFmtId="43" fontId="30" fillId="0" borderId="9" xfId="1" applyFont="1" applyFill="1" applyBorder="1" applyAlignment="1">
      <alignment horizontal="center" vertical="center"/>
    </xf>
    <xf numFmtId="43" fontId="22" fillId="2" borderId="8" xfId="1" applyFont="1" applyFill="1" applyBorder="1" applyAlignment="1">
      <alignment vertical="center"/>
    </xf>
    <xf numFmtId="43" fontId="27" fillId="0" borderId="9" xfId="1" applyFont="1" applyFill="1" applyBorder="1" applyAlignment="1">
      <alignment vertical="center"/>
    </xf>
    <xf numFmtId="43" fontId="22" fillId="0" borderId="8" xfId="1" applyFont="1" applyFill="1" applyBorder="1" applyAlignment="1">
      <alignment horizontal="center" vertical="center"/>
    </xf>
    <xf numFmtId="0" fontId="20" fillId="5" borderId="56" xfId="0" applyFont="1" applyFill="1" applyBorder="1" applyAlignment="1">
      <alignment vertical="center"/>
    </xf>
    <xf numFmtId="43" fontId="20" fillId="8" borderId="56" xfId="1" applyFont="1" applyFill="1" applyBorder="1" applyAlignment="1"/>
    <xf numFmtId="0" fontId="21" fillId="0" borderId="29" xfId="0" applyFont="1" applyFill="1" applyBorder="1" applyAlignment="1"/>
    <xf numFmtId="0" fontId="20" fillId="0" borderId="0" xfId="0" applyFont="1" applyFill="1" applyBorder="1" applyAlignment="1">
      <alignment horizontal="justify" vertical="justify" wrapText="1"/>
    </xf>
    <xf numFmtId="43" fontId="25" fillId="0" borderId="8" xfId="1" applyFont="1" applyFill="1" applyBorder="1" applyAlignment="1">
      <alignment horizontal="center" vertical="center"/>
    </xf>
    <xf numFmtId="43" fontId="20" fillId="2" borderId="8" xfId="1" applyFont="1" applyFill="1" applyBorder="1" applyAlignment="1">
      <alignment horizontal="center" vertical="center"/>
    </xf>
    <xf numFmtId="43" fontId="25" fillId="0" borderId="9" xfId="1" applyFont="1" applyFill="1" applyBorder="1" applyAlignment="1">
      <alignment horizontal="center" vertical="center"/>
    </xf>
    <xf numFmtId="0" fontId="20" fillId="6" borderId="62" xfId="0" applyFont="1" applyFill="1" applyBorder="1" applyAlignment="1">
      <alignment vertical="center"/>
    </xf>
    <xf numFmtId="0" fontId="20" fillId="5" borderId="62" xfId="0" applyFont="1" applyFill="1" applyBorder="1" applyAlignment="1">
      <alignment vertical="center"/>
    </xf>
    <xf numFmtId="167" fontId="20" fillId="6" borderId="62" xfId="0" applyNumberFormat="1" applyFont="1" applyFill="1" applyBorder="1" applyAlignment="1">
      <alignment vertical="center"/>
    </xf>
    <xf numFmtId="43" fontId="20" fillId="0" borderId="0" xfId="1" applyFont="1" applyFill="1" applyBorder="1" applyAlignment="1"/>
    <xf numFmtId="43" fontId="20" fillId="6" borderId="0" xfId="1" applyFont="1" applyFill="1" applyBorder="1" applyAlignment="1">
      <alignment vertical="center"/>
    </xf>
    <xf numFmtId="43" fontId="20" fillId="8" borderId="0" xfId="1" applyFont="1" applyFill="1" applyBorder="1" applyAlignment="1"/>
    <xf numFmtId="43" fontId="20" fillId="0" borderId="43" xfId="1" applyFont="1" applyFill="1" applyBorder="1" applyAlignment="1">
      <alignment horizontal="center" vertical="center"/>
    </xf>
    <xf numFmtId="169" fontId="22" fillId="5" borderId="56" xfId="0" applyNumberFormat="1" applyFont="1" applyFill="1" applyBorder="1" applyAlignment="1">
      <alignment vertical="center"/>
    </xf>
    <xf numFmtId="43" fontId="20" fillId="5" borderId="0" xfId="1" applyFont="1" applyFill="1" applyAlignment="1">
      <alignment horizontal="center" vertical="center"/>
    </xf>
    <xf numFmtId="43" fontId="20" fillId="0" borderId="0" xfId="1" applyFont="1" applyFill="1" applyAlignment="1">
      <alignment horizontal="center" vertical="center"/>
    </xf>
    <xf numFmtId="43" fontId="20" fillId="0" borderId="0" xfId="1" applyFont="1" applyFill="1" applyBorder="1" applyAlignment="1">
      <alignment vertical="center"/>
    </xf>
    <xf numFmtId="43" fontId="8" fillId="0" borderId="9" xfId="1" applyFont="1" applyFill="1" applyBorder="1" applyAlignment="1">
      <alignment horizontal="center" vertical="center"/>
    </xf>
    <xf numFmtId="0" fontId="20" fillId="0" borderId="23" xfId="0" applyFont="1" applyFill="1" applyBorder="1" applyAlignment="1">
      <alignment horizontal="left" vertical="top" wrapText="1" indent="2"/>
    </xf>
    <xf numFmtId="0" fontId="20" fillId="0" borderId="2" xfId="0" applyFont="1" applyFill="1" applyBorder="1" applyAlignment="1">
      <alignment horizontal="justify" vertical="justify" wrapText="1"/>
    </xf>
    <xf numFmtId="0" fontId="20" fillId="0" borderId="12" xfId="0" applyFont="1" applyFill="1" applyBorder="1" applyAlignment="1">
      <alignment horizontal="justify" vertical="justify" wrapText="1"/>
    </xf>
    <xf numFmtId="43" fontId="20" fillId="0" borderId="0" xfId="1" applyFont="1" applyFill="1" applyBorder="1" applyAlignment="1">
      <alignment horizontal="center" vertical="center"/>
    </xf>
    <xf numFmtId="0" fontId="20" fillId="5" borderId="23" xfId="0" applyFont="1" applyFill="1" applyBorder="1" applyAlignment="1">
      <alignment horizontal="left"/>
    </xf>
    <xf numFmtId="43" fontId="20" fillId="0" borderId="6" xfId="1" applyFont="1" applyFill="1" applyBorder="1" applyAlignment="1">
      <alignment horizontal="center" vertical="center"/>
    </xf>
    <xf numFmtId="0" fontId="20" fillId="5" borderId="10" xfId="0" applyFont="1" applyFill="1" applyBorder="1" applyAlignment="1">
      <alignment horizontal="right" vertical="top"/>
    </xf>
    <xf numFmtId="0" fontId="20" fillId="5" borderId="21" xfId="0" applyFont="1" applyFill="1" applyBorder="1" applyAlignment="1">
      <alignment horizontal="right"/>
    </xf>
    <xf numFmtId="0" fontId="20" fillId="5" borderId="22" xfId="0" applyFont="1" applyFill="1" applyBorder="1" applyAlignment="1">
      <alignment horizontal="right"/>
    </xf>
    <xf numFmtId="0" fontId="20" fillId="5" borderId="2" xfId="0" applyFont="1" applyFill="1" applyBorder="1" applyAlignment="1"/>
    <xf numFmtId="43" fontId="20" fillId="5" borderId="10" xfId="1" applyFont="1" applyFill="1" applyBorder="1" applyAlignment="1">
      <alignment vertical="top"/>
    </xf>
    <xf numFmtId="43" fontId="25" fillId="5" borderId="10" xfId="0" applyNumberFormat="1" applyFont="1" applyFill="1" applyBorder="1" applyAlignment="1">
      <alignment vertical="top"/>
    </xf>
    <xf numFmtId="0" fontId="20" fillId="5" borderId="11" xfId="0" applyFont="1" applyFill="1" applyBorder="1" applyAlignment="1"/>
    <xf numFmtId="0" fontId="25" fillId="5" borderId="14" xfId="0" applyFont="1" applyFill="1" applyBorder="1" applyAlignment="1">
      <alignment horizontal="right" vertical="top"/>
    </xf>
    <xf numFmtId="0" fontId="21" fillId="5" borderId="60" xfId="0" applyFont="1" applyFill="1" applyBorder="1" applyAlignment="1"/>
    <xf numFmtId="0" fontId="25" fillId="5" borderId="61" xfId="0" applyFont="1" applyFill="1" applyBorder="1" applyAlignment="1">
      <alignment horizontal="right"/>
    </xf>
    <xf numFmtId="0" fontId="21" fillId="5" borderId="28" xfId="0" applyFont="1" applyFill="1" applyBorder="1" applyAlignment="1"/>
    <xf numFmtId="0" fontId="20" fillId="5" borderId="12" xfId="0" applyFont="1" applyFill="1" applyBorder="1" applyAlignment="1"/>
    <xf numFmtId="43" fontId="20" fillId="5" borderId="14" xfId="1" applyFont="1" applyFill="1" applyBorder="1" applyAlignment="1">
      <alignment vertical="top"/>
    </xf>
    <xf numFmtId="43" fontId="25" fillId="5" borderId="14" xfId="0" applyNumberFormat="1" applyFont="1" applyFill="1" applyBorder="1" applyAlignment="1">
      <alignment vertical="top"/>
    </xf>
    <xf numFmtId="0" fontId="20" fillId="5" borderId="13" xfId="0" applyFont="1" applyFill="1" applyBorder="1" applyAlignment="1"/>
    <xf numFmtId="0" fontId="20" fillId="0" borderId="9" xfId="0" applyFont="1" applyFill="1" applyBorder="1" applyAlignment="1">
      <alignment horizontal="center" vertical="top"/>
    </xf>
    <xf numFmtId="43" fontId="22" fillId="5" borderId="0" xfId="1" applyFont="1" applyFill="1" applyBorder="1" applyAlignment="1"/>
    <xf numFmtId="0" fontId="23"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0" fillId="5" borderId="56" xfId="0" applyFont="1" applyFill="1" applyBorder="1" applyAlignment="1">
      <alignment horizontal="center"/>
    </xf>
    <xf numFmtId="0" fontId="20" fillId="7" borderId="0" xfId="0" applyFont="1" applyFill="1" applyAlignment="1">
      <alignment horizont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882</xdr:row>
      <xdr:rowOff>0</xdr:rowOff>
    </xdr:from>
    <xdr:to>
      <xdr:col>6</xdr:col>
      <xdr:colOff>76200</xdr:colOff>
      <xdr:row>882</xdr:row>
      <xdr:rowOff>148167</xdr:rowOff>
    </xdr:to>
    <xdr:sp macro="" textlink="">
      <xdr:nvSpPr>
        <xdr:cNvPr id="6" name="Text Box 4"/>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 name="Text Box 5"/>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 name="Text Box 9"/>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 name="Text Box 10"/>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0" name="Text Box 4"/>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1" name="Text Box 5"/>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2" name="Text Box 9"/>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4"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5"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6"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7" name="Text Box 10"/>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8"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9"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0"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2"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3"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4"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6"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30"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4" name="Text Box 4"/>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5" name="Text Box 5"/>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6" name="Text Box 9"/>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7" name="Text Box 10"/>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8"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9"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0"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1"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2"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3"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4"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5"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6"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7"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8"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9"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0"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1"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2"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3"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4"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5"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6"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7"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8"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9"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0"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1"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2"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3"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4"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5"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6"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7"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8"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9"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0"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1"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2"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3"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4"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5"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6"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4"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5"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6"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8"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2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7"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8"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9"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0"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1"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2"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3"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4"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5"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6"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7"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8"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20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1" name="Text Box 4"/>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2" name="Text Box 5"/>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3" name="Text Box 9"/>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4" name="Text Box 10"/>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5"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6"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7"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8"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09" name="Text Box 4"/>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0" name="Text Box 5"/>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1" name="Text Box 9"/>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9"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0"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1"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3"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4"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5"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6"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7"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8"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9"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0"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1"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2"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3"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4"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5"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6"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7"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8"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9"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0"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1"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2"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3"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4"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5"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6"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7"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8"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9"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0"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1"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6" name="Text Box 4"/>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7" name="Text Box 5"/>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8" name="Text Box 9"/>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9" name="Text Box 10"/>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I19"/>
  <sheetViews>
    <sheetView view="pageBreakPreview" zoomScaleSheetLayoutView="100" workbookViewId="0">
      <selection activeCell="N19" sqref="N19"/>
    </sheetView>
  </sheetViews>
  <sheetFormatPr defaultRowHeight="12.75" x14ac:dyDescent="0.2"/>
  <cols>
    <col min="1" max="16384" width="9.140625" style="14"/>
  </cols>
  <sheetData>
    <row r="16" spans="1:9" ht="26.25" x14ac:dyDescent="0.2">
      <c r="A16" s="467" t="s">
        <v>0</v>
      </c>
      <c r="B16" s="467"/>
      <c r="C16" s="467"/>
      <c r="D16" s="467"/>
      <c r="E16" s="467"/>
      <c r="F16" s="467"/>
      <c r="G16" s="467"/>
      <c r="H16" s="467"/>
      <c r="I16" s="467"/>
    </row>
    <row r="17" spans="1:9" ht="24" customHeight="1" x14ac:dyDescent="0.2">
      <c r="A17" s="468" t="s">
        <v>622</v>
      </c>
      <c r="B17" s="468"/>
      <c r="C17" s="468"/>
      <c r="D17" s="468"/>
      <c r="E17" s="468"/>
      <c r="F17" s="468"/>
      <c r="G17" s="468"/>
      <c r="H17" s="468"/>
      <c r="I17" s="468"/>
    </row>
    <row r="19" spans="1:9" ht="15" x14ac:dyDescent="0.25">
      <c r="A19" s="469" t="s">
        <v>409</v>
      </c>
      <c r="B19" s="469"/>
      <c r="C19" s="469"/>
      <c r="D19" s="469"/>
      <c r="E19" s="469"/>
      <c r="F19" s="469"/>
      <c r="G19" s="469"/>
      <c r="H19" s="469"/>
      <c r="I19" s="469"/>
    </row>
  </sheetData>
  <mergeCells count="3">
    <mergeCell ref="A16:I16"/>
    <mergeCell ref="A17:I17"/>
    <mergeCell ref="A19:I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zoomScale="80" zoomScaleNormal="80" zoomScaleSheetLayoutView="100" workbookViewId="0">
      <selection activeCell="A3" sqref="A3:F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74" t="s">
        <v>101</v>
      </c>
      <c r="B2" s="474"/>
      <c r="C2" s="474"/>
      <c r="D2" s="474"/>
      <c r="E2" s="474"/>
      <c r="F2" s="474"/>
    </row>
    <row r="3" spans="1:10" ht="18.75" x14ac:dyDescent="0.2">
      <c r="A3" s="475" t="str">
        <f>Cover!A17:I17</f>
        <v>HALL at R.Ungoofaaru SCHOOL</v>
      </c>
      <c r="B3" s="475"/>
      <c r="C3" s="475"/>
      <c r="D3" s="475"/>
      <c r="E3" s="475"/>
      <c r="F3" s="475"/>
    </row>
    <row r="5" spans="1:10" ht="15" customHeight="1" x14ac:dyDescent="0.2">
      <c r="C5" s="472" t="s">
        <v>95</v>
      </c>
      <c r="D5" s="476"/>
      <c r="E5" s="470" t="s">
        <v>90</v>
      </c>
      <c r="F5" s="476" t="s">
        <v>102</v>
      </c>
    </row>
    <row r="6" spans="1:10" s="1" customFormat="1" ht="15" x14ac:dyDescent="0.2">
      <c r="C6" s="473"/>
      <c r="D6" s="477"/>
      <c r="E6" s="471"/>
      <c r="F6" s="478"/>
    </row>
    <row r="7" spans="1:10" x14ac:dyDescent="0.2">
      <c r="C7" s="15"/>
      <c r="D7" s="17"/>
      <c r="E7" s="16"/>
      <c r="F7" s="16"/>
    </row>
    <row r="8" spans="1:10" ht="24.75" customHeight="1" x14ac:dyDescent="0.2">
      <c r="B8" s="18"/>
      <c r="C8" s="19" t="str">
        <f>'BOQ for tender'!E7</f>
        <v>Bill №: 01 - PRELIMINARIES</v>
      </c>
      <c r="D8" s="20"/>
      <c r="E8" s="9"/>
      <c r="F8" s="8"/>
    </row>
    <row r="9" spans="1:10" ht="24.75" customHeight="1" x14ac:dyDescent="0.2">
      <c r="B9" s="18"/>
      <c r="C9" s="21" t="str">
        <f>'BOQ for tender'!E88</f>
        <v>Bill №: 02 - EXCAVATION AND FILLING</v>
      </c>
      <c r="D9" s="20"/>
      <c r="E9" s="10"/>
      <c r="F9" s="8"/>
    </row>
    <row r="10" spans="1:10" ht="24.75" customHeight="1" x14ac:dyDescent="0.2">
      <c r="B10" s="18"/>
      <c r="C10" s="21" t="str">
        <f>'BOQ for tender'!E166</f>
        <v>Bill №: 03 - INSITU CONCRETE WORKS</v>
      </c>
      <c r="D10" s="20"/>
      <c r="E10" s="10"/>
      <c r="F10" s="8"/>
    </row>
    <row r="11" spans="1:10" ht="24.75" customHeight="1" x14ac:dyDescent="0.2">
      <c r="B11" s="18"/>
      <c r="C11" s="21" t="str">
        <f>'BOQ for tender'!E255</f>
        <v>Bill №: 04 - MASONRY</v>
      </c>
      <c r="D11" s="20"/>
      <c r="E11" s="10"/>
      <c r="F11" s="8"/>
      <c r="G11" s="13"/>
    </row>
    <row r="12" spans="1:10" ht="24.75" customHeight="1" x14ac:dyDescent="0.2">
      <c r="B12" s="18"/>
      <c r="C12" s="21" t="str">
        <f>'BOQ for tender'!E304</f>
        <v>Bill №: 05 - STRUCTURAL METAL WORKS</v>
      </c>
      <c r="D12" s="20"/>
      <c r="E12" s="10"/>
      <c r="F12" s="8"/>
    </row>
    <row r="13" spans="1:10" ht="24.75" customHeight="1" x14ac:dyDescent="0.2">
      <c r="B13" s="18"/>
      <c r="C13" s="21" t="str">
        <f>'BOQ for tender'!E357</f>
        <v>Bill №: 06 - CARPENTRY</v>
      </c>
      <c r="D13" s="20"/>
      <c r="E13" s="10"/>
      <c r="F13" s="8"/>
    </row>
    <row r="14" spans="1:10" ht="24.75" customHeight="1" x14ac:dyDescent="0.2">
      <c r="B14" s="18"/>
      <c r="C14" s="21" t="str">
        <f>'BOQ for tender'!E393</f>
        <v>Bill №: 07 - ROOFING</v>
      </c>
      <c r="D14" s="20"/>
      <c r="E14" s="10"/>
      <c r="F14" s="8"/>
      <c r="H14" s="22"/>
      <c r="I14" s="23"/>
    </row>
    <row r="15" spans="1:10" ht="24.75" customHeight="1" x14ac:dyDescent="0.2">
      <c r="B15" s="18"/>
      <c r="C15" s="21" t="str">
        <f>'BOQ for tender'!E432</f>
        <v>Bill №: 08 - WINDOWS, SCREENS &amp; LIGHTS</v>
      </c>
      <c r="D15" s="20"/>
      <c r="E15" s="10"/>
      <c r="F15" s="8"/>
      <c r="I15" s="22"/>
    </row>
    <row r="16" spans="1:10" ht="24.75" customHeight="1" x14ac:dyDescent="0.2">
      <c r="B16" s="18"/>
      <c r="C16" s="21" t="str">
        <f>'BOQ for tender'!E465</f>
        <v>Bill №: 09 - DOORS, SHUTTERS &amp; HATCHES</v>
      </c>
      <c r="D16" s="20"/>
      <c r="E16" s="10"/>
      <c r="F16" s="8"/>
      <c r="I16" s="23"/>
      <c r="J16" s="22"/>
    </row>
    <row r="17" spans="2:13" ht="24.75" customHeight="1" x14ac:dyDescent="0.2">
      <c r="B17" s="18"/>
      <c r="C17" s="21" t="str">
        <f>'BOQ for tender'!E862</f>
        <v>Bill №: 10 - STAIRS, WALKWAYS AND BALUSTRADES</v>
      </c>
      <c r="D17" s="20"/>
      <c r="E17" s="10"/>
      <c r="F17" s="8"/>
    </row>
    <row r="18" spans="2:13" ht="24.75" customHeight="1" x14ac:dyDescent="0.2">
      <c r="B18" s="18"/>
      <c r="C18" s="21" t="str">
        <f>'BOQ for tender'!E524</f>
        <v>Bill №: 11 - FLOOR, WALL, CEILING, AND ROOF FINISHINGS</v>
      </c>
      <c r="D18" s="20"/>
      <c r="E18" s="10"/>
      <c r="F18" s="8"/>
    </row>
    <row r="19" spans="2:13" ht="24.75" customHeight="1" x14ac:dyDescent="0.2">
      <c r="B19" s="18"/>
      <c r="C19" s="21" t="str">
        <f>'BOQ for tender'!E571</f>
        <v>Bill №: 12 - SUSPENDED CEILING</v>
      </c>
      <c r="D19" s="20"/>
      <c r="E19" s="10"/>
      <c r="F19" s="8"/>
    </row>
    <row r="20" spans="2:13" ht="24.75" customHeight="1" x14ac:dyDescent="0.2">
      <c r="B20" s="18"/>
      <c r="C20" s="21" t="str">
        <f>'BOQ for tender'!E605</f>
        <v>Bill №: 13 - PAINTING &amp; DECORATIONS</v>
      </c>
      <c r="D20" s="20"/>
      <c r="E20" s="10"/>
      <c r="F20" s="8"/>
      <c r="G20" s="13"/>
      <c r="I20" s="22"/>
    </row>
    <row r="21" spans="2:13" ht="24.75" customHeight="1" x14ac:dyDescent="0.2">
      <c r="B21" s="18"/>
      <c r="C21" s="21" t="str">
        <f>'BOQ for tender'!E866</f>
        <v>Bill №: 14 - HYDRAULICS AND DRAINAGE</v>
      </c>
      <c r="D21" s="20"/>
      <c r="E21" s="10"/>
      <c r="F21" s="8"/>
      <c r="J21" s="22"/>
    </row>
    <row r="22" spans="2:13" ht="24.75" customHeight="1" x14ac:dyDescent="0.2">
      <c r="B22" s="18"/>
      <c r="C22" s="21" t="str">
        <f>'BOQ for tender'!E867</f>
        <v>Bill №: 15 - MECHANICAL &amp; ELECTRICAL SERVICES</v>
      </c>
      <c r="D22" s="20"/>
      <c r="E22" s="10"/>
      <c r="F22" s="8"/>
      <c r="J22" s="22"/>
    </row>
    <row r="23" spans="2:13" ht="24.75" customHeight="1" x14ac:dyDescent="0.2">
      <c r="B23" s="18"/>
      <c r="C23" s="21" t="str">
        <f>'BOQ for tender'!E868</f>
        <v>Bill №: 16 - INSULATION, FIRE STOPPING &amp; FIRE PROTECTION</v>
      </c>
      <c r="D23" s="20"/>
      <c r="E23" s="10"/>
      <c r="F23" s="8"/>
      <c r="J23" s="22"/>
    </row>
    <row r="24" spans="2:13" ht="24.75" customHeight="1" x14ac:dyDescent="0.2">
      <c r="B24" s="18"/>
      <c r="C24" s="21" t="str">
        <f>'BOQ for tender'!E828</f>
        <v>Bill №:  17 - ADDITIONS AND OMMISIONS</v>
      </c>
      <c r="D24" s="20"/>
      <c r="E24" s="10"/>
      <c r="F24" s="8"/>
      <c r="J24" s="22"/>
    </row>
    <row r="25" spans="2:13" ht="24.75" customHeight="1" x14ac:dyDescent="0.2">
      <c r="B25" s="18"/>
      <c r="C25" s="21"/>
      <c r="D25" s="20"/>
      <c r="E25" s="10"/>
      <c r="F25" s="8"/>
      <c r="J25" s="22"/>
    </row>
    <row r="26" spans="2:13" ht="24.75" customHeight="1" x14ac:dyDescent="0.2">
      <c r="B26" s="18"/>
      <c r="C26" s="21"/>
      <c r="D26" s="20"/>
      <c r="E26" s="10"/>
      <c r="F26" s="8"/>
      <c r="H26" s="22"/>
    </row>
    <row r="27" spans="2:13" ht="24.75" customHeight="1" x14ac:dyDescent="0.25">
      <c r="C27" s="24"/>
      <c r="D27" s="25"/>
      <c r="E27" s="2"/>
      <c r="F27" s="5"/>
    </row>
    <row r="28" spans="2:13" ht="39" customHeight="1" x14ac:dyDescent="0.2">
      <c r="B28" s="1"/>
      <c r="C28" s="396" t="s">
        <v>259</v>
      </c>
      <c r="D28" s="26"/>
      <c r="E28" s="6"/>
      <c r="F28" s="7"/>
      <c r="G28" s="22"/>
      <c r="H28" s="23"/>
      <c r="I28" s="22"/>
    </row>
    <row r="29" spans="2:13" ht="15" x14ac:dyDescent="0.25">
      <c r="B29" s="1"/>
      <c r="C29" s="27"/>
      <c r="E29" s="3"/>
      <c r="F29" s="4"/>
    </row>
    <row r="30" spans="2:13" x14ac:dyDescent="0.2">
      <c r="E30" s="23"/>
      <c r="M30" s="28"/>
    </row>
  </sheetData>
  <mergeCells count="6">
    <mergeCell ref="E5:E6"/>
    <mergeCell ref="C5:C6"/>
    <mergeCell ref="A2:F2"/>
    <mergeCell ref="A3:F3"/>
    <mergeCell ref="D5:D6"/>
    <mergeCell ref="F5:F6"/>
  </mergeCells>
  <pageMargins left="1.2"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X882"/>
  <sheetViews>
    <sheetView tabSelected="1" view="pageBreakPreview" zoomScale="80" zoomScaleNormal="80" zoomScaleSheetLayoutView="80" workbookViewId="0">
      <selection activeCell="P23" sqref="P23"/>
    </sheetView>
  </sheetViews>
  <sheetFormatPr defaultRowHeight="12.75" outlineLevelCol="1" x14ac:dyDescent="0.2"/>
  <cols>
    <col min="1" max="1" width="7.28515625" style="33" customWidth="1"/>
    <col min="2" max="2" width="6.28515625" style="34" customWidth="1"/>
    <col min="3" max="3" width="1.85546875" style="35" bestFit="1" customWidth="1"/>
    <col min="4" max="4" width="5.5703125" style="35" customWidth="1"/>
    <col min="5" max="5" width="56.28515625" style="36" customWidth="1"/>
    <col min="6" max="6" width="1.42578125" style="37" customWidth="1"/>
    <col min="7" max="7" width="5.7109375" style="38" bestFit="1" customWidth="1"/>
    <col min="8" max="8" width="10.85546875" style="397" bestFit="1" customWidth="1"/>
    <col min="9" max="10" width="10.85546875" style="39" customWidth="1" outlineLevel="1"/>
    <col min="11" max="11" width="13.7109375" style="383" customWidth="1" outlineLevel="1"/>
    <col min="12" max="12" width="2.140625" style="41" customWidth="1"/>
    <col min="13" max="13" width="28.5703125" style="42" bestFit="1" customWidth="1"/>
    <col min="14" max="14" width="9.85546875" style="42" bestFit="1" customWidth="1"/>
    <col min="15" max="15" width="14" style="42" bestFit="1" customWidth="1"/>
    <col min="16" max="16" width="11.28515625" style="42" bestFit="1" customWidth="1"/>
    <col min="17" max="17" width="26.85546875" style="42" bestFit="1" customWidth="1"/>
    <col min="18" max="18" width="8.85546875" style="42" bestFit="1" customWidth="1"/>
    <col min="19" max="19" width="26.28515625" style="42" bestFit="1" customWidth="1"/>
    <col min="20" max="24" width="9.28515625" style="42" bestFit="1" customWidth="1"/>
    <col min="25" max="16384" width="9.140625" style="42"/>
  </cols>
  <sheetData>
    <row r="1" spans="1:19" x14ac:dyDescent="0.2">
      <c r="K1" s="40" t="e">
        <f>#REF!</f>
        <v>#REF!</v>
      </c>
      <c r="M1" s="480" t="s">
        <v>262</v>
      </c>
      <c r="N1" s="480"/>
      <c r="O1" s="480"/>
      <c r="P1" s="480"/>
      <c r="Q1" s="480"/>
      <c r="R1" s="480"/>
      <c r="S1" s="480"/>
    </row>
    <row r="2" spans="1:19" x14ac:dyDescent="0.2">
      <c r="A2" s="43" t="str">
        <f>Cover!A17:I17</f>
        <v>HALL at R.Ungoofaaru SCHOOL</v>
      </c>
      <c r="B2" s="44"/>
      <c r="C2" s="45"/>
      <c r="D2" s="45"/>
      <c r="E2" s="46"/>
      <c r="F2" s="43"/>
      <c r="G2" s="47"/>
      <c r="H2" s="398"/>
      <c r="I2" s="43"/>
      <c r="J2" s="43"/>
      <c r="K2" s="43"/>
      <c r="L2" s="48"/>
    </row>
    <row r="3" spans="1:19" x14ac:dyDescent="0.2">
      <c r="A3" s="37" t="s">
        <v>97</v>
      </c>
      <c r="G3" s="49"/>
      <c r="H3" s="399"/>
      <c r="I3" s="37"/>
      <c r="J3" s="37"/>
      <c r="K3" s="37"/>
      <c r="L3" s="50"/>
    </row>
    <row r="4" spans="1:19" x14ac:dyDescent="0.2">
      <c r="A4" s="51"/>
      <c r="E4" s="52"/>
      <c r="F4" s="53"/>
      <c r="G4" s="49"/>
      <c r="H4" s="399"/>
      <c r="I4" s="51"/>
      <c r="J4" s="51"/>
      <c r="K4" s="54"/>
      <c r="L4" s="50"/>
    </row>
    <row r="5" spans="1:19" x14ac:dyDescent="0.2">
      <c r="A5" s="55" t="s">
        <v>0</v>
      </c>
      <c r="B5" s="56"/>
      <c r="C5" s="57"/>
      <c r="D5" s="57"/>
      <c r="E5" s="58"/>
      <c r="F5" s="55"/>
      <c r="G5" s="59"/>
      <c r="H5" s="400"/>
      <c r="I5" s="55"/>
      <c r="J5" s="55"/>
      <c r="K5" s="55"/>
      <c r="L5" s="48"/>
    </row>
    <row r="6" spans="1:19" s="67" customFormat="1" ht="25.5" x14ac:dyDescent="0.2">
      <c r="A6" s="60" t="s">
        <v>96</v>
      </c>
      <c r="B6" s="61"/>
      <c r="C6" s="62"/>
      <c r="D6" s="62"/>
      <c r="E6" s="63" t="s">
        <v>95</v>
      </c>
      <c r="F6" s="64"/>
      <c r="G6" s="65" t="s">
        <v>94</v>
      </c>
      <c r="H6" s="429" t="s">
        <v>93</v>
      </c>
      <c r="I6" s="384" t="s">
        <v>92</v>
      </c>
      <c r="J6" s="384" t="s">
        <v>91</v>
      </c>
      <c r="K6" s="60" t="s">
        <v>90</v>
      </c>
      <c r="L6" s="66"/>
    </row>
    <row r="7" spans="1:19" s="77" customFormat="1" x14ac:dyDescent="0.2">
      <c r="A7" s="68" t="s">
        <v>89</v>
      </c>
      <c r="B7" s="69"/>
      <c r="C7" s="70"/>
      <c r="D7" s="70"/>
      <c r="E7" s="71" t="s">
        <v>7</v>
      </c>
      <c r="F7" s="72"/>
      <c r="G7" s="73"/>
      <c r="H7" s="430"/>
      <c r="I7" s="74"/>
      <c r="J7" s="74"/>
      <c r="K7" s="75"/>
      <c r="L7" s="76"/>
    </row>
    <row r="8" spans="1:19" ht="12" customHeight="1" x14ac:dyDescent="0.2">
      <c r="A8" s="78"/>
      <c r="E8" s="79"/>
      <c r="F8" s="80"/>
      <c r="G8" s="81"/>
      <c r="H8" s="388"/>
      <c r="I8" s="82"/>
      <c r="J8" s="82"/>
      <c r="K8" s="83"/>
    </row>
    <row r="9" spans="1:19" ht="12" customHeight="1" x14ac:dyDescent="0.2">
      <c r="A9" s="78"/>
      <c r="G9" s="81"/>
      <c r="H9" s="388"/>
      <c r="I9" s="82"/>
      <c r="J9" s="82"/>
      <c r="K9" s="83"/>
    </row>
    <row r="10" spans="1:19" s="90" customFormat="1" ht="12" customHeight="1" x14ac:dyDescent="0.2">
      <c r="A10" s="84" t="s">
        <v>88</v>
      </c>
      <c r="B10" s="85" t="s">
        <v>87</v>
      </c>
      <c r="C10" s="45"/>
      <c r="D10" s="45"/>
      <c r="E10" s="86"/>
      <c r="F10" s="43"/>
      <c r="G10" s="87"/>
      <c r="H10" s="431"/>
      <c r="I10" s="88"/>
      <c r="J10" s="88"/>
      <c r="K10" s="83"/>
      <c r="L10" s="89"/>
    </row>
    <row r="11" spans="1:19" ht="12" customHeight="1" x14ac:dyDescent="0.2">
      <c r="E11" s="91" t="s">
        <v>86</v>
      </c>
      <c r="G11" s="81"/>
      <c r="H11" s="388"/>
      <c r="I11" s="82"/>
      <c r="J11" s="82"/>
      <c r="K11" s="83"/>
    </row>
    <row r="12" spans="1:19" ht="12" customHeight="1" x14ac:dyDescent="0.2">
      <c r="D12" s="35" t="s">
        <v>1</v>
      </c>
      <c r="E12" s="92" t="s">
        <v>190</v>
      </c>
      <c r="G12" s="81"/>
      <c r="H12" s="388"/>
      <c r="I12" s="82"/>
      <c r="J12" s="82"/>
      <c r="K12" s="83"/>
    </row>
    <row r="13" spans="1:19" ht="12" customHeight="1" x14ac:dyDescent="0.2">
      <c r="D13" s="35" t="s">
        <v>15</v>
      </c>
      <c r="E13" s="92" t="s">
        <v>191</v>
      </c>
      <c r="G13" s="81"/>
      <c r="H13" s="388"/>
      <c r="I13" s="82"/>
      <c r="J13" s="82"/>
      <c r="K13" s="83"/>
    </row>
    <row r="14" spans="1:19" ht="12" customHeight="1" x14ac:dyDescent="0.2">
      <c r="D14" s="35" t="s">
        <v>3</v>
      </c>
      <c r="E14" s="92" t="s">
        <v>192</v>
      </c>
      <c r="G14" s="81"/>
      <c r="H14" s="388"/>
      <c r="I14" s="82"/>
      <c r="J14" s="82"/>
      <c r="K14" s="83"/>
    </row>
    <row r="15" spans="1:19" ht="12" customHeight="1" x14ac:dyDescent="0.2">
      <c r="D15" s="35" t="s">
        <v>2</v>
      </c>
      <c r="E15" s="92" t="s">
        <v>193</v>
      </c>
      <c r="G15" s="81"/>
      <c r="H15" s="388"/>
      <c r="I15" s="82"/>
      <c r="J15" s="82"/>
      <c r="K15" s="83"/>
    </row>
    <row r="16" spans="1:19" ht="12" customHeight="1" x14ac:dyDescent="0.2">
      <c r="D16" s="35" t="s">
        <v>1</v>
      </c>
      <c r="E16" s="92" t="s">
        <v>194</v>
      </c>
      <c r="G16" s="81"/>
      <c r="H16" s="388"/>
      <c r="I16" s="82"/>
      <c r="J16" s="82"/>
      <c r="K16" s="83"/>
    </row>
    <row r="17" spans="1:12" ht="12" customHeight="1" x14ac:dyDescent="0.2">
      <c r="D17" s="35" t="s">
        <v>185</v>
      </c>
      <c r="E17" s="92" t="s">
        <v>195</v>
      </c>
      <c r="G17" s="81"/>
      <c r="H17" s="388"/>
      <c r="I17" s="82"/>
      <c r="J17" s="82"/>
      <c r="K17" s="83"/>
    </row>
    <row r="18" spans="1:12" ht="12" customHeight="1" x14ac:dyDescent="0.2">
      <c r="D18" s="35" t="s">
        <v>186</v>
      </c>
      <c r="E18" s="92" t="s">
        <v>196</v>
      </c>
      <c r="G18" s="81"/>
      <c r="H18" s="388"/>
      <c r="I18" s="82"/>
      <c r="J18" s="82"/>
      <c r="K18" s="83"/>
    </row>
    <row r="19" spans="1:12" ht="12" customHeight="1" x14ac:dyDescent="0.2">
      <c r="D19" s="35" t="s">
        <v>187</v>
      </c>
      <c r="E19" s="92" t="s">
        <v>197</v>
      </c>
      <c r="G19" s="81"/>
      <c r="H19" s="388"/>
      <c r="I19" s="82"/>
      <c r="J19" s="82"/>
      <c r="K19" s="83"/>
    </row>
    <row r="20" spans="1:12" ht="12" customHeight="1" x14ac:dyDescent="0.2">
      <c r="D20" s="35" t="s">
        <v>188</v>
      </c>
      <c r="E20" s="92" t="s">
        <v>198</v>
      </c>
      <c r="G20" s="81"/>
      <c r="H20" s="388"/>
      <c r="I20" s="82"/>
      <c r="J20" s="82"/>
      <c r="K20" s="83"/>
    </row>
    <row r="21" spans="1:12" ht="12" customHeight="1" x14ac:dyDescent="0.2">
      <c r="D21" s="35" t="s">
        <v>189</v>
      </c>
      <c r="E21" s="92" t="s">
        <v>199</v>
      </c>
      <c r="G21" s="81"/>
      <c r="H21" s="388"/>
      <c r="I21" s="82"/>
      <c r="J21" s="82"/>
      <c r="K21" s="83"/>
    </row>
    <row r="22" spans="1:12" ht="12" customHeight="1" x14ac:dyDescent="0.2">
      <c r="E22" s="92"/>
      <c r="G22" s="81"/>
      <c r="H22" s="388"/>
      <c r="I22" s="82"/>
      <c r="J22" s="82"/>
      <c r="K22" s="83"/>
    </row>
    <row r="23" spans="1:12" ht="12" customHeight="1" x14ac:dyDescent="0.2">
      <c r="G23" s="81"/>
      <c r="H23" s="388"/>
      <c r="I23" s="82"/>
      <c r="J23" s="82"/>
      <c r="K23" s="83"/>
    </row>
    <row r="24" spans="1:12" s="90" customFormat="1" ht="12" customHeight="1" x14ac:dyDescent="0.2">
      <c r="A24" s="84" t="s">
        <v>85</v>
      </c>
      <c r="B24" s="85" t="s">
        <v>84</v>
      </c>
      <c r="C24" s="45"/>
      <c r="D24" s="45"/>
      <c r="E24" s="86"/>
      <c r="F24" s="43"/>
      <c r="G24" s="87"/>
      <c r="H24" s="431"/>
      <c r="I24" s="88"/>
      <c r="J24" s="88"/>
      <c r="K24" s="83"/>
      <c r="L24" s="89"/>
    </row>
    <row r="25" spans="1:12" s="77" customFormat="1" ht="38.25" x14ac:dyDescent="0.2">
      <c r="A25" s="33"/>
      <c r="B25" s="93"/>
      <c r="C25" s="35"/>
      <c r="D25" s="35"/>
      <c r="E25" s="94" t="s">
        <v>83</v>
      </c>
      <c r="F25" s="95"/>
      <c r="G25" s="81" t="s">
        <v>5</v>
      </c>
      <c r="H25" s="388">
        <v>1</v>
      </c>
      <c r="I25" s="82"/>
      <c r="J25" s="82"/>
      <c r="K25" s="96"/>
      <c r="L25" s="76"/>
    </row>
    <row r="26" spans="1:12" ht="12" customHeight="1" x14ac:dyDescent="0.2">
      <c r="G26" s="81"/>
      <c r="H26" s="388"/>
      <c r="I26" s="82"/>
      <c r="J26" s="82"/>
      <c r="K26" s="96"/>
    </row>
    <row r="27" spans="1:12" ht="12" customHeight="1" x14ac:dyDescent="0.2">
      <c r="G27" s="81"/>
      <c r="H27" s="388"/>
      <c r="I27" s="82"/>
      <c r="J27" s="82"/>
      <c r="K27" s="96"/>
    </row>
    <row r="28" spans="1:12" s="90" customFormat="1" ht="12" customHeight="1" x14ac:dyDescent="0.2">
      <c r="A28" s="84" t="s">
        <v>82</v>
      </c>
      <c r="B28" s="85" t="s">
        <v>81</v>
      </c>
      <c r="C28" s="45"/>
      <c r="D28" s="45"/>
      <c r="E28" s="86"/>
      <c r="F28" s="43"/>
      <c r="G28" s="87"/>
      <c r="H28" s="431"/>
      <c r="I28" s="88"/>
      <c r="J28" s="88"/>
      <c r="K28" s="96"/>
      <c r="L28" s="89"/>
    </row>
    <row r="29" spans="1:12" ht="12" customHeight="1" x14ac:dyDescent="0.2">
      <c r="A29" s="78"/>
      <c r="E29" s="36" t="s">
        <v>80</v>
      </c>
      <c r="G29" s="81" t="s">
        <v>15</v>
      </c>
      <c r="H29" s="388">
        <v>1</v>
      </c>
      <c r="I29" s="82"/>
      <c r="J29" s="82"/>
      <c r="K29" s="96"/>
    </row>
    <row r="30" spans="1:12" ht="12" customHeight="1" x14ac:dyDescent="0.2">
      <c r="A30" s="78"/>
      <c r="G30" s="81"/>
      <c r="H30" s="388"/>
      <c r="I30" s="82"/>
      <c r="J30" s="82"/>
      <c r="K30" s="96"/>
    </row>
    <row r="31" spans="1:12" ht="12" customHeight="1" x14ac:dyDescent="0.2">
      <c r="A31" s="78"/>
      <c r="G31" s="81"/>
      <c r="H31" s="388"/>
      <c r="I31" s="82"/>
      <c r="J31" s="82"/>
      <c r="K31" s="96"/>
    </row>
    <row r="32" spans="1:12" s="90" customFormat="1" ht="12" customHeight="1" x14ac:dyDescent="0.2">
      <c r="A32" s="84" t="s">
        <v>79</v>
      </c>
      <c r="B32" s="85" t="s">
        <v>78</v>
      </c>
      <c r="C32" s="45"/>
      <c r="D32" s="45"/>
      <c r="E32" s="86"/>
      <c r="F32" s="43"/>
      <c r="G32" s="87"/>
      <c r="H32" s="431"/>
      <c r="I32" s="88"/>
      <c r="J32" s="88"/>
      <c r="K32" s="96"/>
      <c r="L32" s="89"/>
    </row>
    <row r="33" spans="1:12" ht="12" customHeight="1" x14ac:dyDescent="0.2">
      <c r="A33" s="78"/>
      <c r="E33" s="36" t="s">
        <v>77</v>
      </c>
      <c r="G33" s="81" t="s">
        <v>5</v>
      </c>
      <c r="H33" s="388">
        <v>1</v>
      </c>
      <c r="I33" s="82"/>
      <c r="J33" s="82"/>
      <c r="K33" s="96"/>
    </row>
    <row r="34" spans="1:12" ht="12" customHeight="1" x14ac:dyDescent="0.2">
      <c r="A34" s="78"/>
      <c r="G34" s="81"/>
      <c r="H34" s="388"/>
      <c r="I34" s="82"/>
      <c r="J34" s="82"/>
      <c r="K34" s="96"/>
    </row>
    <row r="35" spans="1:12" ht="12" customHeight="1" x14ac:dyDescent="0.2">
      <c r="A35" s="78"/>
      <c r="G35" s="81"/>
      <c r="H35" s="388"/>
      <c r="I35" s="82"/>
      <c r="J35" s="82"/>
      <c r="K35" s="96"/>
    </row>
    <row r="36" spans="1:12" s="90" customFormat="1" ht="12" customHeight="1" x14ac:dyDescent="0.2">
      <c r="A36" s="84" t="s">
        <v>76</v>
      </c>
      <c r="B36" s="85" t="s">
        <v>265</v>
      </c>
      <c r="C36" s="45"/>
      <c r="D36" s="45"/>
      <c r="E36" s="86"/>
      <c r="F36" s="43"/>
      <c r="G36" s="87"/>
      <c r="H36" s="431"/>
      <c r="I36" s="88"/>
      <c r="J36" s="88"/>
      <c r="K36" s="96"/>
      <c r="L36" s="89"/>
    </row>
    <row r="37" spans="1:12" ht="12" customHeight="1" x14ac:dyDescent="0.2">
      <c r="E37" s="36" t="s">
        <v>75</v>
      </c>
      <c r="G37" s="81" t="s">
        <v>5</v>
      </c>
      <c r="H37" s="388">
        <v>1</v>
      </c>
      <c r="I37" s="82"/>
      <c r="J37" s="82"/>
      <c r="K37" s="96"/>
    </row>
    <row r="38" spans="1:12" ht="12" customHeight="1" x14ac:dyDescent="0.2">
      <c r="G38" s="81"/>
      <c r="H38" s="388"/>
      <c r="I38" s="82"/>
      <c r="J38" s="82"/>
      <c r="K38" s="96"/>
    </row>
    <row r="39" spans="1:12" ht="12" customHeight="1" x14ac:dyDescent="0.2">
      <c r="G39" s="81"/>
      <c r="H39" s="388"/>
      <c r="I39" s="82"/>
      <c r="J39" s="82"/>
      <c r="K39" s="83"/>
    </row>
    <row r="40" spans="1:12" ht="12" customHeight="1" x14ac:dyDescent="0.2">
      <c r="G40" s="81"/>
      <c r="H40" s="388"/>
      <c r="I40" s="82"/>
      <c r="J40" s="82"/>
      <c r="K40" s="83"/>
    </row>
    <row r="41" spans="1:12" ht="12" customHeight="1" x14ac:dyDescent="0.2">
      <c r="G41" s="81"/>
      <c r="H41" s="388"/>
      <c r="I41" s="82"/>
      <c r="J41" s="82"/>
      <c r="K41" s="83"/>
    </row>
    <row r="42" spans="1:12" ht="12" customHeight="1" x14ac:dyDescent="0.2">
      <c r="G42" s="81"/>
      <c r="H42" s="388"/>
      <c r="I42" s="82"/>
      <c r="J42" s="82"/>
      <c r="K42" s="83"/>
    </row>
    <row r="43" spans="1:12" ht="12" customHeight="1" x14ac:dyDescent="0.2">
      <c r="G43" s="81"/>
      <c r="H43" s="402"/>
      <c r="I43" s="82"/>
      <c r="J43" s="82"/>
      <c r="K43" s="83"/>
    </row>
    <row r="44" spans="1:12" ht="12" customHeight="1" x14ac:dyDescent="0.2">
      <c r="G44" s="81"/>
      <c r="H44" s="402"/>
      <c r="I44" s="82"/>
      <c r="J44" s="82"/>
      <c r="K44" s="83"/>
    </row>
    <row r="45" spans="1:12" ht="12" customHeight="1" x14ac:dyDescent="0.2">
      <c r="G45" s="81"/>
      <c r="H45" s="402"/>
      <c r="I45" s="82"/>
      <c r="J45" s="82"/>
      <c r="K45" s="83"/>
    </row>
    <row r="46" spans="1:12" ht="12" customHeight="1" x14ac:dyDescent="0.2">
      <c r="G46" s="81"/>
      <c r="H46" s="402"/>
      <c r="I46" s="82"/>
      <c r="J46" s="82"/>
      <c r="K46" s="83"/>
    </row>
    <row r="47" spans="1:12" ht="12" customHeight="1" x14ac:dyDescent="0.2">
      <c r="G47" s="81"/>
      <c r="H47" s="402"/>
      <c r="I47" s="82"/>
      <c r="J47" s="82"/>
      <c r="K47" s="83"/>
    </row>
    <row r="48" spans="1:12" ht="12" customHeight="1" x14ac:dyDescent="0.2">
      <c r="G48" s="81"/>
      <c r="H48" s="402"/>
      <c r="I48" s="82"/>
      <c r="J48" s="82"/>
      <c r="K48" s="83"/>
    </row>
    <row r="49" spans="7:11" ht="12" customHeight="1" x14ac:dyDescent="0.2">
      <c r="G49" s="81"/>
      <c r="H49" s="402"/>
      <c r="I49" s="82"/>
      <c r="J49" s="82"/>
      <c r="K49" s="83"/>
    </row>
    <row r="50" spans="7:11" ht="12" customHeight="1" x14ac:dyDescent="0.2">
      <c r="G50" s="81"/>
      <c r="H50" s="402"/>
      <c r="I50" s="82"/>
      <c r="J50" s="82"/>
      <c r="K50" s="83"/>
    </row>
    <row r="51" spans="7:11" ht="12" customHeight="1" x14ac:dyDescent="0.2">
      <c r="G51" s="81"/>
      <c r="H51" s="402"/>
      <c r="I51" s="82"/>
      <c r="J51" s="82"/>
      <c r="K51" s="83"/>
    </row>
    <row r="52" spans="7:11" ht="12" customHeight="1" x14ac:dyDescent="0.2">
      <c r="G52" s="81"/>
      <c r="H52" s="402"/>
      <c r="I52" s="82"/>
      <c r="J52" s="82"/>
      <c r="K52" s="83"/>
    </row>
    <row r="53" spans="7:11" ht="12" customHeight="1" x14ac:dyDescent="0.2">
      <c r="G53" s="81"/>
      <c r="H53" s="402"/>
      <c r="I53" s="82"/>
      <c r="J53" s="82"/>
      <c r="K53" s="83"/>
    </row>
    <row r="54" spans="7:11" ht="12" customHeight="1" x14ac:dyDescent="0.2">
      <c r="G54" s="81"/>
      <c r="H54" s="402"/>
      <c r="I54" s="82"/>
      <c r="J54" s="82"/>
      <c r="K54" s="83"/>
    </row>
    <row r="55" spans="7:11" ht="12" customHeight="1" x14ac:dyDescent="0.2">
      <c r="G55" s="81"/>
      <c r="H55" s="402"/>
      <c r="I55" s="82"/>
      <c r="J55" s="82"/>
      <c r="K55" s="83"/>
    </row>
    <row r="56" spans="7:11" ht="12" customHeight="1" x14ac:dyDescent="0.2">
      <c r="G56" s="81"/>
      <c r="H56" s="402"/>
      <c r="I56" s="82"/>
      <c r="J56" s="82"/>
      <c r="K56" s="83"/>
    </row>
    <row r="57" spans="7:11" ht="12" customHeight="1" x14ac:dyDescent="0.2">
      <c r="G57" s="81"/>
      <c r="H57" s="402"/>
      <c r="I57" s="82"/>
      <c r="J57" s="82"/>
      <c r="K57" s="83"/>
    </row>
    <row r="58" spans="7:11" ht="12" customHeight="1" x14ac:dyDescent="0.2">
      <c r="G58" s="81"/>
      <c r="H58" s="402"/>
      <c r="I58" s="82"/>
      <c r="J58" s="82"/>
      <c r="K58" s="83"/>
    </row>
    <row r="59" spans="7:11" ht="12" customHeight="1" x14ac:dyDescent="0.2">
      <c r="G59" s="81"/>
      <c r="H59" s="402"/>
      <c r="I59" s="82"/>
      <c r="J59" s="82"/>
      <c r="K59" s="83"/>
    </row>
    <row r="60" spans="7:11" ht="12" customHeight="1" x14ac:dyDescent="0.2">
      <c r="G60" s="81"/>
      <c r="H60" s="402"/>
      <c r="I60" s="82"/>
      <c r="J60" s="82"/>
      <c r="K60" s="83"/>
    </row>
    <row r="61" spans="7:11" ht="12" customHeight="1" x14ac:dyDescent="0.2">
      <c r="G61" s="81"/>
      <c r="H61" s="402"/>
      <c r="I61" s="82"/>
      <c r="J61" s="82"/>
      <c r="K61" s="83"/>
    </row>
    <row r="62" spans="7:11" ht="12" customHeight="1" x14ac:dyDescent="0.2">
      <c r="G62" s="81"/>
      <c r="H62" s="402"/>
      <c r="I62" s="82"/>
      <c r="J62" s="82"/>
      <c r="K62" s="83"/>
    </row>
    <row r="63" spans="7:11" ht="12" customHeight="1" x14ac:dyDescent="0.2">
      <c r="G63" s="81"/>
      <c r="H63" s="402"/>
      <c r="I63" s="82"/>
      <c r="J63" s="82"/>
      <c r="K63" s="83"/>
    </row>
    <row r="64" spans="7:11" ht="12.75" customHeight="1" x14ac:dyDescent="0.2">
      <c r="G64" s="81"/>
      <c r="H64" s="402"/>
      <c r="I64" s="82"/>
      <c r="J64" s="82"/>
      <c r="K64" s="83"/>
    </row>
    <row r="65" spans="7:11" ht="12.75" customHeight="1" x14ac:dyDescent="0.2">
      <c r="G65" s="81"/>
      <c r="H65" s="402"/>
      <c r="I65" s="82"/>
      <c r="J65" s="82"/>
      <c r="K65" s="83"/>
    </row>
    <row r="66" spans="7:11" ht="12.75" customHeight="1" x14ac:dyDescent="0.2">
      <c r="G66" s="81"/>
      <c r="H66" s="402"/>
      <c r="I66" s="82"/>
      <c r="J66" s="82"/>
      <c r="K66" s="83"/>
    </row>
    <row r="67" spans="7:11" ht="12.75" customHeight="1" x14ac:dyDescent="0.2">
      <c r="G67" s="81"/>
      <c r="H67" s="402"/>
      <c r="I67" s="82"/>
      <c r="J67" s="82"/>
      <c r="K67" s="83"/>
    </row>
    <row r="68" spans="7:11" ht="12.75" customHeight="1" x14ac:dyDescent="0.2">
      <c r="G68" s="81"/>
      <c r="H68" s="402"/>
      <c r="I68" s="82"/>
      <c r="J68" s="82"/>
      <c r="K68" s="83"/>
    </row>
    <row r="69" spans="7:11" ht="12.75" customHeight="1" x14ac:dyDescent="0.2">
      <c r="G69" s="81"/>
      <c r="H69" s="402"/>
      <c r="I69" s="82"/>
      <c r="J69" s="82"/>
      <c r="K69" s="83"/>
    </row>
    <row r="70" spans="7:11" ht="12.75" customHeight="1" x14ac:dyDescent="0.2">
      <c r="G70" s="81"/>
      <c r="H70" s="402"/>
      <c r="I70" s="82"/>
      <c r="J70" s="82"/>
      <c r="K70" s="83"/>
    </row>
    <row r="71" spans="7:11" ht="12.75" customHeight="1" x14ac:dyDescent="0.2">
      <c r="G71" s="81"/>
      <c r="H71" s="402"/>
      <c r="I71" s="82"/>
      <c r="J71" s="82"/>
      <c r="K71" s="83"/>
    </row>
    <row r="72" spans="7:11" ht="12.75" customHeight="1" x14ac:dyDescent="0.2">
      <c r="G72" s="81"/>
      <c r="H72" s="402"/>
      <c r="I72" s="82"/>
      <c r="J72" s="82"/>
      <c r="K72" s="83"/>
    </row>
    <row r="73" spans="7:11" ht="12.75" customHeight="1" x14ac:dyDescent="0.2">
      <c r="G73" s="81"/>
      <c r="H73" s="402"/>
      <c r="I73" s="82"/>
      <c r="J73" s="82"/>
      <c r="K73" s="83"/>
    </row>
    <row r="74" spans="7:11" ht="12.75" customHeight="1" x14ac:dyDescent="0.2">
      <c r="G74" s="81"/>
      <c r="H74" s="402"/>
      <c r="I74" s="82"/>
      <c r="J74" s="82"/>
      <c r="K74" s="83"/>
    </row>
    <row r="75" spans="7:11" ht="12.75" customHeight="1" x14ac:dyDescent="0.2">
      <c r="G75" s="81"/>
      <c r="H75" s="402"/>
      <c r="I75" s="82"/>
      <c r="J75" s="82"/>
      <c r="K75" s="83"/>
    </row>
    <row r="76" spans="7:11" ht="12.75" customHeight="1" x14ac:dyDescent="0.2">
      <c r="G76" s="81"/>
      <c r="H76" s="402"/>
      <c r="I76" s="82"/>
      <c r="J76" s="82"/>
      <c r="K76" s="83"/>
    </row>
    <row r="77" spans="7:11" ht="12.75" customHeight="1" x14ac:dyDescent="0.2">
      <c r="G77" s="81"/>
      <c r="H77" s="402"/>
      <c r="I77" s="82"/>
      <c r="J77" s="82"/>
      <c r="K77" s="83"/>
    </row>
    <row r="78" spans="7:11" ht="12" customHeight="1" x14ac:dyDescent="0.2">
      <c r="G78" s="81"/>
      <c r="H78" s="402"/>
      <c r="I78" s="82"/>
      <c r="J78" s="82"/>
      <c r="K78" s="83"/>
    </row>
    <row r="79" spans="7:11" ht="12" customHeight="1" x14ac:dyDescent="0.2">
      <c r="G79" s="81"/>
      <c r="H79" s="402"/>
      <c r="I79" s="82"/>
      <c r="J79" s="82"/>
      <c r="K79" s="83"/>
    </row>
    <row r="80" spans="7:11" ht="12" customHeight="1" x14ac:dyDescent="0.2">
      <c r="G80" s="81"/>
      <c r="H80" s="402"/>
      <c r="I80" s="82"/>
      <c r="J80" s="82"/>
      <c r="K80" s="83"/>
    </row>
    <row r="81" spans="1:12" ht="12" customHeight="1" x14ac:dyDescent="0.2">
      <c r="G81" s="81"/>
      <c r="H81" s="402"/>
      <c r="I81" s="82"/>
      <c r="J81" s="82"/>
      <c r="K81" s="83"/>
    </row>
    <row r="82" spans="1:12" ht="12" customHeight="1" x14ac:dyDescent="0.2">
      <c r="G82" s="81"/>
      <c r="H82" s="402"/>
      <c r="I82" s="82"/>
      <c r="J82" s="82"/>
      <c r="K82" s="83"/>
    </row>
    <row r="83" spans="1:12" ht="12" customHeight="1" x14ac:dyDescent="0.2">
      <c r="G83" s="81"/>
      <c r="H83" s="402"/>
      <c r="I83" s="82"/>
      <c r="J83" s="82"/>
      <c r="K83" s="83"/>
    </row>
    <row r="84" spans="1:12" ht="12" customHeight="1" x14ac:dyDescent="0.2">
      <c r="G84" s="81"/>
      <c r="H84" s="402"/>
      <c r="I84" s="82"/>
      <c r="J84" s="82"/>
      <c r="K84" s="83"/>
    </row>
    <row r="85" spans="1:12" ht="12" customHeight="1" x14ac:dyDescent="0.2">
      <c r="G85" s="81"/>
      <c r="H85" s="402"/>
      <c r="I85" s="82"/>
      <c r="J85" s="82"/>
      <c r="K85" s="83"/>
    </row>
    <row r="86" spans="1:12" ht="12" customHeight="1" x14ac:dyDescent="0.2">
      <c r="G86" s="81"/>
      <c r="H86" s="402"/>
      <c r="I86" s="82"/>
      <c r="J86" s="82"/>
      <c r="K86" s="83"/>
    </row>
    <row r="87" spans="1:12" s="103" customFormat="1" x14ac:dyDescent="0.2">
      <c r="A87" s="68" t="s">
        <v>74</v>
      </c>
      <c r="B87" s="97" t="s">
        <v>122</v>
      </c>
      <c r="C87" s="70"/>
      <c r="D87" s="70"/>
      <c r="E87" s="71"/>
      <c r="F87" s="98"/>
      <c r="G87" s="99"/>
      <c r="H87" s="404"/>
      <c r="I87" s="100"/>
      <c r="J87" s="100"/>
      <c r="K87" s="101"/>
      <c r="L87" s="102"/>
    </row>
    <row r="88" spans="1:12" s="77" customFormat="1" x14ac:dyDescent="0.2">
      <c r="A88" s="68" t="s">
        <v>73</v>
      </c>
      <c r="B88" s="97"/>
      <c r="C88" s="70"/>
      <c r="D88" s="70"/>
      <c r="E88" s="97" t="s">
        <v>247</v>
      </c>
      <c r="F88" s="98"/>
      <c r="G88" s="99"/>
      <c r="H88" s="404"/>
      <c r="I88" s="75"/>
      <c r="J88" s="75"/>
      <c r="K88" s="75"/>
      <c r="L88" s="76"/>
    </row>
    <row r="89" spans="1:12" ht="12" customHeight="1" x14ac:dyDescent="0.2">
      <c r="A89" s="104"/>
      <c r="B89" s="105"/>
      <c r="C89" s="106"/>
      <c r="D89" s="106"/>
      <c r="E89" s="107"/>
      <c r="F89" s="108"/>
      <c r="G89" s="109"/>
      <c r="H89" s="405"/>
      <c r="I89" s="110"/>
      <c r="J89" s="110"/>
      <c r="K89" s="111"/>
    </row>
    <row r="90" spans="1:12" s="90" customFormat="1" ht="12" customHeight="1" x14ac:dyDescent="0.2">
      <c r="A90" s="112" t="s">
        <v>72</v>
      </c>
      <c r="B90" s="113" t="s">
        <v>71</v>
      </c>
      <c r="C90" s="114"/>
      <c r="D90" s="114"/>
      <c r="E90" s="115"/>
      <c r="F90" s="116"/>
      <c r="G90" s="117"/>
      <c r="H90" s="406"/>
      <c r="I90" s="118"/>
      <c r="J90" s="118"/>
      <c r="K90" s="119"/>
      <c r="L90" s="89"/>
    </row>
    <row r="91" spans="1:12" s="77" customFormat="1" ht="38.25" x14ac:dyDescent="0.2">
      <c r="A91" s="120"/>
      <c r="B91" s="121"/>
      <c r="C91" s="122"/>
      <c r="D91" s="123" t="s">
        <v>206</v>
      </c>
      <c r="E91" s="124" t="s">
        <v>205</v>
      </c>
      <c r="F91" s="125"/>
      <c r="G91" s="126"/>
      <c r="H91" s="407"/>
      <c r="I91" s="127"/>
      <c r="J91" s="127"/>
      <c r="K91" s="119"/>
      <c r="L91" s="76"/>
    </row>
    <row r="92" spans="1:12" ht="12" customHeight="1" x14ac:dyDescent="0.2">
      <c r="A92" s="120"/>
      <c r="B92" s="128"/>
      <c r="C92" s="122"/>
      <c r="D92" s="122"/>
      <c r="E92" s="129"/>
      <c r="F92" s="130"/>
      <c r="G92" s="126"/>
      <c r="H92" s="407"/>
      <c r="I92" s="127"/>
      <c r="J92" s="127"/>
      <c r="K92" s="119"/>
    </row>
    <row r="93" spans="1:12" ht="12" customHeight="1" x14ac:dyDescent="0.2">
      <c r="A93" s="120"/>
      <c r="B93" s="128"/>
      <c r="C93" s="122"/>
      <c r="D93" s="122"/>
      <c r="E93" s="129"/>
      <c r="F93" s="130"/>
      <c r="G93" s="126"/>
      <c r="H93" s="407"/>
      <c r="I93" s="127"/>
      <c r="J93" s="127"/>
      <c r="K93" s="119"/>
    </row>
    <row r="94" spans="1:12" s="90" customFormat="1" ht="12" customHeight="1" x14ac:dyDescent="0.2">
      <c r="A94" s="112" t="s">
        <v>70</v>
      </c>
      <c r="B94" s="113" t="s">
        <v>69</v>
      </c>
      <c r="C94" s="114"/>
      <c r="D94" s="114"/>
      <c r="E94" s="115"/>
      <c r="F94" s="116"/>
      <c r="G94" s="117"/>
      <c r="H94" s="406"/>
      <c r="I94" s="118"/>
      <c r="J94" s="118"/>
      <c r="K94" s="119"/>
      <c r="L94" s="89"/>
    </row>
    <row r="95" spans="1:12" s="140" customFormat="1" ht="25.5" x14ac:dyDescent="0.2">
      <c r="A95" s="131" t="s">
        <v>394</v>
      </c>
      <c r="B95" s="132"/>
      <c r="C95" s="133"/>
      <c r="D95" s="133"/>
      <c r="E95" s="134" t="s">
        <v>340</v>
      </c>
      <c r="F95" s="135"/>
      <c r="G95" s="136" t="s">
        <v>402</v>
      </c>
      <c r="H95" s="390">
        <v>902.38</v>
      </c>
      <c r="I95" s="137"/>
      <c r="J95" s="137"/>
      <c r="K95" s="138"/>
      <c r="L95" s="139"/>
    </row>
    <row r="96" spans="1:12" ht="12" customHeight="1" x14ac:dyDescent="0.2">
      <c r="A96" s="120"/>
      <c r="B96" s="128"/>
      <c r="C96" s="122"/>
      <c r="D96" s="122"/>
      <c r="E96" s="129"/>
      <c r="F96" s="130"/>
      <c r="G96" s="126"/>
      <c r="H96" s="407"/>
      <c r="I96" s="127"/>
      <c r="J96" s="127"/>
      <c r="K96" s="141"/>
    </row>
    <row r="97" spans="1:15" ht="12" customHeight="1" x14ac:dyDescent="0.2">
      <c r="A97" s="120"/>
      <c r="B97" s="128"/>
      <c r="C97" s="122"/>
      <c r="D97" s="122"/>
      <c r="E97" s="129"/>
      <c r="F97" s="130"/>
      <c r="G97" s="126"/>
      <c r="H97" s="407"/>
      <c r="I97" s="127"/>
      <c r="J97" s="127"/>
      <c r="K97" s="141"/>
    </row>
    <row r="98" spans="1:15" ht="12" customHeight="1" x14ac:dyDescent="0.2">
      <c r="A98" s="120"/>
      <c r="B98" s="128"/>
      <c r="C98" s="122"/>
      <c r="D98" s="122"/>
      <c r="E98" s="129"/>
      <c r="F98" s="130"/>
      <c r="G98" s="126"/>
      <c r="H98" s="407"/>
      <c r="I98" s="127"/>
      <c r="J98" s="127"/>
      <c r="K98" s="141"/>
    </row>
    <row r="99" spans="1:15" s="90" customFormat="1" ht="12" customHeight="1" x14ac:dyDescent="0.2">
      <c r="A99" s="112" t="s">
        <v>68</v>
      </c>
      <c r="B99" s="113" t="s">
        <v>66</v>
      </c>
      <c r="C99" s="114"/>
      <c r="D99" s="114"/>
      <c r="E99" s="115"/>
      <c r="F99" s="116"/>
      <c r="G99" s="117"/>
      <c r="H99" s="406"/>
      <c r="I99" s="118"/>
      <c r="J99" s="118"/>
      <c r="K99" s="141"/>
      <c r="L99" s="89"/>
    </row>
    <row r="100" spans="1:15" s="148" customFormat="1" ht="38.25" x14ac:dyDescent="0.2">
      <c r="A100" s="142"/>
      <c r="B100" s="121"/>
      <c r="C100" s="122"/>
      <c r="D100" s="122"/>
      <c r="E100" s="143" t="s">
        <v>65</v>
      </c>
      <c r="F100" s="144"/>
      <c r="G100" s="126"/>
      <c r="H100" s="389"/>
      <c r="I100" s="127"/>
      <c r="J100" s="127"/>
      <c r="K100" s="141"/>
      <c r="L100" s="145"/>
      <c r="M100" s="146" t="s">
        <v>169</v>
      </c>
      <c r="N100" s="146" t="s">
        <v>170</v>
      </c>
      <c r="O100" s="147" t="s">
        <v>268</v>
      </c>
    </row>
    <row r="101" spans="1:15" s="155" customFormat="1" ht="15" x14ac:dyDescent="0.2">
      <c r="A101" s="131" t="s">
        <v>107</v>
      </c>
      <c r="B101" s="149"/>
      <c r="C101" s="133"/>
      <c r="D101" s="133"/>
      <c r="E101" s="150" t="s">
        <v>342</v>
      </c>
      <c r="F101" s="151"/>
      <c r="G101" s="136" t="s">
        <v>403</v>
      </c>
      <c r="H101" s="391">
        <f>ROUNDUP(O101,2)</f>
        <v>56.96</v>
      </c>
      <c r="I101" s="137"/>
      <c r="J101" s="137"/>
      <c r="K101" s="138"/>
      <c r="L101" s="152"/>
      <c r="M101" s="153">
        <f>SUM(S191:S192)</f>
        <v>45.5625</v>
      </c>
      <c r="N101" s="153">
        <f>1.2+0.05</f>
        <v>1.25</v>
      </c>
      <c r="O101" s="154">
        <f>N101*M101</f>
        <v>56.953125</v>
      </c>
    </row>
    <row r="102" spans="1:15" s="155" customFormat="1" ht="15" x14ac:dyDescent="0.2">
      <c r="A102" s="131" t="s">
        <v>346</v>
      </c>
      <c r="B102" s="149"/>
      <c r="C102" s="133"/>
      <c r="D102" s="133"/>
      <c r="E102" s="150" t="s">
        <v>344</v>
      </c>
      <c r="F102" s="151"/>
      <c r="G102" s="136" t="s">
        <v>403</v>
      </c>
      <c r="H102" s="391">
        <f>ROUNDUP(O102,2)</f>
        <v>71.97</v>
      </c>
      <c r="I102" s="137"/>
      <c r="J102" s="137"/>
      <c r="K102" s="138"/>
      <c r="L102" s="152"/>
      <c r="M102" s="153">
        <f>SUM(S195:S195)</f>
        <v>57.572000000000003</v>
      </c>
      <c r="N102" s="153">
        <f>1.2+0.05</f>
        <v>1.25</v>
      </c>
      <c r="O102" s="154">
        <f>N102*M102</f>
        <v>71.965000000000003</v>
      </c>
    </row>
    <row r="103" spans="1:15" ht="12" customHeight="1" x14ac:dyDescent="0.2">
      <c r="A103" s="142"/>
      <c r="B103" s="128"/>
      <c r="C103" s="122"/>
      <c r="D103" s="122"/>
      <c r="E103" s="129"/>
      <c r="F103" s="130"/>
      <c r="G103" s="126"/>
      <c r="H103" s="389"/>
      <c r="I103" s="127"/>
      <c r="J103" s="127"/>
      <c r="K103" s="141"/>
    </row>
    <row r="104" spans="1:15" ht="12" customHeight="1" x14ac:dyDescent="0.2">
      <c r="A104" s="142"/>
      <c r="B104" s="128"/>
      <c r="C104" s="122"/>
      <c r="D104" s="122"/>
      <c r="E104" s="129"/>
      <c r="F104" s="130"/>
      <c r="G104" s="126"/>
      <c r="H104" s="389"/>
      <c r="I104" s="127"/>
      <c r="J104" s="127"/>
      <c r="K104" s="141"/>
    </row>
    <row r="105" spans="1:15" s="90" customFormat="1" ht="12" customHeight="1" x14ac:dyDescent="0.2">
      <c r="A105" s="112" t="s">
        <v>67</v>
      </c>
      <c r="B105" s="113" t="s">
        <v>63</v>
      </c>
      <c r="C105" s="114"/>
      <c r="D105" s="114"/>
      <c r="E105" s="115"/>
      <c r="F105" s="116"/>
      <c r="G105" s="117"/>
      <c r="H105" s="406"/>
      <c r="I105" s="118"/>
      <c r="J105" s="118"/>
      <c r="K105" s="141"/>
      <c r="L105" s="89"/>
    </row>
    <row r="106" spans="1:15" ht="25.5" x14ac:dyDescent="0.2">
      <c r="A106" s="142"/>
      <c r="B106" s="121"/>
      <c r="C106" s="122"/>
      <c r="D106" s="122"/>
      <c r="E106" s="143" t="s">
        <v>162</v>
      </c>
      <c r="F106" s="130"/>
      <c r="G106" s="126"/>
      <c r="H106" s="407"/>
      <c r="I106" s="127"/>
      <c r="J106" s="127"/>
      <c r="K106" s="141"/>
    </row>
    <row r="107" spans="1:15" s="77" customFormat="1" ht="12" customHeight="1" x14ac:dyDescent="0.2">
      <c r="A107" s="120" t="s">
        <v>108</v>
      </c>
      <c r="B107" s="121"/>
      <c r="C107" s="122"/>
      <c r="D107" s="122"/>
      <c r="E107" s="156" t="s">
        <v>341</v>
      </c>
      <c r="F107" s="125"/>
      <c r="G107" s="136" t="s">
        <v>402</v>
      </c>
      <c r="H107" s="391">
        <f>ROUNDUP(M107,2)</f>
        <v>850</v>
      </c>
      <c r="I107" s="127"/>
      <c r="J107" s="127"/>
      <c r="K107" s="141"/>
      <c r="L107" s="76"/>
      <c r="M107" s="77">
        <v>850</v>
      </c>
    </row>
    <row r="108" spans="1:15" s="155" customFormat="1" ht="15" x14ac:dyDescent="0.2">
      <c r="A108" s="131" t="s">
        <v>109</v>
      </c>
      <c r="B108" s="149"/>
      <c r="C108" s="133"/>
      <c r="D108" s="133"/>
      <c r="E108" s="150" t="s">
        <v>171</v>
      </c>
      <c r="F108" s="157"/>
      <c r="G108" s="136" t="s">
        <v>402</v>
      </c>
      <c r="H108" s="390">
        <f>H107</f>
        <v>850</v>
      </c>
      <c r="I108" s="137"/>
      <c r="J108" s="137"/>
      <c r="K108" s="138"/>
      <c r="L108" s="152"/>
    </row>
    <row r="109" spans="1:15" s="155" customFormat="1" x14ac:dyDescent="0.2">
      <c r="A109" s="131"/>
      <c r="B109" s="149"/>
      <c r="C109" s="133"/>
      <c r="D109" s="133"/>
      <c r="E109" s="150"/>
      <c r="F109" s="157"/>
      <c r="G109" s="136"/>
      <c r="H109" s="390"/>
      <c r="I109" s="137"/>
      <c r="J109" s="137"/>
      <c r="K109" s="138"/>
      <c r="L109" s="152"/>
    </row>
    <row r="110" spans="1:15" ht="12" customHeight="1" x14ac:dyDescent="0.2">
      <c r="A110" s="120"/>
      <c r="B110" s="128"/>
      <c r="C110" s="122"/>
      <c r="D110" s="122"/>
      <c r="E110" s="158"/>
      <c r="F110" s="159"/>
      <c r="G110" s="126"/>
      <c r="H110" s="389"/>
      <c r="I110" s="127"/>
      <c r="J110" s="127"/>
      <c r="K110" s="141"/>
    </row>
    <row r="111" spans="1:15" ht="12" customHeight="1" x14ac:dyDescent="0.2">
      <c r="A111" s="112" t="s">
        <v>64</v>
      </c>
      <c r="B111" s="113" t="s">
        <v>60</v>
      </c>
      <c r="C111" s="114"/>
      <c r="D111" s="114"/>
      <c r="E111" s="115"/>
      <c r="F111" s="130"/>
      <c r="G111" s="126"/>
      <c r="H111" s="389"/>
      <c r="I111" s="127"/>
      <c r="J111" s="127"/>
      <c r="K111" s="141"/>
    </row>
    <row r="112" spans="1:15" ht="25.5" x14ac:dyDescent="0.2">
      <c r="A112" s="142"/>
      <c r="B112" s="121"/>
      <c r="C112" s="122"/>
      <c r="D112" s="122"/>
      <c r="E112" s="124" t="s">
        <v>59</v>
      </c>
      <c r="F112" s="125"/>
      <c r="G112" s="126"/>
      <c r="H112" s="389"/>
      <c r="I112" s="127"/>
      <c r="J112" s="127"/>
      <c r="K112" s="141"/>
    </row>
    <row r="113" spans="1:12" s="155" customFormat="1" ht="15" x14ac:dyDescent="0.2">
      <c r="A113" s="131" t="s">
        <v>62</v>
      </c>
      <c r="B113" s="149"/>
      <c r="C113" s="133"/>
      <c r="D113" s="133"/>
      <c r="E113" s="150" t="s">
        <v>345</v>
      </c>
      <c r="F113" s="151"/>
      <c r="G113" s="136" t="s">
        <v>402</v>
      </c>
      <c r="H113" s="390">
        <f>H108</f>
        <v>850</v>
      </c>
      <c r="I113" s="137"/>
      <c r="J113" s="137"/>
      <c r="K113" s="138"/>
      <c r="L113" s="152"/>
    </row>
    <row r="114" spans="1:12" s="155" customFormat="1" x14ac:dyDescent="0.2">
      <c r="A114" s="131"/>
      <c r="B114" s="149"/>
      <c r="C114" s="133"/>
      <c r="D114" s="133"/>
      <c r="E114" s="150"/>
      <c r="F114" s="151"/>
      <c r="G114" s="136"/>
      <c r="H114" s="390"/>
      <c r="I114" s="137"/>
      <c r="J114" s="137"/>
      <c r="K114" s="138"/>
      <c r="L114" s="152"/>
    </row>
    <row r="115" spans="1:12" ht="12" customHeight="1" x14ac:dyDescent="0.2">
      <c r="A115" s="142"/>
      <c r="B115" s="128"/>
      <c r="C115" s="122"/>
      <c r="D115" s="122"/>
      <c r="E115" s="129"/>
      <c r="F115" s="130"/>
      <c r="G115" s="126"/>
      <c r="H115" s="407"/>
      <c r="I115" s="127"/>
      <c r="J115" s="127"/>
      <c r="K115" s="141"/>
    </row>
    <row r="116" spans="1:12" ht="12" customHeight="1" x14ac:dyDescent="0.2">
      <c r="A116" s="112" t="s">
        <v>61</v>
      </c>
      <c r="B116" s="113" t="s">
        <v>98</v>
      </c>
      <c r="C116" s="114"/>
      <c r="D116" s="114"/>
      <c r="E116" s="115"/>
      <c r="F116" s="130"/>
      <c r="G116" s="126"/>
      <c r="H116" s="407"/>
      <c r="I116" s="127"/>
      <c r="J116" s="127"/>
      <c r="K116" s="141"/>
    </row>
    <row r="117" spans="1:12" ht="25.5" x14ac:dyDescent="0.2">
      <c r="A117" s="120" t="s">
        <v>58</v>
      </c>
      <c r="B117" s="121"/>
      <c r="C117" s="122"/>
      <c r="D117" s="122"/>
      <c r="E117" s="143" t="s">
        <v>99</v>
      </c>
      <c r="F117" s="130"/>
      <c r="G117" s="126" t="s">
        <v>5</v>
      </c>
      <c r="H117" s="389">
        <v>1</v>
      </c>
      <c r="I117" s="127"/>
      <c r="J117" s="160"/>
      <c r="K117" s="141"/>
    </row>
    <row r="118" spans="1:12" ht="12" customHeight="1" x14ac:dyDescent="0.2">
      <c r="A118" s="142"/>
      <c r="B118" s="128"/>
      <c r="C118" s="122"/>
      <c r="D118" s="122"/>
      <c r="E118" s="129"/>
      <c r="F118" s="130"/>
      <c r="G118" s="126"/>
      <c r="H118" s="407"/>
      <c r="I118" s="127"/>
      <c r="J118" s="127"/>
      <c r="K118" s="141"/>
    </row>
    <row r="119" spans="1:12" ht="12" customHeight="1" x14ac:dyDescent="0.2">
      <c r="A119" s="142"/>
      <c r="B119" s="128"/>
      <c r="C119" s="122"/>
      <c r="D119" s="122"/>
      <c r="E119" s="129"/>
      <c r="F119" s="130"/>
      <c r="G119" s="126"/>
      <c r="H119" s="407"/>
      <c r="I119" s="127"/>
      <c r="J119" s="127"/>
      <c r="K119" s="119"/>
    </row>
    <row r="120" spans="1:12" ht="12" customHeight="1" x14ac:dyDescent="0.2">
      <c r="A120" s="142"/>
      <c r="B120" s="128"/>
      <c r="C120" s="122"/>
      <c r="D120" s="122"/>
      <c r="E120" s="129"/>
      <c r="F120" s="130"/>
      <c r="G120" s="126"/>
      <c r="H120" s="407"/>
      <c r="I120" s="127"/>
      <c r="J120" s="127"/>
      <c r="K120" s="119"/>
    </row>
    <row r="121" spans="1:12" ht="12" customHeight="1" x14ac:dyDescent="0.2">
      <c r="A121" s="142"/>
      <c r="B121" s="128"/>
      <c r="C121" s="122"/>
      <c r="D121" s="122"/>
      <c r="E121" s="129"/>
      <c r="F121" s="130"/>
      <c r="G121" s="126"/>
      <c r="H121" s="407"/>
      <c r="I121" s="127"/>
      <c r="J121" s="127"/>
      <c r="K121" s="119"/>
    </row>
    <row r="122" spans="1:12" ht="12" customHeight="1" x14ac:dyDescent="0.2">
      <c r="A122" s="142"/>
      <c r="B122" s="128"/>
      <c r="C122" s="122"/>
      <c r="D122" s="122"/>
      <c r="E122" s="129"/>
      <c r="F122" s="130"/>
      <c r="G122" s="126"/>
      <c r="H122" s="407"/>
      <c r="I122" s="127"/>
      <c r="J122" s="127"/>
      <c r="K122" s="119"/>
    </row>
    <row r="123" spans="1:12" ht="12" customHeight="1" x14ac:dyDescent="0.2">
      <c r="A123" s="142"/>
      <c r="B123" s="128"/>
      <c r="C123" s="122"/>
      <c r="D123" s="122"/>
      <c r="E123" s="129"/>
      <c r="F123" s="130"/>
      <c r="G123" s="126"/>
      <c r="H123" s="407"/>
      <c r="I123" s="127"/>
      <c r="J123" s="127"/>
      <c r="K123" s="119"/>
    </row>
    <row r="124" spans="1:12" ht="12" customHeight="1" x14ac:dyDescent="0.2">
      <c r="A124" s="142"/>
      <c r="B124" s="128"/>
      <c r="C124" s="122"/>
      <c r="D124" s="122"/>
      <c r="E124" s="129"/>
      <c r="F124" s="130"/>
      <c r="G124" s="126"/>
      <c r="H124" s="407"/>
      <c r="I124" s="127"/>
      <c r="J124" s="127"/>
      <c r="K124" s="119"/>
    </row>
    <row r="125" spans="1:12" ht="12" customHeight="1" x14ac:dyDescent="0.2">
      <c r="A125" s="142"/>
      <c r="B125" s="128"/>
      <c r="C125" s="122"/>
      <c r="D125" s="122"/>
      <c r="E125" s="129"/>
      <c r="F125" s="130"/>
      <c r="G125" s="126"/>
      <c r="H125" s="407"/>
      <c r="I125" s="127"/>
      <c r="J125" s="127"/>
      <c r="K125" s="119"/>
    </row>
    <row r="126" spans="1:12" ht="12" customHeight="1" x14ac:dyDescent="0.2">
      <c r="A126" s="142"/>
      <c r="B126" s="128"/>
      <c r="C126" s="122"/>
      <c r="D126" s="122"/>
      <c r="E126" s="129"/>
      <c r="F126" s="130"/>
      <c r="G126" s="126"/>
      <c r="H126" s="407"/>
      <c r="I126" s="127"/>
      <c r="J126" s="127"/>
      <c r="K126" s="119"/>
    </row>
    <row r="127" spans="1:12" ht="12" customHeight="1" x14ac:dyDescent="0.2">
      <c r="A127" s="142"/>
      <c r="B127" s="128"/>
      <c r="C127" s="122"/>
      <c r="D127" s="122"/>
      <c r="E127" s="129"/>
      <c r="F127" s="130"/>
      <c r="G127" s="126"/>
      <c r="H127" s="407"/>
      <c r="I127" s="127"/>
      <c r="J127" s="127"/>
      <c r="K127" s="119"/>
    </row>
    <row r="128" spans="1:12" ht="12" customHeight="1" x14ac:dyDescent="0.2">
      <c r="A128" s="142"/>
      <c r="B128" s="128"/>
      <c r="C128" s="122"/>
      <c r="D128" s="122"/>
      <c r="E128" s="129"/>
      <c r="F128" s="130"/>
      <c r="G128" s="126"/>
      <c r="H128" s="407"/>
      <c r="I128" s="127"/>
      <c r="J128" s="127"/>
      <c r="K128" s="119"/>
    </row>
    <row r="129" spans="1:11" ht="12" customHeight="1" x14ac:dyDescent="0.2">
      <c r="A129" s="142"/>
      <c r="B129" s="128"/>
      <c r="C129" s="122"/>
      <c r="D129" s="122"/>
      <c r="E129" s="129"/>
      <c r="F129" s="130"/>
      <c r="G129" s="126"/>
      <c r="H129" s="407"/>
      <c r="I129" s="127"/>
      <c r="J129" s="127"/>
      <c r="K129" s="119"/>
    </row>
    <row r="130" spans="1:11" ht="12" customHeight="1" x14ac:dyDescent="0.2">
      <c r="A130" s="142"/>
      <c r="B130" s="128"/>
      <c r="C130" s="122"/>
      <c r="D130" s="122"/>
      <c r="E130" s="129"/>
      <c r="F130" s="130"/>
      <c r="G130" s="126"/>
      <c r="H130" s="407"/>
      <c r="I130" s="127"/>
      <c r="J130" s="127"/>
      <c r="K130" s="119"/>
    </row>
    <row r="131" spans="1:11" ht="12" customHeight="1" x14ac:dyDescent="0.2">
      <c r="A131" s="142"/>
      <c r="B131" s="128"/>
      <c r="C131" s="122"/>
      <c r="D131" s="122"/>
      <c r="E131" s="129"/>
      <c r="F131" s="130"/>
      <c r="G131" s="126"/>
      <c r="H131" s="407"/>
      <c r="I131" s="127"/>
      <c r="J131" s="127"/>
      <c r="K131" s="119"/>
    </row>
    <row r="132" spans="1:11" ht="12" customHeight="1" x14ac:dyDescent="0.2">
      <c r="A132" s="142"/>
      <c r="B132" s="128"/>
      <c r="C132" s="122"/>
      <c r="D132" s="122"/>
      <c r="E132" s="129"/>
      <c r="F132" s="130"/>
      <c r="G132" s="126"/>
      <c r="H132" s="407"/>
      <c r="I132" s="127"/>
      <c r="J132" s="127"/>
      <c r="K132" s="119"/>
    </row>
    <row r="133" spans="1:11" ht="12" customHeight="1" x14ac:dyDescent="0.2">
      <c r="A133" s="142"/>
      <c r="B133" s="128"/>
      <c r="C133" s="122"/>
      <c r="D133" s="122"/>
      <c r="E133" s="129"/>
      <c r="F133" s="130"/>
      <c r="G133" s="126"/>
      <c r="H133" s="407"/>
      <c r="I133" s="127"/>
      <c r="J133" s="127"/>
      <c r="K133" s="119"/>
    </row>
    <row r="134" spans="1:11" ht="12" customHeight="1" x14ac:dyDescent="0.2">
      <c r="A134" s="142"/>
      <c r="B134" s="128"/>
      <c r="C134" s="122"/>
      <c r="D134" s="122"/>
      <c r="E134" s="129"/>
      <c r="F134" s="130"/>
      <c r="G134" s="126"/>
      <c r="H134" s="407"/>
      <c r="I134" s="127"/>
      <c r="J134" s="127"/>
      <c r="K134" s="119"/>
    </row>
    <row r="135" spans="1:11" ht="12" customHeight="1" x14ac:dyDescent="0.2">
      <c r="A135" s="142"/>
      <c r="B135" s="128"/>
      <c r="C135" s="122"/>
      <c r="D135" s="122"/>
      <c r="E135" s="129"/>
      <c r="F135" s="130"/>
      <c r="G135" s="126"/>
      <c r="H135" s="407"/>
      <c r="I135" s="127"/>
      <c r="J135" s="127"/>
      <c r="K135" s="119"/>
    </row>
    <row r="136" spans="1:11" ht="12" customHeight="1" x14ac:dyDescent="0.2">
      <c r="A136" s="142"/>
      <c r="B136" s="128"/>
      <c r="C136" s="122"/>
      <c r="D136" s="122"/>
      <c r="E136" s="129"/>
      <c r="F136" s="130"/>
      <c r="G136" s="126"/>
      <c r="H136" s="407"/>
      <c r="I136" s="127"/>
      <c r="J136" s="127"/>
      <c r="K136" s="119"/>
    </row>
    <row r="137" spans="1:11" ht="12" customHeight="1" x14ac:dyDescent="0.2">
      <c r="A137" s="142"/>
      <c r="B137" s="128"/>
      <c r="C137" s="122"/>
      <c r="D137" s="122"/>
      <c r="E137" s="129"/>
      <c r="F137" s="130"/>
      <c r="G137" s="126"/>
      <c r="H137" s="407"/>
      <c r="I137" s="127"/>
      <c r="J137" s="127"/>
      <c r="K137" s="119"/>
    </row>
    <row r="138" spans="1:11" ht="12" customHeight="1" x14ac:dyDescent="0.2">
      <c r="A138" s="142"/>
      <c r="B138" s="128"/>
      <c r="C138" s="122"/>
      <c r="D138" s="122"/>
      <c r="E138" s="129"/>
      <c r="F138" s="130"/>
      <c r="G138" s="126"/>
      <c r="H138" s="407"/>
      <c r="I138" s="127"/>
      <c r="J138" s="127"/>
      <c r="K138" s="119"/>
    </row>
    <row r="139" spans="1:11" ht="12" customHeight="1" x14ac:dyDescent="0.2">
      <c r="A139" s="142"/>
      <c r="B139" s="128"/>
      <c r="C139" s="122"/>
      <c r="D139" s="122"/>
      <c r="E139" s="129"/>
      <c r="F139" s="130"/>
      <c r="G139" s="126"/>
      <c r="H139" s="407"/>
      <c r="I139" s="127"/>
      <c r="J139" s="127"/>
      <c r="K139" s="119"/>
    </row>
    <row r="140" spans="1:11" ht="12" customHeight="1" x14ac:dyDescent="0.2">
      <c r="A140" s="142"/>
      <c r="B140" s="128"/>
      <c r="C140" s="122"/>
      <c r="D140" s="122"/>
      <c r="E140" s="129"/>
      <c r="F140" s="130"/>
      <c r="G140" s="126"/>
      <c r="H140" s="407"/>
      <c r="I140" s="127"/>
      <c r="J140" s="127"/>
      <c r="K140" s="119"/>
    </row>
    <row r="141" spans="1:11" ht="12" customHeight="1" x14ac:dyDescent="0.2">
      <c r="A141" s="142"/>
      <c r="B141" s="128"/>
      <c r="C141" s="122"/>
      <c r="D141" s="122"/>
      <c r="E141" s="129"/>
      <c r="F141" s="130"/>
      <c r="G141" s="126"/>
      <c r="H141" s="407"/>
      <c r="I141" s="127"/>
      <c r="J141" s="127"/>
      <c r="K141" s="119"/>
    </row>
    <row r="142" spans="1:11" ht="12" customHeight="1" x14ac:dyDescent="0.2">
      <c r="A142" s="142"/>
      <c r="B142" s="128"/>
      <c r="C142" s="122"/>
      <c r="D142" s="122"/>
      <c r="E142" s="129"/>
      <c r="F142" s="130"/>
      <c r="G142" s="126"/>
      <c r="H142" s="407"/>
      <c r="I142" s="127"/>
      <c r="J142" s="127"/>
      <c r="K142" s="119"/>
    </row>
    <row r="143" spans="1:11" ht="12" customHeight="1" x14ac:dyDescent="0.2">
      <c r="A143" s="142"/>
      <c r="B143" s="128"/>
      <c r="C143" s="122"/>
      <c r="D143" s="122"/>
      <c r="E143" s="129"/>
      <c r="F143" s="130"/>
      <c r="G143" s="126"/>
      <c r="H143" s="407"/>
      <c r="I143" s="127"/>
      <c r="J143" s="127"/>
      <c r="K143" s="119"/>
    </row>
    <row r="144" spans="1:11" ht="12" customHeight="1" x14ac:dyDescent="0.2">
      <c r="A144" s="142"/>
      <c r="B144" s="128"/>
      <c r="C144" s="122"/>
      <c r="D144" s="122"/>
      <c r="E144" s="129"/>
      <c r="F144" s="130"/>
      <c r="G144" s="126"/>
      <c r="H144" s="407"/>
      <c r="I144" s="127"/>
      <c r="J144" s="127"/>
      <c r="K144" s="119"/>
    </row>
    <row r="145" spans="1:11" ht="12" customHeight="1" x14ac:dyDescent="0.2">
      <c r="A145" s="142"/>
      <c r="B145" s="128"/>
      <c r="C145" s="122"/>
      <c r="D145" s="122"/>
      <c r="E145" s="129"/>
      <c r="F145" s="130"/>
      <c r="G145" s="126"/>
      <c r="H145" s="407"/>
      <c r="I145" s="127"/>
      <c r="J145" s="127"/>
      <c r="K145" s="119"/>
    </row>
    <row r="146" spans="1:11" ht="12" customHeight="1" x14ac:dyDescent="0.2">
      <c r="A146" s="142"/>
      <c r="B146" s="128"/>
      <c r="C146" s="122"/>
      <c r="D146" s="122"/>
      <c r="E146" s="129"/>
      <c r="F146" s="130"/>
      <c r="G146" s="126"/>
      <c r="H146" s="407"/>
      <c r="I146" s="127"/>
      <c r="J146" s="127"/>
      <c r="K146" s="119"/>
    </row>
    <row r="147" spans="1:11" ht="12" customHeight="1" x14ac:dyDescent="0.2">
      <c r="A147" s="142"/>
      <c r="B147" s="128"/>
      <c r="C147" s="122"/>
      <c r="D147" s="122"/>
      <c r="E147" s="129"/>
      <c r="F147" s="130"/>
      <c r="G147" s="126"/>
      <c r="H147" s="407"/>
      <c r="I147" s="127"/>
      <c r="J147" s="127"/>
      <c r="K147" s="119"/>
    </row>
    <row r="148" spans="1:11" ht="12" customHeight="1" x14ac:dyDescent="0.2">
      <c r="A148" s="142"/>
      <c r="B148" s="128"/>
      <c r="C148" s="122"/>
      <c r="D148" s="122"/>
      <c r="E148" s="129"/>
      <c r="F148" s="130"/>
      <c r="G148" s="126"/>
      <c r="H148" s="407"/>
      <c r="I148" s="127"/>
      <c r="J148" s="127"/>
      <c r="K148" s="119"/>
    </row>
    <row r="149" spans="1:11" ht="12" customHeight="1" x14ac:dyDescent="0.2">
      <c r="A149" s="142"/>
      <c r="B149" s="128"/>
      <c r="C149" s="122"/>
      <c r="D149" s="122"/>
      <c r="E149" s="129"/>
      <c r="F149" s="130"/>
      <c r="G149" s="126"/>
      <c r="H149" s="407"/>
      <c r="I149" s="127"/>
      <c r="J149" s="127"/>
      <c r="K149" s="119"/>
    </row>
    <row r="150" spans="1:11" ht="12" customHeight="1" x14ac:dyDescent="0.2">
      <c r="A150" s="142"/>
      <c r="B150" s="128"/>
      <c r="C150" s="122"/>
      <c r="D150" s="122"/>
      <c r="E150" s="129"/>
      <c r="F150" s="130"/>
      <c r="G150" s="126"/>
      <c r="H150" s="407"/>
      <c r="I150" s="127"/>
      <c r="J150" s="127"/>
      <c r="K150" s="119"/>
    </row>
    <row r="151" spans="1:11" ht="12" customHeight="1" x14ac:dyDescent="0.2">
      <c r="A151" s="142"/>
      <c r="B151" s="128"/>
      <c r="C151" s="122"/>
      <c r="D151" s="122"/>
      <c r="E151" s="129"/>
      <c r="F151" s="130"/>
      <c r="G151" s="126"/>
      <c r="H151" s="407"/>
      <c r="I151" s="127"/>
      <c r="J151" s="127"/>
      <c r="K151" s="119"/>
    </row>
    <row r="152" spans="1:11" ht="12" customHeight="1" x14ac:dyDescent="0.2">
      <c r="A152" s="142"/>
      <c r="B152" s="128"/>
      <c r="C152" s="122"/>
      <c r="D152" s="122"/>
      <c r="E152" s="129"/>
      <c r="F152" s="130"/>
      <c r="G152" s="126"/>
      <c r="H152" s="407"/>
      <c r="I152" s="127"/>
      <c r="J152" s="127"/>
      <c r="K152" s="119"/>
    </row>
    <row r="153" spans="1:11" ht="12" customHeight="1" x14ac:dyDescent="0.2">
      <c r="A153" s="142"/>
      <c r="B153" s="128"/>
      <c r="C153" s="122"/>
      <c r="D153" s="122"/>
      <c r="E153" s="129"/>
      <c r="F153" s="130"/>
      <c r="G153" s="126"/>
      <c r="H153" s="407"/>
      <c r="I153" s="127"/>
      <c r="J153" s="127"/>
      <c r="K153" s="119"/>
    </row>
    <row r="154" spans="1:11" ht="12" customHeight="1" x14ac:dyDescent="0.2">
      <c r="A154" s="142"/>
      <c r="B154" s="128"/>
      <c r="C154" s="122"/>
      <c r="D154" s="122"/>
      <c r="E154" s="129"/>
      <c r="F154" s="130"/>
      <c r="G154" s="126"/>
      <c r="H154" s="407"/>
      <c r="I154" s="127"/>
      <c r="J154" s="127"/>
      <c r="K154" s="119"/>
    </row>
    <row r="155" spans="1:11" ht="12" customHeight="1" x14ac:dyDescent="0.2">
      <c r="A155" s="142"/>
      <c r="B155" s="128"/>
      <c r="C155" s="122"/>
      <c r="D155" s="122"/>
      <c r="E155" s="129"/>
      <c r="F155" s="130"/>
      <c r="G155" s="126"/>
      <c r="H155" s="407"/>
      <c r="I155" s="127"/>
      <c r="J155" s="127"/>
      <c r="K155" s="119"/>
    </row>
    <row r="156" spans="1:11" ht="12" customHeight="1" x14ac:dyDescent="0.2">
      <c r="A156" s="142"/>
      <c r="B156" s="128"/>
      <c r="C156" s="122"/>
      <c r="D156" s="122"/>
      <c r="E156" s="129"/>
      <c r="F156" s="130"/>
      <c r="G156" s="126"/>
      <c r="H156" s="407"/>
      <c r="I156" s="127"/>
      <c r="J156" s="127"/>
      <c r="K156" s="119"/>
    </row>
    <row r="157" spans="1:11" ht="12" customHeight="1" x14ac:dyDescent="0.2">
      <c r="A157" s="142"/>
      <c r="B157" s="128"/>
      <c r="C157" s="122"/>
      <c r="D157" s="122"/>
      <c r="E157" s="129"/>
      <c r="F157" s="130"/>
      <c r="G157" s="126"/>
      <c r="H157" s="407"/>
      <c r="I157" s="127"/>
      <c r="J157" s="127"/>
      <c r="K157" s="119"/>
    </row>
    <row r="158" spans="1:11" ht="12" customHeight="1" x14ac:dyDescent="0.2">
      <c r="A158" s="142"/>
      <c r="B158" s="128"/>
      <c r="C158" s="122"/>
      <c r="D158" s="122"/>
      <c r="E158" s="129"/>
      <c r="F158" s="130"/>
      <c r="G158" s="126"/>
      <c r="H158" s="407"/>
      <c r="I158" s="127"/>
      <c r="J158" s="127"/>
      <c r="K158" s="119"/>
    </row>
    <row r="159" spans="1:11" ht="12" customHeight="1" x14ac:dyDescent="0.2">
      <c r="A159" s="142"/>
      <c r="B159" s="128"/>
      <c r="C159" s="122"/>
      <c r="D159" s="122"/>
      <c r="E159" s="129"/>
      <c r="F159" s="130"/>
      <c r="G159" s="126"/>
      <c r="H159" s="407"/>
      <c r="I159" s="127"/>
      <c r="J159" s="127"/>
      <c r="K159" s="119"/>
    </row>
    <row r="160" spans="1:11" ht="12" customHeight="1" x14ac:dyDescent="0.2">
      <c r="A160" s="142"/>
      <c r="B160" s="128"/>
      <c r="C160" s="122"/>
      <c r="D160" s="122"/>
      <c r="E160" s="129"/>
      <c r="F160" s="130"/>
      <c r="G160" s="126"/>
      <c r="H160" s="407"/>
      <c r="I160" s="127"/>
      <c r="J160" s="127"/>
      <c r="K160" s="119"/>
    </row>
    <row r="161" spans="1:12" ht="12" customHeight="1" x14ac:dyDescent="0.2">
      <c r="A161" s="142"/>
      <c r="B161" s="128"/>
      <c r="C161" s="122"/>
      <c r="D161" s="122"/>
      <c r="E161" s="129"/>
      <c r="F161" s="130"/>
      <c r="G161" s="126"/>
      <c r="H161" s="407"/>
      <c r="I161" s="127"/>
      <c r="J161" s="127"/>
      <c r="K161" s="119"/>
    </row>
    <row r="162" spans="1:12" ht="12" customHeight="1" x14ac:dyDescent="0.2">
      <c r="A162" s="142"/>
      <c r="B162" s="128"/>
      <c r="C162" s="122"/>
      <c r="D162" s="122"/>
      <c r="E162" s="129"/>
      <c r="F162" s="130"/>
      <c r="G162" s="126"/>
      <c r="H162" s="407"/>
      <c r="I162" s="127"/>
      <c r="J162" s="127"/>
      <c r="K162" s="119"/>
    </row>
    <row r="163" spans="1:12" ht="12" customHeight="1" x14ac:dyDescent="0.2">
      <c r="A163" s="142"/>
      <c r="B163" s="128"/>
      <c r="C163" s="122"/>
      <c r="D163" s="122"/>
      <c r="E163" s="129"/>
      <c r="F163" s="130"/>
      <c r="G163" s="126"/>
      <c r="H163" s="407"/>
      <c r="I163" s="127"/>
      <c r="J163" s="127"/>
      <c r="K163" s="119"/>
    </row>
    <row r="164" spans="1:12" ht="12" customHeight="1" x14ac:dyDescent="0.2">
      <c r="A164" s="161"/>
      <c r="B164" s="162"/>
      <c r="C164" s="163"/>
      <c r="D164" s="163"/>
      <c r="E164" s="164"/>
      <c r="F164" s="165"/>
      <c r="G164" s="166"/>
      <c r="H164" s="409"/>
      <c r="I164" s="167"/>
      <c r="J164" s="167"/>
      <c r="K164" s="168"/>
    </row>
    <row r="165" spans="1:12" s="169" customFormat="1" x14ac:dyDescent="0.2">
      <c r="A165" s="68" t="s">
        <v>57</v>
      </c>
      <c r="B165" s="97" t="s">
        <v>123</v>
      </c>
      <c r="C165" s="70"/>
      <c r="D165" s="70"/>
      <c r="E165" s="71"/>
      <c r="F165" s="98"/>
      <c r="G165" s="99"/>
      <c r="H165" s="404"/>
      <c r="I165" s="100"/>
      <c r="J165" s="100"/>
      <c r="K165" s="101"/>
      <c r="L165" s="102"/>
    </row>
    <row r="166" spans="1:12" s="77" customFormat="1" x14ac:dyDescent="0.2">
      <c r="A166" s="68" t="s">
        <v>56</v>
      </c>
      <c r="B166" s="97"/>
      <c r="C166" s="70"/>
      <c r="D166" s="70"/>
      <c r="E166" s="97" t="s">
        <v>246</v>
      </c>
      <c r="F166" s="98"/>
      <c r="G166" s="99"/>
      <c r="H166" s="404"/>
      <c r="I166" s="75"/>
      <c r="J166" s="75"/>
      <c r="K166" s="75"/>
      <c r="L166" s="76"/>
    </row>
    <row r="167" spans="1:12" ht="12" customHeight="1" x14ac:dyDescent="0.2">
      <c r="G167" s="81"/>
      <c r="H167" s="402"/>
      <c r="I167" s="82"/>
      <c r="J167" s="82"/>
      <c r="K167" s="83"/>
    </row>
    <row r="168" spans="1:12" s="90" customFormat="1" ht="12" customHeight="1" x14ac:dyDescent="0.2">
      <c r="A168" s="84" t="s">
        <v>55</v>
      </c>
      <c r="B168" s="85" t="s">
        <v>14</v>
      </c>
      <c r="C168" s="170"/>
      <c r="D168" s="45"/>
      <c r="E168" s="86"/>
      <c r="F168" s="43"/>
      <c r="G168" s="87"/>
      <c r="H168" s="403"/>
      <c r="I168" s="88"/>
      <c r="J168" s="88"/>
      <c r="K168" s="83"/>
      <c r="L168" s="89"/>
    </row>
    <row r="169" spans="1:12" s="77" customFormat="1" ht="51" x14ac:dyDescent="0.2">
      <c r="A169" s="33"/>
      <c r="B169" s="93"/>
      <c r="C169" s="35"/>
      <c r="D169" s="171" t="s">
        <v>206</v>
      </c>
      <c r="E169" s="172" t="s">
        <v>207</v>
      </c>
      <c r="F169" s="173"/>
      <c r="G169" s="81"/>
      <c r="H169" s="402"/>
      <c r="I169" s="82"/>
      <c r="J169" s="82"/>
      <c r="K169" s="83"/>
      <c r="L169" s="76"/>
    </row>
    <row r="170" spans="1:12" s="155" customFormat="1" ht="25.5" x14ac:dyDescent="0.2">
      <c r="A170" s="174"/>
      <c r="B170" s="175"/>
      <c r="C170" s="176"/>
      <c r="D170" s="177" t="s">
        <v>208</v>
      </c>
      <c r="E170" s="178" t="s">
        <v>209</v>
      </c>
      <c r="F170" s="179"/>
      <c r="G170" s="180"/>
      <c r="H170" s="408"/>
      <c r="I170" s="181"/>
      <c r="J170" s="181"/>
      <c r="K170" s="182"/>
      <c r="L170" s="76"/>
    </row>
    <row r="171" spans="1:12" s="155" customFormat="1" ht="25.5" x14ac:dyDescent="0.2">
      <c r="A171" s="174"/>
      <c r="B171" s="175"/>
      <c r="C171" s="176"/>
      <c r="D171" s="177" t="s">
        <v>210</v>
      </c>
      <c r="E171" s="178" t="s">
        <v>211</v>
      </c>
      <c r="F171" s="179"/>
      <c r="G171" s="180"/>
      <c r="H171" s="408"/>
      <c r="I171" s="181"/>
      <c r="J171" s="181"/>
      <c r="K171" s="182"/>
      <c r="L171" s="76"/>
    </row>
    <row r="172" spans="1:12" s="155" customFormat="1" ht="51" x14ac:dyDescent="0.2">
      <c r="A172" s="174"/>
      <c r="B172" s="175"/>
      <c r="C172" s="176"/>
      <c r="D172" s="177" t="s">
        <v>218</v>
      </c>
      <c r="E172" s="178" t="s">
        <v>249</v>
      </c>
      <c r="F172" s="179"/>
      <c r="G172" s="180"/>
      <c r="H172" s="408"/>
      <c r="I172" s="181"/>
      <c r="J172" s="181"/>
      <c r="K172" s="183"/>
      <c r="L172" s="76"/>
    </row>
    <row r="173" spans="1:12" s="155" customFormat="1" ht="38.25" x14ac:dyDescent="0.2">
      <c r="A173" s="174"/>
      <c r="B173" s="175"/>
      <c r="C173" s="176"/>
      <c r="D173" s="177" t="s">
        <v>219</v>
      </c>
      <c r="E173" s="178" t="s">
        <v>250</v>
      </c>
      <c r="F173" s="179"/>
      <c r="G173" s="180"/>
      <c r="H173" s="408"/>
      <c r="I173" s="181"/>
      <c r="J173" s="181"/>
      <c r="K173" s="183"/>
      <c r="L173" s="76"/>
    </row>
    <row r="174" spans="1:12" s="155" customFormat="1" ht="38.25" x14ac:dyDescent="0.2">
      <c r="A174" s="174"/>
      <c r="B174" s="175"/>
      <c r="C174" s="176"/>
      <c r="D174" s="177" t="s">
        <v>220</v>
      </c>
      <c r="E174" s="178" t="s">
        <v>251</v>
      </c>
      <c r="F174" s="179"/>
      <c r="G174" s="180"/>
      <c r="H174" s="408"/>
      <c r="I174" s="181"/>
      <c r="J174" s="181"/>
      <c r="K174" s="183"/>
      <c r="L174" s="76"/>
    </row>
    <row r="175" spans="1:12" s="155" customFormat="1" ht="12" customHeight="1" x14ac:dyDescent="0.2">
      <c r="A175" s="174"/>
      <c r="B175" s="184"/>
      <c r="C175" s="176"/>
      <c r="D175" s="177" t="s">
        <v>221</v>
      </c>
      <c r="E175" s="185" t="s">
        <v>252</v>
      </c>
      <c r="F175" s="186"/>
      <c r="G175" s="180"/>
      <c r="H175" s="408"/>
      <c r="I175" s="181"/>
      <c r="J175" s="181"/>
      <c r="K175" s="183"/>
      <c r="L175" s="76"/>
    </row>
    <row r="176" spans="1:12" s="155" customFormat="1" ht="25.5" x14ac:dyDescent="0.2">
      <c r="A176" s="174"/>
      <c r="B176" s="175"/>
      <c r="C176" s="176"/>
      <c r="D176" s="177" t="s">
        <v>233</v>
      </c>
      <c r="E176" s="178" t="s">
        <v>253</v>
      </c>
      <c r="F176" s="179"/>
      <c r="G176" s="180"/>
      <c r="H176" s="408"/>
      <c r="I176" s="181"/>
      <c r="J176" s="181"/>
      <c r="K176" s="183"/>
      <c r="L176" s="76"/>
    </row>
    <row r="177" spans="1:19" s="155" customFormat="1" ht="12" customHeight="1" x14ac:dyDescent="0.2">
      <c r="A177" s="174"/>
      <c r="B177" s="175"/>
      <c r="C177" s="176"/>
      <c r="D177" s="177" t="s">
        <v>255</v>
      </c>
      <c r="E177" s="178" t="s">
        <v>254</v>
      </c>
      <c r="F177" s="179"/>
      <c r="G177" s="180"/>
      <c r="H177" s="391"/>
      <c r="I177" s="181"/>
      <c r="J177" s="181"/>
      <c r="K177" s="183"/>
      <c r="L177" s="76"/>
    </row>
    <row r="178" spans="1:19" s="155" customFormat="1" x14ac:dyDescent="0.2">
      <c r="A178" s="174"/>
      <c r="B178" s="184"/>
      <c r="C178" s="176"/>
      <c r="D178" s="176"/>
      <c r="E178" s="185"/>
      <c r="F178" s="186"/>
      <c r="G178" s="180"/>
      <c r="H178" s="391"/>
      <c r="I178" s="181"/>
      <c r="J178" s="181"/>
      <c r="K178" s="183"/>
      <c r="L178" s="76"/>
    </row>
    <row r="179" spans="1:19" s="155" customFormat="1" ht="12" customHeight="1" x14ac:dyDescent="0.2">
      <c r="A179" s="187" t="s">
        <v>54</v>
      </c>
      <c r="B179" s="184"/>
      <c r="C179" s="176"/>
      <c r="D179" s="176"/>
      <c r="E179" s="188" t="s">
        <v>53</v>
      </c>
      <c r="F179" s="186"/>
      <c r="G179" s="180" t="s">
        <v>5</v>
      </c>
      <c r="H179" s="391">
        <v>1</v>
      </c>
      <c r="I179" s="181"/>
      <c r="J179" s="181"/>
      <c r="K179" s="183"/>
      <c r="L179" s="76"/>
    </row>
    <row r="180" spans="1:19" s="155" customFormat="1" ht="12" customHeight="1" x14ac:dyDescent="0.2">
      <c r="A180" s="174"/>
      <c r="B180" s="184"/>
      <c r="C180" s="176"/>
      <c r="D180" s="176"/>
      <c r="E180" s="185"/>
      <c r="F180" s="186"/>
      <c r="G180" s="180"/>
      <c r="H180" s="391"/>
      <c r="I180" s="181"/>
      <c r="J180" s="181"/>
      <c r="K180" s="183"/>
      <c r="L180" s="76"/>
    </row>
    <row r="181" spans="1:19" s="195" customFormat="1" ht="12" customHeight="1" x14ac:dyDescent="0.2">
      <c r="A181" s="189" t="s">
        <v>52</v>
      </c>
      <c r="B181" s="190" t="s">
        <v>260</v>
      </c>
      <c r="C181" s="191"/>
      <c r="D181" s="192"/>
      <c r="E181" s="193"/>
      <c r="F181" s="194"/>
      <c r="G181" s="180"/>
      <c r="H181" s="391"/>
      <c r="I181" s="181"/>
      <c r="J181" s="181"/>
      <c r="K181" s="183"/>
      <c r="L181" s="76"/>
    </row>
    <row r="182" spans="1:19" s="155" customFormat="1" ht="38.25" x14ac:dyDescent="0.2">
      <c r="A182" s="174"/>
      <c r="B182" s="175"/>
      <c r="C182" s="176"/>
      <c r="D182" s="176"/>
      <c r="E182" s="196" t="s">
        <v>51</v>
      </c>
      <c r="F182" s="179"/>
      <c r="G182" s="180"/>
      <c r="H182" s="391"/>
      <c r="I182" s="181"/>
      <c r="J182" s="181"/>
      <c r="K182" s="183"/>
      <c r="L182" s="76"/>
    </row>
    <row r="183" spans="1:19" s="155" customFormat="1" ht="12" customHeight="1" x14ac:dyDescent="0.2">
      <c r="A183" s="174"/>
      <c r="B183" s="184"/>
      <c r="C183" s="176"/>
      <c r="D183" s="176"/>
      <c r="E183" s="185"/>
      <c r="F183" s="186"/>
      <c r="G183" s="180"/>
      <c r="H183" s="391"/>
      <c r="I183" s="181"/>
      <c r="J183" s="181"/>
      <c r="K183" s="183"/>
      <c r="L183" s="152"/>
      <c r="M183" s="197" t="s">
        <v>163</v>
      </c>
      <c r="N183" s="197" t="s">
        <v>164</v>
      </c>
      <c r="O183" s="197" t="s">
        <v>167</v>
      </c>
    </row>
    <row r="184" spans="1:19" s="155" customFormat="1" ht="15" x14ac:dyDescent="0.2">
      <c r="A184" s="187" t="s">
        <v>50</v>
      </c>
      <c r="B184" s="184"/>
      <c r="C184" s="176"/>
      <c r="D184" s="198">
        <v>50</v>
      </c>
      <c r="E184" s="199" t="s">
        <v>175</v>
      </c>
      <c r="F184" s="200"/>
      <c r="G184" s="180" t="s">
        <v>403</v>
      </c>
      <c r="H184" s="391">
        <f t="shared" ref="H184" si="0">ROUNDUP(O184,2)</f>
        <v>2.2799999999999998</v>
      </c>
      <c r="I184" s="181"/>
      <c r="J184" s="181"/>
      <c r="K184" s="183"/>
      <c r="L184" s="152"/>
      <c r="M184" s="153">
        <f>M101</f>
        <v>45.5625</v>
      </c>
      <c r="N184" s="202">
        <f>D184/1000</f>
        <v>0.05</v>
      </c>
      <c r="O184" s="153">
        <f>M184*N184</f>
        <v>2.2781250000000002</v>
      </c>
    </row>
    <row r="185" spans="1:19" s="155" customFormat="1" ht="12" customHeight="1" x14ac:dyDescent="0.2">
      <c r="A185" s="174"/>
      <c r="B185" s="184"/>
      <c r="C185" s="176"/>
      <c r="D185" s="176"/>
      <c r="E185" s="185"/>
      <c r="F185" s="186"/>
      <c r="G185" s="180"/>
      <c r="H185" s="391"/>
      <c r="I185" s="181"/>
      <c r="J185" s="181"/>
      <c r="K185" s="183"/>
      <c r="L185" s="152"/>
    </row>
    <row r="186" spans="1:19" s="195" customFormat="1" ht="12" customHeight="1" x14ac:dyDescent="0.2">
      <c r="A186" s="189" t="s">
        <v>347</v>
      </c>
      <c r="B186" s="190" t="s">
        <v>248</v>
      </c>
      <c r="C186" s="192"/>
      <c r="D186" s="192"/>
      <c r="E186" s="193"/>
      <c r="F186" s="194"/>
      <c r="G186" s="180"/>
      <c r="H186" s="391"/>
      <c r="I186" s="181"/>
      <c r="J186" s="181"/>
      <c r="K186" s="183"/>
      <c r="L186" s="203"/>
    </row>
    <row r="187" spans="1:19" s="155" customFormat="1" ht="12" customHeight="1" x14ac:dyDescent="0.2">
      <c r="A187" s="174"/>
      <c r="B187" s="184"/>
      <c r="C187" s="176"/>
      <c r="D187" s="176"/>
      <c r="E187" s="185"/>
      <c r="F187" s="186"/>
      <c r="G187" s="180"/>
      <c r="H187" s="391"/>
      <c r="I187" s="181"/>
      <c r="J187" s="181"/>
      <c r="K187" s="183"/>
      <c r="L187" s="152"/>
    </row>
    <row r="188" spans="1:19" s="155" customFormat="1" ht="12" customHeight="1" x14ac:dyDescent="0.2">
      <c r="A188" s="189"/>
      <c r="B188" s="190" t="s">
        <v>261</v>
      </c>
      <c r="C188" s="192"/>
      <c r="D188" s="192"/>
      <c r="E188" s="193"/>
      <c r="F188" s="186"/>
      <c r="G188" s="180"/>
      <c r="H188" s="391"/>
      <c r="I188" s="181"/>
      <c r="J188" s="181"/>
      <c r="K188" s="183"/>
      <c r="L188" s="152"/>
    </row>
    <row r="189" spans="1:19" s="155" customFormat="1" ht="12" customHeight="1" x14ac:dyDescent="0.2">
      <c r="A189" s="189"/>
      <c r="B189" s="204"/>
      <c r="C189" s="192"/>
      <c r="D189" s="192"/>
      <c r="E189" s="193"/>
      <c r="F189" s="186"/>
      <c r="G189" s="180"/>
      <c r="H189" s="391"/>
      <c r="I189" s="181"/>
      <c r="J189" s="181"/>
      <c r="K189" s="183"/>
      <c r="L189" s="152"/>
    </row>
    <row r="190" spans="1:19" s="155" customFormat="1" ht="12" customHeight="1" x14ac:dyDescent="0.2">
      <c r="A190" s="187"/>
      <c r="B190" s="184"/>
      <c r="C190" s="205" t="s">
        <v>266</v>
      </c>
      <c r="D190" s="176"/>
      <c r="E190" s="206"/>
      <c r="F190" s="186"/>
      <c r="G190" s="180"/>
      <c r="H190" s="391"/>
      <c r="I190" s="181"/>
      <c r="J190" s="181"/>
      <c r="K190" s="183"/>
      <c r="L190" s="152"/>
      <c r="M190" s="385" t="s">
        <v>204</v>
      </c>
      <c r="N190" s="385" t="s">
        <v>165</v>
      </c>
      <c r="O190" s="385" t="s">
        <v>168</v>
      </c>
      <c r="P190" s="385" t="s">
        <v>267</v>
      </c>
      <c r="Q190" s="385" t="s">
        <v>167</v>
      </c>
      <c r="R190" s="385" t="s">
        <v>264</v>
      </c>
      <c r="S190" s="385" t="s">
        <v>343</v>
      </c>
    </row>
    <row r="191" spans="1:19" s="155" customFormat="1" ht="15" x14ac:dyDescent="0.2">
      <c r="A191" s="208" t="s">
        <v>348</v>
      </c>
      <c r="B191" s="184">
        <v>750</v>
      </c>
      <c r="C191" s="176" t="s">
        <v>176</v>
      </c>
      <c r="D191" s="176">
        <v>750</v>
      </c>
      <c r="E191" s="188" t="s">
        <v>423</v>
      </c>
      <c r="F191" s="186"/>
      <c r="G191" s="180" t="s">
        <v>403</v>
      </c>
      <c r="H191" s="391">
        <f>ROUNDUP(Q191,2)</f>
        <v>6.33</v>
      </c>
      <c r="I191" s="181"/>
      <c r="J191" s="181"/>
      <c r="K191" s="183"/>
      <c r="L191" s="152"/>
      <c r="M191" s="386">
        <f>20+20+5</f>
        <v>45</v>
      </c>
      <c r="N191" s="387">
        <f>B191/1000</f>
        <v>0.75</v>
      </c>
      <c r="O191" s="387">
        <f>D191/1000</f>
        <v>0.75</v>
      </c>
      <c r="P191" s="386">
        <v>0.25</v>
      </c>
      <c r="Q191" s="387">
        <f>M191*N191*O191*P191</f>
        <v>6.328125</v>
      </c>
      <c r="R191" s="387">
        <f>(N191+O191)*2*P191*M191</f>
        <v>33.75</v>
      </c>
      <c r="S191" s="387">
        <f>M191*N191*O191</f>
        <v>25.3125</v>
      </c>
    </row>
    <row r="192" spans="1:19" s="155" customFormat="1" ht="15" x14ac:dyDescent="0.2">
      <c r="A192" s="208" t="s">
        <v>349</v>
      </c>
      <c r="B192" s="184">
        <v>900</v>
      </c>
      <c r="C192" s="176" t="s">
        <v>176</v>
      </c>
      <c r="D192" s="176">
        <v>900</v>
      </c>
      <c r="E192" s="188" t="s">
        <v>410</v>
      </c>
      <c r="F192" s="186"/>
      <c r="G192" s="180" t="s">
        <v>403</v>
      </c>
      <c r="H192" s="391">
        <f t="shared" ref="H192" si="1">ROUNDUP(Q192,2)</f>
        <v>6.08</v>
      </c>
      <c r="I192" s="181"/>
      <c r="J192" s="181"/>
      <c r="K192" s="183"/>
      <c r="L192" s="152"/>
      <c r="M192" s="386">
        <v>25</v>
      </c>
      <c r="N192" s="387">
        <f>B192/1000</f>
        <v>0.9</v>
      </c>
      <c r="O192" s="387">
        <f>D192/1000</f>
        <v>0.9</v>
      </c>
      <c r="P192" s="386">
        <v>0.3</v>
      </c>
      <c r="Q192" s="387">
        <f>M192*N192*O192*P192</f>
        <v>6.0750000000000002</v>
      </c>
      <c r="R192" s="387">
        <f>(N192+O192)*2*P192*M192</f>
        <v>27</v>
      </c>
      <c r="S192" s="387">
        <f>M192*N192*O192</f>
        <v>20.25</v>
      </c>
    </row>
    <row r="193" spans="1:24" s="155" customFormat="1" ht="12" customHeight="1" x14ac:dyDescent="0.2">
      <c r="A193" s="189"/>
      <c r="B193" s="184"/>
      <c r="C193" s="176"/>
      <c r="D193" s="176"/>
      <c r="E193" s="188"/>
      <c r="F193" s="186"/>
      <c r="G193" s="180"/>
      <c r="H193" s="391"/>
      <c r="I193" s="181"/>
      <c r="J193" s="181"/>
      <c r="K193" s="183"/>
      <c r="L193" s="152"/>
    </row>
    <row r="194" spans="1:24" s="155" customFormat="1" ht="12" customHeight="1" x14ac:dyDescent="0.2">
      <c r="A194" s="187"/>
      <c r="B194" s="184"/>
      <c r="C194" s="205" t="s">
        <v>47</v>
      </c>
      <c r="D194" s="176"/>
      <c r="E194" s="206"/>
      <c r="F194" s="186"/>
      <c r="G194" s="180"/>
      <c r="H194" s="391"/>
      <c r="I194" s="181"/>
      <c r="J194" s="181"/>
      <c r="K194" s="183"/>
      <c r="L194" s="152"/>
      <c r="M194" s="209" t="s">
        <v>165</v>
      </c>
      <c r="N194" s="209" t="s">
        <v>166</v>
      </c>
      <c r="O194" s="209" t="s">
        <v>168</v>
      </c>
      <c r="P194" s="209" t="s">
        <v>263</v>
      </c>
      <c r="Q194" s="209" t="s">
        <v>167</v>
      </c>
      <c r="R194" s="209" t="s">
        <v>264</v>
      </c>
      <c r="S194" s="207" t="s">
        <v>343</v>
      </c>
    </row>
    <row r="195" spans="1:24" s="155" customFormat="1" ht="15" x14ac:dyDescent="0.2">
      <c r="A195" s="208" t="s">
        <v>350</v>
      </c>
      <c r="B195" s="184">
        <v>400</v>
      </c>
      <c r="C195" s="176" t="s">
        <v>176</v>
      </c>
      <c r="D195" s="176">
        <v>200</v>
      </c>
      <c r="E195" s="188" t="s">
        <v>182</v>
      </c>
      <c r="F195" s="186"/>
      <c r="G195" s="180" t="s">
        <v>403</v>
      </c>
      <c r="H195" s="391">
        <f>ROUNDUP(Q195,2)</f>
        <v>23.03</v>
      </c>
      <c r="I195" s="181"/>
      <c r="J195" s="181"/>
      <c r="K195" s="183"/>
      <c r="L195" s="152"/>
      <c r="M195" s="209">
        <f>117+93.5+1.827*6+1.825*6+4.375*4+17.648+2.9*7</f>
        <v>287.86</v>
      </c>
      <c r="N195" s="201">
        <f t="shared" ref="N195" si="2">B195/1000</f>
        <v>0.4</v>
      </c>
      <c r="O195" s="201">
        <f t="shared" ref="O195" si="3">D195/1000</f>
        <v>0.2</v>
      </c>
      <c r="P195" s="209">
        <v>0</v>
      </c>
      <c r="Q195" s="201">
        <f>M195*(N195)*O195</f>
        <v>23.028800000000004</v>
      </c>
      <c r="R195" s="201">
        <f>M195*(N195*2)</f>
        <v>230.28800000000001</v>
      </c>
      <c r="S195" s="201">
        <f>M195*O195</f>
        <v>57.572000000000003</v>
      </c>
    </row>
    <row r="196" spans="1:24" s="155" customFormat="1" ht="12" customHeight="1" x14ac:dyDescent="0.2">
      <c r="A196" s="187"/>
      <c r="B196" s="184"/>
      <c r="C196" s="176"/>
      <c r="D196" s="176"/>
      <c r="E196" s="188"/>
      <c r="F196" s="186"/>
      <c r="G196" s="180"/>
      <c r="H196" s="391"/>
      <c r="I196" s="181"/>
      <c r="J196" s="181"/>
      <c r="K196" s="183"/>
      <c r="L196" s="152"/>
    </row>
    <row r="197" spans="1:24" s="155" customFormat="1" ht="12" customHeight="1" x14ac:dyDescent="0.2">
      <c r="A197" s="187"/>
      <c r="B197" s="184"/>
      <c r="C197" s="176"/>
      <c r="D197" s="176"/>
      <c r="E197" s="188"/>
      <c r="F197" s="186"/>
      <c r="G197" s="180"/>
      <c r="H197" s="391"/>
      <c r="I197" s="181"/>
      <c r="J197" s="181"/>
      <c r="K197" s="183"/>
      <c r="L197" s="152"/>
    </row>
    <row r="198" spans="1:24" s="155" customFormat="1" ht="12" customHeight="1" x14ac:dyDescent="0.2">
      <c r="A198" s="189" t="s">
        <v>49</v>
      </c>
      <c r="B198" s="190" t="s">
        <v>6</v>
      </c>
      <c r="C198" s="192"/>
      <c r="D198" s="192"/>
      <c r="E198" s="193"/>
      <c r="F198" s="186"/>
      <c r="G198" s="180"/>
      <c r="H198" s="408"/>
      <c r="I198" s="181"/>
      <c r="J198" s="181"/>
      <c r="K198" s="183"/>
      <c r="L198" s="152"/>
    </row>
    <row r="199" spans="1:24" s="155" customFormat="1" x14ac:dyDescent="0.2">
      <c r="A199" s="187"/>
      <c r="B199" s="184"/>
      <c r="C199" s="176"/>
      <c r="D199" s="176"/>
      <c r="E199" s="188"/>
      <c r="F199" s="186"/>
      <c r="G199" s="180"/>
      <c r="H199" s="408"/>
      <c r="I199" s="181"/>
      <c r="J199" s="181"/>
      <c r="K199" s="183"/>
      <c r="L199" s="152"/>
    </row>
    <row r="200" spans="1:24" s="155" customFormat="1" x14ac:dyDescent="0.2">
      <c r="A200" s="187"/>
      <c r="B200" s="184"/>
      <c r="C200" s="176"/>
      <c r="D200" s="192" t="s">
        <v>45</v>
      </c>
      <c r="E200" s="206"/>
      <c r="F200" s="186"/>
      <c r="G200" s="180"/>
      <c r="H200" s="391"/>
      <c r="I200" s="181"/>
      <c r="J200" s="181"/>
      <c r="K200" s="183"/>
      <c r="L200" s="152"/>
      <c r="M200" s="155" t="s">
        <v>165</v>
      </c>
      <c r="N200" s="155" t="s">
        <v>168</v>
      </c>
      <c r="O200" s="155" t="s">
        <v>172</v>
      </c>
      <c r="P200" s="155" t="s">
        <v>173</v>
      </c>
      <c r="Q200" s="155" t="s">
        <v>174</v>
      </c>
      <c r="R200" s="155" t="s">
        <v>273</v>
      </c>
    </row>
    <row r="201" spans="1:24" s="140" customFormat="1" ht="15" x14ac:dyDescent="0.2">
      <c r="A201" s="210" t="s">
        <v>48</v>
      </c>
      <c r="B201" s="211">
        <v>250</v>
      </c>
      <c r="C201" s="198" t="s">
        <v>176</v>
      </c>
      <c r="D201" s="198">
        <v>250</v>
      </c>
      <c r="E201" s="199" t="s">
        <v>180</v>
      </c>
      <c r="F201" s="200"/>
      <c r="G201" s="180" t="s">
        <v>403</v>
      </c>
      <c r="H201" s="391">
        <f t="shared" ref="H201:H202" si="4">ROUNDUP(Q201,2)</f>
        <v>12.22</v>
      </c>
      <c r="I201" s="212"/>
      <c r="J201" s="212"/>
      <c r="K201" s="213"/>
      <c r="L201" s="139"/>
      <c r="M201" s="214">
        <f t="shared" ref="M201:M202" si="5">B201/1000</f>
        <v>0.25</v>
      </c>
      <c r="N201" s="214">
        <f t="shared" ref="N201:N202" si="6">D201/1000</f>
        <v>0.25</v>
      </c>
      <c r="O201" s="425">
        <f>1.2-0.4+0.3+3.5-0.35</f>
        <v>4.25</v>
      </c>
      <c r="P201" s="425">
        <v>46</v>
      </c>
      <c r="Q201" s="216">
        <f>P201*O201*N201*M201</f>
        <v>12.21875</v>
      </c>
      <c r="R201" s="216">
        <f>O201*(N201+M201)*2*P201</f>
        <v>195.5</v>
      </c>
    </row>
    <row r="202" spans="1:24" s="200" customFormat="1" ht="15" x14ac:dyDescent="0.2">
      <c r="A202" s="210" t="s">
        <v>351</v>
      </c>
      <c r="B202" s="211">
        <v>450</v>
      </c>
      <c r="C202" s="198" t="s">
        <v>176</v>
      </c>
      <c r="D202" s="198">
        <v>250</v>
      </c>
      <c r="E202" s="199" t="s">
        <v>181</v>
      </c>
      <c r="G202" s="180" t="s">
        <v>403</v>
      </c>
      <c r="H202" s="391">
        <f t="shared" si="4"/>
        <v>11.48</v>
      </c>
      <c r="I202" s="212"/>
      <c r="J202" s="212"/>
      <c r="K202" s="213"/>
      <c r="L202" s="139"/>
      <c r="M202" s="432">
        <f t="shared" si="5"/>
        <v>0.45</v>
      </c>
      <c r="N202" s="432">
        <f t="shared" si="6"/>
        <v>0.25</v>
      </c>
      <c r="O202" s="425">
        <f>1.2-0.4+0.3+3.5-0.35</f>
        <v>4.25</v>
      </c>
      <c r="P202" s="433">
        <v>24</v>
      </c>
      <c r="Q202" s="434">
        <f t="shared" ref="Q202" si="7">P202*O202*N202*M202</f>
        <v>11.475</v>
      </c>
      <c r="R202" s="434">
        <f t="shared" ref="R202" si="8">O202*(N202+M202)*2*P202</f>
        <v>142.79999999999998</v>
      </c>
    </row>
    <row r="203" spans="1:24" s="155" customFormat="1" x14ac:dyDescent="0.2">
      <c r="A203" s="187"/>
      <c r="B203" s="184"/>
      <c r="C203" s="176"/>
      <c r="D203" s="176"/>
      <c r="E203" s="188"/>
      <c r="F203" s="186"/>
      <c r="G203" s="180"/>
      <c r="H203" s="391"/>
      <c r="I203" s="181"/>
      <c r="J203" s="181"/>
      <c r="K203" s="183"/>
      <c r="L203" s="152"/>
    </row>
    <row r="204" spans="1:24" s="155" customFormat="1" ht="12" customHeight="1" x14ac:dyDescent="0.2">
      <c r="A204" s="187"/>
      <c r="B204" s="184"/>
      <c r="C204" s="205" t="s">
        <v>44</v>
      </c>
      <c r="D204" s="176"/>
      <c r="E204" s="206"/>
      <c r="F204" s="186"/>
      <c r="G204" s="180"/>
      <c r="H204" s="391"/>
      <c r="I204" s="181"/>
      <c r="J204" s="181"/>
      <c r="K204" s="183"/>
      <c r="L204" s="152"/>
      <c r="M204" s="155" t="s">
        <v>178</v>
      </c>
      <c r="N204" s="155" t="s">
        <v>179</v>
      </c>
      <c r="O204" s="155" t="s">
        <v>177</v>
      </c>
    </row>
    <row r="205" spans="1:24" s="220" customFormat="1" ht="12" customHeight="1" x14ac:dyDescent="0.2">
      <c r="A205" s="187" t="s">
        <v>46</v>
      </c>
      <c r="B205" s="184"/>
      <c r="C205" s="176"/>
      <c r="D205" s="176">
        <v>100</v>
      </c>
      <c r="E205" s="188" t="s">
        <v>280</v>
      </c>
      <c r="F205" s="186"/>
      <c r="G205" s="180" t="s">
        <v>403</v>
      </c>
      <c r="H205" s="391">
        <f>ROUNDUP(O205,2)</f>
        <v>85</v>
      </c>
      <c r="I205" s="181"/>
      <c r="J205" s="181"/>
      <c r="K205" s="183"/>
      <c r="L205" s="219"/>
      <c r="M205" s="214">
        <f>D205/1000</f>
        <v>0.1</v>
      </c>
      <c r="N205" s="77">
        <v>850</v>
      </c>
      <c r="O205" s="216">
        <f>N205*M205</f>
        <v>85</v>
      </c>
    </row>
    <row r="206" spans="1:24" s="155" customFormat="1" ht="12" customHeight="1" x14ac:dyDescent="0.2">
      <c r="A206" s="187"/>
      <c r="B206" s="184"/>
      <c r="C206" s="176"/>
      <c r="D206" s="176"/>
      <c r="E206" s="188"/>
      <c r="F206" s="186"/>
      <c r="G206" s="180"/>
      <c r="H206" s="391"/>
      <c r="I206" s="181"/>
      <c r="J206" s="181"/>
      <c r="K206" s="183"/>
      <c r="L206" s="152"/>
      <c r="M206" s="479" t="s">
        <v>444</v>
      </c>
      <c r="N206" s="479"/>
      <c r="O206" s="479"/>
      <c r="P206" s="479"/>
      <c r="Q206" s="479" t="s">
        <v>445</v>
      </c>
      <c r="R206" s="479"/>
      <c r="S206" s="479"/>
      <c r="T206" s="479" t="s">
        <v>446</v>
      </c>
      <c r="U206" s="479"/>
      <c r="V206" s="479"/>
    </row>
    <row r="207" spans="1:24" s="155" customFormat="1" ht="12" customHeight="1" x14ac:dyDescent="0.2">
      <c r="A207" s="187"/>
      <c r="B207" s="184"/>
      <c r="C207" s="205" t="s">
        <v>447</v>
      </c>
      <c r="D207" s="176"/>
      <c r="E207" s="206"/>
      <c r="F207" s="186"/>
      <c r="G207" s="180"/>
      <c r="H207" s="391"/>
      <c r="I207" s="181"/>
      <c r="J207" s="181"/>
      <c r="K207" s="183"/>
      <c r="L207" s="152"/>
      <c r="M207" s="215" t="s">
        <v>204</v>
      </c>
      <c r="N207" s="215" t="s">
        <v>168</v>
      </c>
      <c r="O207" s="439" t="s">
        <v>172</v>
      </c>
      <c r="P207" s="215" t="s">
        <v>168</v>
      </c>
      <c r="Q207" s="215" t="s">
        <v>165</v>
      </c>
      <c r="R207" s="215" t="s">
        <v>178</v>
      </c>
      <c r="S207" s="215" t="s">
        <v>168</v>
      </c>
      <c r="T207" s="215" t="s">
        <v>165</v>
      </c>
      <c r="U207" s="215" t="s">
        <v>178</v>
      </c>
      <c r="V207" s="215" t="s">
        <v>168</v>
      </c>
      <c r="W207" s="155" t="s">
        <v>174</v>
      </c>
      <c r="X207" s="155" t="s">
        <v>273</v>
      </c>
    </row>
    <row r="208" spans="1:24" s="155" customFormat="1" ht="15" x14ac:dyDescent="0.2">
      <c r="A208" s="187" t="s">
        <v>110</v>
      </c>
      <c r="B208" s="184"/>
      <c r="C208" s="176"/>
      <c r="D208" s="176"/>
      <c r="E208" s="188" t="s">
        <v>448</v>
      </c>
      <c r="F208" s="186"/>
      <c r="G208" s="180" t="s">
        <v>403</v>
      </c>
      <c r="H208" s="391">
        <f>ROUNDUP(W208,2)</f>
        <v>2.9499999999999997</v>
      </c>
      <c r="I208" s="181"/>
      <c r="J208" s="181"/>
      <c r="K208" s="183"/>
      <c r="L208" s="152"/>
      <c r="M208" s="215">
        <v>20</v>
      </c>
      <c r="N208" s="215">
        <v>0.3</v>
      </c>
      <c r="O208" s="439">
        <v>0.17499999999999999</v>
      </c>
      <c r="P208" s="215">
        <v>1.2</v>
      </c>
      <c r="Q208" s="215">
        <f>3.473*2</f>
        <v>6.9459999999999997</v>
      </c>
      <c r="R208" s="215">
        <v>0.15</v>
      </c>
      <c r="S208" s="215">
        <v>1.2</v>
      </c>
      <c r="T208" s="215">
        <v>2.4</v>
      </c>
      <c r="U208" s="215">
        <v>0.15</v>
      </c>
      <c r="V208" s="215">
        <v>1.2</v>
      </c>
      <c r="W208" s="216">
        <f>(M208*N208*O208*P208)+(Q208*R208*S208)+(T208*U208*V208)</f>
        <v>2.9422799999999998</v>
      </c>
      <c r="X208" s="216">
        <f>(M208*O208*P208)+(Q208*S208)+(T208*V208)</f>
        <v>15.415199999999999</v>
      </c>
    </row>
    <row r="209" spans="1:18" s="155" customFormat="1" x14ac:dyDescent="0.2">
      <c r="A209" s="187"/>
      <c r="B209" s="184"/>
      <c r="C209" s="176"/>
      <c r="D209" s="176"/>
      <c r="E209" s="188"/>
      <c r="F209" s="186"/>
      <c r="G209" s="180"/>
      <c r="H209" s="391"/>
      <c r="I209" s="181"/>
      <c r="J209" s="181"/>
      <c r="K209" s="183"/>
      <c r="L209" s="152"/>
    </row>
    <row r="210" spans="1:18" s="155" customFormat="1" ht="12" customHeight="1" x14ac:dyDescent="0.2">
      <c r="A210" s="187"/>
      <c r="B210" s="184"/>
      <c r="C210" s="176"/>
      <c r="D210" s="176"/>
      <c r="E210" s="188"/>
      <c r="F210" s="186"/>
      <c r="G210" s="180"/>
      <c r="H210" s="408"/>
      <c r="I210" s="181"/>
      <c r="J210" s="181"/>
      <c r="K210" s="183"/>
      <c r="L210" s="152"/>
    </row>
    <row r="211" spans="1:18" s="155" customFormat="1" ht="12" customHeight="1" x14ac:dyDescent="0.2">
      <c r="A211" s="189" t="s">
        <v>412</v>
      </c>
      <c r="B211" s="190" t="s">
        <v>111</v>
      </c>
      <c r="C211" s="192"/>
      <c r="D211" s="192"/>
      <c r="E211" s="193"/>
      <c r="F211" s="186"/>
      <c r="G211" s="180"/>
      <c r="H211" s="391"/>
      <c r="I211" s="181"/>
      <c r="J211" s="181"/>
      <c r="K211" s="183"/>
      <c r="L211" s="152"/>
    </row>
    <row r="212" spans="1:18" s="155" customFormat="1" x14ac:dyDescent="0.2">
      <c r="A212" s="187"/>
      <c r="B212" s="184"/>
      <c r="C212" s="205" t="s">
        <v>183</v>
      </c>
      <c r="D212" s="192"/>
      <c r="E212" s="206"/>
      <c r="F212" s="186"/>
      <c r="G212" s="180"/>
      <c r="H212" s="391"/>
      <c r="I212" s="181"/>
      <c r="J212" s="181"/>
      <c r="K212" s="183"/>
      <c r="L212" s="152"/>
      <c r="M212" s="155" t="s">
        <v>165</v>
      </c>
      <c r="N212" s="155" t="s">
        <v>166</v>
      </c>
      <c r="O212" s="155" t="s">
        <v>168</v>
      </c>
      <c r="P212" s="223"/>
      <c r="Q212" s="223" t="s">
        <v>167</v>
      </c>
    </row>
    <row r="213" spans="1:18" s="155" customFormat="1" ht="15" x14ac:dyDescent="0.2">
      <c r="A213" s="187" t="s">
        <v>352</v>
      </c>
      <c r="B213" s="211">
        <v>425</v>
      </c>
      <c r="C213" s="198" t="s">
        <v>176</v>
      </c>
      <c r="D213" s="198">
        <v>200</v>
      </c>
      <c r="E213" s="199" t="s">
        <v>184</v>
      </c>
      <c r="F213" s="186"/>
      <c r="G213" s="180" t="s">
        <v>403</v>
      </c>
      <c r="H213" s="391">
        <f>ROUNDUP(Q213,2)</f>
        <v>10.81</v>
      </c>
      <c r="I213" s="181"/>
      <c r="J213" s="181"/>
      <c r="K213" s="183"/>
      <c r="L213" s="152"/>
      <c r="M213" s="153">
        <f>98.45+17.648+4.375*2+2.3</f>
        <v>127.148</v>
      </c>
      <c r="N213" s="202">
        <f>B213/1000</f>
        <v>0.42499999999999999</v>
      </c>
      <c r="O213" s="202">
        <f>D213/1000</f>
        <v>0.2</v>
      </c>
      <c r="P213" s="222"/>
      <c r="Q213" s="223">
        <f>O213*(N213-P213)*M213</f>
        <v>10.80758</v>
      </c>
    </row>
    <row r="214" spans="1:18" s="155" customFormat="1" ht="15" x14ac:dyDescent="0.2">
      <c r="A214" s="210" t="s">
        <v>424</v>
      </c>
      <c r="B214" s="211">
        <v>350</v>
      </c>
      <c r="C214" s="198" t="s">
        <v>176</v>
      </c>
      <c r="D214" s="198">
        <v>200</v>
      </c>
      <c r="E214" s="199" t="s">
        <v>429</v>
      </c>
      <c r="F214" s="186"/>
      <c r="G214" s="180" t="s">
        <v>403</v>
      </c>
      <c r="H214" s="391">
        <f>ROUNDUP(Q214,2)</f>
        <v>12.959999999999999</v>
      </c>
      <c r="I214" s="181"/>
      <c r="J214" s="181"/>
      <c r="K214" s="183"/>
      <c r="L214" s="152"/>
      <c r="M214" s="153">
        <f>116.95+1.823*11+1.875*4+1.825*11+2.925*7</f>
        <v>185.053</v>
      </c>
      <c r="N214" s="202">
        <f>B214/1000</f>
        <v>0.35</v>
      </c>
      <c r="O214" s="202">
        <f>D214/1000</f>
        <v>0.2</v>
      </c>
      <c r="P214" s="222"/>
      <c r="Q214" s="223">
        <f>O214*(N214-P214)*M214</f>
        <v>12.953709999999999</v>
      </c>
    </row>
    <row r="215" spans="1:18" s="155" customFormat="1" x14ac:dyDescent="0.2">
      <c r="A215" s="187"/>
      <c r="B215" s="184"/>
      <c r="C215" s="176"/>
      <c r="D215" s="176"/>
      <c r="E215" s="188"/>
      <c r="F215" s="186"/>
      <c r="G215" s="180"/>
      <c r="H215" s="391"/>
      <c r="I215" s="181"/>
      <c r="J215" s="181"/>
      <c r="K215" s="183"/>
      <c r="L215" s="152"/>
    </row>
    <row r="216" spans="1:18" s="155" customFormat="1" x14ac:dyDescent="0.2">
      <c r="A216" s="187"/>
      <c r="B216" s="184"/>
      <c r="C216" s="176"/>
      <c r="D216" s="176"/>
      <c r="E216" s="188"/>
      <c r="F216" s="186"/>
      <c r="G216" s="180"/>
      <c r="H216" s="391"/>
      <c r="I216" s="181"/>
      <c r="J216" s="181"/>
      <c r="K216" s="183"/>
      <c r="L216" s="152"/>
    </row>
    <row r="217" spans="1:18" s="155" customFormat="1" x14ac:dyDescent="0.2">
      <c r="A217" s="187"/>
      <c r="B217" s="184"/>
      <c r="C217" s="176"/>
      <c r="D217" s="192" t="s">
        <v>45</v>
      </c>
      <c r="E217" s="206"/>
      <c r="F217" s="186"/>
      <c r="G217" s="180"/>
      <c r="H217" s="391"/>
      <c r="I217" s="181"/>
      <c r="J217" s="181"/>
      <c r="K217" s="183"/>
      <c r="L217" s="152"/>
      <c r="M217" s="155" t="s">
        <v>165</v>
      </c>
      <c r="N217" s="155" t="s">
        <v>168</v>
      </c>
      <c r="O217" s="155" t="s">
        <v>172</v>
      </c>
      <c r="P217" s="155" t="s">
        <v>173</v>
      </c>
      <c r="Q217" s="155" t="s">
        <v>174</v>
      </c>
      <c r="R217" s="155" t="s">
        <v>273</v>
      </c>
    </row>
    <row r="218" spans="1:18" s="140" customFormat="1" ht="15" x14ac:dyDescent="0.2">
      <c r="A218" s="187" t="s">
        <v>426</v>
      </c>
      <c r="B218" s="211">
        <v>250</v>
      </c>
      <c r="C218" s="198" t="s">
        <v>176</v>
      </c>
      <c r="D218" s="198">
        <v>250</v>
      </c>
      <c r="E218" s="199" t="s">
        <v>180</v>
      </c>
      <c r="F218" s="200"/>
      <c r="G218" s="180" t="s">
        <v>403</v>
      </c>
      <c r="H218" s="391">
        <f t="shared" ref="H218:H219" si="9">ROUNDUP(Q218,2)</f>
        <v>1.75</v>
      </c>
      <c r="I218" s="212"/>
      <c r="J218" s="212"/>
      <c r="K218" s="213"/>
      <c r="L218" s="139"/>
      <c r="M218" s="214">
        <f t="shared" ref="M218:M219" si="10">B218/1000</f>
        <v>0.25</v>
      </c>
      <c r="N218" s="214">
        <f t="shared" ref="N218:N219" si="11">D218/1000</f>
        <v>0.25</v>
      </c>
      <c r="O218" s="425">
        <f>3.5</f>
        <v>3.5</v>
      </c>
      <c r="P218" s="425">
        <v>8</v>
      </c>
      <c r="Q218" s="216">
        <f>P218*O218*N218*M218</f>
        <v>1.75</v>
      </c>
      <c r="R218" s="216">
        <f>O218*(N218+M218)*2*P218</f>
        <v>28</v>
      </c>
    </row>
    <row r="219" spans="1:18" s="200" customFormat="1" ht="15" x14ac:dyDescent="0.2">
      <c r="A219" s="187" t="s">
        <v>425</v>
      </c>
      <c r="B219" s="211">
        <v>450</v>
      </c>
      <c r="C219" s="198" t="s">
        <v>176</v>
      </c>
      <c r="D219" s="198">
        <v>250</v>
      </c>
      <c r="E219" s="199" t="s">
        <v>181</v>
      </c>
      <c r="G219" s="180" t="s">
        <v>403</v>
      </c>
      <c r="H219" s="391">
        <f t="shared" si="9"/>
        <v>9.4499999999999993</v>
      </c>
      <c r="I219" s="212"/>
      <c r="J219" s="212"/>
      <c r="K219" s="213"/>
      <c r="L219" s="139"/>
      <c r="M219" s="432">
        <f t="shared" si="10"/>
        <v>0.45</v>
      </c>
      <c r="N219" s="432">
        <f t="shared" si="11"/>
        <v>0.25</v>
      </c>
      <c r="O219" s="425">
        <v>3.5</v>
      </c>
      <c r="P219" s="433">
        <v>24</v>
      </c>
      <c r="Q219" s="434">
        <f t="shared" ref="Q219" si="12">P219*O219*N219*M219</f>
        <v>9.4500000000000011</v>
      </c>
      <c r="R219" s="434">
        <f t="shared" ref="R219" si="13">O219*(N219+M219)*2*P219</f>
        <v>117.6</v>
      </c>
    </row>
    <row r="220" spans="1:18" s="155" customFormat="1" x14ac:dyDescent="0.2">
      <c r="A220" s="187"/>
      <c r="B220" s="184"/>
      <c r="C220" s="176"/>
      <c r="D220" s="176"/>
      <c r="E220" s="188"/>
      <c r="F220" s="186"/>
      <c r="G220" s="180"/>
      <c r="H220" s="391"/>
      <c r="I220" s="181"/>
      <c r="J220" s="181"/>
      <c r="K220" s="183"/>
      <c r="L220" s="152"/>
    </row>
    <row r="221" spans="1:18" s="155" customFormat="1" ht="12" customHeight="1" x14ac:dyDescent="0.2">
      <c r="A221" s="187"/>
      <c r="B221" s="184"/>
      <c r="C221" s="205" t="s">
        <v>44</v>
      </c>
      <c r="D221" s="176"/>
      <c r="E221" s="206"/>
      <c r="F221" s="186"/>
      <c r="G221" s="180"/>
      <c r="H221" s="391"/>
      <c r="I221" s="181"/>
      <c r="J221" s="181"/>
      <c r="K221" s="183"/>
      <c r="L221" s="152"/>
      <c r="M221" s="155" t="s">
        <v>178</v>
      </c>
      <c r="N221" s="155" t="s">
        <v>179</v>
      </c>
      <c r="O221" s="155" t="s">
        <v>177</v>
      </c>
    </row>
    <row r="222" spans="1:18" s="220" customFormat="1" ht="12" customHeight="1" x14ac:dyDescent="0.2">
      <c r="A222" s="187" t="s">
        <v>428</v>
      </c>
      <c r="B222" s="184"/>
      <c r="C222" s="176"/>
      <c r="D222" s="176">
        <v>150</v>
      </c>
      <c r="E222" s="188" t="s">
        <v>427</v>
      </c>
      <c r="F222" s="186"/>
      <c r="G222" s="180" t="s">
        <v>403</v>
      </c>
      <c r="H222" s="391">
        <f>ROUNDUP(O222,2)</f>
        <v>50.14</v>
      </c>
      <c r="I222" s="181"/>
      <c r="J222" s="181"/>
      <c r="K222" s="183"/>
      <c r="L222" s="219"/>
      <c r="M222" s="214">
        <f>D222/1000</f>
        <v>0.15</v>
      </c>
      <c r="N222" s="77">
        <f>770.663-9.652-426.763</f>
        <v>334.24799999999999</v>
      </c>
      <c r="O222" s="216">
        <f>N222*M222</f>
        <v>50.1372</v>
      </c>
    </row>
    <row r="223" spans="1:18" s="155" customFormat="1" x14ac:dyDescent="0.2">
      <c r="A223" s="187"/>
      <c r="B223" s="184"/>
      <c r="C223" s="176"/>
      <c r="D223" s="176"/>
      <c r="E223" s="188"/>
      <c r="F223" s="186"/>
      <c r="G223" s="180"/>
      <c r="H223" s="391"/>
      <c r="I223" s="181"/>
      <c r="J223" s="181"/>
      <c r="K223" s="183"/>
      <c r="L223" s="152"/>
    </row>
    <row r="224" spans="1:18" s="155" customFormat="1" ht="12" customHeight="1" x14ac:dyDescent="0.2">
      <c r="A224" s="187"/>
      <c r="B224" s="184"/>
      <c r="C224" s="176"/>
      <c r="D224" s="176"/>
      <c r="E224" s="188"/>
      <c r="F224" s="186"/>
      <c r="G224" s="180"/>
      <c r="H224" s="408"/>
      <c r="I224" s="181"/>
      <c r="J224" s="181"/>
      <c r="K224" s="183"/>
      <c r="L224" s="152"/>
    </row>
    <row r="225" spans="1:17" s="155" customFormat="1" ht="12" customHeight="1" x14ac:dyDescent="0.2">
      <c r="A225" s="189" t="s">
        <v>353</v>
      </c>
      <c r="B225" s="190" t="s">
        <v>411</v>
      </c>
      <c r="C225" s="192"/>
      <c r="D225" s="192"/>
      <c r="E225" s="193"/>
      <c r="F225" s="186"/>
      <c r="G225" s="180"/>
      <c r="H225" s="391"/>
      <c r="I225" s="181"/>
      <c r="J225" s="181"/>
      <c r="K225" s="183"/>
      <c r="L225" s="152"/>
    </row>
    <row r="226" spans="1:17" s="155" customFormat="1" x14ac:dyDescent="0.2">
      <c r="A226" s="187"/>
      <c r="B226" s="184"/>
      <c r="C226" s="205" t="s">
        <v>183</v>
      </c>
      <c r="D226" s="192"/>
      <c r="E226" s="206"/>
      <c r="F226" s="186"/>
      <c r="G226" s="180"/>
      <c r="H226" s="391"/>
      <c r="I226" s="181"/>
      <c r="J226" s="181"/>
      <c r="K226" s="183"/>
      <c r="L226" s="152"/>
      <c r="M226" s="155" t="s">
        <v>165</v>
      </c>
      <c r="N226" s="155" t="s">
        <v>166</v>
      </c>
      <c r="O226" s="155" t="s">
        <v>168</v>
      </c>
      <c r="P226" s="223"/>
      <c r="Q226" s="223" t="s">
        <v>167</v>
      </c>
    </row>
    <row r="227" spans="1:17" s="155" customFormat="1" ht="15" x14ac:dyDescent="0.2">
      <c r="A227" s="187" t="s">
        <v>354</v>
      </c>
      <c r="B227" s="211">
        <v>300</v>
      </c>
      <c r="C227" s="198" t="s">
        <v>176</v>
      </c>
      <c r="D227" s="198">
        <v>200</v>
      </c>
      <c r="E227" s="199" t="s">
        <v>203</v>
      </c>
      <c r="F227" s="186"/>
      <c r="G227" s="180" t="s">
        <v>403</v>
      </c>
      <c r="H227" s="391">
        <f>ROUNDUP(Q227,2)</f>
        <v>3</v>
      </c>
      <c r="I227" s="181"/>
      <c r="J227" s="181"/>
      <c r="K227" s="183"/>
      <c r="L227" s="152"/>
      <c r="M227" s="153">
        <f>40.71+2.3*4</f>
        <v>49.91</v>
      </c>
      <c r="N227" s="202">
        <f>B227/1000</f>
        <v>0.3</v>
      </c>
      <c r="O227" s="202">
        <f>D227/1000</f>
        <v>0.2</v>
      </c>
      <c r="P227" s="222"/>
      <c r="Q227" s="223">
        <f>O227*(N227-P227)*M227</f>
        <v>2.9945999999999997</v>
      </c>
    </row>
    <row r="228" spans="1:17" s="155" customFormat="1" x14ac:dyDescent="0.2">
      <c r="A228" s="187"/>
      <c r="B228" s="184"/>
      <c r="C228" s="176"/>
      <c r="D228" s="176"/>
      <c r="E228" s="188"/>
      <c r="F228" s="186"/>
      <c r="G228" s="180"/>
      <c r="H228" s="391"/>
      <c r="I228" s="181"/>
      <c r="J228" s="181"/>
      <c r="K228" s="183"/>
      <c r="L228" s="152"/>
    </row>
    <row r="229" spans="1:17" s="155" customFormat="1" ht="12" customHeight="1" x14ac:dyDescent="0.2">
      <c r="A229" s="187"/>
      <c r="B229" s="184"/>
      <c r="C229" s="205" t="s">
        <v>44</v>
      </c>
      <c r="D229" s="176"/>
      <c r="E229" s="206"/>
      <c r="F229" s="186"/>
      <c r="G229" s="180"/>
      <c r="H229" s="391"/>
      <c r="I229" s="181"/>
      <c r="J229" s="181"/>
      <c r="K229" s="183"/>
      <c r="L229" s="152"/>
      <c r="M229" s="155" t="s">
        <v>178</v>
      </c>
      <c r="N229" s="155" t="s">
        <v>179</v>
      </c>
      <c r="O229" s="155" t="s">
        <v>177</v>
      </c>
    </row>
    <row r="230" spans="1:17" s="220" customFormat="1" ht="12" customHeight="1" x14ac:dyDescent="0.2">
      <c r="A230" s="187" t="s">
        <v>430</v>
      </c>
      <c r="B230" s="184"/>
      <c r="C230" s="176"/>
      <c r="D230" s="176">
        <v>150</v>
      </c>
      <c r="E230" s="188" t="s">
        <v>427</v>
      </c>
      <c r="F230" s="186"/>
      <c r="G230" s="180" t="s">
        <v>403</v>
      </c>
      <c r="H230" s="391">
        <f>ROUNDUP(O230,2)</f>
        <v>7.3199999999999994</v>
      </c>
      <c r="I230" s="181"/>
      <c r="J230" s="181"/>
      <c r="K230" s="183"/>
      <c r="L230" s="219"/>
      <c r="M230" s="214">
        <f>D230/1000</f>
        <v>0.15</v>
      </c>
      <c r="N230" s="77">
        <v>48.749000000000002</v>
      </c>
      <c r="O230" s="216">
        <f>N230*M230</f>
        <v>7.3123500000000003</v>
      </c>
    </row>
    <row r="231" spans="1:17" s="155" customFormat="1" x14ac:dyDescent="0.2">
      <c r="A231" s="187"/>
      <c r="B231" s="184"/>
      <c r="C231" s="176"/>
      <c r="D231" s="176"/>
      <c r="E231" s="188"/>
      <c r="F231" s="186"/>
      <c r="G231" s="180"/>
      <c r="H231" s="391"/>
      <c r="I231" s="181"/>
      <c r="J231" s="181"/>
      <c r="K231" s="183"/>
      <c r="L231" s="152"/>
    </row>
    <row r="232" spans="1:17" s="155" customFormat="1" x14ac:dyDescent="0.2">
      <c r="A232" s="187"/>
      <c r="B232" s="184"/>
      <c r="C232" s="176"/>
      <c r="D232" s="176"/>
      <c r="E232" s="188"/>
      <c r="F232" s="186"/>
      <c r="G232" s="180"/>
      <c r="H232" s="391"/>
      <c r="I232" s="181"/>
      <c r="J232" s="181"/>
      <c r="K232" s="183"/>
      <c r="L232" s="152"/>
    </row>
    <row r="233" spans="1:17" s="453" customFormat="1" x14ac:dyDescent="0.2">
      <c r="A233" s="450"/>
      <c r="B233" s="451"/>
      <c r="C233" s="452"/>
      <c r="D233" s="452"/>
      <c r="E233" s="448"/>
      <c r="G233" s="217"/>
      <c r="H233" s="392"/>
      <c r="I233" s="454"/>
      <c r="J233" s="454"/>
      <c r="K233" s="455"/>
      <c r="L233" s="456"/>
    </row>
    <row r="234" spans="1:17" s="461" customFormat="1" ht="12" customHeight="1" x14ac:dyDescent="0.2">
      <c r="A234" s="457" t="s">
        <v>431</v>
      </c>
      <c r="B234" s="458" t="s">
        <v>413</v>
      </c>
      <c r="C234" s="459"/>
      <c r="D234" s="459"/>
      <c r="E234" s="460"/>
      <c r="G234" s="218"/>
      <c r="H234" s="393"/>
      <c r="I234" s="462"/>
      <c r="J234" s="462"/>
      <c r="K234" s="463"/>
      <c r="L234" s="464"/>
    </row>
    <row r="235" spans="1:17" s="155" customFormat="1" x14ac:dyDescent="0.2">
      <c r="A235" s="187"/>
      <c r="B235" s="184"/>
      <c r="C235" s="205" t="s">
        <v>183</v>
      </c>
      <c r="D235" s="192"/>
      <c r="E235" s="206"/>
      <c r="F235" s="186"/>
      <c r="G235" s="180"/>
      <c r="H235" s="391"/>
      <c r="I235" s="181"/>
      <c r="J235" s="181"/>
      <c r="K235" s="183"/>
      <c r="L235" s="152"/>
      <c r="M235" s="155" t="s">
        <v>165</v>
      </c>
      <c r="N235" s="155" t="s">
        <v>166</v>
      </c>
      <c r="O235" s="155" t="s">
        <v>168</v>
      </c>
      <c r="P235" s="223"/>
      <c r="Q235" s="223" t="s">
        <v>167</v>
      </c>
    </row>
    <row r="236" spans="1:17" s="155" customFormat="1" ht="15" x14ac:dyDescent="0.2">
      <c r="A236" s="187" t="s">
        <v>432</v>
      </c>
      <c r="B236" s="211">
        <v>300</v>
      </c>
      <c r="C236" s="198" t="s">
        <v>176</v>
      </c>
      <c r="D236" s="198">
        <v>200</v>
      </c>
      <c r="E236" s="199" t="s">
        <v>184</v>
      </c>
      <c r="F236" s="186"/>
      <c r="G236" s="180" t="s">
        <v>403</v>
      </c>
      <c r="H236" s="391">
        <f t="shared" ref="H236" si="14">ROUNDUP(Q236,2)</f>
        <v>5.6099999999999994</v>
      </c>
      <c r="I236" s="181"/>
      <c r="J236" s="181"/>
      <c r="K236" s="183"/>
      <c r="L236" s="152"/>
      <c r="M236" s="221">
        <v>93.46</v>
      </c>
      <c r="N236" s="202">
        <f t="shared" ref="N236" si="15">B236/1000</f>
        <v>0.3</v>
      </c>
      <c r="O236" s="202">
        <f t="shared" ref="O236" si="16">D236/1000</f>
        <v>0.2</v>
      </c>
      <c r="P236" s="222"/>
      <c r="Q236" s="223">
        <f>O236*(N236-P236)*M236</f>
        <v>5.6075999999999997</v>
      </c>
    </row>
    <row r="237" spans="1:17" s="155" customFormat="1" x14ac:dyDescent="0.2">
      <c r="A237" s="187"/>
      <c r="B237" s="184"/>
      <c r="C237" s="176"/>
      <c r="D237" s="176"/>
      <c r="E237" s="188"/>
      <c r="F237" s="186"/>
      <c r="G237" s="180"/>
      <c r="H237" s="391"/>
      <c r="I237" s="181"/>
      <c r="J237" s="181"/>
      <c r="K237" s="183"/>
      <c r="L237" s="152"/>
    </row>
    <row r="238" spans="1:17" s="155" customFormat="1" ht="12" customHeight="1" x14ac:dyDescent="0.2">
      <c r="A238" s="187"/>
      <c r="B238" s="184"/>
      <c r="C238" s="176"/>
      <c r="D238" s="176"/>
      <c r="E238" s="188"/>
      <c r="F238" s="186"/>
      <c r="G238" s="180"/>
      <c r="H238" s="391"/>
      <c r="I238" s="181"/>
      <c r="J238" s="181"/>
      <c r="K238" s="183"/>
      <c r="L238" s="152"/>
    </row>
    <row r="239" spans="1:17" s="155" customFormat="1" ht="12" customHeight="1" x14ac:dyDescent="0.2">
      <c r="A239" s="189" t="s">
        <v>433</v>
      </c>
      <c r="B239" s="190" t="s">
        <v>436</v>
      </c>
      <c r="C239" s="192"/>
      <c r="D239" s="192"/>
      <c r="E239" s="193"/>
      <c r="F239" s="186"/>
      <c r="G239" s="180"/>
      <c r="H239" s="391"/>
      <c r="I239" s="181"/>
      <c r="J239" s="181"/>
      <c r="K239" s="183"/>
      <c r="L239" s="152"/>
    </row>
    <row r="240" spans="1:17" s="155" customFormat="1" x14ac:dyDescent="0.2">
      <c r="A240" s="187"/>
      <c r="B240" s="184"/>
      <c r="C240" s="205" t="s">
        <v>437</v>
      </c>
      <c r="D240" s="192"/>
      <c r="E240" s="206"/>
      <c r="F240" s="186"/>
      <c r="G240" s="180"/>
      <c r="H240" s="391"/>
      <c r="I240" s="181"/>
      <c r="J240" s="181"/>
      <c r="K240" s="183"/>
      <c r="L240" s="152"/>
      <c r="M240" s="155" t="s">
        <v>165</v>
      </c>
      <c r="N240" s="155" t="s">
        <v>166</v>
      </c>
      <c r="O240" s="155" t="s">
        <v>168</v>
      </c>
      <c r="P240" s="223"/>
      <c r="Q240" s="223" t="s">
        <v>167</v>
      </c>
    </row>
    <row r="241" spans="1:19" s="220" customFormat="1" ht="12" customHeight="1" x14ac:dyDescent="0.2">
      <c r="A241" s="187" t="s">
        <v>438</v>
      </c>
      <c r="B241" s="184"/>
      <c r="C241" s="176"/>
      <c r="D241" s="176">
        <v>75</v>
      </c>
      <c r="E241" s="188" t="s">
        <v>440</v>
      </c>
      <c r="F241" s="186"/>
      <c r="G241" s="180" t="s">
        <v>5</v>
      </c>
      <c r="H241" s="391">
        <v>2</v>
      </c>
      <c r="I241" s="181"/>
      <c r="J241" s="181"/>
      <c r="K241" s="183"/>
      <c r="L241" s="219"/>
      <c r="M241" s="214">
        <f>D241/1000</f>
        <v>7.4999999999999997E-2</v>
      </c>
      <c r="N241" s="77">
        <v>48.749000000000002</v>
      </c>
      <c r="O241" s="216">
        <f>N241*M241</f>
        <v>3.6561750000000002</v>
      </c>
    </row>
    <row r="242" spans="1:19" s="155" customFormat="1" x14ac:dyDescent="0.2">
      <c r="A242" s="187"/>
      <c r="B242" s="211"/>
      <c r="C242" s="198"/>
      <c r="D242" s="198"/>
      <c r="E242" s="199"/>
      <c r="F242" s="186"/>
      <c r="G242" s="180"/>
      <c r="H242" s="408"/>
      <c r="I242" s="181"/>
      <c r="J242" s="181"/>
      <c r="K242" s="183"/>
      <c r="L242" s="152"/>
      <c r="M242" s="186"/>
      <c r="N242" s="186"/>
      <c r="O242" s="225"/>
      <c r="P242" s="226"/>
      <c r="Q242" s="227"/>
      <c r="R242" s="186"/>
      <c r="S242" s="186"/>
    </row>
    <row r="243" spans="1:19" s="155" customFormat="1" x14ac:dyDescent="0.2">
      <c r="A243" s="187"/>
      <c r="B243" s="184"/>
      <c r="C243" s="205" t="s">
        <v>451</v>
      </c>
      <c r="D243" s="192"/>
      <c r="E243" s="206"/>
      <c r="F243" s="186"/>
      <c r="G243" s="180"/>
      <c r="H243" s="391"/>
      <c r="I243" s="181"/>
      <c r="J243" s="181"/>
      <c r="K243" s="183"/>
      <c r="L243" s="152"/>
      <c r="M243" s="155" t="s">
        <v>165</v>
      </c>
      <c r="N243" s="155" t="s">
        <v>166</v>
      </c>
      <c r="O243" s="155" t="s">
        <v>168</v>
      </c>
      <c r="P243" s="223"/>
      <c r="Q243" s="223" t="s">
        <v>167</v>
      </c>
    </row>
    <row r="244" spans="1:19" s="220" customFormat="1" ht="12" customHeight="1" x14ac:dyDescent="0.2">
      <c r="A244" s="187" t="s">
        <v>535</v>
      </c>
      <c r="B244" s="184">
        <v>150</v>
      </c>
      <c r="C244" s="176" t="s">
        <v>176</v>
      </c>
      <c r="D244" s="176">
        <v>150</v>
      </c>
      <c r="E244" s="188" t="s">
        <v>452</v>
      </c>
      <c r="F244" s="186"/>
      <c r="G244" s="180" t="s">
        <v>403</v>
      </c>
      <c r="H244" s="391">
        <f>ROUNDUP(Q244,2)</f>
        <v>0.86</v>
      </c>
      <c r="I244" s="181"/>
      <c r="J244" s="181"/>
      <c r="K244" s="183"/>
      <c r="L244" s="219"/>
      <c r="M244" s="214">
        <f>D244/1000</f>
        <v>0.15</v>
      </c>
      <c r="N244" s="77">
        <f>M279</f>
        <v>38.199999999999996</v>
      </c>
      <c r="O244" s="214">
        <f>M244</f>
        <v>0.15</v>
      </c>
      <c r="Q244" s="220">
        <f>N244*M244*O244</f>
        <v>0.85949999999999993</v>
      </c>
    </row>
    <row r="245" spans="1:19" s="235" customFormat="1" ht="11.25" customHeight="1" x14ac:dyDescent="0.2">
      <c r="A245" s="231"/>
      <c r="B245" s="232"/>
      <c r="C245" s="233"/>
      <c r="D245" s="233"/>
      <c r="E245" s="234"/>
      <c r="G245" s="236"/>
      <c r="H245" s="410"/>
      <c r="I245" s="237"/>
      <c r="J245" s="237"/>
      <c r="K245" s="238"/>
      <c r="L245" s="239"/>
    </row>
    <row r="246" spans="1:19" s="186" customFormat="1" ht="11.25" customHeight="1" x14ac:dyDescent="0.2">
      <c r="A246" s="187"/>
      <c r="B246" s="211"/>
      <c r="C246" s="198"/>
      <c r="D246" s="198"/>
      <c r="E246" s="199"/>
      <c r="G246" s="465"/>
      <c r="H246" s="466"/>
      <c r="I246" s="181"/>
      <c r="J246" s="181"/>
      <c r="K246" s="183"/>
      <c r="L246" s="152"/>
    </row>
    <row r="247" spans="1:19" s="186" customFormat="1" ht="11.25" customHeight="1" x14ac:dyDescent="0.2">
      <c r="A247" s="187"/>
      <c r="B247" s="211"/>
      <c r="C247" s="198"/>
      <c r="D247" s="198"/>
      <c r="E247" s="199"/>
      <c r="G247" s="465"/>
      <c r="H247" s="466"/>
      <c r="I247" s="181"/>
      <c r="J247" s="181"/>
      <c r="K247" s="183"/>
      <c r="L247" s="152"/>
    </row>
    <row r="248" spans="1:19" s="186" customFormat="1" ht="11.25" customHeight="1" x14ac:dyDescent="0.2">
      <c r="A248" s="187"/>
      <c r="B248" s="211"/>
      <c r="C248" s="198"/>
      <c r="D248" s="198"/>
      <c r="E248" s="199"/>
      <c r="G248" s="465"/>
      <c r="H248" s="466"/>
      <c r="I248" s="181"/>
      <c r="J248" s="181"/>
      <c r="K248" s="183"/>
      <c r="L248" s="152"/>
    </row>
    <row r="249" spans="1:19" s="186" customFormat="1" ht="11.25" customHeight="1" x14ac:dyDescent="0.2">
      <c r="A249" s="187"/>
      <c r="B249" s="211"/>
      <c r="C249" s="198"/>
      <c r="D249" s="198"/>
      <c r="E249" s="199"/>
      <c r="G249" s="465"/>
      <c r="H249" s="466"/>
      <c r="I249" s="181"/>
      <c r="J249" s="181"/>
      <c r="K249" s="183"/>
      <c r="L249" s="152"/>
    </row>
    <row r="250" spans="1:19" s="186" customFormat="1" ht="11.25" customHeight="1" x14ac:dyDescent="0.2">
      <c r="A250" s="187"/>
      <c r="B250" s="211"/>
      <c r="C250" s="198"/>
      <c r="D250" s="198"/>
      <c r="E250" s="199"/>
      <c r="G250" s="465"/>
      <c r="H250" s="466"/>
      <c r="I250" s="181"/>
      <c r="J250" s="181"/>
      <c r="K250" s="183"/>
      <c r="L250" s="152"/>
    </row>
    <row r="251" spans="1:19" s="186" customFormat="1" ht="11.25" customHeight="1" x14ac:dyDescent="0.2">
      <c r="A251" s="187"/>
      <c r="B251" s="211"/>
      <c r="C251" s="198"/>
      <c r="D251" s="198"/>
      <c r="E251" s="199"/>
      <c r="G251" s="465"/>
      <c r="H251" s="466"/>
      <c r="I251" s="181"/>
      <c r="J251" s="181"/>
      <c r="K251" s="183"/>
      <c r="L251" s="152"/>
    </row>
    <row r="252" spans="1:19" s="155" customFormat="1" ht="11.25" customHeight="1" x14ac:dyDescent="0.2">
      <c r="A252" s="187"/>
      <c r="B252" s="211"/>
      <c r="C252" s="198"/>
      <c r="D252" s="198"/>
      <c r="E252" s="199"/>
      <c r="F252" s="186"/>
      <c r="G252" s="180"/>
      <c r="H252" s="408"/>
      <c r="I252" s="181"/>
      <c r="J252" s="181"/>
      <c r="K252" s="183"/>
      <c r="L252" s="152"/>
    </row>
    <row r="253" spans="1:19" ht="12" customHeight="1" x14ac:dyDescent="0.2">
      <c r="A253" s="78"/>
      <c r="E253" s="92"/>
      <c r="G253" s="81"/>
      <c r="H253" s="402"/>
      <c r="I253" s="82"/>
      <c r="J253" s="82"/>
      <c r="K253" s="96"/>
    </row>
    <row r="254" spans="1:19" s="240" customFormat="1" x14ac:dyDescent="0.2">
      <c r="A254" s="68" t="s">
        <v>439</v>
      </c>
      <c r="B254" s="69"/>
      <c r="C254" s="70"/>
      <c r="D254" s="70"/>
      <c r="E254" s="71" t="s">
        <v>124</v>
      </c>
      <c r="F254" s="72"/>
      <c r="G254" s="73"/>
      <c r="H254" s="401"/>
      <c r="I254" s="74"/>
      <c r="J254" s="74"/>
      <c r="K254" s="101"/>
      <c r="L254" s="76"/>
    </row>
    <row r="255" spans="1:19" s="77" customFormat="1" x14ac:dyDescent="0.2">
      <c r="A255" s="68" t="s">
        <v>43</v>
      </c>
      <c r="B255" s="69"/>
      <c r="C255" s="70"/>
      <c r="D255" s="70"/>
      <c r="E255" s="71" t="s">
        <v>256</v>
      </c>
      <c r="F255" s="72"/>
      <c r="G255" s="73"/>
      <c r="H255" s="401"/>
      <c r="I255" s="74"/>
      <c r="J255" s="74"/>
      <c r="K255" s="75"/>
      <c r="L255" s="76"/>
    </row>
    <row r="256" spans="1:19" s="249" customFormat="1" ht="12" customHeight="1" x14ac:dyDescent="0.2">
      <c r="A256" s="241"/>
      <c r="B256" s="242"/>
      <c r="C256" s="243"/>
      <c r="D256" s="243"/>
      <c r="E256" s="244"/>
      <c r="F256" s="107"/>
      <c r="G256" s="245"/>
      <c r="H256" s="411"/>
      <c r="I256" s="246"/>
      <c r="J256" s="246"/>
      <c r="K256" s="247"/>
      <c r="L256" s="248"/>
    </row>
    <row r="257" spans="1:16" s="253" customFormat="1" ht="12" customHeight="1" x14ac:dyDescent="0.2">
      <c r="A257" s="112" t="s">
        <v>42</v>
      </c>
      <c r="B257" s="113" t="s">
        <v>14</v>
      </c>
      <c r="C257" s="114"/>
      <c r="D257" s="114"/>
      <c r="E257" s="250"/>
      <c r="F257" s="251"/>
      <c r="G257" s="117"/>
      <c r="H257" s="406"/>
      <c r="I257" s="118"/>
      <c r="J257" s="118"/>
      <c r="K257" s="119"/>
      <c r="L257" s="252"/>
    </row>
    <row r="258" spans="1:16" s="229" customFormat="1" ht="133.5" customHeight="1" x14ac:dyDescent="0.2">
      <c r="A258" s="142"/>
      <c r="B258" s="121"/>
      <c r="C258" s="122"/>
      <c r="D258" s="123" t="s">
        <v>206</v>
      </c>
      <c r="E258" s="230" t="s">
        <v>212</v>
      </c>
      <c r="F258" s="254"/>
      <c r="G258" s="126"/>
      <c r="H258" s="407"/>
      <c r="I258" s="127"/>
      <c r="J258" s="127"/>
      <c r="K258" s="119"/>
      <c r="L258" s="228"/>
    </row>
    <row r="259" spans="1:16" s="229" customFormat="1" ht="9" customHeight="1" x14ac:dyDescent="0.2">
      <c r="A259" s="142"/>
      <c r="B259" s="128"/>
      <c r="C259" s="122"/>
      <c r="D259" s="122"/>
      <c r="E259" s="255"/>
      <c r="F259" s="129"/>
      <c r="G259" s="126"/>
      <c r="H259" s="407"/>
      <c r="I259" s="127"/>
      <c r="J259" s="127"/>
      <c r="K259" s="119"/>
      <c r="L259" s="228"/>
    </row>
    <row r="260" spans="1:16" s="253" customFormat="1" ht="12" customHeight="1" x14ac:dyDescent="0.2">
      <c r="A260" s="112" t="s">
        <v>41</v>
      </c>
      <c r="B260" s="113" t="s">
        <v>355</v>
      </c>
      <c r="C260" s="114"/>
      <c r="D260" s="114"/>
      <c r="E260" s="250"/>
      <c r="F260" s="251"/>
      <c r="G260" s="117"/>
      <c r="H260" s="406"/>
      <c r="I260" s="118"/>
      <c r="J260" s="118"/>
      <c r="K260" s="119"/>
      <c r="L260" s="252"/>
    </row>
    <row r="261" spans="1:16" s="265" customFormat="1" ht="25.5" x14ac:dyDescent="0.2">
      <c r="A261" s="256"/>
      <c r="B261" s="257"/>
      <c r="C261" s="258"/>
      <c r="D261" s="258"/>
      <c r="E261" s="259" t="s">
        <v>274</v>
      </c>
      <c r="F261" s="260"/>
      <c r="G261" s="261"/>
      <c r="H261" s="412"/>
      <c r="I261" s="262"/>
      <c r="J261" s="262"/>
      <c r="K261" s="263"/>
      <c r="L261" s="264"/>
    </row>
    <row r="262" spans="1:16" s="273" customFormat="1" x14ac:dyDescent="0.2">
      <c r="A262" s="266"/>
      <c r="B262" s="267"/>
      <c r="C262" s="268"/>
      <c r="D262" s="268">
        <v>150</v>
      </c>
      <c r="E262" s="259" t="s">
        <v>275</v>
      </c>
      <c r="F262" s="269"/>
      <c r="G262" s="270"/>
      <c r="H262" s="438"/>
      <c r="I262" s="271"/>
      <c r="J262" s="271"/>
      <c r="K262" s="263"/>
      <c r="L262" s="272"/>
      <c r="M262" s="273" t="s">
        <v>243</v>
      </c>
      <c r="N262" s="273" t="s">
        <v>244</v>
      </c>
      <c r="O262" s="274" t="s">
        <v>245</v>
      </c>
      <c r="P262" s="273" t="s">
        <v>163</v>
      </c>
    </row>
    <row r="263" spans="1:16" s="155" customFormat="1" ht="15" x14ac:dyDescent="0.2">
      <c r="A263" s="187" t="s">
        <v>40</v>
      </c>
      <c r="B263" s="184"/>
      <c r="C263" s="176"/>
      <c r="D263" s="176"/>
      <c r="E263" s="188" t="s">
        <v>6</v>
      </c>
      <c r="F263" s="186"/>
      <c r="G263" s="180" t="s">
        <v>402</v>
      </c>
      <c r="H263" s="391" t="e">
        <f>ROUNDUP(P263,2)</f>
        <v>#REF!</v>
      </c>
      <c r="I263" s="181"/>
      <c r="J263" s="181"/>
      <c r="K263" s="183"/>
      <c r="L263" s="275"/>
      <c r="M263" s="12">
        <f>37.674+17.8+53.676</f>
        <v>109.15</v>
      </c>
      <c r="N263" s="224">
        <f>O201</f>
        <v>4.25</v>
      </c>
      <c r="O263" s="253" t="e">
        <f>#REF!+#REF!*#REF!+#REF!*#REF!+#REF!+#REF!*#REF!+#REF!*#REF!+#REF!+#REF!</f>
        <v>#REF!</v>
      </c>
      <c r="P263" s="276" t="e">
        <f>(M263*N263)-O263</f>
        <v>#REF!</v>
      </c>
    </row>
    <row r="264" spans="1:16" s="155" customFormat="1" ht="15" x14ac:dyDescent="0.2">
      <c r="A264" s="187" t="s">
        <v>103</v>
      </c>
      <c r="B264" s="184"/>
      <c r="C264" s="176"/>
      <c r="D264" s="176"/>
      <c r="E264" s="188" t="s">
        <v>111</v>
      </c>
      <c r="F264" s="186"/>
      <c r="G264" s="180" t="s">
        <v>402</v>
      </c>
      <c r="H264" s="391" t="e">
        <f>ROUNDUP(P264,2)</f>
        <v>#REF!</v>
      </c>
      <c r="I264" s="181"/>
      <c r="J264" s="181"/>
      <c r="K264" s="183"/>
      <c r="L264" s="275"/>
      <c r="M264" s="12">
        <v>98.35</v>
      </c>
      <c r="N264" s="224">
        <f>O218</f>
        <v>3.5</v>
      </c>
      <c r="O264" s="253" t="e">
        <f>#REF!*#REF!+#REF!*#REF!+#REF!</f>
        <v>#REF!</v>
      </c>
      <c r="P264" s="276" t="e">
        <f>(M264*N264)-O264</f>
        <v>#REF!</v>
      </c>
    </row>
    <row r="265" spans="1:16" s="155" customFormat="1" x14ac:dyDescent="0.2">
      <c r="A265" s="187"/>
      <c r="B265" s="184"/>
      <c r="C265" s="176"/>
      <c r="D265" s="176"/>
      <c r="E265" s="185"/>
      <c r="F265" s="186"/>
      <c r="G265" s="180"/>
      <c r="H265" s="391"/>
      <c r="I265" s="181"/>
      <c r="J265" s="181"/>
      <c r="K265" s="183"/>
      <c r="L265" s="275"/>
    </row>
    <row r="266" spans="1:16" s="273" customFormat="1" x14ac:dyDescent="0.2">
      <c r="A266" s="266"/>
      <c r="B266" s="267"/>
      <c r="C266" s="268"/>
      <c r="D266" s="268">
        <v>150</v>
      </c>
      <c r="E266" s="259" t="s">
        <v>443</v>
      </c>
      <c r="F266" s="269"/>
      <c r="G266" s="270"/>
      <c r="H266" s="438"/>
      <c r="I266" s="271"/>
      <c r="J266" s="271"/>
      <c r="K266" s="263"/>
      <c r="L266" s="272"/>
      <c r="M266" s="273" t="s">
        <v>243</v>
      </c>
      <c r="N266" s="273" t="s">
        <v>244</v>
      </c>
      <c r="O266" s="274" t="s">
        <v>245</v>
      </c>
      <c r="P266" s="273" t="s">
        <v>163</v>
      </c>
    </row>
    <row r="267" spans="1:16" s="155" customFormat="1" ht="15" x14ac:dyDescent="0.2">
      <c r="A267" s="187" t="s">
        <v>434</v>
      </c>
      <c r="B267" s="184"/>
      <c r="C267" s="176"/>
      <c r="D267" s="176"/>
      <c r="E267" s="188" t="s">
        <v>111</v>
      </c>
      <c r="F267" s="186"/>
      <c r="G267" s="180" t="s">
        <v>402</v>
      </c>
      <c r="H267" s="391">
        <f>ROUNDUP(P267,2)</f>
        <v>94.05</v>
      </c>
      <c r="I267" s="181"/>
      <c r="J267" s="181"/>
      <c r="K267" s="183"/>
      <c r="L267" s="275"/>
      <c r="M267" s="12">
        <f>94.05</f>
        <v>94.05</v>
      </c>
      <c r="N267" s="224">
        <v>1</v>
      </c>
      <c r="O267" s="253"/>
      <c r="P267" s="276">
        <f>(M267*N267)-O267</f>
        <v>94.05</v>
      </c>
    </row>
    <row r="268" spans="1:16" s="155" customFormat="1" x14ac:dyDescent="0.2">
      <c r="A268" s="187"/>
      <c r="B268" s="184"/>
      <c r="C268" s="176"/>
      <c r="D268" s="176"/>
      <c r="E268" s="185"/>
      <c r="F268" s="186"/>
      <c r="G268" s="180"/>
      <c r="H268" s="391"/>
      <c r="I268" s="181"/>
      <c r="J268" s="181"/>
      <c r="K268" s="183"/>
      <c r="L268" s="275"/>
    </row>
    <row r="269" spans="1:16" s="155" customFormat="1" x14ac:dyDescent="0.2">
      <c r="A269" s="187"/>
      <c r="B269" s="184"/>
      <c r="C269" s="176"/>
      <c r="D269" s="176"/>
      <c r="E269" s="185"/>
      <c r="F269" s="186"/>
      <c r="G269" s="180"/>
      <c r="H269" s="391"/>
      <c r="I269" s="181"/>
      <c r="J269" s="181"/>
      <c r="K269" s="183"/>
      <c r="L269" s="275"/>
    </row>
    <row r="270" spans="1:16" s="265" customFormat="1" ht="25.5" x14ac:dyDescent="0.2">
      <c r="A270" s="256"/>
      <c r="B270" s="257"/>
      <c r="C270" s="258"/>
      <c r="D270" s="258"/>
      <c r="E270" s="277" t="s">
        <v>276</v>
      </c>
      <c r="F270" s="260"/>
      <c r="G270" s="261"/>
      <c r="H270" s="395"/>
      <c r="I270" s="262"/>
      <c r="J270" s="262"/>
      <c r="K270" s="263"/>
      <c r="L270" s="264"/>
    </row>
    <row r="271" spans="1:16" s="140" customFormat="1" x14ac:dyDescent="0.2">
      <c r="A271" s="187"/>
      <c r="B271" s="175"/>
      <c r="C271" s="176"/>
      <c r="D271" s="176">
        <v>150</v>
      </c>
      <c r="E271" s="259" t="s">
        <v>275</v>
      </c>
      <c r="F271" s="200"/>
      <c r="G271" s="180"/>
      <c r="H271" s="391"/>
      <c r="I271" s="181"/>
      <c r="J271" s="181"/>
      <c r="K271" s="183"/>
      <c r="L271" s="275"/>
      <c r="M271" s="273" t="s">
        <v>243</v>
      </c>
      <c r="N271" s="273" t="s">
        <v>244</v>
      </c>
      <c r="O271" s="274" t="s">
        <v>245</v>
      </c>
      <c r="P271" s="273" t="s">
        <v>163</v>
      </c>
    </row>
    <row r="272" spans="1:16" s="155" customFormat="1" ht="15" x14ac:dyDescent="0.2">
      <c r="A272" s="187" t="s">
        <v>435</v>
      </c>
      <c r="B272" s="184"/>
      <c r="C272" s="176"/>
      <c r="D272" s="176"/>
      <c r="E272" s="188" t="s">
        <v>6</v>
      </c>
      <c r="F272" s="186"/>
      <c r="G272" s="180" t="s">
        <v>402</v>
      </c>
      <c r="H272" s="391" t="e">
        <f>ROUNDUP(P272,2)</f>
        <v>#REF!</v>
      </c>
      <c r="I272" s="181"/>
      <c r="J272" s="181"/>
      <c r="K272" s="183"/>
      <c r="L272" s="275"/>
      <c r="M272" s="12">
        <f>6.45+4.45*2+17.648+3.025*4+5.053</f>
        <v>50.151000000000003</v>
      </c>
      <c r="N272" s="224">
        <f>N263</f>
        <v>4.25</v>
      </c>
      <c r="O272" s="426" t="e">
        <f>#REF!*#REF!</f>
        <v>#REF!</v>
      </c>
      <c r="P272" s="276" t="e">
        <f>(M272*N272)-O272</f>
        <v>#REF!</v>
      </c>
    </row>
    <row r="273" spans="1:16" s="155" customFormat="1" ht="15" x14ac:dyDescent="0.2">
      <c r="A273" s="187" t="s">
        <v>536</v>
      </c>
      <c r="B273" s="184"/>
      <c r="C273" s="176"/>
      <c r="D273" s="176"/>
      <c r="E273" s="188" t="s">
        <v>111</v>
      </c>
      <c r="F273" s="186"/>
      <c r="G273" s="180" t="s">
        <v>402</v>
      </c>
      <c r="H273" s="391" t="e">
        <f>ROUNDUP(P273,2)</f>
        <v>#REF!</v>
      </c>
      <c r="I273" s="181"/>
      <c r="J273" s="181"/>
      <c r="K273" s="183"/>
      <c r="L273" s="275"/>
      <c r="M273" s="12">
        <f>17.65+2.4*2</f>
        <v>22.45</v>
      </c>
      <c r="N273" s="224">
        <f>N264</f>
        <v>3.5</v>
      </c>
      <c r="O273" s="253" t="e">
        <f>#REF!+#REF!+#REF!*#REF!</f>
        <v>#REF!</v>
      </c>
      <c r="P273" s="276" t="e">
        <f>(M273*N273)-O273</f>
        <v>#REF!</v>
      </c>
    </row>
    <row r="274" spans="1:16" s="155" customFormat="1" x14ac:dyDescent="0.2">
      <c r="A274" s="187"/>
      <c r="B274" s="184"/>
      <c r="C274" s="176"/>
      <c r="D274" s="176"/>
      <c r="E274" s="185"/>
      <c r="F274" s="186"/>
      <c r="G274" s="180"/>
      <c r="H274" s="391"/>
      <c r="I274" s="181"/>
      <c r="J274" s="181"/>
      <c r="K274" s="183"/>
      <c r="L274" s="275"/>
    </row>
    <row r="275" spans="1:16" s="273" customFormat="1" x14ac:dyDescent="0.2">
      <c r="A275" s="266"/>
      <c r="B275" s="267"/>
      <c r="C275" s="268"/>
      <c r="D275" s="268">
        <v>150</v>
      </c>
      <c r="E275" s="259" t="s">
        <v>443</v>
      </c>
      <c r="F275" s="269"/>
      <c r="G275" s="270"/>
      <c r="H275" s="438"/>
      <c r="I275" s="271"/>
      <c r="J275" s="271"/>
      <c r="K275" s="263"/>
      <c r="L275" s="272"/>
      <c r="M275" s="273" t="s">
        <v>243</v>
      </c>
      <c r="N275" s="273" t="s">
        <v>244</v>
      </c>
      <c r="O275" s="274" t="s">
        <v>245</v>
      </c>
      <c r="P275" s="273" t="s">
        <v>163</v>
      </c>
    </row>
    <row r="276" spans="1:16" s="155" customFormat="1" ht="15" x14ac:dyDescent="0.2">
      <c r="A276" s="187" t="s">
        <v>537</v>
      </c>
      <c r="B276" s="184"/>
      <c r="C276" s="176"/>
      <c r="D276" s="176"/>
      <c r="E276" s="188" t="s">
        <v>111</v>
      </c>
      <c r="F276" s="186"/>
      <c r="G276" s="180" t="s">
        <v>402</v>
      </c>
      <c r="H276" s="391">
        <f>ROUNDUP(P276,2)</f>
        <v>53.15</v>
      </c>
      <c r="I276" s="181"/>
      <c r="J276" s="181"/>
      <c r="K276" s="183"/>
      <c r="L276" s="275"/>
      <c r="M276" s="12">
        <f>53.15</f>
        <v>53.15</v>
      </c>
      <c r="N276" s="224">
        <v>1</v>
      </c>
      <c r="O276" s="253"/>
      <c r="P276" s="276">
        <f>(M276*N276)-O276</f>
        <v>53.15</v>
      </c>
    </row>
    <row r="277" spans="1:16" s="155" customFormat="1" x14ac:dyDescent="0.2">
      <c r="A277" s="187"/>
      <c r="B277" s="184"/>
      <c r="C277" s="176"/>
      <c r="D277" s="176"/>
      <c r="E277" s="185"/>
      <c r="F277" s="186"/>
      <c r="G277" s="180"/>
      <c r="H277" s="391"/>
      <c r="I277" s="181"/>
      <c r="J277" s="181"/>
      <c r="K277" s="183"/>
      <c r="L277" s="275"/>
    </row>
    <row r="278" spans="1:16" s="273" customFormat="1" x14ac:dyDescent="0.2">
      <c r="A278" s="266"/>
      <c r="B278" s="267"/>
      <c r="C278" s="268"/>
      <c r="D278" s="268">
        <v>150</v>
      </c>
      <c r="E278" s="259" t="s">
        <v>449</v>
      </c>
      <c r="F278" s="269"/>
      <c r="G278" s="270"/>
      <c r="H278" s="438"/>
      <c r="I278" s="271"/>
      <c r="J278" s="271"/>
      <c r="K278" s="263"/>
      <c r="L278" s="272"/>
      <c r="M278" s="273" t="s">
        <v>243</v>
      </c>
      <c r="N278" s="273" t="s">
        <v>244</v>
      </c>
      <c r="O278" s="274" t="s">
        <v>245</v>
      </c>
      <c r="P278" s="273" t="s">
        <v>163</v>
      </c>
    </row>
    <row r="279" spans="1:16" s="155" customFormat="1" ht="15" x14ac:dyDescent="0.2">
      <c r="A279" s="187" t="s">
        <v>538</v>
      </c>
      <c r="B279" s="184"/>
      <c r="C279" s="176"/>
      <c r="D279" s="176"/>
      <c r="E279" s="188" t="s">
        <v>450</v>
      </c>
      <c r="F279" s="186"/>
      <c r="G279" s="180" t="s">
        <v>402</v>
      </c>
      <c r="H279" s="391" t="e">
        <f>ROUNDUP(P279,2)</f>
        <v>#REF!</v>
      </c>
      <c r="I279" s="181"/>
      <c r="J279" s="181"/>
      <c r="K279" s="183"/>
      <c r="L279" s="275"/>
      <c r="M279" s="12">
        <f>6.35*4+5.2+1.9*4</f>
        <v>38.199999999999996</v>
      </c>
      <c r="N279" s="224">
        <f>0.9+0.9</f>
        <v>1.8</v>
      </c>
      <c r="O279" s="253" t="e">
        <f>#REF!*#REF!</f>
        <v>#REF!</v>
      </c>
      <c r="P279" s="276" t="e">
        <f>(M279*N279)-O279</f>
        <v>#REF!</v>
      </c>
    </row>
    <row r="280" spans="1:16" s="155" customFormat="1" x14ac:dyDescent="0.2">
      <c r="A280" s="187"/>
      <c r="B280" s="184"/>
      <c r="C280" s="176"/>
      <c r="D280" s="176"/>
      <c r="E280" s="185"/>
      <c r="F280" s="186"/>
      <c r="G280" s="180"/>
      <c r="H280" s="391"/>
      <c r="I280" s="181"/>
      <c r="J280" s="181"/>
      <c r="K280" s="183"/>
      <c r="L280" s="275"/>
    </row>
    <row r="281" spans="1:16" s="265" customFormat="1" ht="25.5" x14ac:dyDescent="0.2">
      <c r="A281" s="256"/>
      <c r="B281" s="257"/>
      <c r="C281" s="258"/>
      <c r="D281" s="258"/>
      <c r="E281" s="277" t="s">
        <v>276</v>
      </c>
      <c r="F281" s="260"/>
      <c r="G281" s="261"/>
      <c r="H281" s="395"/>
      <c r="I281" s="262"/>
      <c r="J281" s="262"/>
      <c r="K281" s="263"/>
      <c r="L281" s="264"/>
    </row>
    <row r="282" spans="1:16" s="140" customFormat="1" x14ac:dyDescent="0.2">
      <c r="A282" s="187"/>
      <c r="B282" s="175"/>
      <c r="C282" s="176"/>
      <c r="D282" s="176">
        <v>100</v>
      </c>
      <c r="E282" s="259" t="s">
        <v>442</v>
      </c>
      <c r="F282" s="200"/>
      <c r="G282" s="180"/>
      <c r="H282" s="391"/>
      <c r="I282" s="181"/>
      <c r="J282" s="181"/>
      <c r="K282" s="183"/>
      <c r="L282" s="275"/>
      <c r="M282" s="273" t="s">
        <v>243</v>
      </c>
      <c r="N282" s="273" t="s">
        <v>244</v>
      </c>
      <c r="O282" s="274" t="s">
        <v>245</v>
      </c>
      <c r="P282" s="273" t="s">
        <v>163</v>
      </c>
    </row>
    <row r="283" spans="1:16" s="155" customFormat="1" ht="15" x14ac:dyDescent="0.2">
      <c r="A283" s="187" t="s">
        <v>539</v>
      </c>
      <c r="B283" s="184"/>
      <c r="C283" s="176"/>
      <c r="D283" s="176"/>
      <c r="E283" s="188" t="s">
        <v>6</v>
      </c>
      <c r="F283" s="186"/>
      <c r="G283" s="180" t="s">
        <v>402</v>
      </c>
      <c r="H283" s="391" t="e">
        <f>ROUNDUP(P283,2)</f>
        <v>#REF!</v>
      </c>
      <c r="I283" s="181"/>
      <c r="J283" s="181"/>
      <c r="K283" s="183"/>
      <c r="L283" s="275"/>
      <c r="M283" s="155">
        <f>(1.55*2+2.3+1.56*2+2.3)</f>
        <v>10.82</v>
      </c>
      <c r="N283" s="224">
        <v>2.4500000000000002</v>
      </c>
      <c r="O283" s="426" t="e">
        <f>#REF!*#REF!</f>
        <v>#REF!</v>
      </c>
      <c r="P283" s="276" t="e">
        <f>(M283*N283)-O283</f>
        <v>#REF!</v>
      </c>
    </row>
    <row r="284" spans="1:16" ht="12" customHeight="1" x14ac:dyDescent="0.2">
      <c r="A284" s="142"/>
      <c r="B284" s="128"/>
      <c r="C284" s="122"/>
      <c r="D284" s="122"/>
      <c r="E284" s="158"/>
      <c r="F284" s="130"/>
      <c r="G284" s="126"/>
      <c r="H284" s="389"/>
      <c r="I284" s="127"/>
      <c r="J284" s="127"/>
      <c r="K284" s="141"/>
    </row>
    <row r="285" spans="1:16" s="140" customFormat="1" x14ac:dyDescent="0.2">
      <c r="A285" s="187"/>
      <c r="B285" s="175"/>
      <c r="C285" s="176"/>
      <c r="D285" s="176">
        <v>100</v>
      </c>
      <c r="E285" s="259" t="s">
        <v>441</v>
      </c>
      <c r="F285" s="200"/>
      <c r="G285" s="180"/>
      <c r="H285" s="391"/>
      <c r="I285" s="181"/>
      <c r="J285" s="181"/>
      <c r="K285" s="183"/>
      <c r="L285" s="275"/>
      <c r="M285" s="273" t="s">
        <v>243</v>
      </c>
      <c r="N285" s="273" t="s">
        <v>244</v>
      </c>
      <c r="O285" s="274" t="s">
        <v>245</v>
      </c>
      <c r="P285" s="273" t="s">
        <v>163</v>
      </c>
    </row>
    <row r="286" spans="1:16" s="155" customFormat="1" ht="15" x14ac:dyDescent="0.2">
      <c r="A286" s="187" t="s">
        <v>540</v>
      </c>
      <c r="B286" s="184"/>
      <c r="C286" s="176"/>
      <c r="D286" s="176"/>
      <c r="E286" s="188" t="s">
        <v>6</v>
      </c>
      <c r="F286" s="186"/>
      <c r="G286" s="180" t="s">
        <v>402</v>
      </c>
      <c r="H286" s="391">
        <f>ROUNDUP(P286,2)</f>
        <v>15.58</v>
      </c>
      <c r="I286" s="181"/>
      <c r="J286" s="181"/>
      <c r="K286" s="183"/>
      <c r="L286" s="275"/>
      <c r="M286" s="155">
        <f>3.35*6</f>
        <v>20.100000000000001</v>
      </c>
      <c r="N286" s="224">
        <f>0.35+0.425</f>
        <v>0.77499999999999991</v>
      </c>
      <c r="O286" s="426"/>
      <c r="P286" s="276">
        <f>(M286*N286)-O286</f>
        <v>15.577499999999999</v>
      </c>
    </row>
    <row r="287" spans="1:16" s="155" customFormat="1" x14ac:dyDescent="0.2">
      <c r="A287" s="187"/>
      <c r="B287" s="184"/>
      <c r="C287" s="176"/>
      <c r="D287" s="176"/>
      <c r="E287" s="188"/>
      <c r="F287" s="186"/>
      <c r="G287" s="180"/>
      <c r="H287" s="391"/>
      <c r="I287" s="181"/>
      <c r="J287" s="181"/>
      <c r="K287" s="183"/>
      <c r="L287" s="275"/>
      <c r="N287" s="435"/>
      <c r="O287" s="437"/>
      <c r="P287" s="436"/>
    </row>
    <row r="288" spans="1:16" s="155" customFormat="1" x14ac:dyDescent="0.2">
      <c r="A288" s="187"/>
      <c r="B288" s="184"/>
      <c r="C288" s="176"/>
      <c r="D288" s="176"/>
      <c r="E288" s="188"/>
      <c r="F288" s="186"/>
      <c r="G288" s="180"/>
      <c r="H288" s="391"/>
      <c r="I288" s="181"/>
      <c r="J288" s="181"/>
      <c r="K288" s="183"/>
      <c r="L288" s="275"/>
      <c r="N288" s="435"/>
      <c r="O288" s="437"/>
      <c r="P288" s="436"/>
    </row>
    <row r="289" spans="1:16" s="155" customFormat="1" x14ac:dyDescent="0.2">
      <c r="A289" s="187"/>
      <c r="B289" s="184"/>
      <c r="C289" s="176"/>
      <c r="D289" s="176"/>
      <c r="E289" s="188"/>
      <c r="F289" s="186"/>
      <c r="G289" s="180"/>
      <c r="H289" s="391"/>
      <c r="I289" s="181"/>
      <c r="J289" s="181"/>
      <c r="K289" s="183"/>
      <c r="L289" s="275"/>
      <c r="N289" s="435"/>
      <c r="O289" s="437"/>
      <c r="P289" s="436"/>
    </row>
    <row r="290" spans="1:16" s="155" customFormat="1" x14ac:dyDescent="0.2">
      <c r="A290" s="187"/>
      <c r="B290" s="184"/>
      <c r="C290" s="176"/>
      <c r="D290" s="176"/>
      <c r="E290" s="188"/>
      <c r="F290" s="186"/>
      <c r="G290" s="180"/>
      <c r="H290" s="391"/>
      <c r="I290" s="181"/>
      <c r="J290" s="181"/>
      <c r="K290" s="183"/>
      <c r="L290" s="275"/>
      <c r="N290" s="435"/>
      <c r="O290" s="437"/>
      <c r="P290" s="436"/>
    </row>
    <row r="291" spans="1:16" s="155" customFormat="1" x14ac:dyDescent="0.2">
      <c r="A291" s="187"/>
      <c r="B291" s="184"/>
      <c r="C291" s="176"/>
      <c r="D291" s="176"/>
      <c r="E291" s="188"/>
      <c r="F291" s="186"/>
      <c r="G291" s="180"/>
      <c r="H291" s="391"/>
      <c r="I291" s="181"/>
      <c r="J291" s="181"/>
      <c r="K291" s="183"/>
      <c r="L291" s="275"/>
      <c r="N291" s="435"/>
      <c r="O291" s="437"/>
      <c r="P291" s="436"/>
    </row>
    <row r="292" spans="1:16" s="155" customFormat="1" x14ac:dyDescent="0.2">
      <c r="A292" s="187"/>
      <c r="B292" s="184"/>
      <c r="C292" s="176"/>
      <c r="D292" s="176"/>
      <c r="E292" s="188"/>
      <c r="F292" s="186"/>
      <c r="G292" s="180"/>
      <c r="H292" s="391"/>
      <c r="I292" s="181"/>
      <c r="J292" s="181"/>
      <c r="K292" s="183"/>
      <c r="L292" s="275"/>
      <c r="N292" s="435"/>
      <c r="O292" s="437"/>
      <c r="P292" s="436"/>
    </row>
    <row r="293" spans="1:16" s="155" customFormat="1" x14ac:dyDescent="0.2">
      <c r="A293" s="187"/>
      <c r="B293" s="184"/>
      <c r="C293" s="176"/>
      <c r="D293" s="176"/>
      <c r="E293" s="188"/>
      <c r="F293" s="186"/>
      <c r="G293" s="180"/>
      <c r="H293" s="391"/>
      <c r="I293" s="181"/>
      <c r="J293" s="181"/>
      <c r="K293" s="183"/>
      <c r="L293" s="275"/>
      <c r="N293" s="435"/>
      <c r="O293" s="437"/>
      <c r="P293" s="436"/>
    </row>
    <row r="294" spans="1:16" s="155" customFormat="1" x14ac:dyDescent="0.2">
      <c r="A294" s="187"/>
      <c r="B294" s="184"/>
      <c r="C294" s="176"/>
      <c r="D294" s="176"/>
      <c r="E294" s="188"/>
      <c r="F294" s="186"/>
      <c r="G294" s="180"/>
      <c r="H294" s="391"/>
      <c r="I294" s="181"/>
      <c r="J294" s="181"/>
      <c r="K294" s="183"/>
      <c r="L294" s="275"/>
      <c r="N294" s="435"/>
      <c r="O294" s="437"/>
      <c r="P294" s="436"/>
    </row>
    <row r="295" spans="1:16" s="155" customFormat="1" x14ac:dyDescent="0.2">
      <c r="A295" s="187"/>
      <c r="B295" s="184"/>
      <c r="C295" s="176"/>
      <c r="D295" s="176"/>
      <c r="E295" s="188"/>
      <c r="F295" s="186"/>
      <c r="G295" s="180"/>
      <c r="H295" s="391"/>
      <c r="I295" s="181"/>
      <c r="J295" s="181"/>
      <c r="K295" s="183"/>
      <c r="L295" s="275"/>
      <c r="N295" s="435"/>
      <c r="O295" s="437"/>
      <c r="P295" s="436"/>
    </row>
    <row r="296" spans="1:16" s="155" customFormat="1" x14ac:dyDescent="0.2">
      <c r="A296" s="187"/>
      <c r="B296" s="184"/>
      <c r="C296" s="176"/>
      <c r="D296" s="176"/>
      <c r="E296" s="188"/>
      <c r="F296" s="186"/>
      <c r="G296" s="180"/>
      <c r="H296" s="391"/>
      <c r="I296" s="181"/>
      <c r="J296" s="181"/>
      <c r="K296" s="183"/>
      <c r="L296" s="275"/>
      <c r="N296" s="435"/>
      <c r="O296" s="437"/>
      <c r="P296" s="436"/>
    </row>
    <row r="297" spans="1:16" s="155" customFormat="1" x14ac:dyDescent="0.2">
      <c r="A297" s="187"/>
      <c r="B297" s="184"/>
      <c r="C297" s="176"/>
      <c r="D297" s="176"/>
      <c r="E297" s="188"/>
      <c r="F297" s="186"/>
      <c r="G297" s="180"/>
      <c r="H297" s="391"/>
      <c r="I297" s="181"/>
      <c r="J297" s="181"/>
      <c r="K297" s="183"/>
      <c r="L297" s="275"/>
      <c r="N297" s="435"/>
      <c r="O297" s="437"/>
      <c r="P297" s="436"/>
    </row>
    <row r="298" spans="1:16" s="155" customFormat="1" x14ac:dyDescent="0.2">
      <c r="A298" s="187"/>
      <c r="B298" s="184"/>
      <c r="C298" s="176"/>
      <c r="D298" s="176"/>
      <c r="E298" s="188"/>
      <c r="F298" s="186"/>
      <c r="G298" s="180"/>
      <c r="H298" s="391"/>
      <c r="I298" s="181"/>
      <c r="J298" s="181"/>
      <c r="K298" s="183"/>
      <c r="L298" s="275"/>
      <c r="N298" s="435"/>
      <c r="O298" s="437"/>
      <c r="P298" s="436"/>
    </row>
    <row r="299" spans="1:16" s="155" customFormat="1" x14ac:dyDescent="0.2">
      <c r="A299" s="187"/>
      <c r="B299" s="184"/>
      <c r="C299" s="176"/>
      <c r="D299" s="176"/>
      <c r="E299" s="188"/>
      <c r="F299" s="186"/>
      <c r="G299" s="180"/>
      <c r="H299" s="391"/>
      <c r="I299" s="181"/>
      <c r="J299" s="181"/>
      <c r="K299" s="183"/>
      <c r="L299" s="275"/>
      <c r="N299" s="435"/>
      <c r="O299" s="437"/>
      <c r="P299" s="436"/>
    </row>
    <row r="300" spans="1:16" s="155" customFormat="1" x14ac:dyDescent="0.2">
      <c r="A300" s="187"/>
      <c r="B300" s="184"/>
      <c r="C300" s="176"/>
      <c r="D300" s="176"/>
      <c r="E300" s="188"/>
      <c r="F300" s="186"/>
      <c r="G300" s="180"/>
      <c r="H300" s="391"/>
      <c r="I300" s="181"/>
      <c r="J300" s="181"/>
      <c r="K300" s="183"/>
      <c r="L300" s="275"/>
      <c r="N300" s="435"/>
      <c r="O300" s="437"/>
      <c r="P300" s="436"/>
    </row>
    <row r="301" spans="1:16" ht="12" customHeight="1" x14ac:dyDescent="0.2">
      <c r="A301" s="142"/>
      <c r="B301" s="128"/>
      <c r="C301" s="122"/>
      <c r="D301" s="122"/>
      <c r="E301" s="158"/>
      <c r="F301" s="130"/>
      <c r="G301" s="126"/>
      <c r="H301" s="389"/>
      <c r="I301" s="127"/>
      <c r="J301" s="127"/>
      <c r="K301" s="141"/>
    </row>
    <row r="302" spans="1:16" ht="12" customHeight="1" x14ac:dyDescent="0.2">
      <c r="A302" s="161"/>
      <c r="B302" s="162"/>
      <c r="C302" s="163"/>
      <c r="D302" s="163"/>
      <c r="E302" s="278"/>
      <c r="F302" s="165"/>
      <c r="G302" s="166"/>
      <c r="H302" s="409"/>
      <c r="I302" s="167"/>
      <c r="J302" s="167"/>
      <c r="K302" s="279"/>
    </row>
    <row r="303" spans="1:16" s="240" customFormat="1" x14ac:dyDescent="0.2">
      <c r="A303" s="68" t="s">
        <v>39</v>
      </c>
      <c r="B303" s="69"/>
      <c r="C303" s="70"/>
      <c r="D303" s="70"/>
      <c r="E303" s="71" t="s">
        <v>125</v>
      </c>
      <c r="F303" s="72"/>
      <c r="G303" s="73"/>
      <c r="H303" s="401"/>
      <c r="I303" s="74"/>
      <c r="J303" s="74"/>
      <c r="K303" s="100"/>
      <c r="L303" s="76"/>
    </row>
    <row r="304" spans="1:16" ht="12" customHeight="1" x14ac:dyDescent="0.2">
      <c r="A304" s="68" t="s">
        <v>36</v>
      </c>
      <c r="B304" s="69"/>
      <c r="C304" s="70"/>
      <c r="D304" s="70"/>
      <c r="E304" s="71" t="s">
        <v>356</v>
      </c>
      <c r="F304" s="72"/>
      <c r="G304" s="73"/>
      <c r="H304" s="401"/>
      <c r="I304" s="74"/>
      <c r="J304" s="74"/>
      <c r="K304" s="75"/>
    </row>
    <row r="305" spans="1:13" ht="12" customHeight="1" x14ac:dyDescent="0.2">
      <c r="A305" s="84"/>
      <c r="B305" s="44"/>
      <c r="C305" s="45"/>
      <c r="D305" s="45"/>
      <c r="E305" s="86"/>
      <c r="G305" s="81"/>
      <c r="H305" s="402"/>
      <c r="I305" s="82"/>
      <c r="J305" s="82"/>
      <c r="K305" s="96"/>
    </row>
    <row r="306" spans="1:13" ht="12" customHeight="1" x14ac:dyDescent="0.2">
      <c r="A306" s="84" t="s">
        <v>35</v>
      </c>
      <c r="B306" s="85" t="s">
        <v>14</v>
      </c>
      <c r="C306" s="45"/>
      <c r="D306" s="45"/>
      <c r="E306" s="280"/>
      <c r="G306" s="81"/>
      <c r="H306" s="402"/>
      <c r="I306" s="82"/>
      <c r="J306" s="82"/>
      <c r="K306" s="96"/>
    </row>
    <row r="307" spans="1:13" ht="51" x14ac:dyDescent="0.2">
      <c r="A307" s="281"/>
      <c r="B307" s="93"/>
      <c r="D307" s="171" t="s">
        <v>206</v>
      </c>
      <c r="E307" s="230" t="s">
        <v>214</v>
      </c>
      <c r="G307" s="81"/>
      <c r="I307" s="82"/>
      <c r="J307" s="82"/>
      <c r="K307" s="88"/>
    </row>
    <row r="308" spans="1:13" ht="25.5" x14ac:dyDescent="0.2">
      <c r="A308" s="281"/>
      <c r="B308" s="93"/>
      <c r="D308" s="171" t="s">
        <v>208</v>
      </c>
      <c r="E308" s="230" t="s">
        <v>215</v>
      </c>
      <c r="G308" s="81"/>
      <c r="I308" s="82"/>
      <c r="J308" s="82"/>
      <c r="K308" s="96"/>
    </row>
    <row r="309" spans="1:13" ht="69.75" customHeight="1" x14ac:dyDescent="0.2">
      <c r="A309" s="281"/>
      <c r="B309" s="93"/>
      <c r="D309" s="171" t="s">
        <v>210</v>
      </c>
      <c r="E309" s="230" t="s">
        <v>269</v>
      </c>
      <c r="G309" s="81"/>
      <c r="I309" s="82"/>
      <c r="J309" s="82"/>
      <c r="K309" s="96"/>
    </row>
    <row r="310" spans="1:13" ht="25.5" x14ac:dyDescent="0.2">
      <c r="A310" s="281"/>
      <c r="B310" s="93"/>
      <c r="D310" s="171" t="s">
        <v>218</v>
      </c>
      <c r="E310" s="230" t="s">
        <v>270</v>
      </c>
      <c r="G310" s="81"/>
      <c r="I310" s="82"/>
      <c r="J310" s="82"/>
      <c r="K310" s="96"/>
    </row>
    <row r="311" spans="1:13" ht="32.25" customHeight="1" x14ac:dyDescent="0.2">
      <c r="A311" s="281"/>
      <c r="B311" s="93"/>
      <c r="D311" s="171" t="s">
        <v>219</v>
      </c>
      <c r="E311" s="230" t="s">
        <v>271</v>
      </c>
      <c r="G311" s="81"/>
      <c r="I311" s="82"/>
      <c r="J311" s="82"/>
      <c r="K311" s="96"/>
    </row>
    <row r="312" spans="1:13" ht="195" customHeight="1" x14ac:dyDescent="0.2">
      <c r="A312" s="281"/>
      <c r="B312" s="93"/>
      <c r="D312" s="171" t="s">
        <v>220</v>
      </c>
      <c r="E312" s="230" t="s">
        <v>272</v>
      </c>
      <c r="G312" s="81"/>
      <c r="I312" s="82"/>
      <c r="J312" s="82"/>
      <c r="K312" s="96"/>
    </row>
    <row r="313" spans="1:13" s="284" customFormat="1" x14ac:dyDescent="0.2">
      <c r="A313" s="281"/>
      <c r="B313" s="93"/>
      <c r="C313" s="35"/>
      <c r="D313" s="171"/>
      <c r="E313" s="282"/>
      <c r="F313" s="37"/>
      <c r="G313" s="81"/>
      <c r="H313" s="397"/>
      <c r="I313" s="82"/>
      <c r="J313" s="82"/>
      <c r="K313" s="96"/>
      <c r="L313" s="283"/>
    </row>
    <row r="314" spans="1:13" x14ac:dyDescent="0.2">
      <c r="A314" s="281"/>
      <c r="B314" s="93"/>
      <c r="E314" s="282"/>
      <c r="G314" s="81"/>
      <c r="I314" s="82"/>
      <c r="J314" s="82"/>
      <c r="K314" s="96"/>
    </row>
    <row r="315" spans="1:13" s="155" customFormat="1" x14ac:dyDescent="0.2">
      <c r="A315" s="189" t="s">
        <v>114</v>
      </c>
      <c r="B315" s="190" t="s">
        <v>281</v>
      </c>
      <c r="C315" s="192"/>
      <c r="D315" s="192"/>
      <c r="E315" s="285"/>
      <c r="F315" s="286"/>
      <c r="G315" s="180"/>
      <c r="H315" s="413"/>
      <c r="I315" s="181"/>
      <c r="J315" s="181"/>
      <c r="K315" s="183"/>
      <c r="L315" s="152"/>
    </row>
    <row r="316" spans="1:13" s="155" customFormat="1" x14ac:dyDescent="0.2">
      <c r="A316" s="189"/>
      <c r="B316" s="190"/>
      <c r="C316" s="192"/>
      <c r="D316" s="192"/>
      <c r="E316" s="285"/>
      <c r="F316" s="286"/>
      <c r="G316" s="180"/>
      <c r="H316" s="413"/>
      <c r="I316" s="181"/>
      <c r="J316" s="181"/>
      <c r="K316" s="183"/>
      <c r="L316" s="152"/>
    </row>
    <row r="317" spans="1:13" s="155" customFormat="1" x14ac:dyDescent="0.2">
      <c r="A317" s="189"/>
      <c r="B317" s="190"/>
      <c r="C317" s="192"/>
      <c r="D317" s="205" t="s">
        <v>282</v>
      </c>
      <c r="E317" s="285"/>
      <c r="F317" s="286"/>
      <c r="G317" s="180"/>
      <c r="H317" s="413"/>
      <c r="I317" s="181"/>
      <c r="J317" s="181"/>
      <c r="K317" s="183"/>
      <c r="L317" s="152"/>
    </row>
    <row r="318" spans="1:13" s="155" customFormat="1" ht="39.75" customHeight="1" x14ac:dyDescent="0.2">
      <c r="A318" s="187" t="s">
        <v>115</v>
      </c>
      <c r="B318" s="175"/>
      <c r="C318" s="176"/>
      <c r="D318" s="288"/>
      <c r="E318" s="196" t="s">
        <v>453</v>
      </c>
      <c r="F318" s="286"/>
      <c r="G318" s="180" t="s">
        <v>1</v>
      </c>
      <c r="H318" s="391">
        <f>ROUNDUP(M318,2)</f>
        <v>72.2</v>
      </c>
      <c r="I318" s="181"/>
      <c r="J318" s="181"/>
      <c r="K318" s="183"/>
      <c r="L318" s="152"/>
      <c r="M318" s="155">
        <f>18.048*4</f>
        <v>72.191999999999993</v>
      </c>
    </row>
    <row r="319" spans="1:13" s="155" customFormat="1" x14ac:dyDescent="0.2">
      <c r="A319" s="189"/>
      <c r="B319" s="190"/>
      <c r="C319" s="192"/>
      <c r="D319" s="205" t="s">
        <v>454</v>
      </c>
      <c r="E319" s="285"/>
      <c r="F319" s="286"/>
      <c r="G319" s="180"/>
      <c r="H319" s="440"/>
      <c r="I319" s="181"/>
      <c r="J319" s="181"/>
      <c r="K319" s="183"/>
      <c r="L319" s="152"/>
    </row>
    <row r="320" spans="1:13" s="155" customFormat="1" ht="39.75" customHeight="1" x14ac:dyDescent="0.2">
      <c r="A320" s="187" t="s">
        <v>357</v>
      </c>
      <c r="B320" s="175"/>
      <c r="C320" s="176"/>
      <c r="D320" s="288"/>
      <c r="E320" s="196" t="s">
        <v>453</v>
      </c>
      <c r="F320" s="286"/>
      <c r="G320" s="180" t="s">
        <v>1</v>
      </c>
      <c r="H320" s="391">
        <f>ROUNDUP(M320,2)</f>
        <v>50.879999999999995</v>
      </c>
      <c r="I320" s="181"/>
      <c r="J320" s="181"/>
      <c r="K320" s="183"/>
      <c r="L320" s="152"/>
      <c r="M320" s="155">
        <f>12.719*4</f>
        <v>50.875999999999998</v>
      </c>
    </row>
    <row r="321" spans="1:13" s="155" customFormat="1" x14ac:dyDescent="0.2">
      <c r="A321" s="189"/>
      <c r="B321" s="190"/>
      <c r="C321" s="192"/>
      <c r="D321" s="205" t="s">
        <v>455</v>
      </c>
      <c r="E321" s="285"/>
      <c r="F321" s="286"/>
      <c r="G321" s="180"/>
      <c r="H321" s="440"/>
      <c r="I321" s="181"/>
      <c r="J321" s="181"/>
      <c r="K321" s="183"/>
      <c r="L321" s="152"/>
    </row>
    <row r="322" spans="1:13" s="155" customFormat="1" ht="39.75" customHeight="1" x14ac:dyDescent="0.2">
      <c r="A322" s="187" t="s">
        <v>358</v>
      </c>
      <c r="B322" s="175"/>
      <c r="C322" s="176"/>
      <c r="D322" s="288"/>
      <c r="E322" s="196" t="s">
        <v>453</v>
      </c>
      <c r="F322" s="286"/>
      <c r="G322" s="180" t="s">
        <v>1</v>
      </c>
      <c r="H322" s="391">
        <f>ROUNDUP(M322,2)</f>
        <v>53.96</v>
      </c>
      <c r="I322" s="181"/>
      <c r="J322" s="181"/>
      <c r="K322" s="183"/>
      <c r="L322" s="152"/>
      <c r="M322" s="155">
        <f>6.745*8</f>
        <v>53.96</v>
      </c>
    </row>
    <row r="323" spans="1:13" x14ac:dyDescent="0.2">
      <c r="A323" s="187"/>
      <c r="B323" s="93"/>
      <c r="D323" s="290"/>
      <c r="E323" s="282"/>
      <c r="F323" s="291"/>
      <c r="G323" s="81"/>
      <c r="H323" s="408"/>
      <c r="I323" s="82"/>
      <c r="J323" s="82"/>
      <c r="K323" s="96"/>
    </row>
    <row r="324" spans="1:13" x14ac:dyDescent="0.2">
      <c r="A324" s="187"/>
      <c r="B324" s="93"/>
      <c r="D324" s="290"/>
      <c r="E324" s="282"/>
      <c r="F324" s="291"/>
      <c r="G324" s="81"/>
      <c r="H324" s="441"/>
      <c r="I324" s="82"/>
      <c r="J324" s="82"/>
      <c r="K324" s="96"/>
    </row>
    <row r="325" spans="1:13" s="155" customFormat="1" x14ac:dyDescent="0.2">
      <c r="A325" s="187"/>
      <c r="B325" s="190"/>
      <c r="C325" s="192"/>
      <c r="D325" s="205" t="s">
        <v>465</v>
      </c>
      <c r="E325" s="285"/>
      <c r="F325" s="286"/>
      <c r="G325" s="180"/>
      <c r="H325" s="391"/>
      <c r="I325" s="181"/>
      <c r="J325" s="181"/>
      <c r="K325" s="183"/>
      <c r="L325" s="152"/>
    </row>
    <row r="326" spans="1:13" s="155" customFormat="1" x14ac:dyDescent="0.2">
      <c r="A326" s="187" t="s">
        <v>541</v>
      </c>
      <c r="B326" s="175">
        <v>50</v>
      </c>
      <c r="C326" s="176" t="s">
        <v>176</v>
      </c>
      <c r="D326" s="292">
        <v>75</v>
      </c>
      <c r="E326" s="196" t="s">
        <v>456</v>
      </c>
      <c r="F326" s="286"/>
      <c r="G326" s="180" t="s">
        <v>1</v>
      </c>
      <c r="H326" s="391">
        <f>ROUNDUP(M326,2)</f>
        <v>800</v>
      </c>
      <c r="I326" s="181"/>
      <c r="J326" s="181"/>
      <c r="K326" s="183"/>
      <c r="L326" s="152"/>
      <c r="M326" s="155">
        <f>80*10</f>
        <v>800</v>
      </c>
    </row>
    <row r="327" spans="1:13" ht="12" customHeight="1" x14ac:dyDescent="0.2">
      <c r="A327" s="289"/>
      <c r="B327" s="93"/>
      <c r="G327" s="81"/>
      <c r="H327" s="388"/>
      <c r="I327" s="82"/>
      <c r="J327" s="293"/>
      <c r="K327" s="88"/>
    </row>
    <row r="328" spans="1:13" s="155" customFormat="1" x14ac:dyDescent="0.2">
      <c r="A328" s="187"/>
      <c r="B328" s="190"/>
      <c r="C328" s="192"/>
      <c r="D328" s="205" t="s">
        <v>466</v>
      </c>
      <c r="E328" s="285"/>
      <c r="F328" s="286"/>
      <c r="G328" s="180"/>
      <c r="H328" s="391"/>
      <c r="I328" s="181"/>
      <c r="J328" s="181"/>
      <c r="K328" s="183"/>
      <c r="L328" s="152"/>
    </row>
    <row r="329" spans="1:13" s="155" customFormat="1" x14ac:dyDescent="0.2">
      <c r="A329" s="187" t="s">
        <v>542</v>
      </c>
      <c r="B329" s="175">
        <v>75</v>
      </c>
      <c r="C329" s="176" t="s">
        <v>176</v>
      </c>
      <c r="D329" s="292">
        <v>150</v>
      </c>
      <c r="E329" s="196" t="s">
        <v>467</v>
      </c>
      <c r="F329" s="286"/>
      <c r="G329" s="180" t="s">
        <v>1</v>
      </c>
      <c r="H329" s="391">
        <f>ROUNDUP(M329,2)</f>
        <v>230.05</v>
      </c>
      <c r="I329" s="181"/>
      <c r="J329" s="181"/>
      <c r="K329" s="183"/>
      <c r="L329" s="152"/>
      <c r="M329" s="155">
        <f>17.65*4+14.95*9+8.3*3</f>
        <v>230.04999999999998</v>
      </c>
    </row>
    <row r="330" spans="1:13" ht="12" customHeight="1" x14ac:dyDescent="0.2">
      <c r="A330" s="289"/>
      <c r="B330" s="93"/>
      <c r="G330" s="81"/>
      <c r="H330" s="388"/>
      <c r="I330" s="82"/>
      <c r="J330" s="293"/>
      <c r="K330" s="88"/>
    </row>
    <row r="331" spans="1:13" ht="12" customHeight="1" x14ac:dyDescent="0.2">
      <c r="A331" s="289"/>
      <c r="B331" s="93"/>
      <c r="G331" s="81"/>
      <c r="H331" s="402"/>
      <c r="I331" s="82"/>
      <c r="J331" s="293"/>
      <c r="K331" s="88"/>
    </row>
    <row r="332" spans="1:13" ht="12" customHeight="1" x14ac:dyDescent="0.2">
      <c r="A332" s="289"/>
      <c r="B332" s="93"/>
      <c r="G332" s="81"/>
      <c r="H332" s="402"/>
      <c r="I332" s="82"/>
      <c r="J332" s="293"/>
      <c r="K332" s="88"/>
    </row>
    <row r="333" spans="1:13" ht="12" customHeight="1" x14ac:dyDescent="0.2">
      <c r="A333" s="289"/>
      <c r="B333" s="93"/>
      <c r="G333" s="81"/>
      <c r="H333" s="402"/>
      <c r="I333" s="82"/>
      <c r="J333" s="293"/>
      <c r="K333" s="88"/>
    </row>
    <row r="334" spans="1:13" ht="12" customHeight="1" x14ac:dyDescent="0.2">
      <c r="A334" s="289"/>
      <c r="B334" s="93"/>
      <c r="G334" s="81"/>
      <c r="H334" s="402"/>
      <c r="I334" s="82"/>
      <c r="J334" s="293"/>
      <c r="K334" s="88"/>
    </row>
    <row r="335" spans="1:13" ht="12" customHeight="1" x14ac:dyDescent="0.2">
      <c r="A335" s="289"/>
      <c r="B335" s="93"/>
      <c r="G335" s="81"/>
      <c r="H335" s="402"/>
      <c r="I335" s="82"/>
      <c r="J335" s="293"/>
      <c r="K335" s="88"/>
    </row>
    <row r="336" spans="1:13" ht="12" customHeight="1" x14ac:dyDescent="0.2">
      <c r="A336" s="289"/>
      <c r="B336" s="93"/>
      <c r="G336" s="81"/>
      <c r="H336" s="402"/>
      <c r="I336" s="82"/>
      <c r="J336" s="293"/>
      <c r="K336" s="88"/>
    </row>
    <row r="337" spans="1:11" ht="12" customHeight="1" x14ac:dyDescent="0.2">
      <c r="A337" s="289"/>
      <c r="B337" s="93"/>
      <c r="G337" s="81"/>
      <c r="H337" s="402"/>
      <c r="I337" s="82"/>
      <c r="J337" s="293"/>
      <c r="K337" s="88"/>
    </row>
    <row r="338" spans="1:11" ht="12" customHeight="1" x14ac:dyDescent="0.2">
      <c r="A338" s="289"/>
      <c r="B338" s="93"/>
      <c r="G338" s="81"/>
      <c r="H338" s="402"/>
      <c r="I338" s="82"/>
      <c r="J338" s="293"/>
      <c r="K338" s="88"/>
    </row>
    <row r="339" spans="1:11" ht="12" customHeight="1" x14ac:dyDescent="0.2">
      <c r="A339" s="289"/>
      <c r="B339" s="93"/>
      <c r="G339" s="81"/>
      <c r="H339" s="402"/>
      <c r="I339" s="82"/>
      <c r="J339" s="293"/>
      <c r="K339" s="88"/>
    </row>
    <row r="340" spans="1:11" ht="12" customHeight="1" x14ac:dyDescent="0.2">
      <c r="A340" s="289"/>
      <c r="B340" s="93"/>
      <c r="G340" s="81"/>
      <c r="H340" s="402"/>
      <c r="I340" s="82"/>
      <c r="J340" s="293"/>
      <c r="K340" s="88"/>
    </row>
    <row r="341" spans="1:11" ht="12" customHeight="1" x14ac:dyDescent="0.2">
      <c r="A341" s="289"/>
      <c r="B341" s="93"/>
      <c r="G341" s="81"/>
      <c r="H341" s="402"/>
      <c r="I341" s="82"/>
      <c r="J341" s="293"/>
      <c r="K341" s="88"/>
    </row>
    <row r="342" spans="1:11" ht="12" customHeight="1" x14ac:dyDescent="0.2">
      <c r="A342" s="289"/>
      <c r="B342" s="93"/>
      <c r="G342" s="81"/>
      <c r="H342" s="402"/>
      <c r="I342" s="82"/>
      <c r="J342" s="293"/>
      <c r="K342" s="88"/>
    </row>
    <row r="343" spans="1:11" ht="12" customHeight="1" x14ac:dyDescent="0.2">
      <c r="A343" s="289"/>
      <c r="B343" s="93"/>
      <c r="G343" s="81"/>
      <c r="H343" s="402"/>
      <c r="I343" s="82"/>
      <c r="J343" s="293"/>
      <c r="K343" s="88"/>
    </row>
    <row r="344" spans="1:11" ht="12" customHeight="1" x14ac:dyDescent="0.2">
      <c r="A344" s="289"/>
      <c r="B344" s="93"/>
      <c r="G344" s="81"/>
      <c r="H344" s="402"/>
      <c r="I344" s="82"/>
      <c r="J344" s="293"/>
      <c r="K344" s="88"/>
    </row>
    <row r="345" spans="1:11" ht="12" customHeight="1" x14ac:dyDescent="0.2">
      <c r="A345" s="289"/>
      <c r="B345" s="93"/>
      <c r="G345" s="81"/>
      <c r="H345" s="402"/>
      <c r="I345" s="82"/>
      <c r="J345" s="293"/>
      <c r="K345" s="88"/>
    </row>
    <row r="346" spans="1:11" ht="12" customHeight="1" x14ac:dyDescent="0.2">
      <c r="A346" s="289"/>
      <c r="B346" s="93"/>
      <c r="G346" s="81"/>
      <c r="H346" s="402"/>
      <c r="I346" s="82"/>
      <c r="J346" s="293"/>
      <c r="K346" s="88"/>
    </row>
    <row r="347" spans="1:11" ht="12" customHeight="1" x14ac:dyDescent="0.2">
      <c r="A347" s="289"/>
      <c r="B347" s="93"/>
      <c r="G347" s="81"/>
      <c r="H347" s="402"/>
      <c r="I347" s="82"/>
      <c r="J347" s="293"/>
      <c r="K347" s="88"/>
    </row>
    <row r="348" spans="1:11" ht="12" customHeight="1" x14ac:dyDescent="0.2">
      <c r="A348" s="289"/>
      <c r="B348" s="93"/>
      <c r="G348" s="81"/>
      <c r="H348" s="402"/>
      <c r="I348" s="82"/>
      <c r="J348" s="293"/>
      <c r="K348" s="88"/>
    </row>
    <row r="349" spans="1:11" ht="12" customHeight="1" x14ac:dyDescent="0.2">
      <c r="A349" s="289"/>
      <c r="B349" s="93"/>
      <c r="G349" s="81"/>
      <c r="H349" s="402"/>
      <c r="I349" s="82"/>
      <c r="J349" s="293"/>
      <c r="K349" s="88"/>
    </row>
    <row r="350" spans="1:11" ht="12" customHeight="1" x14ac:dyDescent="0.2">
      <c r="A350" s="289"/>
      <c r="B350" s="93"/>
      <c r="G350" s="81"/>
      <c r="H350" s="402"/>
      <c r="I350" s="82"/>
      <c r="J350" s="293"/>
      <c r="K350" s="88"/>
    </row>
    <row r="351" spans="1:11" ht="12" customHeight="1" x14ac:dyDescent="0.2">
      <c r="A351" s="289"/>
      <c r="B351" s="93"/>
      <c r="G351" s="81"/>
      <c r="H351" s="402"/>
      <c r="I351" s="82"/>
      <c r="J351" s="293"/>
      <c r="K351" s="88"/>
    </row>
    <row r="352" spans="1:11" ht="12" customHeight="1" x14ac:dyDescent="0.2">
      <c r="A352" s="289"/>
      <c r="B352" s="93"/>
      <c r="G352" s="81"/>
      <c r="H352" s="402"/>
      <c r="I352" s="82"/>
      <c r="J352" s="293"/>
      <c r="K352" s="88"/>
    </row>
    <row r="353" spans="1:17" ht="12" customHeight="1" x14ac:dyDescent="0.2">
      <c r="A353" s="289"/>
      <c r="B353" s="93"/>
      <c r="G353" s="81"/>
      <c r="H353" s="402"/>
      <c r="I353" s="82"/>
      <c r="J353" s="293"/>
      <c r="K353" s="88"/>
    </row>
    <row r="354" spans="1:17" ht="12" customHeight="1" x14ac:dyDescent="0.2">
      <c r="A354" s="289"/>
      <c r="B354" s="93"/>
      <c r="G354" s="81"/>
      <c r="H354" s="402"/>
      <c r="I354" s="82"/>
      <c r="J354" s="293"/>
      <c r="K354" s="88"/>
    </row>
    <row r="355" spans="1:17" ht="12" customHeight="1" x14ac:dyDescent="0.2">
      <c r="A355" s="289"/>
      <c r="B355" s="93"/>
      <c r="G355" s="294"/>
      <c r="H355" s="414"/>
      <c r="I355" s="293"/>
      <c r="J355" s="293"/>
      <c r="K355" s="88"/>
    </row>
    <row r="356" spans="1:17" s="77" customFormat="1" x14ac:dyDescent="0.2">
      <c r="A356" s="68" t="s">
        <v>359</v>
      </c>
      <c r="B356" s="69"/>
      <c r="C356" s="70"/>
      <c r="D356" s="70"/>
      <c r="E356" s="71" t="s">
        <v>126</v>
      </c>
      <c r="F356" s="72"/>
      <c r="G356" s="73"/>
      <c r="H356" s="401"/>
      <c r="I356" s="74"/>
      <c r="J356" s="74"/>
      <c r="K356" s="100"/>
      <c r="L356" s="76"/>
    </row>
    <row r="357" spans="1:17" s="77" customFormat="1" x14ac:dyDescent="0.2">
      <c r="A357" s="68" t="s">
        <v>34</v>
      </c>
      <c r="B357" s="69"/>
      <c r="C357" s="70"/>
      <c r="D357" s="70"/>
      <c r="E357" s="71" t="s">
        <v>360</v>
      </c>
      <c r="F357" s="72"/>
      <c r="G357" s="73"/>
      <c r="H357" s="401"/>
      <c r="I357" s="74"/>
      <c r="J357" s="74"/>
      <c r="K357" s="75"/>
      <c r="L357" s="76"/>
    </row>
    <row r="358" spans="1:17" ht="12" customHeight="1" x14ac:dyDescent="0.2">
      <c r="G358" s="81"/>
      <c r="H358" s="402"/>
      <c r="I358" s="82"/>
      <c r="J358" s="82"/>
      <c r="K358" s="83"/>
    </row>
    <row r="359" spans="1:17" s="90" customFormat="1" ht="12" customHeight="1" x14ac:dyDescent="0.2">
      <c r="A359" s="84" t="s">
        <v>362</v>
      </c>
      <c r="B359" s="85" t="s">
        <v>14</v>
      </c>
      <c r="C359" s="45"/>
      <c r="D359" s="45"/>
      <c r="E359" s="86"/>
      <c r="F359" s="43"/>
      <c r="G359" s="87"/>
      <c r="H359" s="403"/>
      <c r="I359" s="88"/>
      <c r="J359" s="88"/>
      <c r="K359" s="83"/>
      <c r="L359" s="89"/>
    </row>
    <row r="360" spans="1:17" ht="51" x14ac:dyDescent="0.2">
      <c r="B360" s="93"/>
      <c r="D360" s="171" t="s">
        <v>206</v>
      </c>
      <c r="E360" s="295" t="s">
        <v>213</v>
      </c>
      <c r="F360" s="95"/>
      <c r="G360" s="81"/>
      <c r="H360" s="402"/>
      <c r="I360" s="82"/>
      <c r="J360" s="82"/>
      <c r="K360" s="83"/>
    </row>
    <row r="361" spans="1:17" x14ac:dyDescent="0.2">
      <c r="D361" s="171"/>
      <c r="E361" s="295"/>
      <c r="F361" s="95"/>
      <c r="G361" s="81"/>
      <c r="H361" s="402"/>
      <c r="I361" s="82"/>
      <c r="J361" s="82"/>
      <c r="K361" s="83"/>
    </row>
    <row r="362" spans="1:17" ht="12" customHeight="1" x14ac:dyDescent="0.2">
      <c r="A362" s="84" t="s">
        <v>33</v>
      </c>
      <c r="B362" s="296" t="s">
        <v>397</v>
      </c>
      <c r="C362" s="45"/>
      <c r="D362" s="45"/>
      <c r="E362" s="297"/>
      <c r="F362" s="43"/>
      <c r="G362" s="298"/>
      <c r="H362" s="388"/>
      <c r="I362" s="82"/>
      <c r="J362" s="82"/>
      <c r="K362" s="96"/>
    </row>
    <row r="363" spans="1:17" x14ac:dyDescent="0.2">
      <c r="A363" s="78"/>
      <c r="B363" s="211"/>
      <c r="C363" s="198"/>
      <c r="D363" s="299"/>
      <c r="E363" s="300"/>
      <c r="F363" s="43"/>
      <c r="G363" s="301"/>
      <c r="H363" s="388"/>
      <c r="I363" s="82"/>
      <c r="J363" s="82"/>
      <c r="K363" s="96"/>
      <c r="M363" s="42" t="s">
        <v>178</v>
      </c>
      <c r="N363" s="42" t="s">
        <v>168</v>
      </c>
      <c r="O363" s="42" t="s">
        <v>165</v>
      </c>
      <c r="P363" s="42" t="s">
        <v>395</v>
      </c>
      <c r="Q363" s="42" t="s">
        <v>396</v>
      </c>
    </row>
    <row r="364" spans="1:17" s="140" customFormat="1" ht="15" x14ac:dyDescent="0.2">
      <c r="A364" s="210" t="s">
        <v>543</v>
      </c>
      <c r="B364" s="211">
        <v>35</v>
      </c>
      <c r="C364" s="198" t="s">
        <v>176</v>
      </c>
      <c r="D364" s="198">
        <v>50</v>
      </c>
      <c r="E364" s="300" t="s">
        <v>457</v>
      </c>
      <c r="F364" s="200"/>
      <c r="G364" s="180" t="s">
        <v>403</v>
      </c>
      <c r="H364" s="391">
        <f t="shared" ref="H364" si="17">ROUNDUP(Q364,2)</f>
        <v>0.28000000000000003</v>
      </c>
      <c r="I364" s="212"/>
      <c r="J364" s="212"/>
      <c r="K364" s="213"/>
      <c r="L364" s="139"/>
      <c r="M364" s="214">
        <f>B364/1000</f>
        <v>3.5000000000000003E-2</v>
      </c>
      <c r="N364" s="214">
        <f>D364/1000</f>
        <v>0.05</v>
      </c>
      <c r="O364" s="215">
        <v>22.7</v>
      </c>
      <c r="P364" s="215">
        <v>7</v>
      </c>
      <c r="Q364" s="216">
        <f>P364*O364*N364*M364</f>
        <v>0.27807500000000002</v>
      </c>
    </row>
    <row r="365" spans="1:17" s="140" customFormat="1" ht="15" x14ac:dyDescent="0.2">
      <c r="A365" s="210" t="s">
        <v>544</v>
      </c>
      <c r="B365" s="211">
        <v>50</v>
      </c>
      <c r="C365" s="198" t="s">
        <v>176</v>
      </c>
      <c r="D365" s="198">
        <v>150</v>
      </c>
      <c r="E365" s="300" t="s">
        <v>458</v>
      </c>
      <c r="F365" s="200"/>
      <c r="G365" s="180" t="s">
        <v>403</v>
      </c>
      <c r="H365" s="391">
        <f t="shared" ref="H365:H366" si="18">ROUNDUP(Q365,2)</f>
        <v>1.1200000000000001</v>
      </c>
      <c r="I365" s="212"/>
      <c r="J365" s="212"/>
      <c r="K365" s="213"/>
      <c r="L365" s="139"/>
      <c r="M365" s="214">
        <f t="shared" ref="M365:M366" si="19">B365/1000</f>
        <v>0.05</v>
      </c>
      <c r="N365" s="214">
        <f t="shared" ref="N365:N366" si="20">D365/1000</f>
        <v>0.15</v>
      </c>
      <c r="O365" s="215">
        <v>3.7309999999999999</v>
      </c>
      <c r="P365" s="215">
        <v>40</v>
      </c>
      <c r="Q365" s="216">
        <f t="shared" ref="Q365:Q366" si="21">P365*O365*N365*M365</f>
        <v>1.1193</v>
      </c>
    </row>
    <row r="366" spans="1:17" s="140" customFormat="1" ht="15" x14ac:dyDescent="0.2">
      <c r="A366" s="210" t="s">
        <v>545</v>
      </c>
      <c r="B366" s="211">
        <v>25</v>
      </c>
      <c r="C366" s="198" t="s">
        <v>176</v>
      </c>
      <c r="D366" s="198">
        <v>200</v>
      </c>
      <c r="E366" s="300" t="s">
        <v>459</v>
      </c>
      <c r="F366" s="200"/>
      <c r="G366" s="180" t="s">
        <v>403</v>
      </c>
      <c r="H366" s="391">
        <f t="shared" si="18"/>
        <v>0.12</v>
      </c>
      <c r="I366" s="212"/>
      <c r="J366" s="212"/>
      <c r="K366" s="213"/>
      <c r="L366" s="139"/>
      <c r="M366" s="214">
        <f t="shared" si="19"/>
        <v>2.5000000000000001E-2</v>
      </c>
      <c r="N366" s="214">
        <f t="shared" si="20"/>
        <v>0.2</v>
      </c>
      <c r="O366" s="215">
        <v>22.7</v>
      </c>
      <c r="P366" s="215">
        <v>1</v>
      </c>
      <c r="Q366" s="216">
        <f t="shared" si="21"/>
        <v>0.1135</v>
      </c>
    </row>
    <row r="367" spans="1:17" ht="12" customHeight="1" x14ac:dyDescent="0.2">
      <c r="A367" s="84"/>
      <c r="B367" s="44"/>
      <c r="C367" s="45"/>
      <c r="D367" s="45"/>
      <c r="E367" s="297"/>
      <c r="F367" s="43"/>
      <c r="G367" s="298"/>
      <c r="H367" s="388"/>
      <c r="I367" s="82"/>
      <c r="J367" s="82"/>
      <c r="K367" s="96"/>
    </row>
    <row r="368" spans="1:17" x14ac:dyDescent="0.2">
      <c r="A368" s="78"/>
      <c r="B368" s="93"/>
      <c r="E368" s="302"/>
      <c r="F368" s="95"/>
      <c r="G368" s="81"/>
      <c r="H368" s="388"/>
      <c r="I368" s="82"/>
      <c r="J368" s="82"/>
      <c r="K368" s="83"/>
    </row>
    <row r="369" spans="1:17" ht="12" customHeight="1" x14ac:dyDescent="0.2">
      <c r="A369" s="84" t="s">
        <v>116</v>
      </c>
      <c r="B369" s="296" t="s">
        <v>450</v>
      </c>
      <c r="C369" s="45"/>
      <c r="D369" s="45"/>
      <c r="E369" s="297"/>
      <c r="F369" s="43"/>
      <c r="G369" s="298"/>
      <c r="H369" s="388"/>
      <c r="I369" s="82"/>
      <c r="J369" s="82"/>
      <c r="K369" s="96"/>
    </row>
    <row r="370" spans="1:17" x14ac:dyDescent="0.2">
      <c r="A370" s="78"/>
      <c r="B370" s="211"/>
      <c r="C370" s="198"/>
      <c r="D370" s="299"/>
      <c r="E370" s="300"/>
      <c r="F370" s="43"/>
      <c r="G370" s="301"/>
      <c r="H370" s="388"/>
      <c r="I370" s="82"/>
      <c r="J370" s="82"/>
      <c r="K370" s="96"/>
      <c r="M370" s="42" t="s">
        <v>178</v>
      </c>
      <c r="N370" s="42" t="s">
        <v>168</v>
      </c>
      <c r="O370" s="42" t="s">
        <v>165</v>
      </c>
      <c r="P370" s="42" t="s">
        <v>395</v>
      </c>
      <c r="Q370" s="42" t="s">
        <v>396</v>
      </c>
    </row>
    <row r="371" spans="1:17" s="140" customFormat="1" x14ac:dyDescent="0.2">
      <c r="A371" s="210" t="s">
        <v>546</v>
      </c>
      <c r="B371" s="211"/>
      <c r="C371" s="198"/>
      <c r="D371" s="198"/>
      <c r="E371" s="300" t="s">
        <v>460</v>
      </c>
      <c r="F371" s="200"/>
      <c r="G371" s="180" t="s">
        <v>5</v>
      </c>
      <c r="H371" s="391">
        <v>2</v>
      </c>
      <c r="I371" s="212"/>
      <c r="J371" s="212"/>
      <c r="K371" s="213"/>
      <c r="L371" s="139"/>
      <c r="M371" s="214">
        <f>B371/1000</f>
        <v>0</v>
      </c>
      <c r="N371" s="214">
        <f>D371/1000</f>
        <v>0</v>
      </c>
      <c r="O371" s="215">
        <v>22.7</v>
      </c>
      <c r="P371" s="215">
        <v>7</v>
      </c>
      <c r="Q371" s="216">
        <f>P371*O371*N371*M371</f>
        <v>0</v>
      </c>
    </row>
    <row r="372" spans="1:17" ht="15" x14ac:dyDescent="0.2">
      <c r="A372" s="78"/>
      <c r="E372" s="36" t="s">
        <v>461</v>
      </c>
      <c r="G372" s="180" t="s">
        <v>402</v>
      </c>
      <c r="H372" s="391">
        <f>ROUNDUP(P372,2)</f>
        <v>93.690000000000012</v>
      </c>
      <c r="I372" s="82"/>
      <c r="J372" s="82"/>
      <c r="K372" s="96"/>
      <c r="P372" s="42">
        <v>93.685000000000002</v>
      </c>
    </row>
    <row r="373" spans="1:17" x14ac:dyDescent="0.2">
      <c r="A373" s="78"/>
      <c r="G373" s="81"/>
      <c r="H373" s="402"/>
      <c r="I373" s="82"/>
      <c r="J373" s="82"/>
      <c r="K373" s="96"/>
    </row>
    <row r="374" spans="1:17" x14ac:dyDescent="0.2">
      <c r="A374" s="78"/>
      <c r="G374" s="81"/>
      <c r="H374" s="402"/>
      <c r="I374" s="82"/>
      <c r="J374" s="82"/>
      <c r="K374" s="96"/>
    </row>
    <row r="375" spans="1:17" x14ac:dyDescent="0.2">
      <c r="A375" s="78"/>
      <c r="G375" s="81"/>
      <c r="H375" s="402"/>
      <c r="I375" s="82"/>
      <c r="J375" s="82"/>
      <c r="K375" s="96"/>
    </row>
    <row r="376" spans="1:17" x14ac:dyDescent="0.2">
      <c r="A376" s="78"/>
      <c r="G376" s="81"/>
      <c r="H376" s="402"/>
      <c r="I376" s="82"/>
      <c r="J376" s="82"/>
      <c r="K376" s="96"/>
    </row>
    <row r="377" spans="1:17" x14ac:dyDescent="0.2">
      <c r="A377" s="78"/>
      <c r="G377" s="81"/>
      <c r="H377" s="402"/>
      <c r="I377" s="82"/>
      <c r="J377" s="82"/>
      <c r="K377" s="96"/>
    </row>
    <row r="378" spans="1:17" x14ac:dyDescent="0.2">
      <c r="A378" s="78"/>
      <c r="G378" s="81"/>
      <c r="H378" s="402"/>
      <c r="I378" s="82"/>
      <c r="J378" s="82"/>
      <c r="K378" s="96"/>
    </row>
    <row r="379" spans="1:17" x14ac:dyDescent="0.2">
      <c r="A379" s="78"/>
      <c r="G379" s="81"/>
      <c r="H379" s="402"/>
      <c r="I379" s="82"/>
      <c r="J379" s="82"/>
      <c r="K379" s="96"/>
    </row>
    <row r="380" spans="1:17" x14ac:dyDescent="0.2">
      <c r="A380" s="78"/>
      <c r="G380" s="81"/>
      <c r="H380" s="402"/>
      <c r="I380" s="82"/>
      <c r="J380" s="82"/>
      <c r="K380" s="96"/>
    </row>
    <row r="381" spans="1:17" x14ac:dyDescent="0.2">
      <c r="A381" s="78"/>
      <c r="G381" s="81"/>
      <c r="H381" s="402"/>
      <c r="I381" s="82"/>
      <c r="J381" s="82"/>
      <c r="K381" s="96"/>
    </row>
    <row r="382" spans="1:17" x14ac:dyDescent="0.2">
      <c r="A382" s="78"/>
      <c r="G382" s="81"/>
      <c r="H382" s="402"/>
      <c r="I382" s="82"/>
      <c r="J382" s="82"/>
      <c r="K382" s="96"/>
    </row>
    <row r="383" spans="1:17" x14ac:dyDescent="0.2">
      <c r="A383" s="78"/>
      <c r="G383" s="81"/>
      <c r="H383" s="402"/>
      <c r="I383" s="82"/>
      <c r="J383" s="82"/>
      <c r="K383" s="96"/>
    </row>
    <row r="384" spans="1:17" x14ac:dyDescent="0.2">
      <c r="A384" s="78"/>
      <c r="G384" s="81"/>
      <c r="H384" s="402"/>
      <c r="I384" s="82"/>
      <c r="J384" s="82"/>
      <c r="K384" s="96"/>
    </row>
    <row r="385" spans="1:14" x14ac:dyDescent="0.2">
      <c r="A385" s="78"/>
      <c r="G385" s="81"/>
      <c r="H385" s="402"/>
      <c r="I385" s="82"/>
      <c r="J385" s="82"/>
      <c r="K385" s="96"/>
    </row>
    <row r="386" spans="1:14" x14ac:dyDescent="0.2">
      <c r="A386" s="78"/>
      <c r="G386" s="81"/>
      <c r="H386" s="402"/>
      <c r="I386" s="82"/>
      <c r="J386" s="82"/>
      <c r="K386" s="96"/>
    </row>
    <row r="387" spans="1:14" x14ac:dyDescent="0.2">
      <c r="A387" s="78"/>
      <c r="G387" s="81"/>
      <c r="H387" s="402"/>
      <c r="I387" s="82"/>
      <c r="J387" s="82"/>
      <c r="K387" s="96"/>
    </row>
    <row r="388" spans="1:14" x14ac:dyDescent="0.2">
      <c r="A388" s="78"/>
      <c r="G388" s="81"/>
      <c r="H388" s="402"/>
      <c r="I388" s="82"/>
      <c r="J388" s="82"/>
      <c r="K388" s="96"/>
    </row>
    <row r="389" spans="1:14" x14ac:dyDescent="0.2">
      <c r="A389" s="78"/>
      <c r="G389" s="81"/>
      <c r="H389" s="402"/>
      <c r="I389" s="82"/>
      <c r="J389" s="82"/>
      <c r="K389" s="96"/>
    </row>
    <row r="390" spans="1:14" x14ac:dyDescent="0.2">
      <c r="A390" s="78"/>
      <c r="G390" s="81"/>
      <c r="H390" s="402"/>
      <c r="I390" s="82"/>
      <c r="J390" s="82"/>
      <c r="K390" s="96"/>
    </row>
    <row r="391" spans="1:14" ht="12" customHeight="1" x14ac:dyDescent="0.2">
      <c r="G391" s="81"/>
      <c r="H391" s="402"/>
      <c r="I391" s="82"/>
      <c r="J391" s="82"/>
      <c r="K391" s="88"/>
    </row>
    <row r="392" spans="1:14" ht="12" customHeight="1" x14ac:dyDescent="0.2">
      <c r="A392" s="68" t="s">
        <v>547</v>
      </c>
      <c r="B392" s="69"/>
      <c r="C392" s="70"/>
      <c r="D392" s="70"/>
      <c r="E392" s="71" t="s">
        <v>127</v>
      </c>
      <c r="F392" s="72"/>
      <c r="G392" s="73"/>
      <c r="H392" s="401"/>
      <c r="I392" s="74"/>
      <c r="J392" s="74"/>
      <c r="K392" s="100"/>
    </row>
    <row r="393" spans="1:14" ht="12" customHeight="1" x14ac:dyDescent="0.2">
      <c r="A393" s="68" t="s">
        <v>32</v>
      </c>
      <c r="B393" s="69"/>
      <c r="C393" s="70"/>
      <c r="D393" s="70"/>
      <c r="E393" s="71" t="s">
        <v>363</v>
      </c>
      <c r="F393" s="72"/>
      <c r="G393" s="73"/>
      <c r="H393" s="401"/>
      <c r="I393" s="74"/>
      <c r="J393" s="74"/>
      <c r="K393" s="75"/>
      <c r="L393" s="303"/>
    </row>
    <row r="394" spans="1:14" ht="12" customHeight="1" x14ac:dyDescent="0.2">
      <c r="A394" s="84"/>
      <c r="B394" s="44"/>
      <c r="C394" s="45"/>
      <c r="D394" s="45"/>
      <c r="E394" s="304"/>
      <c r="F394" s="95"/>
      <c r="G394" s="81"/>
      <c r="H394" s="402"/>
      <c r="I394" s="82"/>
      <c r="J394" s="82"/>
      <c r="K394" s="96"/>
      <c r="L394" s="303"/>
    </row>
    <row r="395" spans="1:14" ht="12" customHeight="1" x14ac:dyDescent="0.2">
      <c r="A395" s="84" t="s">
        <v>31</v>
      </c>
      <c r="B395" s="85" t="s">
        <v>14</v>
      </c>
      <c r="C395" s="45"/>
      <c r="D395" s="45"/>
      <c r="E395" s="86"/>
      <c r="F395" s="43"/>
      <c r="G395" s="87"/>
      <c r="H395" s="403"/>
      <c r="I395" s="88"/>
      <c r="J395" s="88"/>
      <c r="K395" s="83"/>
      <c r="L395" s="303"/>
    </row>
    <row r="396" spans="1:14" ht="39" customHeight="1" x14ac:dyDescent="0.2">
      <c r="A396" s="84"/>
      <c r="B396" s="305"/>
      <c r="C396" s="45"/>
      <c r="D396" s="171" t="s">
        <v>206</v>
      </c>
      <c r="E396" s="230" t="s">
        <v>230</v>
      </c>
      <c r="F396" s="306"/>
      <c r="G396" s="81"/>
      <c r="H396" s="402"/>
      <c r="I396" s="82"/>
      <c r="J396" s="82"/>
      <c r="K396" s="96"/>
      <c r="L396" s="303"/>
    </row>
    <row r="397" spans="1:14" x14ac:dyDescent="0.2">
      <c r="A397" s="84"/>
      <c r="B397" s="44"/>
      <c r="C397" s="45"/>
      <c r="D397" s="45"/>
      <c r="E397" s="307"/>
      <c r="F397" s="306"/>
      <c r="G397" s="81"/>
      <c r="H397" s="402"/>
      <c r="I397" s="82"/>
      <c r="J397" s="82"/>
      <c r="K397" s="96"/>
      <c r="L397" s="303"/>
    </row>
    <row r="398" spans="1:14" ht="12" customHeight="1" x14ac:dyDescent="0.2">
      <c r="A398" s="84" t="s">
        <v>30</v>
      </c>
      <c r="B398" s="85" t="s">
        <v>462</v>
      </c>
      <c r="C398" s="45"/>
      <c r="D398" s="45"/>
      <c r="E398" s="308"/>
      <c r="F398" s="95"/>
      <c r="G398" s="20"/>
      <c r="H398" s="402"/>
      <c r="I398" s="82"/>
      <c r="J398" s="82"/>
      <c r="K398" s="96"/>
      <c r="L398" s="303"/>
    </row>
    <row r="399" spans="1:14" x14ac:dyDescent="0.2">
      <c r="A399" s="287"/>
      <c r="B399" s="305"/>
      <c r="C399" s="45"/>
      <c r="D399" s="45"/>
      <c r="E399" s="309"/>
      <c r="F399" s="95"/>
      <c r="G399" s="301"/>
      <c r="H399" s="391"/>
      <c r="I399" s="82"/>
      <c r="J399" s="82"/>
      <c r="K399" s="96"/>
      <c r="L399" s="303"/>
    </row>
    <row r="400" spans="1:14" x14ac:dyDescent="0.2">
      <c r="A400" s="310" t="s">
        <v>118</v>
      </c>
      <c r="B400" s="305"/>
      <c r="C400" s="45"/>
      <c r="D400" s="45"/>
      <c r="E400" s="309" t="s">
        <v>414</v>
      </c>
      <c r="F400" s="95"/>
      <c r="G400" s="301" t="s">
        <v>117</v>
      </c>
      <c r="H400" s="391">
        <f>ROUNDUP(N400,2)</f>
        <v>734.21</v>
      </c>
      <c r="I400" s="82"/>
      <c r="J400" s="82"/>
      <c r="K400" s="96"/>
      <c r="L400" s="303"/>
      <c r="M400" s="42">
        <f>22.7*3.731+(30.375+11.025)*10.694+0.5*10.675*19.35+0.5*19.35*10.698</f>
        <v>734.20907499999998</v>
      </c>
      <c r="N400" s="42">
        <f>M400</f>
        <v>734.20907499999998</v>
      </c>
    </row>
    <row r="401" spans="1:13" ht="51" x14ac:dyDescent="0.2">
      <c r="A401" s="310" t="s">
        <v>119</v>
      </c>
      <c r="B401" s="305"/>
      <c r="C401" s="45"/>
      <c r="D401" s="45"/>
      <c r="E401" s="309" t="s">
        <v>415</v>
      </c>
      <c r="F401" s="95"/>
      <c r="G401" s="301" t="s">
        <v>117</v>
      </c>
      <c r="H401" s="388">
        <f>H400</f>
        <v>734.21</v>
      </c>
      <c r="I401" s="82"/>
      <c r="J401" s="82"/>
      <c r="K401" s="96"/>
      <c r="L401" s="303"/>
    </row>
    <row r="402" spans="1:13" x14ac:dyDescent="0.2">
      <c r="A402" s="84"/>
      <c r="B402" s="44"/>
      <c r="C402" s="45"/>
      <c r="D402" s="45"/>
      <c r="E402" s="307"/>
      <c r="F402" s="306"/>
      <c r="G402" s="81"/>
      <c r="H402" s="388"/>
      <c r="I402" s="82"/>
      <c r="J402" s="82"/>
      <c r="K402" s="96"/>
      <c r="L402" s="303"/>
    </row>
    <row r="403" spans="1:13" x14ac:dyDescent="0.2">
      <c r="A403" s="310"/>
      <c r="B403" s="305"/>
      <c r="C403" s="45"/>
      <c r="D403" s="45"/>
      <c r="E403" s="309"/>
      <c r="F403" s="95"/>
      <c r="G403" s="301"/>
      <c r="H403" s="391"/>
      <c r="I403" s="82"/>
      <c r="J403" s="82"/>
      <c r="K403" s="96"/>
      <c r="L403" s="303"/>
    </row>
    <row r="404" spans="1:13" ht="12" customHeight="1" x14ac:dyDescent="0.2">
      <c r="A404" s="84" t="s">
        <v>121</v>
      </c>
      <c r="B404" s="85" t="s">
        <v>112</v>
      </c>
      <c r="C404" s="45"/>
      <c r="D404" s="45"/>
      <c r="E404" s="308"/>
      <c r="F404" s="95"/>
      <c r="G404" s="301"/>
      <c r="H404" s="388"/>
      <c r="I404" s="82"/>
      <c r="J404" s="82"/>
      <c r="K404" s="96"/>
      <c r="L404" s="303"/>
    </row>
    <row r="405" spans="1:13" x14ac:dyDescent="0.2">
      <c r="A405" s="310" t="s">
        <v>364</v>
      </c>
      <c r="B405" s="305"/>
      <c r="C405" s="45"/>
      <c r="D405" s="45"/>
      <c r="E405" s="309" t="s">
        <v>416</v>
      </c>
      <c r="F405" s="95"/>
      <c r="G405" s="301" t="s">
        <v>1</v>
      </c>
      <c r="H405" s="391">
        <f>ROUNDUP(M405,2)</f>
        <v>55.03</v>
      </c>
      <c r="I405" s="82"/>
      <c r="J405" s="82"/>
      <c r="K405" s="96"/>
      <c r="L405" s="303"/>
      <c r="M405" s="42">
        <f>11.025+11*4</f>
        <v>55.024999999999999</v>
      </c>
    </row>
    <row r="406" spans="1:13" ht="12" customHeight="1" x14ac:dyDescent="0.2">
      <c r="A406" s="311"/>
      <c r="B406" s="305"/>
      <c r="C406" s="45"/>
      <c r="D406" s="45"/>
      <c r="E406" s="300"/>
      <c r="F406" s="95"/>
      <c r="G406" s="301"/>
      <c r="H406" s="388"/>
      <c r="I406" s="82"/>
      <c r="J406" s="82"/>
      <c r="K406" s="96"/>
      <c r="L406" s="303"/>
    </row>
    <row r="407" spans="1:13" ht="12" customHeight="1" x14ac:dyDescent="0.2">
      <c r="A407" s="84" t="s">
        <v>365</v>
      </c>
      <c r="B407" s="427" t="s">
        <v>113</v>
      </c>
      <c r="C407" s="45"/>
      <c r="D407" s="45"/>
      <c r="E407" s="308"/>
      <c r="F407" s="95"/>
      <c r="G407" s="301"/>
      <c r="H407" s="388"/>
      <c r="I407" s="82"/>
      <c r="J407" s="82"/>
      <c r="K407" s="96"/>
      <c r="L407" s="303"/>
    </row>
    <row r="408" spans="1:13" ht="27" customHeight="1" x14ac:dyDescent="0.2">
      <c r="A408" s="187" t="s">
        <v>366</v>
      </c>
      <c r="B408" s="377">
        <v>200</v>
      </c>
      <c r="C408" s="177" t="s">
        <v>176</v>
      </c>
      <c r="D408" s="177">
        <v>200</v>
      </c>
      <c r="E408" s="309" t="s">
        <v>464</v>
      </c>
      <c r="F408" s="95"/>
      <c r="G408" s="301" t="s">
        <v>1</v>
      </c>
      <c r="H408" s="391">
        <f>ROUNDUP(M408,2)</f>
        <v>99.45</v>
      </c>
      <c r="I408" s="82"/>
      <c r="J408" s="82"/>
      <c r="K408" s="96"/>
      <c r="L408" s="303"/>
      <c r="M408" s="42">
        <v>99.45</v>
      </c>
    </row>
    <row r="409" spans="1:13" ht="12" customHeight="1" x14ac:dyDescent="0.2">
      <c r="A409" s="84"/>
      <c r="B409" s="44"/>
      <c r="C409" s="45"/>
      <c r="D409" s="45"/>
      <c r="E409" s="304"/>
      <c r="F409" s="95"/>
      <c r="G409" s="81"/>
      <c r="H409" s="388"/>
      <c r="I409" s="82"/>
      <c r="J409" s="82"/>
      <c r="K409" s="96"/>
      <c r="L409" s="303"/>
    </row>
    <row r="410" spans="1:13" ht="12" customHeight="1" x14ac:dyDescent="0.2">
      <c r="A410" s="311"/>
      <c r="B410" s="305"/>
      <c r="C410" s="45"/>
      <c r="D410" s="45"/>
      <c r="E410" s="300"/>
      <c r="F410" s="95"/>
      <c r="G410" s="301"/>
      <c r="H410" s="388"/>
      <c r="I410" s="82"/>
      <c r="J410" s="82"/>
      <c r="K410" s="96"/>
      <c r="L410" s="303"/>
    </row>
    <row r="411" spans="1:13" ht="12" customHeight="1" x14ac:dyDescent="0.2">
      <c r="A411" s="84" t="s">
        <v>367</v>
      </c>
      <c r="B411" s="85" t="s">
        <v>361</v>
      </c>
      <c r="C411" s="45"/>
      <c r="D411" s="45"/>
      <c r="E411" s="308"/>
      <c r="F411" s="95"/>
      <c r="G411" s="301"/>
      <c r="H411" s="388"/>
      <c r="I411" s="82"/>
      <c r="J411" s="82"/>
      <c r="K411" s="96"/>
      <c r="L411" s="303"/>
    </row>
    <row r="412" spans="1:13" ht="12" customHeight="1" x14ac:dyDescent="0.2">
      <c r="A412" s="310" t="s">
        <v>368</v>
      </c>
      <c r="B412" s="305"/>
      <c r="C412" s="45"/>
      <c r="D412" s="45"/>
      <c r="E412" s="300" t="s">
        <v>463</v>
      </c>
      <c r="F412" s="95"/>
      <c r="G412" s="301" t="s">
        <v>5</v>
      </c>
      <c r="H412" s="391">
        <v>1</v>
      </c>
      <c r="I412" s="82"/>
      <c r="J412" s="82"/>
      <c r="K412" s="96"/>
      <c r="L412" s="303"/>
      <c r="M412" s="42">
        <f>(20.159+22.605)*2*1.031</f>
        <v>88.179367999999982</v>
      </c>
    </row>
    <row r="413" spans="1:13" ht="12" customHeight="1" x14ac:dyDescent="0.2">
      <c r="A413" s="84"/>
      <c r="B413" s="44"/>
      <c r="C413" s="45"/>
      <c r="D413" s="45"/>
      <c r="E413" s="304"/>
      <c r="F413" s="95"/>
      <c r="G413" s="81"/>
      <c r="H413" s="388"/>
      <c r="I413" s="82"/>
      <c r="J413" s="82"/>
      <c r="K413" s="96"/>
      <c r="L413" s="303"/>
    </row>
    <row r="414" spans="1:13" ht="12" customHeight="1" x14ac:dyDescent="0.2">
      <c r="A414" s="84"/>
      <c r="B414" s="85"/>
      <c r="C414" s="45"/>
      <c r="D414" s="45"/>
      <c r="E414" s="308"/>
      <c r="F414" s="95"/>
      <c r="G414" s="301"/>
      <c r="H414" s="388"/>
      <c r="I414" s="82"/>
      <c r="J414" s="82"/>
      <c r="K414" s="96"/>
      <c r="L414" s="303"/>
    </row>
    <row r="415" spans="1:13" ht="12" customHeight="1" x14ac:dyDescent="0.2">
      <c r="A415" s="310"/>
      <c r="B415" s="93"/>
      <c r="E415" s="300"/>
      <c r="F415" s="95"/>
      <c r="G415" s="301"/>
      <c r="H415" s="408"/>
      <c r="I415" s="82"/>
      <c r="J415" s="82"/>
      <c r="K415" s="96"/>
      <c r="L415" s="303"/>
    </row>
    <row r="416" spans="1:13" ht="12" customHeight="1" x14ac:dyDescent="0.2">
      <c r="A416" s="84"/>
      <c r="B416" s="44"/>
      <c r="C416" s="45"/>
      <c r="D416" s="45"/>
      <c r="E416" s="304"/>
      <c r="F416" s="95"/>
      <c r="G416" s="81"/>
      <c r="H416" s="402"/>
      <c r="I416" s="82"/>
      <c r="J416" s="82"/>
      <c r="K416" s="96"/>
      <c r="L416" s="303"/>
    </row>
    <row r="417" spans="1:12" ht="12" customHeight="1" x14ac:dyDescent="0.2">
      <c r="A417" s="84"/>
      <c r="B417" s="44"/>
      <c r="C417" s="45"/>
      <c r="D417" s="45"/>
      <c r="E417" s="304"/>
      <c r="F417" s="95"/>
      <c r="G417" s="81"/>
      <c r="H417" s="402"/>
      <c r="I417" s="82"/>
      <c r="J417" s="82"/>
      <c r="K417" s="96"/>
      <c r="L417" s="303"/>
    </row>
    <row r="418" spans="1:12" ht="12" customHeight="1" x14ac:dyDescent="0.2">
      <c r="A418" s="84"/>
      <c r="B418" s="44"/>
      <c r="C418" s="45"/>
      <c r="D418" s="45"/>
      <c r="E418" s="304"/>
      <c r="F418" s="95"/>
      <c r="G418" s="81"/>
      <c r="H418" s="402"/>
      <c r="I418" s="82"/>
      <c r="J418" s="82"/>
      <c r="K418" s="96"/>
      <c r="L418" s="303"/>
    </row>
    <row r="419" spans="1:12" ht="12" customHeight="1" x14ac:dyDescent="0.2">
      <c r="A419" s="84"/>
      <c r="B419" s="44"/>
      <c r="C419" s="45"/>
      <c r="D419" s="45"/>
      <c r="E419" s="304"/>
      <c r="F419" s="95"/>
      <c r="G419" s="81"/>
      <c r="H419" s="402"/>
      <c r="I419" s="82"/>
      <c r="J419" s="82"/>
      <c r="K419" s="96"/>
      <c r="L419" s="303"/>
    </row>
    <row r="420" spans="1:12" ht="12" customHeight="1" x14ac:dyDescent="0.2">
      <c r="A420" s="84"/>
      <c r="B420" s="44"/>
      <c r="C420" s="45"/>
      <c r="D420" s="45"/>
      <c r="E420" s="304"/>
      <c r="F420" s="95"/>
      <c r="G420" s="81"/>
      <c r="H420" s="402"/>
      <c r="I420" s="82"/>
      <c r="J420" s="82"/>
      <c r="K420" s="96"/>
      <c r="L420" s="303"/>
    </row>
    <row r="421" spans="1:12" ht="12" customHeight="1" x14ac:dyDescent="0.2">
      <c r="A421" s="84"/>
      <c r="B421" s="44"/>
      <c r="C421" s="45"/>
      <c r="D421" s="45"/>
      <c r="E421" s="304"/>
      <c r="F421" s="95"/>
      <c r="G421" s="81"/>
      <c r="H421" s="402"/>
      <c r="I421" s="82"/>
      <c r="J421" s="82"/>
      <c r="K421" s="96"/>
      <c r="L421" s="303"/>
    </row>
    <row r="422" spans="1:12" ht="12" customHeight="1" x14ac:dyDescent="0.2">
      <c r="A422" s="84"/>
      <c r="B422" s="44"/>
      <c r="C422" s="45"/>
      <c r="D422" s="45"/>
      <c r="E422" s="304"/>
      <c r="F422" s="95"/>
      <c r="G422" s="81"/>
      <c r="H422" s="402"/>
      <c r="I422" s="82"/>
      <c r="J422" s="82"/>
      <c r="K422" s="96"/>
      <c r="L422" s="303"/>
    </row>
    <row r="423" spans="1:12" ht="12" customHeight="1" x14ac:dyDescent="0.2">
      <c r="A423" s="84"/>
      <c r="B423" s="44"/>
      <c r="C423" s="45"/>
      <c r="D423" s="45"/>
      <c r="E423" s="304"/>
      <c r="F423" s="95"/>
      <c r="G423" s="81"/>
      <c r="H423" s="402"/>
      <c r="I423" s="82"/>
      <c r="J423" s="82"/>
      <c r="K423" s="96"/>
      <c r="L423" s="303"/>
    </row>
    <row r="424" spans="1:12" ht="12" customHeight="1" x14ac:dyDescent="0.2">
      <c r="A424" s="84"/>
      <c r="B424" s="44"/>
      <c r="C424" s="45"/>
      <c r="D424" s="45"/>
      <c r="E424" s="304"/>
      <c r="F424" s="95"/>
      <c r="G424" s="81"/>
      <c r="H424" s="402"/>
      <c r="I424" s="82"/>
      <c r="J424" s="82"/>
      <c r="K424" s="96"/>
      <c r="L424" s="303"/>
    </row>
    <row r="425" spans="1:12" ht="12" customHeight="1" x14ac:dyDescent="0.2">
      <c r="A425" s="84"/>
      <c r="B425" s="44"/>
      <c r="C425" s="45"/>
      <c r="D425" s="45"/>
      <c r="E425" s="304"/>
      <c r="F425" s="95"/>
      <c r="G425" s="81"/>
      <c r="H425" s="402"/>
      <c r="I425" s="82"/>
      <c r="J425" s="82"/>
      <c r="K425" s="96"/>
      <c r="L425" s="303"/>
    </row>
    <row r="426" spans="1:12" ht="12" customHeight="1" x14ac:dyDescent="0.2">
      <c r="A426" s="84"/>
      <c r="B426" s="44"/>
      <c r="C426" s="45"/>
      <c r="D426" s="45"/>
      <c r="E426" s="304"/>
      <c r="F426" s="95"/>
      <c r="G426" s="81"/>
      <c r="H426" s="402"/>
      <c r="I426" s="82"/>
      <c r="J426" s="82"/>
      <c r="K426" s="96"/>
      <c r="L426" s="303"/>
    </row>
    <row r="427" spans="1:12" ht="12" customHeight="1" x14ac:dyDescent="0.2">
      <c r="A427" s="84"/>
      <c r="B427" s="44"/>
      <c r="C427" s="45"/>
      <c r="D427" s="45"/>
      <c r="E427" s="304"/>
      <c r="F427" s="95"/>
      <c r="G427" s="81"/>
      <c r="H427" s="402"/>
      <c r="I427" s="82"/>
      <c r="J427" s="82"/>
      <c r="K427" s="96"/>
      <c r="L427" s="303"/>
    </row>
    <row r="428" spans="1:12" ht="12" customHeight="1" x14ac:dyDescent="0.2">
      <c r="A428" s="84"/>
      <c r="B428" s="44"/>
      <c r="C428" s="45"/>
      <c r="D428" s="45"/>
      <c r="E428" s="304"/>
      <c r="F428" s="95"/>
      <c r="G428" s="81"/>
      <c r="H428" s="402"/>
      <c r="I428" s="82"/>
      <c r="J428" s="82"/>
      <c r="K428" s="96"/>
      <c r="L428" s="303"/>
    </row>
    <row r="429" spans="1:12" ht="12" customHeight="1" x14ac:dyDescent="0.2">
      <c r="A429" s="84"/>
      <c r="B429" s="44"/>
      <c r="C429" s="45"/>
      <c r="D429" s="45"/>
      <c r="E429" s="304"/>
      <c r="F429" s="95"/>
      <c r="G429" s="81"/>
      <c r="H429" s="402"/>
      <c r="I429" s="82"/>
      <c r="J429" s="82"/>
      <c r="K429" s="96"/>
      <c r="L429" s="303"/>
    </row>
    <row r="430" spans="1:12" ht="12" customHeight="1" x14ac:dyDescent="0.2">
      <c r="A430" s="84"/>
      <c r="B430" s="44"/>
      <c r="C430" s="45"/>
      <c r="D430" s="45"/>
      <c r="E430" s="304"/>
      <c r="F430" s="95"/>
      <c r="G430" s="81"/>
      <c r="H430" s="402"/>
      <c r="I430" s="82"/>
      <c r="J430" s="82"/>
      <c r="K430" s="96"/>
      <c r="L430" s="303"/>
    </row>
    <row r="431" spans="1:12" ht="12" customHeight="1" x14ac:dyDescent="0.2">
      <c r="A431" s="68" t="s">
        <v>369</v>
      </c>
      <c r="B431" s="69"/>
      <c r="C431" s="70"/>
      <c r="D431" s="70"/>
      <c r="E431" s="71" t="s">
        <v>128</v>
      </c>
      <c r="F431" s="72"/>
      <c r="G431" s="73"/>
      <c r="H431" s="401"/>
      <c r="I431" s="74"/>
      <c r="J431" s="74"/>
      <c r="K431" s="101"/>
      <c r="L431" s="303"/>
    </row>
    <row r="432" spans="1:12" s="77" customFormat="1" x14ac:dyDescent="0.2">
      <c r="A432" s="68" t="s">
        <v>29</v>
      </c>
      <c r="B432" s="69"/>
      <c r="C432" s="70"/>
      <c r="D432" s="70"/>
      <c r="E432" s="71" t="s">
        <v>548</v>
      </c>
      <c r="F432" s="72"/>
      <c r="G432" s="73"/>
      <c r="H432" s="401"/>
      <c r="I432" s="74"/>
      <c r="J432" s="74"/>
      <c r="K432" s="75"/>
      <c r="L432" s="76"/>
    </row>
    <row r="433" spans="1:12" ht="12" customHeight="1" x14ac:dyDescent="0.2">
      <c r="G433" s="81"/>
      <c r="H433" s="402"/>
      <c r="I433" s="82"/>
      <c r="J433" s="82"/>
      <c r="K433" s="83"/>
    </row>
    <row r="434" spans="1:12" s="90" customFormat="1" ht="12" customHeight="1" x14ac:dyDescent="0.2">
      <c r="A434" s="84" t="s">
        <v>28</v>
      </c>
      <c r="B434" s="85" t="s">
        <v>14</v>
      </c>
      <c r="C434" s="45"/>
      <c r="D434" s="45"/>
      <c r="E434" s="86"/>
      <c r="F434" s="43"/>
      <c r="G434" s="87"/>
      <c r="H434" s="403"/>
      <c r="I434" s="88"/>
      <c r="J434" s="88"/>
      <c r="K434" s="83"/>
      <c r="L434" s="89"/>
    </row>
    <row r="435" spans="1:12" ht="25.5" x14ac:dyDescent="0.2">
      <c r="B435" s="93"/>
      <c r="D435" s="171" t="s">
        <v>206</v>
      </c>
      <c r="E435" s="172" t="s">
        <v>216</v>
      </c>
      <c r="F435" s="173"/>
      <c r="G435" s="81"/>
      <c r="H435" s="402"/>
      <c r="I435" s="82"/>
      <c r="J435" s="82"/>
      <c r="K435" s="83"/>
    </row>
    <row r="436" spans="1:12" ht="38.25" x14ac:dyDescent="0.2">
      <c r="B436" s="93"/>
      <c r="D436" s="171" t="s">
        <v>208</v>
      </c>
      <c r="E436" s="172" t="s">
        <v>217</v>
      </c>
      <c r="F436" s="173"/>
      <c r="G436" s="81"/>
      <c r="H436" s="402"/>
      <c r="I436" s="82"/>
      <c r="J436" s="82"/>
      <c r="K436" s="83"/>
    </row>
    <row r="437" spans="1:12" ht="25.5" x14ac:dyDescent="0.2">
      <c r="B437" s="93"/>
      <c r="D437" s="171" t="s">
        <v>210</v>
      </c>
      <c r="E437" s="172" t="s">
        <v>222</v>
      </c>
      <c r="F437" s="173"/>
      <c r="G437" s="81"/>
      <c r="H437" s="402"/>
      <c r="I437" s="82"/>
      <c r="J437" s="82"/>
      <c r="K437" s="83"/>
    </row>
    <row r="438" spans="1:12" ht="25.5" x14ac:dyDescent="0.2">
      <c r="B438" s="93"/>
      <c r="D438" s="171" t="s">
        <v>218</v>
      </c>
      <c r="E438" s="172" t="s">
        <v>223</v>
      </c>
      <c r="F438" s="173"/>
      <c r="G438" s="81"/>
      <c r="H438" s="402"/>
      <c r="I438" s="82"/>
      <c r="J438" s="82"/>
      <c r="K438" s="83"/>
    </row>
    <row r="439" spans="1:12" ht="12" customHeight="1" x14ac:dyDescent="0.2">
      <c r="D439" s="171" t="s">
        <v>219</v>
      </c>
      <c r="E439" s="36" t="s">
        <v>224</v>
      </c>
      <c r="G439" s="81"/>
      <c r="H439" s="402"/>
      <c r="I439" s="82"/>
      <c r="J439" s="82"/>
      <c r="K439" s="83"/>
    </row>
    <row r="440" spans="1:12" ht="25.5" x14ac:dyDescent="0.2">
      <c r="B440" s="93"/>
      <c r="D440" s="171" t="s">
        <v>220</v>
      </c>
      <c r="E440" s="172" t="s">
        <v>225</v>
      </c>
      <c r="F440" s="173"/>
      <c r="G440" s="81"/>
      <c r="H440" s="402"/>
      <c r="I440" s="82"/>
      <c r="J440" s="82"/>
      <c r="K440" s="83"/>
    </row>
    <row r="441" spans="1:12" ht="25.5" x14ac:dyDescent="0.2">
      <c r="B441" s="93"/>
      <c r="D441" s="171" t="s">
        <v>221</v>
      </c>
      <c r="E441" s="172" t="s">
        <v>226</v>
      </c>
      <c r="F441" s="173"/>
      <c r="G441" s="81"/>
      <c r="H441" s="402"/>
      <c r="I441" s="82"/>
      <c r="J441" s="82"/>
      <c r="K441" s="83"/>
    </row>
    <row r="442" spans="1:12" x14ac:dyDescent="0.2">
      <c r="G442" s="81"/>
      <c r="H442" s="402"/>
      <c r="I442" s="82"/>
      <c r="J442" s="82"/>
      <c r="K442" s="83"/>
    </row>
    <row r="443" spans="1:12" x14ac:dyDescent="0.2">
      <c r="A443" s="84" t="s">
        <v>27</v>
      </c>
      <c r="B443" s="86" t="s">
        <v>120</v>
      </c>
      <c r="C443" s="45"/>
      <c r="D443" s="45"/>
      <c r="E443" s="86"/>
      <c r="F443" s="312"/>
      <c r="G443" s="81"/>
      <c r="H443" s="415"/>
      <c r="I443" s="42"/>
      <c r="J443" s="82"/>
      <c r="K443" s="96"/>
      <c r="L443" s="303"/>
    </row>
    <row r="444" spans="1:12" x14ac:dyDescent="0.2">
      <c r="A444" s="84"/>
      <c r="B444" s="314"/>
      <c r="C444" s="45"/>
      <c r="D444" s="45"/>
      <c r="E444" s="86"/>
      <c r="F444" s="312"/>
      <c r="G444" s="81"/>
      <c r="H444" s="313"/>
      <c r="I444" s="42"/>
      <c r="J444" s="82"/>
      <c r="K444" s="96"/>
      <c r="L444" s="303"/>
    </row>
    <row r="445" spans="1:12" s="284" customFormat="1" x14ac:dyDescent="0.2">
      <c r="A445" s="78" t="s">
        <v>25</v>
      </c>
      <c r="B445" s="315">
        <v>1800</v>
      </c>
      <c r="C445" s="171" t="s">
        <v>176</v>
      </c>
      <c r="D445" s="171">
        <v>1500</v>
      </c>
      <c r="E445" s="316" t="s">
        <v>468</v>
      </c>
      <c r="F445" s="312"/>
      <c r="G445" s="81" t="s">
        <v>15</v>
      </c>
      <c r="H445" s="313" t="e">
        <f>#REF!</f>
        <v>#REF!</v>
      </c>
      <c r="I445" s="42"/>
      <c r="J445" s="82"/>
      <c r="K445" s="96"/>
      <c r="L445" s="317"/>
    </row>
    <row r="446" spans="1:12" s="284" customFormat="1" x14ac:dyDescent="0.2">
      <c r="A446" s="78" t="s">
        <v>24</v>
      </c>
      <c r="B446" s="315">
        <v>1200</v>
      </c>
      <c r="C446" s="171" t="s">
        <v>176</v>
      </c>
      <c r="D446" s="171">
        <v>750</v>
      </c>
      <c r="E446" s="316" t="s">
        <v>469</v>
      </c>
      <c r="F446" s="312"/>
      <c r="G446" s="81" t="s">
        <v>15</v>
      </c>
      <c r="H446" s="313" t="e">
        <f>#REF!</f>
        <v>#REF!</v>
      </c>
      <c r="I446" s="42"/>
      <c r="J446" s="82"/>
      <c r="K446" s="96"/>
      <c r="L446" s="317"/>
    </row>
    <row r="447" spans="1:12" s="284" customFormat="1" x14ac:dyDescent="0.2">
      <c r="A447" s="78" t="s">
        <v>549</v>
      </c>
      <c r="B447" s="315">
        <v>1800</v>
      </c>
      <c r="C447" s="171" t="s">
        <v>176</v>
      </c>
      <c r="D447" s="171">
        <v>750</v>
      </c>
      <c r="E447" s="316" t="s">
        <v>470</v>
      </c>
      <c r="F447" s="312"/>
      <c r="G447" s="81" t="s">
        <v>15</v>
      </c>
      <c r="H447" s="313" t="e">
        <f>#REF!</f>
        <v>#REF!</v>
      </c>
      <c r="I447" s="42"/>
      <c r="J447" s="82"/>
      <c r="K447" s="96"/>
      <c r="L447" s="317"/>
    </row>
    <row r="448" spans="1:12" s="284" customFormat="1" x14ac:dyDescent="0.2">
      <c r="A448" s="78" t="s">
        <v>550</v>
      </c>
      <c r="B448" s="315">
        <v>1800</v>
      </c>
      <c r="C448" s="171" t="s">
        <v>176</v>
      </c>
      <c r="D448" s="171">
        <v>750</v>
      </c>
      <c r="E448" s="316" t="s">
        <v>471</v>
      </c>
      <c r="F448" s="312"/>
      <c r="G448" s="81" t="s">
        <v>15</v>
      </c>
      <c r="H448" s="313" t="e">
        <f>#REF!</f>
        <v>#REF!</v>
      </c>
      <c r="I448" s="42"/>
      <c r="J448" s="82"/>
      <c r="K448" s="96"/>
      <c r="L448" s="317"/>
    </row>
    <row r="449" spans="1:12" s="284" customFormat="1" x14ac:dyDescent="0.2">
      <c r="A449" s="78" t="s">
        <v>551</v>
      </c>
      <c r="B449" s="315">
        <v>1200</v>
      </c>
      <c r="C449" s="171" t="s">
        <v>176</v>
      </c>
      <c r="D449" s="171">
        <v>750</v>
      </c>
      <c r="E449" s="316" t="s">
        <v>472</v>
      </c>
      <c r="F449" s="312"/>
      <c r="G449" s="81" t="s">
        <v>15</v>
      </c>
      <c r="H449" s="313" t="e">
        <f>#REF!</f>
        <v>#REF!</v>
      </c>
      <c r="I449" s="42"/>
      <c r="J449" s="82"/>
      <c r="K449" s="96"/>
      <c r="L449" s="317"/>
    </row>
    <row r="450" spans="1:12" s="284" customFormat="1" x14ac:dyDescent="0.2">
      <c r="A450" s="78" t="s">
        <v>621</v>
      </c>
      <c r="B450" s="315">
        <v>1800</v>
      </c>
      <c r="C450" s="171" t="s">
        <v>176</v>
      </c>
      <c r="D450" s="171">
        <v>550</v>
      </c>
      <c r="E450" s="316" t="s">
        <v>620</v>
      </c>
      <c r="F450" s="312"/>
      <c r="G450" s="81" t="s">
        <v>15</v>
      </c>
      <c r="H450" s="313">
        <v>28</v>
      </c>
      <c r="I450" s="42"/>
      <c r="J450" s="82"/>
      <c r="K450" s="96"/>
      <c r="L450" s="317"/>
    </row>
    <row r="451" spans="1:12" x14ac:dyDescent="0.2">
      <c r="A451" s="78"/>
      <c r="B451" s="315"/>
      <c r="C451" s="171"/>
      <c r="D451" s="171"/>
      <c r="E451" s="326"/>
      <c r="F451" s="312"/>
      <c r="G451" s="81"/>
      <c r="H451" s="415"/>
      <c r="I451" s="42"/>
      <c r="J451" s="82"/>
      <c r="K451" s="96"/>
      <c r="L451" s="303"/>
    </row>
    <row r="452" spans="1:12" x14ac:dyDescent="0.2">
      <c r="A452" s="78"/>
      <c r="B452" s="315"/>
      <c r="C452" s="171"/>
      <c r="D452" s="171"/>
      <c r="E452" s="326"/>
      <c r="F452" s="312"/>
      <c r="G452" s="81"/>
      <c r="H452" s="415"/>
      <c r="I452" s="42"/>
      <c r="J452" s="82"/>
      <c r="K452" s="96"/>
      <c r="L452" s="303"/>
    </row>
    <row r="453" spans="1:12" x14ac:dyDescent="0.2">
      <c r="A453" s="78"/>
      <c r="B453" s="315"/>
      <c r="C453" s="171"/>
      <c r="D453" s="171"/>
      <c r="E453" s="326"/>
      <c r="F453" s="312"/>
      <c r="G453" s="81"/>
      <c r="H453" s="415"/>
      <c r="I453" s="42"/>
      <c r="J453" s="82"/>
      <c r="K453" s="96"/>
      <c r="L453" s="303"/>
    </row>
    <row r="454" spans="1:12" x14ac:dyDescent="0.2">
      <c r="A454" s="78"/>
      <c r="B454" s="315"/>
      <c r="C454" s="171"/>
      <c r="D454" s="171"/>
      <c r="E454" s="326"/>
      <c r="F454" s="312"/>
      <c r="G454" s="81"/>
      <c r="H454" s="415"/>
      <c r="I454" s="42"/>
      <c r="J454" s="82"/>
      <c r="K454" s="96"/>
      <c r="L454" s="303"/>
    </row>
    <row r="455" spans="1:12" x14ac:dyDescent="0.2">
      <c r="A455" s="78"/>
      <c r="B455" s="315"/>
      <c r="C455" s="171"/>
      <c r="D455" s="171"/>
      <c r="E455" s="326"/>
      <c r="F455" s="312"/>
      <c r="G455" s="81"/>
      <c r="H455" s="415"/>
      <c r="I455" s="42"/>
      <c r="J455" s="82"/>
      <c r="K455" s="96"/>
      <c r="L455" s="303"/>
    </row>
    <row r="456" spans="1:12" x14ac:dyDescent="0.2">
      <c r="A456" s="78"/>
      <c r="B456" s="315"/>
      <c r="C456" s="171"/>
      <c r="D456" s="171"/>
      <c r="E456" s="326"/>
      <c r="F456" s="312"/>
      <c r="G456" s="81"/>
      <c r="H456" s="415"/>
      <c r="I456" s="42"/>
      <c r="J456" s="82"/>
      <c r="K456" s="96"/>
      <c r="L456" s="303"/>
    </row>
    <row r="457" spans="1:12" x14ac:dyDescent="0.2">
      <c r="A457" s="78"/>
      <c r="B457" s="315"/>
      <c r="C457" s="171"/>
      <c r="D457" s="171"/>
      <c r="E457" s="326"/>
      <c r="F457" s="312"/>
      <c r="G457" s="81"/>
      <c r="H457" s="415"/>
      <c r="I457" s="42"/>
      <c r="J457" s="82"/>
      <c r="K457" s="96"/>
      <c r="L457" s="303"/>
    </row>
    <row r="458" spans="1:12" x14ac:dyDescent="0.2">
      <c r="A458" s="78"/>
      <c r="B458" s="315"/>
      <c r="C458" s="171"/>
      <c r="D458" s="171"/>
      <c r="E458" s="326"/>
      <c r="F458" s="312"/>
      <c r="G458" s="81"/>
      <c r="H458" s="415"/>
      <c r="I458" s="42"/>
      <c r="J458" s="82"/>
      <c r="K458" s="96"/>
      <c r="L458" s="303"/>
    </row>
    <row r="459" spans="1:12" x14ac:dyDescent="0.2">
      <c r="A459" s="78"/>
      <c r="B459" s="315"/>
      <c r="C459" s="171"/>
      <c r="D459" s="171"/>
      <c r="E459" s="326"/>
      <c r="F459" s="312"/>
      <c r="G459" s="81"/>
      <c r="H459" s="415"/>
      <c r="I459" s="42"/>
      <c r="J459" s="82"/>
      <c r="K459" s="96"/>
      <c r="L459" s="303"/>
    </row>
    <row r="460" spans="1:12" x14ac:dyDescent="0.2">
      <c r="A460" s="78"/>
      <c r="B460" s="315"/>
      <c r="C460" s="171"/>
      <c r="D460" s="171"/>
      <c r="E460" s="326"/>
      <c r="F460" s="312"/>
      <c r="G460" s="81"/>
      <c r="H460" s="415"/>
      <c r="I460" s="42"/>
      <c r="J460" s="82"/>
      <c r="K460" s="96"/>
      <c r="L460" s="303"/>
    </row>
    <row r="461" spans="1:12" x14ac:dyDescent="0.2">
      <c r="A461" s="78"/>
      <c r="B461" s="315"/>
      <c r="C461" s="171"/>
      <c r="D461" s="171"/>
      <c r="E461" s="326"/>
      <c r="F461" s="312"/>
      <c r="G461" s="81"/>
      <c r="H461" s="415"/>
      <c r="I461" s="42"/>
      <c r="J461" s="82"/>
      <c r="K461" s="96"/>
      <c r="L461" s="303"/>
    </row>
    <row r="462" spans="1:12" ht="12" customHeight="1" x14ac:dyDescent="0.2">
      <c r="A462" s="78"/>
      <c r="E462" s="92"/>
      <c r="F462" s="312"/>
      <c r="G462" s="81"/>
      <c r="H462" s="415"/>
      <c r="I462" s="42"/>
      <c r="J462" s="82"/>
      <c r="K462" s="96"/>
      <c r="L462" s="303"/>
    </row>
    <row r="463" spans="1:12" ht="12" customHeight="1" x14ac:dyDescent="0.2">
      <c r="A463" s="78"/>
      <c r="E463" s="92"/>
      <c r="F463" s="312"/>
      <c r="G463" s="81"/>
      <c r="H463" s="402"/>
      <c r="I463" s="82"/>
      <c r="J463" s="82"/>
      <c r="K463" s="96"/>
      <c r="L463" s="303"/>
    </row>
    <row r="464" spans="1:12" ht="12" customHeight="1" x14ac:dyDescent="0.2">
      <c r="A464" s="68" t="s">
        <v>23</v>
      </c>
      <c r="B464" s="69"/>
      <c r="C464" s="70"/>
      <c r="D464" s="70"/>
      <c r="E464" s="71" t="s">
        <v>129</v>
      </c>
      <c r="F464" s="72"/>
      <c r="G464" s="73"/>
      <c r="H464" s="401"/>
      <c r="I464" s="74"/>
      <c r="J464" s="74"/>
      <c r="K464" s="101"/>
      <c r="L464" s="303"/>
    </row>
    <row r="465" spans="1:16" s="77" customFormat="1" x14ac:dyDescent="0.2">
      <c r="A465" s="68" t="s">
        <v>22</v>
      </c>
      <c r="B465" s="69"/>
      <c r="C465" s="70"/>
      <c r="D465" s="70"/>
      <c r="E465" s="71" t="s">
        <v>552</v>
      </c>
      <c r="F465" s="72"/>
      <c r="G465" s="73"/>
      <c r="H465" s="401"/>
      <c r="I465" s="74"/>
      <c r="J465" s="74"/>
      <c r="K465" s="75"/>
      <c r="L465" s="76"/>
    </row>
    <row r="466" spans="1:16" ht="12" customHeight="1" x14ac:dyDescent="0.2">
      <c r="G466" s="81"/>
      <c r="H466" s="402"/>
      <c r="I466" s="82"/>
      <c r="J466" s="82"/>
      <c r="K466" s="83"/>
    </row>
    <row r="467" spans="1:16" s="90" customFormat="1" ht="12" customHeight="1" x14ac:dyDescent="0.2">
      <c r="A467" s="84" t="s">
        <v>21</v>
      </c>
      <c r="B467" s="85" t="s">
        <v>14</v>
      </c>
      <c r="C467" s="45"/>
      <c r="D467" s="45"/>
      <c r="E467" s="86"/>
      <c r="F467" s="43"/>
      <c r="G467" s="87"/>
      <c r="H467" s="403"/>
      <c r="I467" s="88"/>
      <c r="J467" s="88"/>
      <c r="K467" s="83"/>
      <c r="L467" s="89"/>
    </row>
    <row r="468" spans="1:16" ht="25.5" x14ac:dyDescent="0.2">
      <c r="B468" s="93"/>
      <c r="D468" s="171" t="s">
        <v>206</v>
      </c>
      <c r="E468" s="172" t="s">
        <v>216</v>
      </c>
      <c r="F468" s="173"/>
      <c r="G468" s="81"/>
      <c r="H468" s="402"/>
      <c r="I468" s="82"/>
      <c r="J468" s="82"/>
      <c r="K468" s="83"/>
    </row>
    <row r="469" spans="1:16" ht="38.25" x14ac:dyDescent="0.2">
      <c r="B469" s="93"/>
      <c r="D469" s="171" t="s">
        <v>208</v>
      </c>
      <c r="E469" s="172" t="s">
        <v>217</v>
      </c>
      <c r="F469" s="173"/>
      <c r="G469" s="81"/>
      <c r="H469" s="402"/>
      <c r="I469" s="82"/>
      <c r="J469" s="82"/>
      <c r="K469" s="83"/>
    </row>
    <row r="470" spans="1:16" ht="25.5" x14ac:dyDescent="0.2">
      <c r="B470" s="93"/>
      <c r="D470" s="171" t="s">
        <v>210</v>
      </c>
      <c r="E470" s="172" t="s">
        <v>222</v>
      </c>
      <c r="F470" s="173"/>
      <c r="G470" s="81"/>
      <c r="H470" s="402"/>
      <c r="I470" s="82"/>
      <c r="J470" s="82"/>
      <c r="K470" s="83"/>
    </row>
    <row r="471" spans="1:16" ht="25.5" x14ac:dyDescent="0.2">
      <c r="B471" s="93"/>
      <c r="D471" s="171" t="s">
        <v>218</v>
      </c>
      <c r="E471" s="172" t="s">
        <v>258</v>
      </c>
      <c r="F471" s="173"/>
      <c r="G471" s="81"/>
      <c r="H471" s="402"/>
      <c r="I471" s="82"/>
      <c r="J471" s="82"/>
      <c r="K471" s="83"/>
    </row>
    <row r="472" spans="1:16" ht="12" customHeight="1" x14ac:dyDescent="0.2">
      <c r="D472" s="171" t="s">
        <v>219</v>
      </c>
      <c r="E472" s="36" t="s">
        <v>224</v>
      </c>
      <c r="G472" s="81"/>
      <c r="H472" s="402"/>
      <c r="I472" s="82"/>
      <c r="J472" s="82"/>
      <c r="K472" s="83"/>
    </row>
    <row r="473" spans="1:16" ht="25.5" x14ac:dyDescent="0.2">
      <c r="B473" s="93"/>
      <c r="D473" s="171" t="s">
        <v>220</v>
      </c>
      <c r="E473" s="172" t="s">
        <v>225</v>
      </c>
      <c r="F473" s="173"/>
      <c r="G473" s="81"/>
      <c r="H473" s="402"/>
      <c r="I473" s="82"/>
      <c r="J473" s="82"/>
      <c r="K473" s="83"/>
    </row>
    <row r="474" spans="1:16" ht="25.5" x14ac:dyDescent="0.2">
      <c r="B474" s="93"/>
      <c r="D474" s="171" t="s">
        <v>221</v>
      </c>
      <c r="E474" s="172" t="s">
        <v>226</v>
      </c>
      <c r="F474" s="173"/>
      <c r="G474" s="81"/>
      <c r="H474" s="388"/>
      <c r="I474" s="82"/>
      <c r="J474" s="82"/>
      <c r="K474" s="83"/>
    </row>
    <row r="475" spans="1:16" x14ac:dyDescent="0.2">
      <c r="B475" s="93"/>
      <c r="D475" s="171" t="s">
        <v>221</v>
      </c>
      <c r="E475" s="172" t="s">
        <v>257</v>
      </c>
      <c r="F475" s="173"/>
      <c r="G475" s="81"/>
      <c r="H475" s="388"/>
      <c r="I475" s="82"/>
      <c r="J475" s="82"/>
      <c r="K475" s="83"/>
    </row>
    <row r="476" spans="1:16" x14ac:dyDescent="0.2">
      <c r="G476" s="81"/>
      <c r="H476" s="388"/>
      <c r="I476" s="82"/>
      <c r="J476" s="82"/>
      <c r="K476" s="83"/>
    </row>
    <row r="477" spans="1:16" s="90" customFormat="1" x14ac:dyDescent="0.2">
      <c r="A477" s="84" t="s">
        <v>132</v>
      </c>
      <c r="B477" s="86" t="s">
        <v>26</v>
      </c>
      <c r="C477" s="45"/>
      <c r="D477" s="45"/>
      <c r="E477" s="86"/>
      <c r="F477" s="43"/>
      <c r="G477" s="87"/>
      <c r="H477" s="431"/>
      <c r="I477" s="88"/>
      <c r="J477" s="88"/>
      <c r="K477" s="83"/>
      <c r="L477" s="89"/>
      <c r="M477" s="42"/>
      <c r="N477" s="42"/>
      <c r="O477" s="42"/>
      <c r="P477" s="42"/>
    </row>
    <row r="478" spans="1:16" s="90" customFormat="1" x14ac:dyDescent="0.2">
      <c r="A478" s="84"/>
      <c r="B478" s="314"/>
      <c r="C478" s="45"/>
      <c r="D478" s="45"/>
      <c r="E478" s="86"/>
      <c r="F478" s="43"/>
      <c r="G478" s="87"/>
      <c r="H478" s="431"/>
      <c r="I478" s="327"/>
      <c r="J478" s="88"/>
      <c r="K478" s="83"/>
      <c r="L478" s="89"/>
      <c r="M478" s="42"/>
      <c r="N478" s="42"/>
      <c r="O478" s="42"/>
      <c r="P478" s="42"/>
    </row>
    <row r="479" spans="1:16" s="284" customFormat="1" x14ac:dyDescent="0.2">
      <c r="A479" s="78" t="s">
        <v>133</v>
      </c>
      <c r="B479" s="315">
        <v>2350</v>
      </c>
      <c r="C479" s="171" t="s">
        <v>176</v>
      </c>
      <c r="D479" s="171">
        <v>2500</v>
      </c>
      <c r="E479" s="316" t="s">
        <v>473</v>
      </c>
      <c r="F479" s="312"/>
      <c r="G479" s="81" t="s">
        <v>15</v>
      </c>
      <c r="H479" s="313" t="e">
        <f>#REF!</f>
        <v>#REF!</v>
      </c>
      <c r="I479" s="42"/>
      <c r="J479" s="82"/>
      <c r="K479" s="96"/>
      <c r="L479" s="317"/>
    </row>
    <row r="480" spans="1:16" s="284" customFormat="1" x14ac:dyDescent="0.2">
      <c r="A480" s="78" t="s">
        <v>134</v>
      </c>
      <c r="B480" s="315">
        <v>1800</v>
      </c>
      <c r="C480" s="171" t="s">
        <v>176</v>
      </c>
      <c r="D480" s="171">
        <v>2500</v>
      </c>
      <c r="E480" s="316" t="s">
        <v>474</v>
      </c>
      <c r="F480" s="312"/>
      <c r="G480" s="81" t="s">
        <v>15</v>
      </c>
      <c r="H480" s="313" t="e">
        <f>#REF!</f>
        <v>#REF!</v>
      </c>
      <c r="I480" s="42"/>
      <c r="J480" s="82"/>
      <c r="K480" s="96"/>
      <c r="L480" s="317"/>
    </row>
    <row r="481" spans="1:12" s="284" customFormat="1" x14ac:dyDescent="0.2">
      <c r="A481" s="78" t="s">
        <v>135</v>
      </c>
      <c r="B481" s="315">
        <v>1000</v>
      </c>
      <c r="C481" s="171" t="s">
        <v>176</v>
      </c>
      <c r="D481" s="171">
        <v>2300</v>
      </c>
      <c r="E481" s="316" t="s">
        <v>475</v>
      </c>
      <c r="F481" s="312"/>
      <c r="G481" s="81" t="s">
        <v>15</v>
      </c>
      <c r="H481" s="313" t="e">
        <f>#REF!</f>
        <v>#REF!</v>
      </c>
      <c r="I481" s="42"/>
      <c r="J481" s="82"/>
      <c r="K481" s="96"/>
      <c r="L481" s="317"/>
    </row>
    <row r="482" spans="1:12" s="284" customFormat="1" x14ac:dyDescent="0.2">
      <c r="A482" s="78" t="s">
        <v>136</v>
      </c>
      <c r="B482" s="315">
        <v>1000</v>
      </c>
      <c r="C482" s="171" t="s">
        <v>176</v>
      </c>
      <c r="D482" s="171">
        <v>2300</v>
      </c>
      <c r="E482" s="316" t="s">
        <v>477</v>
      </c>
      <c r="F482" s="312"/>
      <c r="G482" s="81" t="s">
        <v>15</v>
      </c>
      <c r="H482" s="313" t="e">
        <f>#REF!</f>
        <v>#REF!</v>
      </c>
      <c r="I482" s="42"/>
      <c r="J482" s="82"/>
      <c r="K482" s="96"/>
      <c r="L482" s="317"/>
    </row>
    <row r="483" spans="1:12" s="284" customFormat="1" x14ac:dyDescent="0.2">
      <c r="A483" s="78" t="s">
        <v>137</v>
      </c>
      <c r="B483" s="315">
        <v>700</v>
      </c>
      <c r="C483" s="171" t="s">
        <v>176</v>
      </c>
      <c r="D483" s="171">
        <v>2100</v>
      </c>
      <c r="E483" s="316" t="s">
        <v>478</v>
      </c>
      <c r="F483" s="312"/>
      <c r="G483" s="81" t="s">
        <v>15</v>
      </c>
      <c r="H483" s="313" t="e">
        <f>#REF!</f>
        <v>#REF!</v>
      </c>
      <c r="I483" s="42"/>
      <c r="J483" s="82"/>
      <c r="K483" s="96"/>
      <c r="L483" s="317"/>
    </row>
    <row r="484" spans="1:12" s="284" customFormat="1" x14ac:dyDescent="0.2">
      <c r="A484" s="78" t="s">
        <v>553</v>
      </c>
      <c r="B484" s="315">
        <v>1800</v>
      </c>
      <c r="C484" s="171" t="s">
        <v>176</v>
      </c>
      <c r="D484" s="171">
        <v>725</v>
      </c>
      <c r="E484" s="316" t="s">
        <v>476</v>
      </c>
      <c r="F484" s="312"/>
      <c r="G484" s="81" t="s">
        <v>15</v>
      </c>
      <c r="H484" s="313" t="e">
        <f>#REF!</f>
        <v>#REF!</v>
      </c>
      <c r="I484" s="42"/>
      <c r="J484" s="82"/>
      <c r="K484" s="96"/>
      <c r="L484" s="317"/>
    </row>
    <row r="485" spans="1:12" x14ac:dyDescent="0.2">
      <c r="A485" s="78"/>
      <c r="B485" s="315"/>
      <c r="C485" s="171"/>
      <c r="D485" s="171"/>
      <c r="E485" s="326"/>
      <c r="F485" s="312"/>
      <c r="G485" s="81"/>
      <c r="H485" s="313"/>
      <c r="I485" s="42"/>
      <c r="J485" s="82"/>
      <c r="K485" s="96"/>
      <c r="L485" s="303"/>
    </row>
    <row r="486" spans="1:12" x14ac:dyDescent="0.2">
      <c r="A486" s="78"/>
      <c r="B486" s="315"/>
      <c r="C486" s="171"/>
      <c r="D486" s="171"/>
      <c r="E486" s="326"/>
      <c r="F486" s="312"/>
      <c r="G486" s="81"/>
      <c r="H486" s="313"/>
      <c r="I486" s="42"/>
      <c r="J486" s="82"/>
      <c r="K486" s="96"/>
      <c r="L486" s="303"/>
    </row>
    <row r="487" spans="1:12" x14ac:dyDescent="0.2">
      <c r="A487" s="78"/>
      <c r="B487" s="315"/>
      <c r="C487" s="171"/>
      <c r="D487" s="171"/>
      <c r="E487" s="326"/>
      <c r="F487" s="312"/>
      <c r="G487" s="81"/>
      <c r="H487" s="313"/>
      <c r="I487" s="42"/>
      <c r="J487" s="82"/>
      <c r="K487" s="96"/>
      <c r="L487" s="303"/>
    </row>
    <row r="488" spans="1:12" x14ac:dyDescent="0.2">
      <c r="A488" s="78"/>
      <c r="B488" s="315"/>
      <c r="C488" s="171"/>
      <c r="D488" s="171"/>
      <c r="E488" s="326"/>
      <c r="F488" s="312"/>
      <c r="G488" s="81"/>
      <c r="H488" s="313"/>
      <c r="I488" s="42"/>
      <c r="J488" s="82"/>
      <c r="K488" s="96"/>
      <c r="L488" s="303"/>
    </row>
    <row r="489" spans="1:12" x14ac:dyDescent="0.2">
      <c r="A489" s="78"/>
      <c r="B489" s="315"/>
      <c r="C489" s="171"/>
      <c r="D489" s="171"/>
      <c r="E489" s="326"/>
      <c r="F489" s="312"/>
      <c r="G489" s="81"/>
      <c r="H489" s="415"/>
      <c r="I489" s="42"/>
      <c r="J489" s="82"/>
      <c r="K489" s="96"/>
      <c r="L489" s="303"/>
    </row>
    <row r="490" spans="1:12" x14ac:dyDescent="0.2">
      <c r="A490" s="78"/>
      <c r="B490" s="315"/>
      <c r="C490" s="171"/>
      <c r="D490" s="171"/>
      <c r="E490" s="326"/>
      <c r="F490" s="312"/>
      <c r="G490" s="81"/>
      <c r="H490" s="415"/>
      <c r="I490" s="42"/>
      <c r="J490" s="82"/>
      <c r="K490" s="96"/>
      <c r="L490" s="303"/>
    </row>
    <row r="491" spans="1:12" x14ac:dyDescent="0.2">
      <c r="A491" s="78"/>
      <c r="B491" s="315"/>
      <c r="C491" s="171"/>
      <c r="D491" s="171"/>
      <c r="E491" s="326"/>
      <c r="F491" s="312"/>
      <c r="G491" s="81"/>
      <c r="H491" s="415"/>
      <c r="I491" s="42"/>
      <c r="J491" s="82"/>
      <c r="K491" s="96"/>
      <c r="L491" s="303"/>
    </row>
    <row r="492" spans="1:12" x14ac:dyDescent="0.2">
      <c r="A492" s="78"/>
      <c r="B492" s="315"/>
      <c r="C492" s="171"/>
      <c r="D492" s="171"/>
      <c r="E492" s="326"/>
      <c r="F492" s="312"/>
      <c r="G492" s="81"/>
      <c r="H492" s="415"/>
      <c r="I492" s="42"/>
      <c r="J492" s="82"/>
      <c r="K492" s="96"/>
      <c r="L492" s="303"/>
    </row>
    <row r="493" spans="1:12" x14ac:dyDescent="0.2">
      <c r="A493" s="78"/>
      <c r="B493" s="315"/>
      <c r="C493" s="171"/>
      <c r="D493" s="171"/>
      <c r="E493" s="326"/>
      <c r="F493" s="312"/>
      <c r="G493" s="81"/>
      <c r="H493" s="415"/>
      <c r="I493" s="42"/>
      <c r="J493" s="82"/>
      <c r="K493" s="96"/>
      <c r="L493" s="303"/>
    </row>
    <row r="494" spans="1:12" x14ac:dyDescent="0.2">
      <c r="A494" s="78"/>
      <c r="B494" s="315"/>
      <c r="C494" s="171"/>
      <c r="D494" s="171"/>
      <c r="E494" s="326"/>
      <c r="F494" s="312"/>
      <c r="G494" s="81"/>
      <c r="H494" s="415"/>
      <c r="I494" s="42"/>
      <c r="J494" s="82"/>
      <c r="K494" s="96"/>
      <c r="L494" s="303"/>
    </row>
    <row r="495" spans="1:12" x14ac:dyDescent="0.2">
      <c r="A495" s="78"/>
      <c r="B495" s="315"/>
      <c r="C495" s="171"/>
      <c r="D495" s="171"/>
      <c r="E495" s="326"/>
      <c r="F495" s="312"/>
      <c r="G495" s="81"/>
      <c r="H495" s="415"/>
      <c r="I495" s="42"/>
      <c r="J495" s="82"/>
      <c r="K495" s="96"/>
      <c r="L495" s="303"/>
    </row>
    <row r="496" spans="1:12" x14ac:dyDescent="0.2">
      <c r="A496" s="78"/>
      <c r="B496" s="315"/>
      <c r="C496" s="171"/>
      <c r="D496" s="171"/>
      <c r="E496" s="326"/>
      <c r="F496" s="312"/>
      <c r="G496" s="81"/>
      <c r="H496" s="415"/>
      <c r="I496" s="42"/>
      <c r="J496" s="82"/>
      <c r="K496" s="96"/>
      <c r="L496" s="303"/>
    </row>
    <row r="497" spans="1:12" x14ac:dyDescent="0.2">
      <c r="A497" s="78"/>
      <c r="B497" s="315"/>
      <c r="C497" s="171"/>
      <c r="D497" s="171"/>
      <c r="E497" s="326"/>
      <c r="F497" s="312"/>
      <c r="G497" s="81"/>
      <c r="H497" s="415"/>
      <c r="I497" s="42"/>
      <c r="J497" s="82"/>
      <c r="K497" s="96"/>
      <c r="L497" s="303"/>
    </row>
    <row r="498" spans="1:12" ht="12" customHeight="1" x14ac:dyDescent="0.2">
      <c r="A498" s="78"/>
      <c r="E498" s="92"/>
      <c r="F498" s="312"/>
      <c r="G498" s="81"/>
      <c r="H498" s="415"/>
      <c r="I498" s="42"/>
      <c r="J498" s="82"/>
      <c r="K498" s="96"/>
      <c r="L498" s="303"/>
    </row>
    <row r="499" spans="1:12" ht="12" customHeight="1" x14ac:dyDescent="0.2">
      <c r="A499" s="78"/>
      <c r="E499" s="92"/>
      <c r="F499" s="312"/>
      <c r="G499" s="81"/>
      <c r="H499" s="402"/>
      <c r="I499" s="82"/>
      <c r="J499" s="82"/>
      <c r="K499" s="96"/>
      <c r="L499" s="303"/>
    </row>
    <row r="500" spans="1:12" ht="12" customHeight="1" x14ac:dyDescent="0.2">
      <c r="A500" s="68" t="s">
        <v>138</v>
      </c>
      <c r="B500" s="69"/>
      <c r="C500" s="70"/>
      <c r="D500" s="70"/>
      <c r="E500" s="71" t="s">
        <v>139</v>
      </c>
      <c r="F500" s="72"/>
      <c r="G500" s="73"/>
      <c r="H500" s="401"/>
      <c r="I500" s="74"/>
      <c r="J500" s="74"/>
      <c r="K500" s="101"/>
      <c r="L500" s="303"/>
    </row>
    <row r="501" spans="1:12" ht="12" customHeight="1" x14ac:dyDescent="0.2">
      <c r="A501" s="68" t="s">
        <v>19</v>
      </c>
      <c r="B501" s="69"/>
      <c r="C501" s="70"/>
      <c r="D501" s="70"/>
      <c r="E501" s="71" t="s">
        <v>554</v>
      </c>
      <c r="F501" s="72"/>
      <c r="G501" s="73"/>
      <c r="H501" s="430"/>
      <c r="I501" s="74"/>
      <c r="J501" s="74"/>
      <c r="K501" s="75"/>
    </row>
    <row r="502" spans="1:12" ht="12" customHeight="1" x14ac:dyDescent="0.2">
      <c r="A502" s="84"/>
      <c r="B502" s="44"/>
      <c r="C502" s="45"/>
      <c r="D502" s="45"/>
      <c r="E502" s="86"/>
      <c r="G502" s="81"/>
      <c r="H502" s="388"/>
      <c r="I502" s="82"/>
      <c r="J502" s="82"/>
      <c r="K502" s="96"/>
    </row>
    <row r="503" spans="1:12" ht="12" customHeight="1" x14ac:dyDescent="0.2">
      <c r="A503" s="84" t="s">
        <v>140</v>
      </c>
      <c r="B503" s="85" t="s">
        <v>14</v>
      </c>
      <c r="C503" s="45"/>
      <c r="D503" s="45"/>
      <c r="E503" s="280"/>
      <c r="G503" s="81"/>
      <c r="H503" s="388"/>
      <c r="I503" s="82"/>
      <c r="J503" s="82"/>
      <c r="K503" s="96"/>
    </row>
    <row r="504" spans="1:12" ht="51" x14ac:dyDescent="0.2">
      <c r="A504" s="281"/>
      <c r="B504" s="93"/>
      <c r="D504" s="171" t="s">
        <v>206</v>
      </c>
      <c r="E504" s="282" t="s">
        <v>214</v>
      </c>
      <c r="G504" s="81"/>
      <c r="H504" s="441"/>
      <c r="I504" s="82"/>
      <c r="J504" s="82"/>
      <c r="K504" s="88"/>
    </row>
    <row r="505" spans="1:12" ht="25.5" x14ac:dyDescent="0.2">
      <c r="A505" s="281"/>
      <c r="B505" s="93"/>
      <c r="D505" s="171" t="s">
        <v>208</v>
      </c>
      <c r="E505" s="282" t="s">
        <v>215</v>
      </c>
      <c r="G505" s="81"/>
      <c r="H505" s="441"/>
      <c r="I505" s="82"/>
      <c r="J505" s="82"/>
      <c r="K505" s="96"/>
    </row>
    <row r="506" spans="1:12" x14ac:dyDescent="0.2">
      <c r="A506" s="281"/>
      <c r="B506" s="93"/>
      <c r="E506" s="282"/>
      <c r="G506" s="81"/>
      <c r="H506" s="441"/>
      <c r="I506" s="82"/>
      <c r="J506" s="82"/>
      <c r="K506" s="96"/>
    </row>
    <row r="507" spans="1:12" x14ac:dyDescent="0.2">
      <c r="A507" s="289"/>
      <c r="B507" s="93"/>
      <c r="E507" s="282"/>
      <c r="F507" s="291"/>
      <c r="G507" s="81"/>
      <c r="H507" s="441"/>
      <c r="I507" s="82"/>
      <c r="J507" s="82"/>
      <c r="K507" s="96"/>
    </row>
    <row r="508" spans="1:12" x14ac:dyDescent="0.2">
      <c r="A508" s="84" t="s">
        <v>141</v>
      </c>
      <c r="B508" s="85" t="s">
        <v>511</v>
      </c>
      <c r="C508" s="45"/>
      <c r="D508" s="45"/>
      <c r="E508" s="280"/>
      <c r="F508" s="291"/>
      <c r="G508" s="81"/>
      <c r="H508" s="441"/>
      <c r="I508" s="82"/>
      <c r="J508" s="82"/>
      <c r="K508" s="96"/>
    </row>
    <row r="509" spans="1:12" ht="38.25" x14ac:dyDescent="0.2">
      <c r="A509" s="281"/>
      <c r="B509" s="93"/>
      <c r="E509" s="282" t="s">
        <v>512</v>
      </c>
      <c r="F509" s="291"/>
      <c r="G509" s="81"/>
      <c r="H509" s="441"/>
      <c r="I509" s="82"/>
      <c r="J509" s="82"/>
      <c r="K509" s="96"/>
    </row>
    <row r="510" spans="1:12" x14ac:dyDescent="0.2">
      <c r="A510" s="289" t="s">
        <v>142</v>
      </c>
      <c r="B510" s="93"/>
      <c r="E510" s="188" t="s">
        <v>514</v>
      </c>
      <c r="F510" s="291"/>
      <c r="G510" s="81" t="s">
        <v>1</v>
      </c>
      <c r="H510" s="441">
        <v>3.6</v>
      </c>
      <c r="I510" s="82"/>
      <c r="J510" s="82"/>
      <c r="K510" s="96"/>
    </row>
    <row r="511" spans="1:12" x14ac:dyDescent="0.2">
      <c r="A511" s="289" t="s">
        <v>143</v>
      </c>
      <c r="B511" s="93"/>
      <c r="E511" s="188" t="s">
        <v>450</v>
      </c>
      <c r="F511" s="291"/>
      <c r="G511" s="81" t="s">
        <v>1</v>
      </c>
      <c r="H511" s="441">
        <f>ROUNDUP(6.77*2,2)</f>
        <v>13.54</v>
      </c>
      <c r="I511" s="82"/>
      <c r="J511" s="82"/>
      <c r="K511" s="96"/>
    </row>
    <row r="512" spans="1:12" x14ac:dyDescent="0.2">
      <c r="A512" s="289"/>
      <c r="B512" s="93"/>
      <c r="E512" s="188"/>
      <c r="F512" s="291"/>
      <c r="G512" s="81"/>
      <c r="H512" s="441"/>
      <c r="I512" s="82"/>
      <c r="J512" s="82"/>
      <c r="K512" s="96"/>
    </row>
    <row r="513" spans="1:14" x14ac:dyDescent="0.2">
      <c r="A513" s="281"/>
      <c r="B513" s="93"/>
      <c r="E513" s="282"/>
      <c r="F513" s="291"/>
      <c r="G513" s="81"/>
      <c r="H513" s="441"/>
      <c r="I513" s="82"/>
      <c r="J513" s="82"/>
      <c r="K513" s="96"/>
    </row>
    <row r="514" spans="1:14" x14ac:dyDescent="0.2">
      <c r="A514" s="84" t="s">
        <v>144</v>
      </c>
      <c r="B514" s="85" t="s">
        <v>522</v>
      </c>
      <c r="C514" s="45"/>
      <c r="D514" s="45"/>
      <c r="E514" s="280"/>
      <c r="F514" s="291"/>
      <c r="G514" s="81"/>
      <c r="H514" s="441"/>
      <c r="I514" s="82"/>
      <c r="J514" s="82"/>
      <c r="K514" s="96"/>
    </row>
    <row r="515" spans="1:14" ht="25.5" x14ac:dyDescent="0.2">
      <c r="A515" s="281"/>
      <c r="B515" s="93"/>
      <c r="E515" s="282" t="s">
        <v>523</v>
      </c>
      <c r="F515" s="291"/>
      <c r="G515" s="81"/>
      <c r="H515" s="441"/>
      <c r="I515" s="82"/>
      <c r="J515" s="82"/>
      <c r="K515" s="96"/>
    </row>
    <row r="516" spans="1:14" x14ac:dyDescent="0.2">
      <c r="A516" s="289" t="s">
        <v>555</v>
      </c>
      <c r="B516" s="93"/>
      <c r="E516" s="188" t="s">
        <v>514</v>
      </c>
      <c r="F516" s="291"/>
      <c r="G516" s="81" t="s">
        <v>1</v>
      </c>
      <c r="H516" s="441">
        <f>ROUNDUP(3.356*2,2)</f>
        <v>6.72</v>
      </c>
      <c r="I516" s="82"/>
      <c r="J516" s="82"/>
      <c r="K516" s="96"/>
    </row>
    <row r="517" spans="1:14" ht="12" customHeight="1" x14ac:dyDescent="0.2">
      <c r="A517" s="289"/>
      <c r="B517" s="93"/>
      <c r="G517" s="81"/>
      <c r="H517" s="388"/>
      <c r="I517" s="82"/>
      <c r="J517" s="293"/>
      <c r="K517" s="88"/>
    </row>
    <row r="518" spans="1:14" ht="12" customHeight="1" x14ac:dyDescent="0.2">
      <c r="A518" s="289"/>
      <c r="B518" s="93"/>
      <c r="G518" s="81"/>
      <c r="H518" s="388"/>
      <c r="I518" s="82"/>
      <c r="J518" s="293"/>
      <c r="K518" s="88"/>
    </row>
    <row r="519" spans="1:14" ht="12" customHeight="1" x14ac:dyDescent="0.2">
      <c r="A519" s="289"/>
      <c r="B519" s="93"/>
      <c r="G519" s="81"/>
      <c r="H519" s="388"/>
      <c r="I519" s="82"/>
      <c r="J519" s="293"/>
      <c r="K519" s="88"/>
    </row>
    <row r="520" spans="1:14" ht="12" customHeight="1" x14ac:dyDescent="0.2">
      <c r="A520" s="289"/>
      <c r="B520" s="93"/>
      <c r="G520" s="81"/>
      <c r="H520" s="388"/>
      <c r="I520" s="82"/>
      <c r="J520" s="293"/>
      <c r="K520" s="88"/>
    </row>
    <row r="521" spans="1:14" ht="12" customHeight="1" x14ac:dyDescent="0.2">
      <c r="A521" s="289"/>
      <c r="B521" s="93"/>
      <c r="G521" s="81"/>
      <c r="H521" s="388"/>
      <c r="I521" s="82"/>
      <c r="J521" s="293"/>
      <c r="K521" s="88"/>
    </row>
    <row r="522" spans="1:14" ht="12" customHeight="1" x14ac:dyDescent="0.2">
      <c r="A522" s="289"/>
      <c r="B522" s="93"/>
      <c r="G522" s="294"/>
      <c r="H522" s="449"/>
      <c r="I522" s="293"/>
      <c r="J522" s="293"/>
      <c r="K522" s="88"/>
    </row>
    <row r="523" spans="1:14" s="77" customFormat="1" x14ac:dyDescent="0.2">
      <c r="A523" s="68" t="s">
        <v>556</v>
      </c>
      <c r="B523" s="69"/>
      <c r="C523" s="70"/>
      <c r="D523" s="70"/>
      <c r="E523" s="71" t="s">
        <v>130</v>
      </c>
      <c r="F523" s="72"/>
      <c r="G523" s="73"/>
      <c r="H523" s="430"/>
      <c r="I523" s="74"/>
      <c r="J523" s="74"/>
      <c r="K523" s="100"/>
      <c r="L523" s="76"/>
    </row>
    <row r="524" spans="1:14" ht="12" customHeight="1" x14ac:dyDescent="0.2">
      <c r="A524" s="68" t="s">
        <v>502</v>
      </c>
      <c r="B524" s="69"/>
      <c r="C524" s="70"/>
      <c r="D524" s="70"/>
      <c r="E524" s="71" t="s">
        <v>557</v>
      </c>
      <c r="F524" s="72"/>
      <c r="G524" s="73"/>
      <c r="H524" s="401"/>
      <c r="I524" s="74"/>
      <c r="J524" s="74"/>
      <c r="K524" s="75"/>
      <c r="L524" s="303"/>
      <c r="N524" s="42" t="s">
        <v>302</v>
      </c>
    </row>
    <row r="525" spans="1:14" ht="12" customHeight="1" x14ac:dyDescent="0.2">
      <c r="G525" s="81"/>
      <c r="H525" s="402"/>
      <c r="I525" s="82"/>
      <c r="J525" s="82"/>
      <c r="K525" s="83"/>
      <c r="L525" s="303"/>
    </row>
    <row r="526" spans="1:14" ht="12" customHeight="1" x14ac:dyDescent="0.2">
      <c r="A526" s="84" t="s">
        <v>503</v>
      </c>
      <c r="B526" s="85" t="s">
        <v>14</v>
      </c>
      <c r="C526" s="45"/>
      <c r="D526" s="45"/>
      <c r="E526" s="86"/>
      <c r="F526" s="43"/>
      <c r="G526" s="87"/>
      <c r="H526" s="403"/>
      <c r="I526" s="88"/>
      <c r="J526" s="88"/>
      <c r="K526" s="83"/>
      <c r="L526" s="303"/>
    </row>
    <row r="527" spans="1:14" ht="38.25" x14ac:dyDescent="0.2">
      <c r="B527" s="93"/>
      <c r="D527" s="171" t="s">
        <v>206</v>
      </c>
      <c r="E527" s="172" t="s">
        <v>229</v>
      </c>
      <c r="F527" s="173"/>
      <c r="G527" s="81"/>
      <c r="H527" s="402"/>
      <c r="I527" s="82"/>
      <c r="J527" s="82"/>
      <c r="K527" s="83"/>
      <c r="L527" s="303"/>
    </row>
    <row r="528" spans="1:14" ht="12" customHeight="1" x14ac:dyDescent="0.2">
      <c r="G528" s="81"/>
      <c r="H528" s="402"/>
      <c r="I528" s="82"/>
      <c r="J528" s="82"/>
      <c r="K528" s="83"/>
      <c r="L528" s="303"/>
    </row>
    <row r="529" spans="1:13" s="195" customFormat="1" ht="12" customHeight="1" x14ac:dyDescent="0.2">
      <c r="A529" s="189" t="s">
        <v>504</v>
      </c>
      <c r="B529" s="190" t="s">
        <v>38</v>
      </c>
      <c r="C529" s="192"/>
      <c r="D529" s="192"/>
      <c r="E529" s="193"/>
      <c r="F529" s="194"/>
      <c r="G529" s="330"/>
      <c r="H529" s="418"/>
      <c r="I529" s="331"/>
      <c r="J529" s="331"/>
      <c r="K529" s="183"/>
      <c r="L529" s="275"/>
    </row>
    <row r="530" spans="1:13" s="140" customFormat="1" ht="25.5" x14ac:dyDescent="0.2">
      <c r="A530" s="187"/>
      <c r="B530" s="175"/>
      <c r="C530" s="176"/>
      <c r="D530" s="177">
        <v>16</v>
      </c>
      <c r="E530" s="277" t="s">
        <v>399</v>
      </c>
      <c r="F530" s="200"/>
      <c r="G530" s="180"/>
      <c r="H530" s="391"/>
      <c r="I530" s="181"/>
      <c r="J530" s="181"/>
      <c r="K530" s="183"/>
      <c r="L530" s="275"/>
    </row>
    <row r="531" spans="1:13" s="155" customFormat="1" ht="15" x14ac:dyDescent="0.2">
      <c r="A531" s="187" t="s">
        <v>505</v>
      </c>
      <c r="B531" s="184"/>
      <c r="C531" s="176"/>
      <c r="D531" s="176"/>
      <c r="E531" s="188" t="s">
        <v>6</v>
      </c>
      <c r="F531" s="186"/>
      <c r="G531" s="180" t="s">
        <v>402</v>
      </c>
      <c r="H531" s="391" t="e">
        <f>H263+H286*2</f>
        <v>#REF!</v>
      </c>
      <c r="I531" s="181"/>
      <c r="J531" s="181"/>
      <c r="K531" s="183"/>
      <c r="L531" s="275"/>
    </row>
    <row r="532" spans="1:13" s="155" customFormat="1" ht="15" x14ac:dyDescent="0.2">
      <c r="A532" s="187"/>
      <c r="B532" s="184"/>
      <c r="C532" s="176"/>
      <c r="D532" s="176"/>
      <c r="E532" s="188" t="s">
        <v>111</v>
      </c>
      <c r="F532" s="186"/>
      <c r="G532" s="180" t="s">
        <v>402</v>
      </c>
      <c r="H532" s="391" t="e">
        <f>H264+H267*2</f>
        <v>#REF!</v>
      </c>
      <c r="I532" s="181"/>
      <c r="J532" s="181"/>
      <c r="K532" s="183"/>
      <c r="L532" s="275"/>
    </row>
    <row r="533" spans="1:13" s="155" customFormat="1" x14ac:dyDescent="0.2">
      <c r="A533" s="187"/>
      <c r="B533" s="184"/>
      <c r="C533" s="176"/>
      <c r="D533" s="176"/>
      <c r="E533" s="188"/>
      <c r="F533" s="186"/>
      <c r="G533" s="180"/>
      <c r="H533" s="391"/>
      <c r="I533" s="181"/>
      <c r="J533" s="181"/>
      <c r="K533" s="183"/>
      <c r="L533" s="275"/>
    </row>
    <row r="534" spans="1:13" s="140" customFormat="1" ht="15.75" customHeight="1" x14ac:dyDescent="0.2">
      <c r="A534" s="187"/>
      <c r="B534" s="175"/>
      <c r="C534" s="176"/>
      <c r="D534" s="123">
        <v>16</v>
      </c>
      <c r="E534" s="143" t="s">
        <v>400</v>
      </c>
      <c r="F534" s="200"/>
      <c r="G534" s="180"/>
      <c r="H534" s="391"/>
      <c r="I534" s="181"/>
      <c r="J534" s="181"/>
      <c r="K534" s="183"/>
      <c r="L534" s="275"/>
    </row>
    <row r="535" spans="1:13" s="155" customFormat="1" ht="15" x14ac:dyDescent="0.2">
      <c r="A535" s="187" t="s">
        <v>506</v>
      </c>
      <c r="B535" s="184"/>
      <c r="C535" s="176"/>
      <c r="D535" s="176"/>
      <c r="E535" s="188" t="s">
        <v>6</v>
      </c>
      <c r="F535" s="186"/>
      <c r="G535" s="180" t="s">
        <v>402</v>
      </c>
      <c r="H535" s="391" t="e">
        <f>H263+H272*2+H279*2+H283*2</f>
        <v>#REF!</v>
      </c>
      <c r="I535" s="181"/>
      <c r="J535" s="181"/>
      <c r="K535" s="183"/>
      <c r="L535" s="275"/>
    </row>
    <row r="536" spans="1:13" s="155" customFormat="1" ht="15" x14ac:dyDescent="0.2">
      <c r="A536" s="187"/>
      <c r="B536" s="184"/>
      <c r="C536" s="176"/>
      <c r="D536" s="176"/>
      <c r="E536" s="188" t="s">
        <v>111</v>
      </c>
      <c r="F536" s="186"/>
      <c r="G536" s="180" t="s">
        <v>402</v>
      </c>
      <c r="H536" s="391" t="e">
        <f>H264+H273*2+H276*2</f>
        <v>#REF!</v>
      </c>
      <c r="I536" s="181"/>
      <c r="J536" s="181"/>
      <c r="K536" s="183"/>
      <c r="L536" s="275"/>
    </row>
    <row r="537" spans="1:13" s="155" customFormat="1" ht="12" customHeight="1" x14ac:dyDescent="0.2">
      <c r="A537" s="187"/>
      <c r="B537" s="184"/>
      <c r="C537" s="176"/>
      <c r="D537" s="176"/>
      <c r="E537" s="188"/>
      <c r="F537" s="186"/>
      <c r="G537" s="180"/>
      <c r="H537" s="408"/>
      <c r="I537" s="181"/>
      <c r="J537" s="181"/>
      <c r="K537" s="183"/>
      <c r="L537" s="275"/>
    </row>
    <row r="538" spans="1:13" s="90" customFormat="1" ht="12" customHeight="1" x14ac:dyDescent="0.2">
      <c r="A538" s="332" t="s">
        <v>507</v>
      </c>
      <c r="B538" s="333" t="s">
        <v>37</v>
      </c>
      <c r="C538" s="334"/>
      <c r="D538" s="334"/>
      <c r="E538" s="335"/>
      <c r="F538" s="336"/>
      <c r="G538" s="337"/>
      <c r="H538" s="419"/>
      <c r="I538" s="338"/>
      <c r="J538" s="338"/>
      <c r="K538" s="339"/>
      <c r="L538" s="275"/>
    </row>
    <row r="539" spans="1:13" ht="12" customHeight="1" x14ac:dyDescent="0.2">
      <c r="A539" s="142"/>
      <c r="B539" s="128"/>
      <c r="C539" s="122"/>
      <c r="D539" s="122"/>
      <c r="E539" s="158"/>
      <c r="F539" s="130"/>
      <c r="G539" s="126"/>
      <c r="H539" s="407"/>
      <c r="I539" s="127"/>
      <c r="J539" s="127"/>
      <c r="K539" s="141"/>
    </row>
    <row r="540" spans="1:13" s="148" customFormat="1" ht="28.5" customHeight="1" x14ac:dyDescent="0.2">
      <c r="A540" s="120"/>
      <c r="B540" s="121"/>
      <c r="C540" s="122"/>
      <c r="D540" s="123">
        <v>50</v>
      </c>
      <c r="E540" s="143" t="s">
        <v>401</v>
      </c>
      <c r="F540" s="144"/>
      <c r="G540" s="126"/>
      <c r="H540" s="411"/>
      <c r="I540" s="127"/>
      <c r="J540" s="127"/>
      <c r="K540" s="141"/>
      <c r="L540" s="340"/>
    </row>
    <row r="541" spans="1:13" s="155" customFormat="1" ht="15" x14ac:dyDescent="0.2">
      <c r="A541" s="187" t="s">
        <v>508</v>
      </c>
      <c r="B541" s="184"/>
      <c r="C541" s="176"/>
      <c r="D541" s="176"/>
      <c r="E541" s="188" t="s">
        <v>6</v>
      </c>
      <c r="F541" s="186"/>
      <c r="G541" s="180" t="s">
        <v>402</v>
      </c>
      <c r="H541" s="394">
        <f>ROUNDUP(M541,2)</f>
        <v>850</v>
      </c>
      <c r="I541" s="181"/>
      <c r="J541" s="181"/>
      <c r="K541" s="183"/>
      <c r="L541" s="275"/>
      <c r="M541" s="155">
        <f>N205</f>
        <v>850</v>
      </c>
    </row>
    <row r="542" spans="1:13" s="155" customFormat="1" ht="15" x14ac:dyDescent="0.2">
      <c r="A542" s="187" t="s">
        <v>509</v>
      </c>
      <c r="B542" s="184"/>
      <c r="C542" s="176"/>
      <c r="D542" s="176"/>
      <c r="E542" s="188" t="s">
        <v>111</v>
      </c>
      <c r="F542" s="186"/>
      <c r="G542" s="180" t="s">
        <v>402</v>
      </c>
      <c r="H542" s="394">
        <f>ROUNDUP(M542,2)</f>
        <v>334.25</v>
      </c>
      <c r="I542" s="181"/>
      <c r="J542" s="181"/>
      <c r="K542" s="183"/>
      <c r="L542" s="275"/>
      <c r="M542" s="155">
        <f>N222</f>
        <v>334.24799999999999</v>
      </c>
    </row>
    <row r="543" spans="1:13" s="155" customFormat="1" x14ac:dyDescent="0.2">
      <c r="A543" s="187"/>
      <c r="B543" s="184"/>
      <c r="C543" s="176"/>
      <c r="D543" s="176"/>
      <c r="E543" s="188"/>
      <c r="F543" s="186"/>
      <c r="G543" s="180"/>
      <c r="H543" s="411"/>
      <c r="I543" s="181"/>
      <c r="J543" s="181"/>
      <c r="K543" s="183"/>
      <c r="L543" s="275"/>
    </row>
    <row r="544" spans="1:13" ht="12" customHeight="1" x14ac:dyDescent="0.2">
      <c r="A544" s="142"/>
      <c r="B544" s="128"/>
      <c r="C544" s="122"/>
      <c r="D544" s="122"/>
      <c r="E544" s="158"/>
      <c r="F544" s="130"/>
      <c r="G544" s="126"/>
      <c r="H544" s="411"/>
      <c r="I544" s="127"/>
      <c r="J544" s="127"/>
      <c r="K544" s="141"/>
    </row>
    <row r="545" spans="1:14" ht="12" customHeight="1" x14ac:dyDescent="0.2">
      <c r="A545" s="84" t="s">
        <v>510</v>
      </c>
      <c r="B545" s="86" t="s">
        <v>131</v>
      </c>
      <c r="C545" s="45"/>
      <c r="D545" s="45"/>
      <c r="E545" s="86"/>
      <c r="F545" s="43"/>
      <c r="G545" s="87"/>
      <c r="H545" s="403"/>
      <c r="I545" s="88"/>
      <c r="J545" s="88"/>
      <c r="K545" s="83"/>
      <c r="L545" s="303"/>
    </row>
    <row r="546" spans="1:14" ht="12" customHeight="1" x14ac:dyDescent="0.2">
      <c r="A546" s="84"/>
      <c r="B546" s="314"/>
      <c r="C546" s="45"/>
      <c r="D546" s="45"/>
      <c r="E546" s="86"/>
      <c r="F546" s="43"/>
      <c r="G546" s="87"/>
      <c r="H546" s="403"/>
      <c r="I546" s="88"/>
      <c r="J546" s="88"/>
      <c r="K546" s="83"/>
      <c r="L546" s="303"/>
    </row>
    <row r="547" spans="1:14" x14ac:dyDescent="0.2">
      <c r="A547" s="84"/>
      <c r="B547" s="44">
        <v>600</v>
      </c>
      <c r="C547" s="45" t="s">
        <v>176</v>
      </c>
      <c r="D547" s="341">
        <v>600</v>
      </c>
      <c r="E547" s="46" t="s">
        <v>417</v>
      </c>
      <c r="G547" s="81"/>
      <c r="H547" s="388"/>
      <c r="I547" s="82"/>
      <c r="J547" s="82"/>
      <c r="K547" s="33"/>
      <c r="L547" s="303"/>
    </row>
    <row r="548" spans="1:14" ht="15" x14ac:dyDescent="0.2">
      <c r="A548" s="78" t="s">
        <v>513</v>
      </c>
      <c r="D548" s="342"/>
      <c r="E548" s="188" t="s">
        <v>6</v>
      </c>
      <c r="G548" s="180" t="s">
        <v>402</v>
      </c>
      <c r="H548" s="394">
        <f t="shared" ref="H548" si="22">ROUNDUP(M548,2)</f>
        <v>15.09</v>
      </c>
      <c r="I548" s="82"/>
      <c r="J548" s="82"/>
      <c r="K548" s="33"/>
      <c r="L548" s="303"/>
      <c r="M548" s="343">
        <v>15.084</v>
      </c>
    </row>
    <row r="549" spans="1:14" s="155" customFormat="1" ht="15" x14ac:dyDescent="0.2">
      <c r="A549" s="78" t="s">
        <v>558</v>
      </c>
      <c r="B549" s="184"/>
      <c r="C549" s="176"/>
      <c r="D549" s="176"/>
      <c r="E549" s="188" t="s">
        <v>111</v>
      </c>
      <c r="F549" s="186"/>
      <c r="G549" s="180" t="s">
        <v>402</v>
      </c>
      <c r="H549" s="394">
        <f>ROUNDUP(M549,2)</f>
        <v>42.93</v>
      </c>
      <c r="I549" s="181"/>
      <c r="J549" s="181"/>
      <c r="K549" s="183"/>
      <c r="L549" s="275"/>
      <c r="M549" s="155">
        <v>42.921999999999997</v>
      </c>
    </row>
    <row r="550" spans="1:14" x14ac:dyDescent="0.2">
      <c r="A550" s="78"/>
      <c r="D550" s="342"/>
      <c r="G550" s="344"/>
      <c r="H550" s="402"/>
      <c r="I550" s="82"/>
      <c r="J550" s="82"/>
      <c r="K550" s="33"/>
      <c r="L550" s="303"/>
    </row>
    <row r="551" spans="1:14" x14ac:dyDescent="0.2">
      <c r="A551" s="84"/>
      <c r="B551" s="44">
        <v>300</v>
      </c>
      <c r="C551" s="45" t="s">
        <v>176</v>
      </c>
      <c r="D551" s="341">
        <v>300</v>
      </c>
      <c r="E551" s="46" t="s">
        <v>417</v>
      </c>
      <c r="G551" s="81"/>
      <c r="H551" s="388"/>
      <c r="I551" s="82"/>
      <c r="J551" s="82"/>
      <c r="K551" s="33"/>
      <c r="L551" s="303"/>
    </row>
    <row r="552" spans="1:14" ht="15" x14ac:dyDescent="0.2">
      <c r="A552" s="78" t="s">
        <v>559</v>
      </c>
      <c r="E552" s="188" t="s">
        <v>6</v>
      </c>
      <c r="G552" s="180" t="s">
        <v>402</v>
      </c>
      <c r="H552" s="394">
        <f t="shared" ref="H552" si="23">ROUNDUP(M552,2)</f>
        <v>53.84</v>
      </c>
      <c r="I552" s="82"/>
      <c r="J552" s="82"/>
      <c r="K552" s="33"/>
      <c r="L552" s="303"/>
      <c r="M552" s="343">
        <v>53.84</v>
      </c>
    </row>
    <row r="553" spans="1:14" x14ac:dyDescent="0.2">
      <c r="A553" s="78"/>
      <c r="G553" s="344"/>
      <c r="H553" s="388"/>
      <c r="I553" s="82"/>
      <c r="J553" s="82"/>
      <c r="K553" s="33"/>
      <c r="L553" s="303"/>
    </row>
    <row r="554" spans="1:14" ht="12" customHeight="1" x14ac:dyDescent="0.2">
      <c r="A554" s="78"/>
      <c r="G554" s="81"/>
      <c r="H554" s="402"/>
      <c r="I554" s="82"/>
      <c r="J554" s="82"/>
      <c r="K554" s="33"/>
      <c r="L554" s="303"/>
    </row>
    <row r="555" spans="1:14" ht="12" customHeight="1" x14ac:dyDescent="0.2">
      <c r="A555" s="84" t="s">
        <v>515</v>
      </c>
      <c r="B555" s="86" t="s">
        <v>419</v>
      </c>
      <c r="C555" s="45"/>
      <c r="D555" s="45"/>
      <c r="E555" s="86"/>
      <c r="F555" s="43"/>
      <c r="G555" s="87"/>
      <c r="H555" s="403"/>
      <c r="I555" s="88"/>
      <c r="J555" s="88"/>
      <c r="K555" s="83"/>
      <c r="L555" s="303"/>
    </row>
    <row r="556" spans="1:14" ht="12" customHeight="1" x14ac:dyDescent="0.2">
      <c r="A556" s="84"/>
      <c r="B556" s="314"/>
      <c r="C556" s="45"/>
      <c r="D556" s="45"/>
      <c r="E556" s="86"/>
      <c r="F556" s="43"/>
      <c r="G556" s="87"/>
      <c r="H556" s="431"/>
      <c r="I556" s="88"/>
      <c r="J556" s="88"/>
      <c r="K556" s="83"/>
      <c r="L556" s="303"/>
    </row>
    <row r="557" spans="1:14" x14ac:dyDescent="0.2">
      <c r="A557" s="84"/>
      <c r="B557" s="44">
        <v>600</v>
      </c>
      <c r="C557" s="45" t="s">
        <v>176</v>
      </c>
      <c r="D557" s="341">
        <v>300</v>
      </c>
      <c r="E557" s="46" t="s">
        <v>420</v>
      </c>
      <c r="G557" s="81"/>
      <c r="H557" s="388"/>
      <c r="I557" s="82"/>
      <c r="J557" s="82"/>
      <c r="K557" s="33"/>
      <c r="L557" s="303"/>
    </row>
    <row r="558" spans="1:14" ht="15" x14ac:dyDescent="0.2">
      <c r="A558" s="78" t="s">
        <v>516</v>
      </c>
      <c r="D558" s="342"/>
      <c r="E558" s="188" t="s">
        <v>6</v>
      </c>
      <c r="G558" s="180" t="s">
        <v>402</v>
      </c>
      <c r="H558" s="394">
        <f t="shared" ref="H558" si="24">ROUNDUP(M558,2)</f>
        <v>105.78</v>
      </c>
      <c r="I558" s="82"/>
      <c r="J558" s="82"/>
      <c r="K558" s="33"/>
      <c r="L558" s="303"/>
      <c r="M558" s="343">
        <f>N558*2+9.522*2.45</f>
        <v>105.77140000000003</v>
      </c>
      <c r="N558" s="42">
        <f>(7.025+3.95*2+1.55*2)*2.45-(0.7*2.1*2)</f>
        <v>41.221250000000012</v>
      </c>
    </row>
    <row r="559" spans="1:14" ht="13.5" customHeight="1" x14ac:dyDescent="0.2">
      <c r="A559" s="142"/>
      <c r="B559" s="128"/>
      <c r="C559" s="122"/>
      <c r="D559" s="122"/>
      <c r="E559" s="158"/>
      <c r="F559" s="130"/>
      <c r="G559" s="126"/>
      <c r="H559" s="394"/>
      <c r="I559" s="127"/>
      <c r="J559" s="127"/>
      <c r="K559" s="141"/>
    </row>
    <row r="560" spans="1:14" ht="13.5" customHeight="1" x14ac:dyDescent="0.2">
      <c r="A560" s="84" t="s">
        <v>517</v>
      </c>
      <c r="B560" s="86" t="s">
        <v>617</v>
      </c>
      <c r="C560" s="45"/>
      <c r="D560" s="45"/>
      <c r="E560" s="86"/>
      <c r="F560" s="43"/>
      <c r="G560" s="87"/>
      <c r="H560" s="431"/>
      <c r="I560" s="88"/>
      <c r="J560" s="88"/>
      <c r="K560" s="83"/>
      <c r="L560" s="303"/>
    </row>
    <row r="561" spans="1:13" ht="13.5" customHeight="1" x14ac:dyDescent="0.2">
      <c r="A561" s="84"/>
      <c r="B561" s="314"/>
      <c r="C561" s="45"/>
      <c r="D561" s="45"/>
      <c r="E561" s="86"/>
      <c r="F561" s="43"/>
      <c r="G561" s="87"/>
      <c r="H561" s="403"/>
      <c r="I561" s="88"/>
      <c r="J561" s="88"/>
      <c r="K561" s="83"/>
      <c r="L561" s="303"/>
    </row>
    <row r="562" spans="1:13" ht="13.5" customHeight="1" x14ac:dyDescent="0.2">
      <c r="A562" s="84"/>
      <c r="B562" s="44"/>
      <c r="C562" s="45"/>
      <c r="D562" s="46" t="s">
        <v>418</v>
      </c>
      <c r="E562" s="46"/>
      <c r="G562" s="81"/>
      <c r="H562" s="388"/>
      <c r="I562" s="82"/>
      <c r="J562" s="82"/>
      <c r="K562" s="33"/>
      <c r="L562" s="303"/>
    </row>
    <row r="563" spans="1:13" ht="13.5" customHeight="1" x14ac:dyDescent="0.2">
      <c r="A563" s="78" t="s">
        <v>518</v>
      </c>
      <c r="D563" s="342"/>
      <c r="E563" s="188" t="s">
        <v>6</v>
      </c>
      <c r="G563" s="180" t="s">
        <v>402</v>
      </c>
      <c r="H563" s="394">
        <f t="shared" ref="H563" si="25">ROUNDUP(M563,2)</f>
        <v>781.08</v>
      </c>
      <c r="I563" s="82"/>
      <c r="J563" s="82"/>
      <c r="K563" s="33"/>
      <c r="L563" s="303"/>
      <c r="M563" s="343">
        <f>M541-M548-M552</f>
        <v>781.07600000000002</v>
      </c>
    </row>
    <row r="564" spans="1:13" s="155" customFormat="1" ht="15" x14ac:dyDescent="0.2">
      <c r="A564" s="78" t="s">
        <v>519</v>
      </c>
      <c r="B564" s="184"/>
      <c r="C564" s="176"/>
      <c r="D564" s="176"/>
      <c r="E564" s="188" t="s">
        <v>111</v>
      </c>
      <c r="F564" s="186"/>
      <c r="G564" s="180" t="s">
        <v>402</v>
      </c>
      <c r="H564" s="394">
        <f>ROUNDUP(M564,2)</f>
        <v>79.73</v>
      </c>
      <c r="I564" s="181"/>
      <c r="J564" s="181"/>
      <c r="K564" s="183"/>
      <c r="L564" s="275"/>
      <c r="M564" s="155">
        <v>79.727000000000004</v>
      </c>
    </row>
    <row r="565" spans="1:13" ht="13.5" customHeight="1" x14ac:dyDescent="0.2">
      <c r="A565" s="84"/>
      <c r="B565" s="314"/>
      <c r="C565" s="45"/>
      <c r="D565" s="45"/>
      <c r="E565" s="86"/>
      <c r="F565" s="43"/>
      <c r="G565" s="87"/>
      <c r="H565" s="403"/>
      <c r="I565" s="88"/>
      <c r="J565" s="88"/>
      <c r="K565" s="83"/>
      <c r="L565" s="303"/>
    </row>
    <row r="566" spans="1:13" ht="13.5" customHeight="1" x14ac:dyDescent="0.2">
      <c r="A566" s="84"/>
      <c r="B566" s="44"/>
      <c r="C566" s="45"/>
      <c r="D566" s="46" t="s">
        <v>618</v>
      </c>
      <c r="E566" s="46"/>
      <c r="G566" s="81"/>
      <c r="H566" s="388"/>
      <c r="I566" s="82"/>
      <c r="J566" s="82"/>
      <c r="K566" s="33"/>
      <c r="L566" s="303"/>
    </row>
    <row r="567" spans="1:13" ht="13.5" customHeight="1" x14ac:dyDescent="0.2">
      <c r="A567" s="78" t="s">
        <v>619</v>
      </c>
      <c r="D567" s="342"/>
      <c r="E567" s="188" t="s">
        <v>6</v>
      </c>
      <c r="G567" s="180" t="s">
        <v>5</v>
      </c>
      <c r="H567" s="394">
        <v>1</v>
      </c>
      <c r="I567" s="82"/>
      <c r="J567" s="82"/>
      <c r="K567" s="33"/>
      <c r="L567" s="303"/>
      <c r="M567" s="343"/>
    </row>
    <row r="568" spans="1:13" ht="12" customHeight="1" x14ac:dyDescent="0.2">
      <c r="A568" s="84"/>
      <c r="B568" s="44"/>
      <c r="C568" s="45"/>
      <c r="D568" s="45"/>
      <c r="E568" s="92"/>
      <c r="G568" s="81"/>
      <c r="H568" s="402"/>
      <c r="I568" s="82"/>
      <c r="J568" s="82"/>
      <c r="K568" s="96"/>
      <c r="L568" s="303"/>
    </row>
    <row r="569" spans="1:13" ht="12" customHeight="1" x14ac:dyDescent="0.2">
      <c r="A569" s="84"/>
      <c r="B569" s="44"/>
      <c r="C569" s="45"/>
      <c r="D569" s="45"/>
      <c r="E569" s="92"/>
      <c r="G569" s="81"/>
      <c r="H569" s="402"/>
      <c r="I569" s="82"/>
      <c r="J569" s="82"/>
      <c r="K569" s="96"/>
      <c r="L569" s="303"/>
    </row>
    <row r="570" spans="1:13" ht="12" customHeight="1" x14ac:dyDescent="0.2">
      <c r="A570" s="68" t="s">
        <v>520</v>
      </c>
      <c r="B570" s="69"/>
      <c r="C570" s="70"/>
      <c r="D570" s="70"/>
      <c r="E570" s="71" t="s">
        <v>521</v>
      </c>
      <c r="F570" s="72"/>
      <c r="G570" s="73"/>
      <c r="H570" s="401"/>
      <c r="I570" s="74"/>
      <c r="J570" s="74"/>
      <c r="K570" s="101"/>
      <c r="L570" s="303"/>
    </row>
    <row r="571" spans="1:13" s="77" customFormat="1" x14ac:dyDescent="0.2">
      <c r="A571" s="68" t="s">
        <v>370</v>
      </c>
      <c r="B571" s="69"/>
      <c r="C571" s="70"/>
      <c r="D571" s="70"/>
      <c r="E571" s="71" t="s">
        <v>560</v>
      </c>
      <c r="F571" s="72"/>
      <c r="G571" s="73"/>
      <c r="H571" s="401"/>
      <c r="I571" s="74"/>
      <c r="J571" s="74"/>
      <c r="K571" s="75"/>
      <c r="L571" s="76"/>
    </row>
    <row r="572" spans="1:13" ht="12" customHeight="1" x14ac:dyDescent="0.2">
      <c r="G572" s="81"/>
      <c r="H572" s="402"/>
      <c r="I572" s="82"/>
      <c r="J572" s="82"/>
      <c r="K572" s="83"/>
    </row>
    <row r="573" spans="1:13" s="90" customFormat="1" ht="12" customHeight="1" x14ac:dyDescent="0.2">
      <c r="A573" s="84" t="s">
        <v>145</v>
      </c>
      <c r="B573" s="85" t="s">
        <v>14</v>
      </c>
      <c r="C573" s="45"/>
      <c r="D573" s="45"/>
      <c r="E573" s="86"/>
      <c r="F573" s="43"/>
      <c r="G573" s="87"/>
      <c r="H573" s="403"/>
      <c r="I573" s="88"/>
      <c r="J573" s="88"/>
      <c r="K573" s="83"/>
      <c r="L573" s="89"/>
    </row>
    <row r="574" spans="1:13" ht="51" x14ac:dyDescent="0.2">
      <c r="B574" s="93"/>
      <c r="D574" s="171" t="s">
        <v>206</v>
      </c>
      <c r="E574" s="295" t="s">
        <v>213</v>
      </c>
      <c r="F574" s="95"/>
      <c r="G574" s="81"/>
      <c r="H574" s="402"/>
      <c r="I574" s="82"/>
      <c r="J574" s="82"/>
      <c r="K574" s="83"/>
    </row>
    <row r="575" spans="1:13" x14ac:dyDescent="0.2">
      <c r="D575" s="171"/>
      <c r="E575" s="295"/>
      <c r="F575" s="95"/>
      <c r="G575" s="81"/>
      <c r="H575" s="402"/>
      <c r="I575" s="82"/>
      <c r="J575" s="82"/>
      <c r="K575" s="83"/>
    </row>
    <row r="576" spans="1:13" ht="12" customHeight="1" x14ac:dyDescent="0.2">
      <c r="G576" s="81"/>
      <c r="H576" s="402"/>
      <c r="I576" s="82"/>
      <c r="J576" s="82"/>
      <c r="K576" s="83"/>
    </row>
    <row r="577" spans="1:13" ht="12" customHeight="1" x14ac:dyDescent="0.2">
      <c r="A577" s="84" t="s">
        <v>146</v>
      </c>
      <c r="B577" s="85" t="s">
        <v>615</v>
      </c>
      <c r="C577" s="45"/>
      <c r="D577" s="45"/>
      <c r="E577" s="86"/>
      <c r="G577" s="81"/>
      <c r="H577" s="402"/>
      <c r="I577" s="82"/>
      <c r="J577" s="82"/>
      <c r="K577" s="88"/>
    </row>
    <row r="578" spans="1:13" ht="12" customHeight="1" x14ac:dyDescent="0.2">
      <c r="A578" s="84"/>
      <c r="B578" s="44"/>
      <c r="C578" s="45"/>
      <c r="D578" s="45"/>
      <c r="E578" s="86"/>
      <c r="G578" s="81"/>
      <c r="H578" s="402"/>
      <c r="I578" s="82"/>
      <c r="J578" s="82"/>
      <c r="K578" s="88"/>
    </row>
    <row r="579" spans="1:13" x14ac:dyDescent="0.2">
      <c r="A579" s="84"/>
      <c r="B579" s="305"/>
      <c r="C579" s="45"/>
      <c r="D579" s="45"/>
      <c r="E579" s="349" t="s">
        <v>616</v>
      </c>
      <c r="G579" s="81"/>
      <c r="H579" s="402"/>
      <c r="I579" s="82"/>
      <c r="J579" s="82"/>
      <c r="K579" s="88"/>
      <c r="M579" s="42" t="s">
        <v>163</v>
      </c>
    </row>
    <row r="580" spans="1:13" ht="15" x14ac:dyDescent="0.2">
      <c r="A580" s="78" t="s">
        <v>371</v>
      </c>
      <c r="E580" s="188" t="s">
        <v>111</v>
      </c>
      <c r="G580" s="180" t="s">
        <v>402</v>
      </c>
      <c r="H580" s="388">
        <f>ROUNDUP(M580,2)</f>
        <v>506.09999999999997</v>
      </c>
      <c r="I580" s="82"/>
      <c r="J580" s="82"/>
      <c r="K580" s="96"/>
      <c r="L580" s="303"/>
      <c r="M580" s="350">
        <v>506.096</v>
      </c>
    </row>
    <row r="581" spans="1:13" ht="12" customHeight="1" x14ac:dyDescent="0.2">
      <c r="A581" s="78"/>
      <c r="E581" s="92"/>
      <c r="G581" s="298"/>
      <c r="H581" s="388"/>
      <c r="I581" s="82"/>
      <c r="J581" s="82"/>
      <c r="K581" s="96"/>
      <c r="M581" s="350"/>
    </row>
    <row r="582" spans="1:13" ht="12" customHeight="1" x14ac:dyDescent="0.2">
      <c r="A582" s="78"/>
      <c r="E582" s="92"/>
      <c r="G582" s="298"/>
      <c r="H582" s="388"/>
      <c r="I582" s="82"/>
      <c r="J582" s="82"/>
      <c r="K582" s="96"/>
    </row>
    <row r="583" spans="1:13" x14ac:dyDescent="0.2">
      <c r="A583" s="84"/>
      <c r="B583" s="305"/>
      <c r="C583" s="45"/>
      <c r="D583" s="45"/>
      <c r="E583" s="349" t="s">
        <v>479</v>
      </c>
      <c r="G583" s="81"/>
      <c r="H583" s="388"/>
      <c r="I583" s="82"/>
      <c r="J583" s="82"/>
      <c r="K583" s="88"/>
      <c r="M583" s="42" t="s">
        <v>163</v>
      </c>
    </row>
    <row r="584" spans="1:13" ht="15" x14ac:dyDescent="0.2">
      <c r="A584" s="78" t="s">
        <v>482</v>
      </c>
      <c r="E584" s="188" t="s">
        <v>6</v>
      </c>
      <c r="G584" s="180" t="s">
        <v>402</v>
      </c>
      <c r="H584" s="388">
        <f>ROUNDUP(M584,2)</f>
        <v>72.069999999999993</v>
      </c>
      <c r="I584" s="82"/>
      <c r="J584" s="82"/>
      <c r="K584" s="96"/>
      <c r="M584" s="42">
        <v>72.069999999999993</v>
      </c>
    </row>
    <row r="585" spans="1:13" ht="12" customHeight="1" x14ac:dyDescent="0.2">
      <c r="A585" s="78"/>
      <c r="E585" s="92"/>
      <c r="G585" s="298"/>
      <c r="H585" s="402"/>
      <c r="I585" s="82"/>
      <c r="J585" s="82"/>
      <c r="K585" s="96"/>
    </row>
    <row r="586" spans="1:13" ht="12" customHeight="1" x14ac:dyDescent="0.2">
      <c r="A586" s="78"/>
      <c r="E586" s="92"/>
      <c r="G586" s="298"/>
      <c r="H586" s="402"/>
      <c r="I586" s="82"/>
      <c r="J586" s="82"/>
      <c r="K586" s="96"/>
    </row>
    <row r="587" spans="1:13" ht="12" customHeight="1" x14ac:dyDescent="0.2">
      <c r="A587" s="78"/>
      <c r="E587" s="92"/>
      <c r="G587" s="298"/>
      <c r="H587" s="402"/>
      <c r="I587" s="82"/>
      <c r="J587" s="82"/>
      <c r="K587" s="96"/>
    </row>
    <row r="588" spans="1:13" ht="12" customHeight="1" x14ac:dyDescent="0.2">
      <c r="A588" s="78"/>
      <c r="E588" s="92"/>
      <c r="G588" s="298"/>
      <c r="H588" s="402"/>
      <c r="I588" s="82"/>
      <c r="J588" s="82"/>
      <c r="K588" s="96"/>
    </row>
    <row r="589" spans="1:13" ht="12" customHeight="1" x14ac:dyDescent="0.2">
      <c r="A589" s="78"/>
      <c r="E589" s="92"/>
      <c r="G589" s="298"/>
      <c r="H589" s="402"/>
      <c r="I589" s="82"/>
      <c r="J589" s="82"/>
      <c r="K589" s="96"/>
    </row>
    <row r="590" spans="1:13" ht="12" customHeight="1" x14ac:dyDescent="0.2">
      <c r="A590" s="78"/>
      <c r="E590" s="92"/>
      <c r="G590" s="298"/>
      <c r="H590" s="402"/>
      <c r="I590" s="82"/>
      <c r="J590" s="82"/>
      <c r="K590" s="96"/>
    </row>
    <row r="591" spans="1:13" ht="12" customHeight="1" x14ac:dyDescent="0.2">
      <c r="A591" s="78"/>
      <c r="E591" s="92"/>
      <c r="G591" s="298"/>
      <c r="H591" s="402"/>
      <c r="I591" s="82"/>
      <c r="J591" s="82"/>
      <c r="K591" s="96"/>
    </row>
    <row r="592" spans="1:13" ht="12" customHeight="1" x14ac:dyDescent="0.2">
      <c r="A592" s="78"/>
      <c r="E592" s="92"/>
      <c r="G592" s="298"/>
      <c r="H592" s="402"/>
      <c r="I592" s="82"/>
      <c r="J592" s="82"/>
      <c r="K592" s="96"/>
    </row>
    <row r="593" spans="1:12" ht="12" customHeight="1" x14ac:dyDescent="0.2">
      <c r="A593" s="78"/>
      <c r="E593" s="92"/>
      <c r="G593" s="298"/>
      <c r="H593" s="402"/>
      <c r="I593" s="82"/>
      <c r="J593" s="82"/>
      <c r="K593" s="96"/>
    </row>
    <row r="594" spans="1:12" ht="12" customHeight="1" x14ac:dyDescent="0.2">
      <c r="A594" s="78"/>
      <c r="E594" s="92"/>
      <c r="G594" s="298"/>
      <c r="H594" s="402"/>
      <c r="I594" s="82"/>
      <c r="J594" s="82"/>
      <c r="K594" s="96"/>
    </row>
    <row r="595" spans="1:12" ht="12" customHeight="1" x14ac:dyDescent="0.2">
      <c r="A595" s="78"/>
      <c r="E595" s="92"/>
      <c r="G595" s="298"/>
      <c r="H595" s="402"/>
      <c r="I595" s="82"/>
      <c r="J595" s="82"/>
      <c r="K595" s="96"/>
    </row>
    <row r="596" spans="1:12" ht="12" customHeight="1" x14ac:dyDescent="0.2">
      <c r="A596" s="78"/>
      <c r="E596" s="92"/>
      <c r="G596" s="298"/>
      <c r="H596" s="402"/>
      <c r="I596" s="82"/>
      <c r="J596" s="82"/>
      <c r="K596" s="96"/>
    </row>
    <row r="597" spans="1:12" ht="12" customHeight="1" x14ac:dyDescent="0.2">
      <c r="A597" s="78"/>
      <c r="E597" s="92"/>
      <c r="G597" s="298"/>
      <c r="H597" s="402"/>
      <c r="I597" s="82"/>
      <c r="J597" s="82"/>
      <c r="K597" s="96"/>
    </row>
    <row r="598" spans="1:12" ht="12" customHeight="1" x14ac:dyDescent="0.2">
      <c r="A598" s="78"/>
      <c r="E598" s="92"/>
      <c r="G598" s="298"/>
      <c r="H598" s="402"/>
      <c r="I598" s="82"/>
      <c r="J598" s="82"/>
      <c r="K598" s="96"/>
    </row>
    <row r="599" spans="1:12" ht="12" customHeight="1" x14ac:dyDescent="0.2">
      <c r="A599" s="78"/>
      <c r="E599" s="92"/>
      <c r="G599" s="298"/>
      <c r="H599" s="402"/>
      <c r="I599" s="82"/>
      <c r="J599" s="82"/>
      <c r="K599" s="96"/>
    </row>
    <row r="600" spans="1:12" ht="12" customHeight="1" x14ac:dyDescent="0.2">
      <c r="A600" s="78"/>
      <c r="E600" s="92"/>
      <c r="G600" s="298"/>
      <c r="H600" s="402"/>
      <c r="I600" s="82"/>
      <c r="J600" s="82"/>
      <c r="K600" s="96"/>
    </row>
    <row r="601" spans="1:12" ht="12" customHeight="1" x14ac:dyDescent="0.2">
      <c r="A601" s="78"/>
      <c r="E601" s="92"/>
      <c r="G601" s="298"/>
      <c r="H601" s="402"/>
      <c r="I601" s="82"/>
      <c r="J601" s="82"/>
      <c r="K601" s="96"/>
    </row>
    <row r="602" spans="1:12" ht="12" customHeight="1" x14ac:dyDescent="0.2">
      <c r="A602" s="78"/>
      <c r="E602" s="92"/>
      <c r="G602" s="298"/>
      <c r="H602" s="402"/>
      <c r="I602" s="82"/>
      <c r="J602" s="82"/>
      <c r="K602" s="96"/>
    </row>
    <row r="603" spans="1:12" ht="12" customHeight="1" x14ac:dyDescent="0.2">
      <c r="A603" s="78"/>
      <c r="E603" s="92"/>
      <c r="G603" s="298"/>
      <c r="H603" s="402"/>
      <c r="I603" s="82"/>
      <c r="J603" s="82"/>
      <c r="K603" s="88"/>
    </row>
    <row r="604" spans="1:12" s="77" customFormat="1" x14ac:dyDescent="0.2">
      <c r="A604" s="68" t="s">
        <v>147</v>
      </c>
      <c r="B604" s="69"/>
      <c r="C604" s="70"/>
      <c r="D604" s="70"/>
      <c r="E604" s="71" t="s">
        <v>148</v>
      </c>
      <c r="F604" s="72"/>
      <c r="G604" s="73"/>
      <c r="H604" s="401"/>
      <c r="I604" s="74"/>
      <c r="J604" s="74"/>
      <c r="K604" s="100"/>
      <c r="L604" s="76"/>
    </row>
    <row r="605" spans="1:12" ht="12" customHeight="1" x14ac:dyDescent="0.2">
      <c r="A605" s="68" t="s">
        <v>18</v>
      </c>
      <c r="B605" s="69"/>
      <c r="C605" s="70"/>
      <c r="D605" s="70"/>
      <c r="E605" s="71" t="s">
        <v>561</v>
      </c>
      <c r="F605" s="72"/>
      <c r="G605" s="73"/>
      <c r="H605" s="401"/>
      <c r="I605" s="74"/>
      <c r="J605" s="74"/>
      <c r="K605" s="75"/>
      <c r="L605" s="303"/>
    </row>
    <row r="606" spans="1:12" ht="12" customHeight="1" x14ac:dyDescent="0.2">
      <c r="G606" s="81"/>
      <c r="H606" s="402"/>
      <c r="I606" s="82"/>
      <c r="J606" s="82"/>
      <c r="K606" s="83"/>
      <c r="L606" s="303"/>
    </row>
    <row r="607" spans="1:12" ht="12" customHeight="1" x14ac:dyDescent="0.2">
      <c r="A607" s="84" t="s">
        <v>17</v>
      </c>
      <c r="B607" s="85" t="s">
        <v>14</v>
      </c>
      <c r="C607" s="45"/>
      <c r="D607" s="45"/>
      <c r="E607" s="86"/>
      <c r="F607" s="43"/>
      <c r="G607" s="87"/>
      <c r="H607" s="403"/>
      <c r="I607" s="88"/>
      <c r="J607" s="88"/>
      <c r="K607" s="83"/>
      <c r="L607" s="303"/>
    </row>
    <row r="608" spans="1:12" ht="63.75" x14ac:dyDescent="0.2">
      <c r="B608" s="93"/>
      <c r="D608" s="171" t="s">
        <v>206</v>
      </c>
      <c r="E608" s="172" t="s">
        <v>227</v>
      </c>
      <c r="F608" s="173"/>
      <c r="G608" s="81"/>
      <c r="H608" s="402"/>
      <c r="I608" s="82"/>
      <c r="J608" s="82"/>
      <c r="K608" s="83"/>
      <c r="L608" s="303"/>
    </row>
    <row r="609" spans="1:13" ht="25.5" x14ac:dyDescent="0.2">
      <c r="B609" s="93"/>
      <c r="D609" s="171" t="s">
        <v>208</v>
      </c>
      <c r="E609" s="172" t="s">
        <v>228</v>
      </c>
      <c r="F609" s="173"/>
      <c r="G609" s="81"/>
      <c r="H609" s="402"/>
      <c r="I609" s="82"/>
      <c r="J609" s="82"/>
      <c r="K609" s="83"/>
      <c r="L609" s="303"/>
    </row>
    <row r="610" spans="1:13" ht="12" customHeight="1" x14ac:dyDescent="0.2">
      <c r="G610" s="81"/>
      <c r="H610" s="402"/>
      <c r="I610" s="82"/>
      <c r="J610" s="82"/>
      <c r="K610" s="83"/>
      <c r="L610" s="303"/>
    </row>
    <row r="611" spans="1:13" x14ac:dyDescent="0.2">
      <c r="A611" s="84" t="s">
        <v>16</v>
      </c>
      <c r="B611" s="86" t="s">
        <v>20</v>
      </c>
      <c r="C611" s="45"/>
      <c r="D611" s="45"/>
      <c r="E611" s="86"/>
      <c r="F611" s="43"/>
      <c r="G611" s="87"/>
      <c r="H611" s="403"/>
      <c r="I611" s="88"/>
      <c r="J611" s="88"/>
      <c r="K611" s="83"/>
      <c r="L611" s="303"/>
    </row>
    <row r="612" spans="1:13" x14ac:dyDescent="0.2">
      <c r="G612" s="81"/>
      <c r="H612" s="388"/>
      <c r="I612" s="82"/>
      <c r="J612" s="82"/>
      <c r="K612" s="83"/>
      <c r="L612" s="303"/>
    </row>
    <row r="613" spans="1:13" x14ac:dyDescent="0.2">
      <c r="A613" s="78"/>
      <c r="B613" s="93"/>
      <c r="E613" s="172" t="s">
        <v>421</v>
      </c>
      <c r="F613" s="173"/>
      <c r="G613" s="81"/>
      <c r="H613" s="388"/>
      <c r="I613" s="82"/>
      <c r="J613" s="82"/>
      <c r="K613" s="83"/>
      <c r="L613" s="303"/>
    </row>
    <row r="614" spans="1:13" ht="15" x14ac:dyDescent="0.2">
      <c r="A614" s="78" t="s">
        <v>372</v>
      </c>
      <c r="E614" s="92" t="s">
        <v>6</v>
      </c>
      <c r="G614" s="180" t="s">
        <v>402</v>
      </c>
      <c r="H614" s="388" t="e">
        <f>H531</f>
        <v>#REF!</v>
      </c>
      <c r="I614" s="82"/>
      <c r="J614" s="82"/>
      <c r="K614" s="96"/>
      <c r="L614" s="303"/>
    </row>
    <row r="615" spans="1:13" ht="15" x14ac:dyDescent="0.2">
      <c r="A615" s="78" t="s">
        <v>485</v>
      </c>
      <c r="E615" s="188" t="s">
        <v>111</v>
      </c>
      <c r="G615" s="180" t="s">
        <v>402</v>
      </c>
      <c r="H615" s="388" t="e">
        <f>H532</f>
        <v>#REF!</v>
      </c>
      <c r="I615" s="82"/>
      <c r="J615" s="82"/>
      <c r="K615" s="96"/>
      <c r="L615" s="303"/>
      <c r="M615" s="350">
        <v>506.096</v>
      </c>
    </row>
    <row r="616" spans="1:13" ht="12" customHeight="1" x14ac:dyDescent="0.2">
      <c r="A616" s="78"/>
      <c r="G616" s="81"/>
      <c r="H616" s="388"/>
      <c r="I616" s="82"/>
      <c r="J616" s="82"/>
      <c r="K616" s="96"/>
      <c r="L616" s="303"/>
    </row>
    <row r="617" spans="1:13" ht="25.5" x14ac:dyDescent="0.2">
      <c r="A617" s="78"/>
      <c r="B617" s="93"/>
      <c r="E617" s="172" t="s">
        <v>398</v>
      </c>
      <c r="F617" s="173"/>
      <c r="G617" s="81"/>
      <c r="H617" s="388"/>
      <c r="I617" s="82"/>
      <c r="J617" s="82"/>
      <c r="K617" s="96"/>
      <c r="L617" s="303"/>
    </row>
    <row r="618" spans="1:13" ht="15" x14ac:dyDescent="0.2">
      <c r="A618" s="78" t="s">
        <v>562</v>
      </c>
      <c r="E618" s="92" t="s">
        <v>6</v>
      </c>
      <c r="G618" s="180" t="s">
        <v>402</v>
      </c>
      <c r="H618" s="388" t="e">
        <f>H535-H558</f>
        <v>#REF!</v>
      </c>
      <c r="I618" s="82"/>
      <c r="J618" s="82"/>
      <c r="K618" s="96"/>
      <c r="L618" s="303"/>
    </row>
    <row r="619" spans="1:13" ht="15" x14ac:dyDescent="0.2">
      <c r="A619" s="78" t="s">
        <v>563</v>
      </c>
      <c r="E619" s="188" t="s">
        <v>111</v>
      </c>
      <c r="G619" s="180" t="s">
        <v>402</v>
      </c>
      <c r="H619" s="388" t="e">
        <f>H536</f>
        <v>#REF!</v>
      </c>
      <c r="I619" s="82"/>
      <c r="J619" s="82"/>
      <c r="K619" s="96"/>
      <c r="L619" s="303"/>
      <c r="M619" s="350">
        <v>506.096</v>
      </c>
    </row>
    <row r="620" spans="1:13" ht="12" customHeight="1" x14ac:dyDescent="0.2">
      <c r="A620" s="78"/>
      <c r="E620" s="92"/>
      <c r="G620" s="81"/>
      <c r="H620" s="388"/>
      <c r="I620" s="82"/>
      <c r="J620" s="82"/>
      <c r="K620" s="96"/>
      <c r="L620" s="303"/>
    </row>
    <row r="621" spans="1:13" ht="12" customHeight="1" x14ac:dyDescent="0.2">
      <c r="A621" s="78"/>
      <c r="E621" s="92"/>
      <c r="G621" s="81"/>
      <c r="H621" s="388"/>
      <c r="I621" s="82"/>
      <c r="J621" s="82"/>
      <c r="K621" s="96"/>
      <c r="L621" s="303"/>
    </row>
    <row r="622" spans="1:13" ht="12" customHeight="1" x14ac:dyDescent="0.2">
      <c r="A622" s="78"/>
      <c r="E622" s="92"/>
      <c r="G622" s="81"/>
      <c r="H622" s="402"/>
      <c r="I622" s="82"/>
      <c r="J622" s="82"/>
      <c r="K622" s="96"/>
      <c r="L622" s="303"/>
    </row>
    <row r="623" spans="1:13" x14ac:dyDescent="0.2">
      <c r="A623" s="84" t="s">
        <v>487</v>
      </c>
      <c r="B623" s="86" t="s">
        <v>422</v>
      </c>
      <c r="C623" s="45"/>
      <c r="D623" s="45"/>
      <c r="E623" s="86"/>
      <c r="F623" s="43"/>
      <c r="G623" s="87"/>
      <c r="H623" s="431"/>
      <c r="I623" s="88"/>
      <c r="J623" s="88"/>
      <c r="K623" s="83"/>
      <c r="L623" s="303"/>
    </row>
    <row r="624" spans="1:13" x14ac:dyDescent="0.2">
      <c r="G624" s="81"/>
      <c r="H624" s="388"/>
      <c r="I624" s="82"/>
      <c r="J624" s="82"/>
      <c r="K624" s="83"/>
      <c r="L624" s="303"/>
    </row>
    <row r="625" spans="1:13" x14ac:dyDescent="0.2">
      <c r="A625" s="78"/>
      <c r="B625" s="93"/>
      <c r="E625" s="172" t="s">
        <v>480</v>
      </c>
      <c r="F625" s="173"/>
      <c r="G625" s="81"/>
      <c r="H625" s="402"/>
      <c r="I625" s="82"/>
      <c r="J625" s="82"/>
      <c r="K625" s="96"/>
      <c r="L625" s="303"/>
    </row>
    <row r="626" spans="1:13" ht="15" x14ac:dyDescent="0.2">
      <c r="A626" s="78" t="s">
        <v>488</v>
      </c>
      <c r="E626" s="92" t="s">
        <v>6</v>
      </c>
      <c r="G626" s="180" t="s">
        <v>402</v>
      </c>
      <c r="H626" s="388">
        <f>N222</f>
        <v>334.24799999999999</v>
      </c>
      <c r="I626" s="82"/>
      <c r="J626" s="82"/>
      <c r="K626" s="96"/>
      <c r="L626" s="303"/>
    </row>
    <row r="627" spans="1:13" ht="15" x14ac:dyDescent="0.2">
      <c r="A627" s="78" t="s">
        <v>489</v>
      </c>
      <c r="E627" s="188" t="s">
        <v>111</v>
      </c>
      <c r="G627" s="180" t="s">
        <v>402</v>
      </c>
      <c r="H627" s="388">
        <f>ROUNDUP(M627,2)</f>
        <v>42.75</v>
      </c>
      <c r="I627" s="82"/>
      <c r="J627" s="82"/>
      <c r="K627" s="96"/>
      <c r="L627" s="303"/>
      <c r="M627" s="350">
        <v>42.75</v>
      </c>
    </row>
    <row r="628" spans="1:13" ht="12" customHeight="1" x14ac:dyDescent="0.2">
      <c r="A628" s="78"/>
      <c r="E628" s="92"/>
      <c r="G628" s="81"/>
      <c r="H628" s="402"/>
      <c r="I628" s="82"/>
      <c r="J628" s="82"/>
      <c r="K628" s="96"/>
      <c r="L628" s="303"/>
    </row>
    <row r="629" spans="1:13" ht="12" customHeight="1" x14ac:dyDescent="0.2">
      <c r="A629" s="78"/>
      <c r="E629" s="92"/>
      <c r="G629" s="81"/>
      <c r="H629" s="402"/>
      <c r="I629" s="82"/>
      <c r="J629" s="82"/>
      <c r="K629" s="96"/>
      <c r="L629" s="303"/>
    </row>
    <row r="630" spans="1:13" ht="12" customHeight="1" x14ac:dyDescent="0.2">
      <c r="A630" s="78"/>
      <c r="E630" s="92"/>
      <c r="G630" s="81"/>
      <c r="H630" s="402"/>
      <c r="I630" s="82"/>
      <c r="J630" s="82"/>
      <c r="K630" s="96"/>
      <c r="L630" s="303"/>
    </row>
    <row r="631" spans="1:13" ht="12" customHeight="1" x14ac:dyDescent="0.2">
      <c r="A631" s="78"/>
      <c r="E631" s="92"/>
      <c r="G631" s="81"/>
      <c r="H631" s="402"/>
      <c r="I631" s="82"/>
      <c r="J631" s="82"/>
      <c r="K631" s="96"/>
      <c r="L631" s="303"/>
    </row>
    <row r="632" spans="1:13" ht="12" customHeight="1" x14ac:dyDescent="0.2">
      <c r="A632" s="78"/>
      <c r="E632" s="92"/>
      <c r="G632" s="81"/>
      <c r="H632" s="402"/>
      <c r="I632" s="82"/>
      <c r="J632" s="82"/>
      <c r="K632" s="96"/>
      <c r="L632" s="303"/>
    </row>
    <row r="633" spans="1:13" ht="12" customHeight="1" x14ac:dyDescent="0.2">
      <c r="A633" s="78"/>
      <c r="E633" s="92"/>
      <c r="G633" s="81"/>
      <c r="H633" s="402"/>
      <c r="I633" s="82"/>
      <c r="J633" s="82"/>
      <c r="K633" s="96"/>
      <c r="L633" s="303"/>
    </row>
    <row r="634" spans="1:13" ht="12" customHeight="1" x14ac:dyDescent="0.2">
      <c r="A634" s="78"/>
      <c r="E634" s="92"/>
      <c r="G634" s="81"/>
      <c r="H634" s="402"/>
      <c r="I634" s="82"/>
      <c r="J634" s="82"/>
      <c r="K634" s="96"/>
      <c r="L634" s="303"/>
    </row>
    <row r="635" spans="1:13" ht="12" customHeight="1" x14ac:dyDescent="0.2">
      <c r="A635" s="78"/>
      <c r="E635" s="92"/>
      <c r="G635" s="81"/>
      <c r="H635" s="402"/>
      <c r="I635" s="82"/>
      <c r="J635" s="82"/>
      <c r="K635" s="96"/>
      <c r="L635" s="303"/>
    </row>
    <row r="636" spans="1:13" ht="12" customHeight="1" x14ac:dyDescent="0.2">
      <c r="A636" s="78"/>
      <c r="E636" s="92"/>
      <c r="G636" s="81"/>
      <c r="H636" s="402"/>
      <c r="I636" s="82"/>
      <c r="J636" s="82"/>
      <c r="K636" s="96"/>
      <c r="L636" s="303"/>
    </row>
    <row r="637" spans="1:13" ht="12" customHeight="1" x14ac:dyDescent="0.2">
      <c r="A637" s="78"/>
      <c r="E637" s="92"/>
      <c r="G637" s="81"/>
      <c r="H637" s="402"/>
      <c r="I637" s="82"/>
      <c r="J637" s="82"/>
      <c r="K637" s="96"/>
      <c r="L637" s="303"/>
    </row>
    <row r="638" spans="1:13" ht="12" customHeight="1" x14ac:dyDescent="0.2">
      <c r="A638" s="78"/>
      <c r="E638" s="92"/>
      <c r="G638" s="81"/>
      <c r="H638" s="402"/>
      <c r="I638" s="82"/>
      <c r="J638" s="82"/>
      <c r="K638" s="96"/>
      <c r="L638" s="303"/>
    </row>
    <row r="639" spans="1:13" ht="12" customHeight="1" x14ac:dyDescent="0.2">
      <c r="A639" s="78"/>
      <c r="E639" s="92"/>
      <c r="G639" s="81"/>
      <c r="H639" s="402"/>
      <c r="I639" s="82"/>
      <c r="J639" s="82"/>
      <c r="K639" s="96"/>
      <c r="L639" s="303"/>
    </row>
    <row r="640" spans="1:13" ht="12" customHeight="1" x14ac:dyDescent="0.2">
      <c r="A640" s="78"/>
      <c r="E640" s="92"/>
      <c r="G640" s="81"/>
      <c r="H640" s="402"/>
      <c r="I640" s="82"/>
      <c r="J640" s="82"/>
      <c r="K640" s="96"/>
      <c r="L640" s="303"/>
    </row>
    <row r="641" spans="1:12" ht="12" customHeight="1" x14ac:dyDescent="0.2">
      <c r="A641" s="78"/>
      <c r="E641" s="92"/>
      <c r="G641" s="81"/>
      <c r="H641" s="402"/>
      <c r="I641" s="82"/>
      <c r="J641" s="82"/>
      <c r="K641" s="96"/>
      <c r="L641" s="303"/>
    </row>
    <row r="642" spans="1:12" ht="12" customHeight="1" x14ac:dyDescent="0.2">
      <c r="A642" s="78"/>
      <c r="E642" s="92"/>
      <c r="G642" s="81"/>
      <c r="H642" s="402"/>
      <c r="I642" s="82"/>
      <c r="J642" s="82"/>
      <c r="K642" s="96"/>
      <c r="L642" s="303"/>
    </row>
    <row r="643" spans="1:12" ht="12" customHeight="1" x14ac:dyDescent="0.2">
      <c r="A643" s="78"/>
      <c r="E643" s="92"/>
      <c r="G643" s="81"/>
      <c r="H643" s="402"/>
      <c r="I643" s="82"/>
      <c r="J643" s="82"/>
      <c r="K643" s="96"/>
      <c r="L643" s="303"/>
    </row>
    <row r="644" spans="1:12" ht="12" customHeight="1" x14ac:dyDescent="0.2">
      <c r="A644" s="78"/>
      <c r="E644" s="92"/>
      <c r="G644" s="81"/>
      <c r="H644" s="402"/>
      <c r="I644" s="82"/>
      <c r="J644" s="82"/>
      <c r="K644" s="96"/>
      <c r="L644" s="303"/>
    </row>
    <row r="645" spans="1:12" s="90" customFormat="1" ht="12" customHeight="1" x14ac:dyDescent="0.2">
      <c r="A645" s="78"/>
      <c r="B645" s="34"/>
      <c r="C645" s="35"/>
      <c r="D645" s="35"/>
      <c r="E645" s="36"/>
      <c r="F645" s="37"/>
      <c r="G645" s="81"/>
      <c r="H645" s="402"/>
      <c r="I645" s="82"/>
      <c r="J645" s="82"/>
      <c r="K645" s="96"/>
      <c r="L645" s="303"/>
    </row>
    <row r="646" spans="1:12" ht="12" customHeight="1" x14ac:dyDescent="0.2">
      <c r="A646" s="68" t="s">
        <v>492</v>
      </c>
      <c r="B646" s="69"/>
      <c r="C646" s="70"/>
      <c r="D646" s="70"/>
      <c r="E646" s="71" t="s">
        <v>200</v>
      </c>
      <c r="F646" s="72"/>
      <c r="G646" s="73"/>
      <c r="H646" s="401"/>
      <c r="I646" s="74"/>
      <c r="J646" s="74"/>
      <c r="K646" s="101"/>
      <c r="L646" s="303"/>
    </row>
    <row r="647" spans="1:12" s="240" customFormat="1" x14ac:dyDescent="0.2">
      <c r="A647" s="68" t="s">
        <v>104</v>
      </c>
      <c r="B647" s="69"/>
      <c r="C647" s="70"/>
      <c r="D647" s="70"/>
      <c r="E647" s="71" t="s">
        <v>564</v>
      </c>
      <c r="F647" s="72"/>
      <c r="G647" s="73"/>
      <c r="H647" s="401"/>
      <c r="I647" s="74"/>
      <c r="J647" s="74"/>
      <c r="K647" s="75"/>
      <c r="L647" s="303"/>
    </row>
    <row r="648" spans="1:12" s="240" customFormat="1" x14ac:dyDescent="0.2">
      <c r="A648" s="84" t="s">
        <v>105</v>
      </c>
      <c r="B648" s="85" t="s">
        <v>14</v>
      </c>
      <c r="C648" s="45"/>
      <c r="D648" s="45"/>
      <c r="E648" s="86"/>
      <c r="F648" s="43"/>
      <c r="G648" s="87"/>
      <c r="H648" s="403"/>
      <c r="I648" s="88"/>
      <c r="J648" s="88"/>
      <c r="K648" s="83"/>
      <c r="L648" s="303"/>
    </row>
    <row r="649" spans="1:12" s="240" customFormat="1" ht="63.75" x14ac:dyDescent="0.2">
      <c r="A649" s="33"/>
      <c r="B649" s="93"/>
      <c r="C649" s="35"/>
      <c r="D649" s="171" t="s">
        <v>206</v>
      </c>
      <c r="E649" s="94" t="s">
        <v>231</v>
      </c>
      <c r="F649" s="95"/>
      <c r="G649" s="81"/>
      <c r="H649" s="402"/>
      <c r="I649" s="82"/>
      <c r="J649" s="82"/>
      <c r="K649" s="96"/>
      <c r="L649" s="303"/>
    </row>
    <row r="650" spans="1:12" s="240" customFormat="1" x14ac:dyDescent="0.2">
      <c r="A650" s="33"/>
      <c r="B650" s="34"/>
      <c r="C650" s="35"/>
      <c r="D650" s="171" t="s">
        <v>208</v>
      </c>
      <c r="E650" s="36" t="s">
        <v>232</v>
      </c>
      <c r="F650" s="37"/>
      <c r="G650" s="81"/>
      <c r="H650" s="402"/>
      <c r="I650" s="82"/>
      <c r="J650" s="82"/>
      <c r="K650" s="96"/>
      <c r="L650" s="303"/>
    </row>
    <row r="651" spans="1:12" s="240" customFormat="1" x14ac:dyDescent="0.2">
      <c r="A651" s="33"/>
      <c r="B651" s="34"/>
      <c r="C651" s="35"/>
      <c r="D651" s="171"/>
      <c r="E651" s="36"/>
      <c r="F651" s="37"/>
      <c r="G651" s="81"/>
      <c r="H651" s="402"/>
      <c r="I651" s="82"/>
      <c r="J651" s="82"/>
      <c r="K651" s="96"/>
      <c r="L651" s="303"/>
    </row>
    <row r="652" spans="1:12" s="240" customFormat="1" x14ac:dyDescent="0.2">
      <c r="A652" s="33"/>
      <c r="B652" s="34"/>
      <c r="C652" s="35"/>
      <c r="D652" s="35"/>
      <c r="E652" s="36"/>
      <c r="F652" s="37"/>
      <c r="G652" s="81"/>
      <c r="H652" s="388"/>
      <c r="I652" s="82"/>
      <c r="J652" s="82"/>
      <c r="K652" s="96"/>
      <c r="L652" s="303"/>
    </row>
    <row r="653" spans="1:12" s="240" customFormat="1" x14ac:dyDescent="0.2">
      <c r="A653" s="84" t="s">
        <v>106</v>
      </c>
      <c r="B653" s="85" t="s">
        <v>294</v>
      </c>
      <c r="C653" s="45"/>
      <c r="D653" s="45"/>
      <c r="E653" s="85"/>
      <c r="F653" s="43"/>
      <c r="G653" s="87"/>
      <c r="H653" s="431"/>
      <c r="I653" s="88"/>
      <c r="J653" s="88"/>
      <c r="K653" s="96"/>
      <c r="L653" s="303"/>
    </row>
    <row r="654" spans="1:12" s="240" customFormat="1" x14ac:dyDescent="0.2">
      <c r="A654" s="84"/>
      <c r="B654" s="85"/>
      <c r="C654" s="45"/>
      <c r="D654" s="351"/>
      <c r="E654" s="314"/>
      <c r="F654" s="43"/>
      <c r="G654" s="87"/>
      <c r="H654" s="431"/>
      <c r="I654" s="88"/>
      <c r="J654" s="88"/>
      <c r="K654" s="96"/>
      <c r="L654" s="303"/>
    </row>
    <row r="655" spans="1:12" s="240" customFormat="1" x14ac:dyDescent="0.2">
      <c r="A655" s="84"/>
      <c r="B655" s="85"/>
      <c r="C655" s="45"/>
      <c r="D655" s="351"/>
      <c r="E655" s="314"/>
      <c r="F655" s="43"/>
      <c r="G655" s="87"/>
      <c r="H655" s="431"/>
      <c r="I655" s="88"/>
      <c r="J655" s="88"/>
      <c r="K655" s="96"/>
      <c r="L655" s="303"/>
    </row>
    <row r="656" spans="1:12" s="240" customFormat="1" x14ac:dyDescent="0.2">
      <c r="A656" s="78"/>
      <c r="B656" s="34"/>
      <c r="C656" s="35"/>
      <c r="D656" s="352" t="s">
        <v>295</v>
      </c>
      <c r="E656" s="92"/>
      <c r="F656" s="37"/>
      <c r="G656" s="81"/>
      <c r="H656" s="388"/>
      <c r="I656" s="82"/>
      <c r="J656" s="82"/>
      <c r="K656" s="96"/>
      <c r="L656" s="303"/>
    </row>
    <row r="657" spans="1:12" s="240" customFormat="1" x14ac:dyDescent="0.2">
      <c r="A657" s="78" t="s">
        <v>392</v>
      </c>
      <c r="B657" s="34"/>
      <c r="C657" s="35"/>
      <c r="D657" s="35">
        <v>16</v>
      </c>
      <c r="E657" s="353" t="s">
        <v>296</v>
      </c>
      <c r="F657" s="95"/>
      <c r="G657" s="81" t="s">
        <v>5</v>
      </c>
      <c r="H657" s="442">
        <v>1</v>
      </c>
      <c r="I657" s="82"/>
      <c r="J657" s="82"/>
      <c r="K657" s="96"/>
      <c r="L657" s="303"/>
    </row>
    <row r="658" spans="1:12" s="240" customFormat="1" x14ac:dyDescent="0.2">
      <c r="A658" s="78" t="s">
        <v>501</v>
      </c>
      <c r="B658" s="34"/>
      <c r="C658" s="35"/>
      <c r="D658" s="35">
        <v>25</v>
      </c>
      <c r="E658" s="353" t="s">
        <v>297</v>
      </c>
      <c r="F658" s="95"/>
      <c r="G658" s="81" t="s">
        <v>5</v>
      </c>
      <c r="H658" s="442">
        <v>1</v>
      </c>
      <c r="I658" s="82"/>
      <c r="J658" s="82"/>
      <c r="K658" s="96"/>
      <c r="L658" s="303"/>
    </row>
    <row r="659" spans="1:12" s="240" customFormat="1" x14ac:dyDescent="0.2">
      <c r="A659" s="78"/>
      <c r="B659" s="34"/>
      <c r="C659" s="35"/>
      <c r="D659" s="35"/>
      <c r="E659" s="92"/>
      <c r="F659" s="37"/>
      <c r="G659" s="81"/>
      <c r="H659" s="388"/>
      <c r="I659" s="82"/>
      <c r="J659" s="82"/>
      <c r="K659" s="96"/>
      <c r="L659" s="303"/>
    </row>
    <row r="660" spans="1:12" s="240" customFormat="1" x14ac:dyDescent="0.2">
      <c r="A660" s="78"/>
      <c r="B660" s="34"/>
      <c r="C660" s="35"/>
      <c r="D660" s="352" t="s">
        <v>481</v>
      </c>
      <c r="E660" s="92"/>
      <c r="F660" s="37"/>
      <c r="G660" s="81"/>
      <c r="H660" s="388"/>
      <c r="I660" s="82"/>
      <c r="J660" s="82"/>
      <c r="K660" s="96"/>
      <c r="L660" s="303"/>
    </row>
    <row r="661" spans="1:12" s="240" customFormat="1" x14ac:dyDescent="0.2">
      <c r="A661" s="78" t="s">
        <v>565</v>
      </c>
      <c r="B661" s="34"/>
      <c r="C661" s="35"/>
      <c r="D661" s="35">
        <v>32</v>
      </c>
      <c r="E661" s="353" t="s">
        <v>297</v>
      </c>
      <c r="F661" s="95"/>
      <c r="G661" s="81" t="s">
        <v>5</v>
      </c>
      <c r="H661" s="442">
        <v>1</v>
      </c>
      <c r="I661" s="82"/>
      <c r="J661" s="82"/>
      <c r="K661" s="96"/>
      <c r="L661" s="303"/>
    </row>
    <row r="662" spans="1:12" s="240" customFormat="1" x14ac:dyDescent="0.2">
      <c r="A662" s="78"/>
      <c r="B662" s="34"/>
      <c r="C662" s="35"/>
      <c r="D662" s="35"/>
      <c r="E662" s="353"/>
      <c r="F662" s="95"/>
      <c r="G662" s="81"/>
      <c r="H662" s="442"/>
      <c r="I662" s="82"/>
      <c r="J662" s="82"/>
      <c r="K662" s="96"/>
      <c r="L662" s="303"/>
    </row>
    <row r="663" spans="1:12" s="240" customFormat="1" x14ac:dyDescent="0.2">
      <c r="A663" s="78"/>
      <c r="B663" s="34"/>
      <c r="C663" s="35"/>
      <c r="D663" s="35"/>
      <c r="E663" s="353"/>
      <c r="F663" s="37"/>
      <c r="G663" s="81"/>
      <c r="H663" s="442"/>
      <c r="I663" s="82"/>
      <c r="J663" s="82"/>
      <c r="K663" s="96"/>
      <c r="L663" s="303"/>
    </row>
    <row r="664" spans="1:12" s="240" customFormat="1" x14ac:dyDescent="0.2">
      <c r="A664" s="84" t="s">
        <v>393</v>
      </c>
      <c r="B664" s="85" t="s">
        <v>298</v>
      </c>
      <c r="C664" s="35"/>
      <c r="D664" s="35"/>
      <c r="E664" s="353"/>
      <c r="F664" s="37"/>
      <c r="G664" s="81"/>
      <c r="H664" s="420"/>
      <c r="I664" s="82"/>
      <c r="J664" s="82"/>
      <c r="K664" s="96"/>
      <c r="L664" s="303"/>
    </row>
    <row r="665" spans="1:12" s="240" customFormat="1" x14ac:dyDescent="0.2">
      <c r="A665" s="78"/>
      <c r="B665" s="34"/>
      <c r="C665" s="35"/>
      <c r="D665" s="35"/>
      <c r="E665" s="353"/>
      <c r="F665" s="37"/>
      <c r="G665" s="81"/>
      <c r="H665" s="442"/>
      <c r="I665" s="82"/>
      <c r="J665" s="82"/>
      <c r="K665" s="96"/>
      <c r="L665" s="303"/>
    </row>
    <row r="666" spans="1:12" s="240" customFormat="1" x14ac:dyDescent="0.2">
      <c r="A666" s="78"/>
      <c r="B666" s="34"/>
      <c r="C666" s="35"/>
      <c r="D666" s="352" t="s">
        <v>483</v>
      </c>
      <c r="E666" s="353"/>
      <c r="F666" s="37"/>
      <c r="G666" s="81"/>
      <c r="H666" s="442"/>
      <c r="I666" s="82"/>
      <c r="J666" s="82"/>
      <c r="K666" s="96"/>
      <c r="L666" s="303"/>
    </row>
    <row r="667" spans="1:12" s="240" customFormat="1" x14ac:dyDescent="0.2">
      <c r="A667" s="78" t="s">
        <v>566</v>
      </c>
      <c r="B667" s="34"/>
      <c r="C667" s="35"/>
      <c r="D667" s="35">
        <v>40</v>
      </c>
      <c r="E667" s="353" t="s">
        <v>299</v>
      </c>
      <c r="F667" s="37"/>
      <c r="G667" s="81" t="s">
        <v>5</v>
      </c>
      <c r="H667" s="442">
        <v>1</v>
      </c>
      <c r="I667" s="82"/>
      <c r="J667" s="82"/>
      <c r="K667" s="96"/>
      <c r="L667" s="303"/>
    </row>
    <row r="668" spans="1:12" s="240" customFormat="1" x14ac:dyDescent="0.2">
      <c r="A668" s="78" t="s">
        <v>567</v>
      </c>
      <c r="B668" s="34"/>
      <c r="C668" s="35"/>
      <c r="D668" s="35">
        <v>82</v>
      </c>
      <c r="E668" s="353" t="s">
        <v>299</v>
      </c>
      <c r="F668" s="37"/>
      <c r="G668" s="81" t="s">
        <v>5</v>
      </c>
      <c r="H668" s="442">
        <v>1</v>
      </c>
      <c r="I668" s="82"/>
      <c r="J668" s="82"/>
      <c r="K668" s="96"/>
      <c r="L668" s="303"/>
    </row>
    <row r="669" spans="1:12" s="240" customFormat="1" x14ac:dyDescent="0.2">
      <c r="A669" s="78" t="s">
        <v>568</v>
      </c>
      <c r="B669" s="34"/>
      <c r="C669" s="35"/>
      <c r="D669" s="35">
        <v>110</v>
      </c>
      <c r="E669" s="353" t="s">
        <v>299</v>
      </c>
      <c r="F669" s="37"/>
      <c r="G669" s="81" t="s">
        <v>5</v>
      </c>
      <c r="H669" s="442">
        <v>1</v>
      </c>
      <c r="I669" s="82"/>
      <c r="J669" s="82"/>
      <c r="K669" s="96"/>
      <c r="L669" s="303"/>
    </row>
    <row r="670" spans="1:12" s="240" customFormat="1" x14ac:dyDescent="0.2">
      <c r="A670" s="78" t="s">
        <v>569</v>
      </c>
      <c r="B670" s="34"/>
      <c r="C670" s="35"/>
      <c r="D670" s="35">
        <v>110</v>
      </c>
      <c r="E670" s="353" t="s">
        <v>300</v>
      </c>
      <c r="F670" s="37"/>
      <c r="G670" s="81" t="s">
        <v>5</v>
      </c>
      <c r="H670" s="442">
        <v>1</v>
      </c>
      <c r="I670" s="82"/>
      <c r="J670" s="82"/>
      <c r="K670" s="96"/>
      <c r="L670" s="303"/>
    </row>
    <row r="671" spans="1:12" s="240" customFormat="1" x14ac:dyDescent="0.2">
      <c r="A671" s="78"/>
      <c r="B671" s="34"/>
      <c r="C671" s="35"/>
      <c r="D671" s="35"/>
      <c r="E671" s="353"/>
      <c r="F671" s="37"/>
      <c r="G671" s="81"/>
      <c r="H671" s="442"/>
      <c r="I671" s="82"/>
      <c r="J671" s="82"/>
      <c r="K671" s="96"/>
      <c r="L671" s="303"/>
    </row>
    <row r="672" spans="1:12" s="240" customFormat="1" x14ac:dyDescent="0.2">
      <c r="A672" s="78"/>
      <c r="B672" s="34"/>
      <c r="C672" s="35"/>
      <c r="D672" s="35"/>
      <c r="E672" s="353"/>
      <c r="F672" s="37"/>
      <c r="G672" s="81"/>
      <c r="H672" s="442"/>
      <c r="I672" s="82"/>
      <c r="J672" s="82"/>
      <c r="K672" s="96"/>
      <c r="L672" s="303"/>
    </row>
    <row r="673" spans="1:12" s="240" customFormat="1" x14ac:dyDescent="0.2">
      <c r="A673" s="78"/>
      <c r="B673" s="34"/>
      <c r="C673" s="35"/>
      <c r="D673" s="35"/>
      <c r="E673" s="353"/>
      <c r="F673" s="37"/>
      <c r="G673" s="81"/>
      <c r="H673" s="442"/>
      <c r="I673" s="82"/>
      <c r="J673" s="82"/>
      <c r="K673" s="96"/>
      <c r="L673" s="303"/>
    </row>
    <row r="674" spans="1:12" s="240" customFormat="1" x14ac:dyDescent="0.2">
      <c r="A674" s="84" t="s">
        <v>570</v>
      </c>
      <c r="B674" s="86" t="s">
        <v>100</v>
      </c>
      <c r="C674" s="35"/>
      <c r="D674" s="35"/>
      <c r="E674" s="353"/>
      <c r="F674" s="37"/>
      <c r="G674" s="81"/>
      <c r="H674" s="442"/>
      <c r="I674" s="82"/>
      <c r="J674" s="82"/>
      <c r="K674" s="96"/>
      <c r="L674" s="303"/>
    </row>
    <row r="675" spans="1:12" s="240" customFormat="1" x14ac:dyDescent="0.2">
      <c r="A675" s="78"/>
      <c r="B675" s="34"/>
      <c r="C675" s="35"/>
      <c r="D675" s="35"/>
      <c r="E675" s="353"/>
      <c r="F675" s="37"/>
      <c r="G675" s="81"/>
      <c r="H675" s="420"/>
      <c r="I675" s="82"/>
      <c r="J675" s="82"/>
      <c r="K675" s="96"/>
      <c r="L675" s="303"/>
    </row>
    <row r="676" spans="1:12" s="240" customFormat="1" ht="25.5" x14ac:dyDescent="0.2">
      <c r="A676" s="78"/>
      <c r="B676" s="34"/>
      <c r="C676" s="35"/>
      <c r="D676" s="35"/>
      <c r="E676" s="353" t="s">
        <v>301</v>
      </c>
      <c r="F676" s="37"/>
      <c r="G676" s="81"/>
      <c r="H676" s="420"/>
      <c r="I676" s="82"/>
      <c r="J676" s="82"/>
      <c r="K676" s="96"/>
      <c r="L676" s="303"/>
    </row>
    <row r="677" spans="1:12" s="240" customFormat="1" x14ac:dyDescent="0.2">
      <c r="A677" s="33"/>
      <c r="B677" s="34"/>
      <c r="C677" s="35"/>
      <c r="D677" s="35"/>
      <c r="E677" s="36"/>
      <c r="F677" s="37"/>
      <c r="G677" s="31"/>
      <c r="H677" s="421"/>
      <c r="I677" s="82"/>
      <c r="J677" s="82"/>
      <c r="K677" s="96"/>
      <c r="L677" s="303"/>
    </row>
    <row r="678" spans="1:12" s="240" customFormat="1" ht="51" x14ac:dyDescent="0.2">
      <c r="A678" s="33" t="s">
        <v>571</v>
      </c>
      <c r="B678" s="34"/>
      <c r="C678" s="35"/>
      <c r="D678" s="35"/>
      <c r="E678" s="353" t="s">
        <v>524</v>
      </c>
      <c r="F678" s="37"/>
      <c r="G678" s="81" t="s">
        <v>15</v>
      </c>
      <c r="H678" s="442">
        <v>2</v>
      </c>
      <c r="I678" s="82"/>
      <c r="J678" s="82"/>
      <c r="K678" s="96"/>
      <c r="L678" s="303"/>
    </row>
    <row r="679" spans="1:12" s="240" customFormat="1" x14ac:dyDescent="0.2">
      <c r="A679" s="33"/>
      <c r="B679" s="34"/>
      <c r="C679" s="35"/>
      <c r="D679" s="35"/>
      <c r="E679" s="36"/>
      <c r="F679" s="37"/>
      <c r="G679" s="31"/>
      <c r="H679" s="421"/>
      <c r="I679" s="82"/>
      <c r="J679" s="82"/>
      <c r="K679" s="96"/>
      <c r="L679" s="303"/>
    </row>
    <row r="680" spans="1:12" s="240" customFormat="1" ht="63.75" x14ac:dyDescent="0.2">
      <c r="A680" s="33" t="s">
        <v>572</v>
      </c>
      <c r="B680" s="34"/>
      <c r="C680" s="35"/>
      <c r="D680" s="35"/>
      <c r="E680" s="353" t="s">
        <v>404</v>
      </c>
      <c r="F680" s="37"/>
      <c r="G680" s="81" t="s">
        <v>15</v>
      </c>
      <c r="H680" s="442">
        <v>1</v>
      </c>
      <c r="I680" s="82"/>
      <c r="J680" s="82"/>
      <c r="K680" s="96"/>
      <c r="L680" s="303"/>
    </row>
    <row r="681" spans="1:12" s="240" customFormat="1" x14ac:dyDescent="0.2">
      <c r="A681" s="33"/>
      <c r="B681" s="34"/>
      <c r="C681" s="35"/>
      <c r="D681" s="35"/>
      <c r="E681" s="36"/>
      <c r="F681" s="37"/>
      <c r="G681" s="31"/>
      <c r="H681" s="443"/>
      <c r="I681" s="82"/>
      <c r="J681" s="82"/>
      <c r="K681" s="96"/>
      <c r="L681" s="303"/>
    </row>
    <row r="682" spans="1:12" s="240" customFormat="1" ht="51" x14ac:dyDescent="0.2">
      <c r="A682" s="33" t="s">
        <v>573</v>
      </c>
      <c r="B682" s="34"/>
      <c r="C682" s="35"/>
      <c r="D682" s="35"/>
      <c r="E682" s="353" t="s">
        <v>405</v>
      </c>
      <c r="F682" s="37"/>
      <c r="G682" s="81" t="s">
        <v>15</v>
      </c>
      <c r="H682" s="442">
        <v>4</v>
      </c>
      <c r="I682" s="82"/>
      <c r="J682" s="82"/>
      <c r="K682" s="96"/>
      <c r="L682" s="303"/>
    </row>
    <row r="683" spans="1:12" s="240" customFormat="1" x14ac:dyDescent="0.2">
      <c r="A683" s="33"/>
      <c r="B683" s="34"/>
      <c r="C683" s="35"/>
      <c r="D683" s="35"/>
      <c r="E683" s="36"/>
      <c r="F683" s="37"/>
      <c r="G683" s="31"/>
      <c r="H683" s="443"/>
      <c r="I683" s="82"/>
      <c r="J683" s="82"/>
      <c r="K683" s="96"/>
      <c r="L683" s="303"/>
    </row>
    <row r="684" spans="1:12" s="240" customFormat="1" ht="63.75" x14ac:dyDescent="0.2">
      <c r="A684" s="33" t="s">
        <v>574</v>
      </c>
      <c r="B684" s="34"/>
      <c r="C684" s="35"/>
      <c r="D684" s="35"/>
      <c r="E684" s="353" t="s">
        <v>406</v>
      </c>
      <c r="F684" s="37"/>
      <c r="G684" s="81" t="s">
        <v>15</v>
      </c>
      <c r="H684" s="442">
        <v>1</v>
      </c>
      <c r="I684" s="82"/>
      <c r="J684" s="82"/>
      <c r="K684" s="96"/>
      <c r="L684" s="303"/>
    </row>
    <row r="685" spans="1:12" s="240" customFormat="1" x14ac:dyDescent="0.2">
      <c r="A685" s="33"/>
      <c r="B685" s="34"/>
      <c r="C685" s="35"/>
      <c r="D685" s="35"/>
      <c r="E685" s="36"/>
      <c r="F685" s="37"/>
      <c r="G685" s="31"/>
      <c r="H685" s="443"/>
      <c r="I685" s="82"/>
      <c r="J685" s="82"/>
      <c r="K685" s="96"/>
      <c r="L685" s="303"/>
    </row>
    <row r="686" spans="1:12" s="240" customFormat="1" ht="25.5" x14ac:dyDescent="0.2">
      <c r="A686" s="33" t="s">
        <v>575</v>
      </c>
      <c r="B686" s="34"/>
      <c r="C686" s="35"/>
      <c r="D686" s="35"/>
      <c r="E686" s="353" t="s">
        <v>407</v>
      </c>
      <c r="F686" s="37"/>
      <c r="G686" s="81" t="s">
        <v>15</v>
      </c>
      <c r="H686" s="442">
        <v>3</v>
      </c>
      <c r="I686" s="82"/>
      <c r="J686" s="82"/>
      <c r="K686" s="96"/>
      <c r="L686" s="303"/>
    </row>
    <row r="687" spans="1:12" s="240" customFormat="1" x14ac:dyDescent="0.2">
      <c r="A687" s="33"/>
      <c r="B687" s="34"/>
      <c r="C687" s="35"/>
      <c r="D687" s="35"/>
      <c r="E687" s="36"/>
      <c r="F687" s="37"/>
      <c r="G687" s="31"/>
      <c r="H687" s="442"/>
      <c r="I687" s="82"/>
      <c r="J687" s="82"/>
      <c r="K687" s="96"/>
      <c r="L687" s="303"/>
    </row>
    <row r="688" spans="1:12" s="240" customFormat="1" ht="38.25" x14ac:dyDescent="0.2">
      <c r="A688" s="33" t="s">
        <v>576</v>
      </c>
      <c r="B688" s="34"/>
      <c r="C688" s="35"/>
      <c r="D688" s="35"/>
      <c r="E688" s="353" t="s">
        <v>408</v>
      </c>
      <c r="F688" s="37"/>
      <c r="G688" s="81" t="s">
        <v>15</v>
      </c>
      <c r="H688" s="442">
        <v>5</v>
      </c>
      <c r="I688" s="82"/>
      <c r="J688" s="82"/>
      <c r="K688" s="96"/>
      <c r="L688" s="303"/>
    </row>
    <row r="689" spans="1:12" s="90" customFormat="1" ht="12" customHeight="1" x14ac:dyDescent="0.2">
      <c r="A689" s="78"/>
      <c r="B689" s="34"/>
      <c r="C689" s="35"/>
      <c r="D689" s="35"/>
      <c r="E689" s="92"/>
      <c r="F689" s="37"/>
      <c r="G689" s="81"/>
      <c r="H689" s="388"/>
      <c r="I689" s="82"/>
      <c r="J689" s="82"/>
      <c r="K689" s="96"/>
      <c r="L689" s="303"/>
    </row>
    <row r="690" spans="1:12" s="90" customFormat="1" ht="12" customHeight="1" x14ac:dyDescent="0.2">
      <c r="A690" s="78"/>
      <c r="B690" s="34"/>
      <c r="C690" s="35"/>
      <c r="D690" s="35"/>
      <c r="E690" s="92"/>
      <c r="F690" s="37"/>
      <c r="G690" s="81"/>
      <c r="H690" s="388"/>
      <c r="I690" s="82"/>
      <c r="J690" s="82"/>
      <c r="K690" s="96"/>
      <c r="L690" s="303"/>
    </row>
    <row r="691" spans="1:12" s="90" customFormat="1" ht="12" customHeight="1" x14ac:dyDescent="0.2">
      <c r="A691" s="78"/>
      <c r="B691" s="34"/>
      <c r="C691" s="35"/>
      <c r="D691" s="35"/>
      <c r="E691" s="92"/>
      <c r="F691" s="37"/>
      <c r="G691" s="81"/>
      <c r="H691" s="388"/>
      <c r="I691" s="82"/>
      <c r="J691" s="82"/>
      <c r="K691" s="96"/>
      <c r="L691" s="303"/>
    </row>
    <row r="692" spans="1:12" s="90" customFormat="1" ht="12" customHeight="1" x14ac:dyDescent="0.2">
      <c r="A692" s="78"/>
      <c r="B692" s="34"/>
      <c r="C692" s="35"/>
      <c r="D692" s="35"/>
      <c r="E692" s="92"/>
      <c r="F692" s="37"/>
      <c r="G692" s="81"/>
      <c r="H692" s="388"/>
      <c r="I692" s="82"/>
      <c r="J692" s="82"/>
      <c r="K692" s="96"/>
      <c r="L692" s="303"/>
    </row>
    <row r="693" spans="1:12" s="90" customFormat="1" ht="12" customHeight="1" x14ac:dyDescent="0.2">
      <c r="A693" s="78"/>
      <c r="B693" s="34"/>
      <c r="C693" s="35"/>
      <c r="D693" s="35"/>
      <c r="E693" s="92"/>
      <c r="F693" s="37"/>
      <c r="G693" s="81"/>
      <c r="H693" s="388"/>
      <c r="I693" s="82"/>
      <c r="J693" s="82"/>
      <c r="K693" s="96"/>
      <c r="L693" s="303"/>
    </row>
    <row r="694" spans="1:12" s="90" customFormat="1" ht="12" customHeight="1" x14ac:dyDescent="0.2">
      <c r="A694" s="78"/>
      <c r="B694" s="34"/>
      <c r="C694" s="35"/>
      <c r="D694" s="35"/>
      <c r="E694" s="92"/>
      <c r="F694" s="37"/>
      <c r="G694" s="81"/>
      <c r="H694" s="388"/>
      <c r="I694" s="82"/>
      <c r="J694" s="82"/>
      <c r="K694" s="96"/>
      <c r="L694" s="303"/>
    </row>
    <row r="695" spans="1:12" s="90" customFormat="1" ht="12" customHeight="1" x14ac:dyDescent="0.2">
      <c r="A695" s="78"/>
      <c r="B695" s="34"/>
      <c r="C695" s="35"/>
      <c r="D695" s="35"/>
      <c r="E695" s="92"/>
      <c r="F695" s="37"/>
      <c r="G695" s="81"/>
      <c r="H695" s="402"/>
      <c r="I695" s="82"/>
      <c r="J695" s="82"/>
      <c r="K695" s="96"/>
      <c r="L695" s="303"/>
    </row>
    <row r="696" spans="1:12" s="90" customFormat="1" ht="12" customHeight="1" x14ac:dyDescent="0.2">
      <c r="A696" s="78"/>
      <c r="B696" s="34"/>
      <c r="C696" s="35"/>
      <c r="D696" s="35"/>
      <c r="E696" s="92"/>
      <c r="F696" s="37"/>
      <c r="G696" s="81"/>
      <c r="H696" s="402"/>
      <c r="I696" s="82"/>
      <c r="J696" s="82"/>
      <c r="K696" s="96"/>
      <c r="L696" s="303"/>
    </row>
    <row r="697" spans="1:12" s="90" customFormat="1" ht="12" customHeight="1" x14ac:dyDescent="0.2">
      <c r="A697" s="78"/>
      <c r="B697" s="34"/>
      <c r="C697" s="35"/>
      <c r="D697" s="35"/>
      <c r="E697" s="92"/>
      <c r="F697" s="37"/>
      <c r="G697" s="81"/>
      <c r="H697" s="402"/>
      <c r="I697" s="82"/>
      <c r="J697" s="82"/>
      <c r="K697" s="96"/>
      <c r="L697" s="303"/>
    </row>
    <row r="698" spans="1:12" s="90" customFormat="1" ht="12" customHeight="1" x14ac:dyDescent="0.2">
      <c r="A698" s="78"/>
      <c r="B698" s="34"/>
      <c r="C698" s="35"/>
      <c r="D698" s="35"/>
      <c r="E698" s="92"/>
      <c r="F698" s="37"/>
      <c r="G698" s="81"/>
      <c r="H698" s="402"/>
      <c r="I698" s="82"/>
      <c r="J698" s="82"/>
      <c r="K698" s="96"/>
      <c r="L698" s="303"/>
    </row>
    <row r="699" spans="1:12" s="90" customFormat="1" ht="12" customHeight="1" x14ac:dyDescent="0.2">
      <c r="A699" s="78"/>
      <c r="B699" s="34"/>
      <c r="C699" s="35"/>
      <c r="D699" s="35"/>
      <c r="E699" s="92"/>
      <c r="F699" s="37"/>
      <c r="G699" s="81"/>
      <c r="H699" s="402"/>
      <c r="I699" s="82"/>
      <c r="J699" s="82"/>
      <c r="K699" s="96"/>
      <c r="L699" s="303"/>
    </row>
    <row r="700" spans="1:12" s="90" customFormat="1" ht="12" customHeight="1" x14ac:dyDescent="0.2">
      <c r="A700" s="78"/>
      <c r="B700" s="34"/>
      <c r="C700" s="35"/>
      <c r="D700" s="35"/>
      <c r="E700" s="92"/>
      <c r="F700" s="37"/>
      <c r="G700" s="81"/>
      <c r="H700" s="402"/>
      <c r="I700" s="82"/>
      <c r="J700" s="82"/>
      <c r="K700" s="96"/>
      <c r="L700" s="303"/>
    </row>
    <row r="701" spans="1:12" s="90" customFormat="1" ht="12" customHeight="1" x14ac:dyDescent="0.2">
      <c r="A701" s="78"/>
      <c r="B701" s="34"/>
      <c r="C701" s="35"/>
      <c r="D701" s="35"/>
      <c r="E701" s="92"/>
      <c r="F701" s="37"/>
      <c r="G701" s="81"/>
      <c r="H701" s="402"/>
      <c r="I701" s="82"/>
      <c r="J701" s="82"/>
      <c r="K701" s="96"/>
      <c r="L701" s="303"/>
    </row>
    <row r="702" spans="1:12" s="90" customFormat="1" ht="12" customHeight="1" x14ac:dyDescent="0.2">
      <c r="A702" s="78"/>
      <c r="B702" s="34"/>
      <c r="C702" s="35"/>
      <c r="D702" s="35"/>
      <c r="E702" s="92"/>
      <c r="F702" s="37"/>
      <c r="G702" s="81"/>
      <c r="H702" s="402"/>
      <c r="I702" s="82"/>
      <c r="J702" s="82"/>
      <c r="K702" s="96"/>
      <c r="L702" s="303"/>
    </row>
    <row r="703" spans="1:12" s="90" customFormat="1" ht="12" customHeight="1" x14ac:dyDescent="0.2">
      <c r="A703" s="78"/>
      <c r="B703" s="34"/>
      <c r="C703" s="35"/>
      <c r="D703" s="35"/>
      <c r="E703" s="92"/>
      <c r="F703" s="37"/>
      <c r="G703" s="81"/>
      <c r="H703" s="402"/>
      <c r="I703" s="82"/>
      <c r="J703" s="82"/>
      <c r="K703" s="96"/>
      <c r="L703" s="303"/>
    </row>
    <row r="704" spans="1:12" s="90" customFormat="1" ht="12" customHeight="1" x14ac:dyDescent="0.2">
      <c r="A704" s="78"/>
      <c r="B704" s="34"/>
      <c r="C704" s="35"/>
      <c r="D704" s="35"/>
      <c r="E704" s="92"/>
      <c r="F704" s="37"/>
      <c r="G704" s="81"/>
      <c r="H704" s="402"/>
      <c r="I704" s="82"/>
      <c r="J704" s="82"/>
      <c r="K704" s="96"/>
      <c r="L704" s="303"/>
    </row>
    <row r="705" spans="1:12" s="90" customFormat="1" ht="12" customHeight="1" x14ac:dyDescent="0.2">
      <c r="A705" s="78"/>
      <c r="B705" s="34"/>
      <c r="C705" s="35"/>
      <c r="D705" s="35"/>
      <c r="E705" s="92"/>
      <c r="F705" s="37"/>
      <c r="G705" s="81"/>
      <c r="H705" s="402"/>
      <c r="I705" s="82"/>
      <c r="J705" s="82"/>
      <c r="K705" s="96"/>
      <c r="L705" s="303"/>
    </row>
    <row r="706" spans="1:12" x14ac:dyDescent="0.2">
      <c r="A706" s="78"/>
      <c r="E706" s="92"/>
      <c r="G706" s="81"/>
      <c r="H706" s="402"/>
      <c r="I706" s="82"/>
      <c r="J706" s="82"/>
      <c r="K706" s="96"/>
      <c r="L706" s="303"/>
    </row>
    <row r="707" spans="1:12" ht="12" customHeight="1" x14ac:dyDescent="0.2">
      <c r="A707" s="78"/>
      <c r="E707" s="92"/>
      <c r="G707" s="81"/>
      <c r="H707" s="402"/>
      <c r="I707" s="82"/>
      <c r="J707" s="82"/>
      <c r="K707" s="96"/>
      <c r="L707" s="303"/>
    </row>
    <row r="708" spans="1:12" ht="12" customHeight="1" x14ac:dyDescent="0.2">
      <c r="A708" s="68" t="s">
        <v>577</v>
      </c>
      <c r="B708" s="69"/>
      <c r="C708" s="70"/>
      <c r="D708" s="70"/>
      <c r="E708" s="71" t="s">
        <v>201</v>
      </c>
      <c r="F708" s="72"/>
      <c r="G708" s="73"/>
      <c r="H708" s="401"/>
      <c r="I708" s="74"/>
      <c r="J708" s="74"/>
      <c r="K708" s="101"/>
      <c r="L708" s="303"/>
    </row>
    <row r="709" spans="1:12" s="77" customFormat="1" ht="15" customHeight="1" x14ac:dyDescent="0.2">
      <c r="A709" s="68" t="s">
        <v>13</v>
      </c>
      <c r="B709" s="69"/>
      <c r="C709" s="70"/>
      <c r="D709" s="70"/>
      <c r="E709" s="71" t="s">
        <v>578</v>
      </c>
      <c r="F709" s="72"/>
      <c r="G709" s="73"/>
      <c r="H709" s="422"/>
      <c r="I709" s="74"/>
      <c r="J709" s="74"/>
      <c r="K709" s="75"/>
      <c r="L709" s="356"/>
    </row>
    <row r="710" spans="1:12" s="30" customFormat="1" ht="12" customHeight="1" x14ac:dyDescent="0.2">
      <c r="A710" s="84"/>
      <c r="B710" s="44"/>
      <c r="C710" s="45"/>
      <c r="D710" s="45"/>
      <c r="E710" s="357"/>
      <c r="F710" s="358"/>
      <c r="G710" s="87"/>
      <c r="H710" s="423"/>
      <c r="I710" s="88"/>
      <c r="J710" s="88"/>
      <c r="K710" s="83"/>
      <c r="L710" s="356"/>
    </row>
    <row r="711" spans="1:12" s="30" customFormat="1" ht="12" customHeight="1" x14ac:dyDescent="0.2">
      <c r="A711" s="84" t="s">
        <v>12</v>
      </c>
      <c r="B711" s="359" t="s">
        <v>14</v>
      </c>
      <c r="C711" s="45"/>
      <c r="D711" s="45"/>
      <c r="E711" s="357"/>
      <c r="F711" s="358"/>
      <c r="G711" s="87"/>
      <c r="H711" s="423"/>
      <c r="I711" s="88"/>
      <c r="J711" s="88"/>
      <c r="K711" s="83"/>
      <c r="L711" s="356"/>
    </row>
    <row r="712" spans="1:12" s="11" customFormat="1" ht="38.25" x14ac:dyDescent="0.2">
      <c r="A712" s="33"/>
      <c r="B712" s="93"/>
      <c r="C712" s="35"/>
      <c r="D712" s="171" t="s">
        <v>206</v>
      </c>
      <c r="E712" s="353" t="s">
        <v>234</v>
      </c>
      <c r="F712" s="95"/>
      <c r="G712" s="81"/>
      <c r="H712" s="415"/>
      <c r="I712" s="82"/>
      <c r="J712" s="82"/>
      <c r="K712" s="83"/>
      <c r="L712" s="356"/>
    </row>
    <row r="713" spans="1:12" s="11" customFormat="1" ht="63.75" x14ac:dyDescent="0.2">
      <c r="A713" s="33"/>
      <c r="B713" s="93"/>
      <c r="C713" s="35"/>
      <c r="D713" s="171" t="s">
        <v>208</v>
      </c>
      <c r="E713" s="353" t="s">
        <v>283</v>
      </c>
      <c r="F713" s="95"/>
      <c r="G713" s="81"/>
      <c r="H713" s="415"/>
      <c r="I713" s="82"/>
      <c r="J713" s="82"/>
      <c r="K713" s="83"/>
      <c r="L713" s="356"/>
    </row>
    <row r="714" spans="1:12" s="11" customFormat="1" ht="38.25" x14ac:dyDescent="0.2">
      <c r="A714" s="33"/>
      <c r="B714" s="93"/>
      <c r="C714" s="35"/>
      <c r="D714" s="171" t="s">
        <v>210</v>
      </c>
      <c r="E714" s="353" t="s">
        <v>235</v>
      </c>
      <c r="F714" s="95"/>
      <c r="G714" s="81"/>
      <c r="H714" s="415"/>
      <c r="I714" s="82"/>
      <c r="J714" s="82"/>
      <c r="K714" s="83"/>
      <c r="L714" s="356"/>
    </row>
    <row r="715" spans="1:12" s="11" customFormat="1" ht="76.5" x14ac:dyDescent="0.2">
      <c r="A715" s="33"/>
      <c r="B715" s="93"/>
      <c r="C715" s="35"/>
      <c r="D715" s="171" t="s">
        <v>218</v>
      </c>
      <c r="E715" s="353" t="s">
        <v>330</v>
      </c>
      <c r="F715" s="95"/>
      <c r="G715" s="81"/>
      <c r="H715" s="415"/>
      <c r="I715" s="82"/>
      <c r="J715" s="82"/>
      <c r="K715" s="83"/>
      <c r="L715" s="356"/>
    </row>
    <row r="716" spans="1:12" s="11" customFormat="1" ht="38.25" x14ac:dyDescent="0.2">
      <c r="A716" s="33"/>
      <c r="B716" s="93"/>
      <c r="C716" s="35"/>
      <c r="D716" s="171" t="s">
        <v>219</v>
      </c>
      <c r="E716" s="353" t="s">
        <v>236</v>
      </c>
      <c r="F716" s="95"/>
      <c r="G716" s="81"/>
      <c r="H716" s="415"/>
      <c r="I716" s="82"/>
      <c r="J716" s="82"/>
      <c r="K716" s="83"/>
      <c r="L716" s="356"/>
    </row>
    <row r="717" spans="1:12" s="11" customFormat="1" ht="25.5" x14ac:dyDescent="0.2">
      <c r="A717" s="33"/>
      <c r="B717" s="93"/>
      <c r="C717" s="35"/>
      <c r="D717" s="171" t="s">
        <v>220</v>
      </c>
      <c r="E717" s="353" t="s">
        <v>237</v>
      </c>
      <c r="F717" s="95"/>
      <c r="G717" s="81"/>
      <c r="H717" s="415"/>
      <c r="I717" s="82"/>
      <c r="J717" s="82"/>
      <c r="K717" s="96"/>
      <c r="L717" s="356"/>
    </row>
    <row r="718" spans="1:12" s="11" customFormat="1" ht="38.25" x14ac:dyDescent="0.2">
      <c r="A718" s="33"/>
      <c r="B718" s="93"/>
      <c r="C718" s="35"/>
      <c r="D718" s="171" t="s">
        <v>221</v>
      </c>
      <c r="E718" s="353" t="s">
        <v>238</v>
      </c>
      <c r="F718" s="95"/>
      <c r="G718" s="81"/>
      <c r="H718" s="415"/>
      <c r="I718" s="82"/>
      <c r="J718" s="82"/>
      <c r="K718" s="96"/>
      <c r="L718" s="356"/>
    </row>
    <row r="719" spans="1:12" s="11" customFormat="1" ht="76.5" x14ac:dyDescent="0.2">
      <c r="A719" s="33"/>
      <c r="B719" s="93"/>
      <c r="C719" s="35"/>
      <c r="D719" s="171" t="s">
        <v>233</v>
      </c>
      <c r="E719" s="353" t="s">
        <v>331</v>
      </c>
      <c r="F719" s="95"/>
      <c r="G719" s="81"/>
      <c r="H719" s="415"/>
      <c r="I719" s="82"/>
      <c r="J719" s="82"/>
      <c r="K719" s="96"/>
      <c r="L719" s="356"/>
    </row>
    <row r="720" spans="1:12" s="11" customFormat="1" ht="51" x14ac:dyDescent="0.2">
      <c r="A720" s="33"/>
      <c r="B720" s="34"/>
      <c r="C720" s="35"/>
      <c r="D720" s="171" t="s">
        <v>255</v>
      </c>
      <c r="E720" s="353" t="s">
        <v>284</v>
      </c>
      <c r="F720" s="95"/>
      <c r="G720" s="81"/>
      <c r="H720" s="415"/>
      <c r="I720" s="82"/>
      <c r="J720" s="82"/>
      <c r="K720" s="96"/>
      <c r="L720" s="356"/>
    </row>
    <row r="721" spans="1:12" s="11" customFormat="1" ht="38.25" x14ac:dyDescent="0.2">
      <c r="A721" s="33"/>
      <c r="B721" s="34"/>
      <c r="C721" s="35"/>
      <c r="D721" s="171" t="s">
        <v>290</v>
      </c>
      <c r="E721" s="353" t="s">
        <v>285</v>
      </c>
      <c r="F721" s="95"/>
      <c r="G721" s="81"/>
      <c r="H721" s="415"/>
      <c r="I721" s="82"/>
      <c r="J721" s="82"/>
      <c r="K721" s="96"/>
      <c r="L721" s="356"/>
    </row>
    <row r="722" spans="1:12" s="11" customFormat="1" ht="25.5" x14ac:dyDescent="0.2">
      <c r="A722" s="33"/>
      <c r="B722" s="34"/>
      <c r="C722" s="35"/>
      <c r="D722" s="171" t="s">
        <v>291</v>
      </c>
      <c r="E722" s="353" t="s">
        <v>286</v>
      </c>
      <c r="F722" s="95"/>
      <c r="G722" s="81"/>
      <c r="H722" s="415"/>
      <c r="I722" s="82"/>
      <c r="J722" s="82"/>
      <c r="K722" s="96"/>
      <c r="L722" s="356"/>
    </row>
    <row r="723" spans="1:12" s="11" customFormat="1" ht="38.25" x14ac:dyDescent="0.2">
      <c r="A723" s="33"/>
      <c r="B723" s="34"/>
      <c r="C723" s="35"/>
      <c r="D723" s="171" t="s">
        <v>292</v>
      </c>
      <c r="E723" s="353" t="s">
        <v>287</v>
      </c>
      <c r="F723" s="95"/>
      <c r="G723" s="81"/>
      <c r="H723" s="415"/>
      <c r="I723" s="82"/>
      <c r="J723" s="82"/>
      <c r="K723" s="96"/>
      <c r="L723" s="356"/>
    </row>
    <row r="724" spans="1:12" s="11" customFormat="1" ht="38.25" x14ac:dyDescent="0.2">
      <c r="A724" s="33"/>
      <c r="B724" s="34"/>
      <c r="C724" s="35"/>
      <c r="D724" s="171" t="s">
        <v>293</v>
      </c>
      <c r="E724" s="353" t="s">
        <v>288</v>
      </c>
      <c r="F724" s="95"/>
      <c r="G724" s="81"/>
      <c r="H724" s="415"/>
      <c r="I724" s="82"/>
      <c r="J724" s="82"/>
      <c r="K724" s="96"/>
      <c r="L724" s="356"/>
    </row>
    <row r="725" spans="1:12" s="11" customFormat="1" ht="25.5" x14ac:dyDescent="0.2">
      <c r="A725" s="33"/>
      <c r="B725" s="34"/>
      <c r="C725" s="35"/>
      <c r="D725" s="171" t="s">
        <v>335</v>
      </c>
      <c r="E725" s="353" t="s">
        <v>289</v>
      </c>
      <c r="F725" s="428"/>
      <c r="G725" s="81"/>
      <c r="H725" s="415"/>
      <c r="I725" s="82"/>
      <c r="J725" s="82"/>
      <c r="K725" s="96"/>
      <c r="L725" s="356"/>
    </row>
    <row r="726" spans="1:12" s="11" customFormat="1" ht="25.5" x14ac:dyDescent="0.2">
      <c r="A726" s="33"/>
      <c r="B726" s="34"/>
      <c r="C726" s="35"/>
      <c r="D726" s="171" t="s">
        <v>336</v>
      </c>
      <c r="E726" s="353" t="s">
        <v>314</v>
      </c>
      <c r="F726" s="428"/>
      <c r="G726" s="81"/>
      <c r="H726" s="415"/>
      <c r="I726" s="82"/>
      <c r="J726" s="82"/>
      <c r="K726" s="96"/>
      <c r="L726" s="356"/>
    </row>
    <row r="727" spans="1:12" s="11" customFormat="1" x14ac:dyDescent="0.2">
      <c r="A727" s="33"/>
      <c r="B727" s="34"/>
      <c r="C727" s="35"/>
      <c r="D727" s="35"/>
      <c r="E727" s="360" t="s">
        <v>315</v>
      </c>
      <c r="F727" s="428"/>
      <c r="G727" s="81"/>
      <c r="H727" s="415"/>
      <c r="I727" s="82"/>
      <c r="J727" s="82"/>
      <c r="K727" s="96"/>
      <c r="L727" s="356"/>
    </row>
    <row r="728" spans="1:12" s="11" customFormat="1" x14ac:dyDescent="0.2">
      <c r="A728" s="33"/>
      <c r="B728" s="34"/>
      <c r="C728" s="35"/>
      <c r="D728" s="35"/>
      <c r="E728" s="360" t="s">
        <v>316</v>
      </c>
      <c r="F728" s="428"/>
      <c r="G728" s="81"/>
      <c r="H728" s="415"/>
      <c r="I728" s="82"/>
      <c r="J728" s="82"/>
      <c r="K728" s="96"/>
      <c r="L728" s="356"/>
    </row>
    <row r="729" spans="1:12" s="11" customFormat="1" x14ac:dyDescent="0.2">
      <c r="A729" s="33"/>
      <c r="B729" s="34"/>
      <c r="C729" s="35"/>
      <c r="D729" s="35"/>
      <c r="E729" s="360" t="s">
        <v>317</v>
      </c>
      <c r="F729" s="428"/>
      <c r="G729" s="81"/>
      <c r="H729" s="415"/>
      <c r="I729" s="82"/>
      <c r="J729" s="82"/>
      <c r="K729" s="96"/>
      <c r="L729" s="356"/>
    </row>
    <row r="730" spans="1:12" s="11" customFormat="1" x14ac:dyDescent="0.2">
      <c r="A730" s="33"/>
      <c r="B730" s="34"/>
      <c r="C730" s="35"/>
      <c r="D730" s="35"/>
      <c r="E730" s="360" t="s">
        <v>318</v>
      </c>
      <c r="F730" s="428"/>
      <c r="G730" s="81"/>
      <c r="H730" s="415"/>
      <c r="I730" s="82"/>
      <c r="J730" s="82"/>
      <c r="K730" s="96"/>
      <c r="L730" s="356"/>
    </row>
    <row r="731" spans="1:12" s="11" customFormat="1" x14ac:dyDescent="0.2">
      <c r="A731" s="33"/>
      <c r="B731" s="34"/>
      <c r="C731" s="35"/>
      <c r="D731" s="35"/>
      <c r="E731" s="360" t="s">
        <v>319</v>
      </c>
      <c r="F731" s="428"/>
      <c r="G731" s="81"/>
      <c r="H731" s="415"/>
      <c r="I731" s="82"/>
      <c r="J731" s="82"/>
      <c r="K731" s="96"/>
      <c r="L731" s="356"/>
    </row>
    <row r="732" spans="1:12" s="11" customFormat="1" x14ac:dyDescent="0.2">
      <c r="A732" s="33"/>
      <c r="B732" s="34"/>
      <c r="C732" s="35"/>
      <c r="D732" s="35"/>
      <c r="E732" s="360" t="s">
        <v>320</v>
      </c>
      <c r="F732" s="428"/>
      <c r="G732" s="81"/>
      <c r="H732" s="415"/>
      <c r="I732" s="82"/>
      <c r="J732" s="82"/>
      <c r="K732" s="96"/>
      <c r="L732" s="356"/>
    </row>
    <row r="733" spans="1:12" s="11" customFormat="1" x14ac:dyDescent="0.2">
      <c r="A733" s="33"/>
      <c r="B733" s="34"/>
      <c r="C733" s="35"/>
      <c r="D733" s="35"/>
      <c r="E733" s="360" t="s">
        <v>321</v>
      </c>
      <c r="F733" s="428"/>
      <c r="G733" s="81"/>
      <c r="H733" s="415"/>
      <c r="I733" s="82"/>
      <c r="J733" s="82"/>
      <c r="K733" s="96"/>
      <c r="L733" s="356"/>
    </row>
    <row r="734" spans="1:12" s="11" customFormat="1" x14ac:dyDescent="0.2">
      <c r="A734" s="33"/>
      <c r="B734" s="34"/>
      <c r="C734" s="35"/>
      <c r="D734" s="35"/>
      <c r="E734" s="360" t="s">
        <v>322</v>
      </c>
      <c r="F734" s="428"/>
      <c r="G734" s="81"/>
      <c r="H734" s="415"/>
      <c r="I734" s="82"/>
      <c r="J734" s="82"/>
      <c r="K734" s="96"/>
      <c r="L734" s="356"/>
    </row>
    <row r="735" spans="1:12" s="11" customFormat="1" x14ac:dyDescent="0.2">
      <c r="A735" s="33"/>
      <c r="B735" s="34"/>
      <c r="C735" s="35"/>
      <c r="D735" s="35"/>
      <c r="E735" s="360" t="s">
        <v>323</v>
      </c>
      <c r="F735" s="428"/>
      <c r="G735" s="81"/>
      <c r="H735" s="415"/>
      <c r="I735" s="82"/>
      <c r="J735" s="82"/>
      <c r="K735" s="96"/>
      <c r="L735" s="356"/>
    </row>
    <row r="736" spans="1:12" s="11" customFormat="1" x14ac:dyDescent="0.2">
      <c r="A736" s="33"/>
      <c r="B736" s="34"/>
      <c r="C736" s="35"/>
      <c r="D736" s="35"/>
      <c r="E736" s="360" t="s">
        <v>324</v>
      </c>
      <c r="F736" s="428"/>
      <c r="G736" s="81"/>
      <c r="H736" s="415"/>
      <c r="I736" s="82"/>
      <c r="J736" s="82"/>
      <c r="K736" s="96"/>
      <c r="L736" s="356"/>
    </row>
    <row r="737" spans="1:12" s="11" customFormat="1" x14ac:dyDescent="0.2">
      <c r="A737" s="33"/>
      <c r="B737" s="34"/>
      <c r="C737" s="35"/>
      <c r="D737" s="35"/>
      <c r="E737" s="360" t="s">
        <v>325</v>
      </c>
      <c r="F737" s="428"/>
      <c r="G737" s="81"/>
      <c r="H737" s="415"/>
      <c r="I737" s="82"/>
      <c r="J737" s="82"/>
      <c r="K737" s="96"/>
      <c r="L737" s="356"/>
    </row>
    <row r="738" spans="1:12" s="11" customFormat="1" x14ac:dyDescent="0.2">
      <c r="A738" s="33"/>
      <c r="B738" s="34"/>
      <c r="C738" s="35"/>
      <c r="D738" s="35"/>
      <c r="E738" s="360" t="s">
        <v>326</v>
      </c>
      <c r="F738" s="428"/>
      <c r="G738" s="81"/>
      <c r="H738" s="415"/>
      <c r="I738" s="82"/>
      <c r="J738" s="82"/>
      <c r="K738" s="96"/>
      <c r="L738" s="356"/>
    </row>
    <row r="739" spans="1:12" s="11" customFormat="1" x14ac:dyDescent="0.2">
      <c r="A739" s="33"/>
      <c r="B739" s="34"/>
      <c r="C739" s="35"/>
      <c r="D739" s="35"/>
      <c r="E739" s="360" t="s">
        <v>327</v>
      </c>
      <c r="F739" s="428"/>
      <c r="G739" s="81"/>
      <c r="H739" s="415"/>
      <c r="I739" s="82"/>
      <c r="J739" s="82"/>
      <c r="K739" s="96"/>
      <c r="L739" s="356"/>
    </row>
    <row r="740" spans="1:12" s="11" customFormat="1" x14ac:dyDescent="0.2">
      <c r="A740" s="33"/>
      <c r="B740" s="34"/>
      <c r="C740" s="35"/>
      <c r="D740" s="35"/>
      <c r="E740" s="360" t="s">
        <v>328</v>
      </c>
      <c r="F740" s="428"/>
      <c r="G740" s="81"/>
      <c r="H740" s="415"/>
      <c r="I740" s="82"/>
      <c r="J740" s="82"/>
      <c r="K740" s="96"/>
      <c r="L740" s="356"/>
    </row>
    <row r="741" spans="1:12" s="29" customFormat="1" x14ac:dyDescent="0.2">
      <c r="A741" s="346"/>
      <c r="B741" s="345"/>
      <c r="C741" s="328"/>
      <c r="D741" s="328"/>
      <c r="E741" s="444" t="s">
        <v>329</v>
      </c>
      <c r="F741" s="445"/>
      <c r="G741" s="319"/>
      <c r="H741" s="416"/>
      <c r="I741" s="320"/>
      <c r="J741" s="320"/>
      <c r="K741" s="321"/>
      <c r="L741" s="363"/>
    </row>
    <row r="742" spans="1:12" s="365" customFormat="1" ht="147.75" customHeight="1" x14ac:dyDescent="0.2">
      <c r="A742" s="348"/>
      <c r="B742" s="347"/>
      <c r="C742" s="329"/>
      <c r="D742" s="322" t="s">
        <v>337</v>
      </c>
      <c r="E742" s="355" t="s">
        <v>332</v>
      </c>
      <c r="F742" s="446"/>
      <c r="G742" s="323"/>
      <c r="H742" s="417"/>
      <c r="I742" s="324"/>
      <c r="J742" s="324"/>
      <c r="K742" s="325"/>
      <c r="L742" s="364"/>
    </row>
    <row r="743" spans="1:12" s="11" customFormat="1" ht="40.5" customHeight="1" x14ac:dyDescent="0.2">
      <c r="A743" s="33"/>
      <c r="B743" s="34"/>
      <c r="C743" s="35"/>
      <c r="D743" s="171" t="s">
        <v>338</v>
      </c>
      <c r="E743" s="353" t="s">
        <v>333</v>
      </c>
      <c r="F743" s="428"/>
      <c r="G743" s="81"/>
      <c r="H743" s="415"/>
      <c r="I743" s="82"/>
      <c r="J743" s="82"/>
      <c r="K743" s="96"/>
      <c r="L743" s="356"/>
    </row>
    <row r="744" spans="1:12" s="11" customFormat="1" ht="28.5" customHeight="1" x14ac:dyDescent="0.2">
      <c r="A744" s="33"/>
      <c r="B744" s="34"/>
      <c r="C744" s="35"/>
      <c r="D744" s="171" t="s">
        <v>339</v>
      </c>
      <c r="E744" s="353" t="s">
        <v>334</v>
      </c>
      <c r="F744" s="428"/>
      <c r="G744" s="81"/>
      <c r="H744" s="415"/>
      <c r="I744" s="82"/>
      <c r="J744" s="82"/>
      <c r="K744" s="96"/>
      <c r="L744" s="356"/>
    </row>
    <row r="745" spans="1:12" s="11" customFormat="1" x14ac:dyDescent="0.2">
      <c r="A745" s="33"/>
      <c r="B745" s="34"/>
      <c r="C745" s="35"/>
      <c r="D745" s="171"/>
      <c r="E745" s="353"/>
      <c r="F745" s="428"/>
      <c r="G745" s="81"/>
      <c r="H745" s="415"/>
      <c r="I745" s="82"/>
      <c r="J745" s="82"/>
      <c r="K745" s="96"/>
      <c r="L745" s="356"/>
    </row>
    <row r="746" spans="1:12" s="30" customFormat="1" x14ac:dyDescent="0.2">
      <c r="A746" s="84" t="s">
        <v>10</v>
      </c>
      <c r="B746" s="359" t="s">
        <v>303</v>
      </c>
      <c r="C746" s="45"/>
      <c r="D746" s="45"/>
      <c r="E746" s="357"/>
      <c r="F746" s="358"/>
      <c r="G746" s="87"/>
      <c r="H746" s="423"/>
      <c r="I746" s="88"/>
      <c r="J746" s="88"/>
      <c r="K746" s="96"/>
      <c r="L746" s="356"/>
    </row>
    <row r="747" spans="1:12" s="30" customFormat="1" x14ac:dyDescent="0.2">
      <c r="A747" s="84"/>
      <c r="B747" s="359"/>
      <c r="C747" s="45"/>
      <c r="D747" s="44"/>
      <c r="E747" s="357"/>
      <c r="F747" s="358"/>
      <c r="G747" s="87"/>
      <c r="H747" s="423"/>
      <c r="I747" s="88"/>
      <c r="J747" s="88"/>
      <c r="K747" s="96"/>
      <c r="L747" s="356"/>
    </row>
    <row r="748" spans="1:12" s="11" customFormat="1" ht="12" customHeight="1" x14ac:dyDescent="0.2">
      <c r="A748" s="78"/>
      <c r="B748" s="34"/>
      <c r="C748" s="35"/>
      <c r="D748" s="352" t="s">
        <v>304</v>
      </c>
      <c r="E748" s="353"/>
      <c r="F748" s="361"/>
      <c r="G748" s="81"/>
      <c r="H748" s="415"/>
      <c r="I748" s="82"/>
      <c r="J748" s="82"/>
      <c r="K748" s="96"/>
      <c r="L748" s="356"/>
    </row>
    <row r="749" spans="1:12" s="11" customFormat="1" ht="76.5" x14ac:dyDescent="0.2">
      <c r="A749" s="78"/>
      <c r="B749" s="34"/>
      <c r="C749" s="35"/>
      <c r="D749" s="35"/>
      <c r="E749" s="353" t="s">
        <v>305</v>
      </c>
      <c r="F749" s="361"/>
      <c r="G749" s="81"/>
      <c r="H749" s="313"/>
      <c r="I749" s="82"/>
      <c r="J749" s="82"/>
      <c r="K749" s="96"/>
      <c r="L749" s="356"/>
    </row>
    <row r="750" spans="1:12" s="11" customFormat="1" ht="12" customHeight="1" x14ac:dyDescent="0.2">
      <c r="A750" s="78" t="s">
        <v>8</v>
      </c>
      <c r="B750" s="34"/>
      <c r="C750" s="35"/>
      <c r="D750" s="35"/>
      <c r="E750" s="353" t="s">
        <v>484</v>
      </c>
      <c r="F750" s="361"/>
      <c r="G750" s="81" t="s">
        <v>15</v>
      </c>
      <c r="H750" s="442">
        <v>3</v>
      </c>
      <c r="I750" s="82"/>
      <c r="J750" s="82"/>
      <c r="K750" s="96"/>
      <c r="L750" s="356"/>
    </row>
    <row r="751" spans="1:12" s="11" customFormat="1" ht="12" customHeight="1" x14ac:dyDescent="0.2">
      <c r="A751" s="78"/>
      <c r="B751" s="34"/>
      <c r="C751" s="35"/>
      <c r="D751" s="35"/>
      <c r="E751" s="92"/>
      <c r="F751" s="361"/>
      <c r="G751" s="81"/>
      <c r="H751" s="313"/>
      <c r="I751" s="82"/>
      <c r="J751" s="82"/>
      <c r="K751" s="96"/>
      <c r="L751" s="356"/>
    </row>
    <row r="752" spans="1:12" s="11" customFormat="1" ht="12" customHeight="1" x14ac:dyDescent="0.2">
      <c r="A752" s="78"/>
      <c r="B752" s="34"/>
      <c r="C752" s="35"/>
      <c r="D752" s="352" t="s">
        <v>308</v>
      </c>
      <c r="E752" s="92"/>
      <c r="F752" s="361"/>
      <c r="G752" s="81"/>
      <c r="H752" s="313"/>
      <c r="I752" s="82"/>
      <c r="J752" s="82"/>
      <c r="K752" s="96"/>
      <c r="L752" s="356"/>
    </row>
    <row r="753" spans="1:12" s="11" customFormat="1" ht="95.25" customHeight="1" x14ac:dyDescent="0.2">
      <c r="A753" s="78"/>
      <c r="B753" s="34"/>
      <c r="C753" s="35"/>
      <c r="D753" s="35"/>
      <c r="E753" s="353" t="s">
        <v>306</v>
      </c>
      <c r="F753" s="361"/>
      <c r="G753" s="81"/>
      <c r="H753" s="313"/>
      <c r="I753" s="82"/>
      <c r="J753" s="82"/>
      <c r="K753" s="96"/>
      <c r="L753" s="356"/>
    </row>
    <row r="754" spans="1:12" s="17" customFormat="1" ht="12" customHeight="1" x14ac:dyDescent="0.2">
      <c r="A754" s="78"/>
      <c r="B754" s="34"/>
      <c r="C754" s="35"/>
      <c r="D754" s="35"/>
      <c r="E754" s="92"/>
      <c r="F754" s="361"/>
      <c r="G754" s="81"/>
      <c r="H754" s="415"/>
      <c r="I754" s="82"/>
      <c r="J754" s="82"/>
      <c r="K754" s="96"/>
      <c r="L754" s="356"/>
    </row>
    <row r="755" spans="1:12" s="11" customFormat="1" ht="93" customHeight="1" x14ac:dyDescent="0.2">
      <c r="A755" s="78"/>
      <c r="B755" s="34"/>
      <c r="C755" s="35"/>
      <c r="D755" s="35"/>
      <c r="E755" s="353" t="s">
        <v>307</v>
      </c>
      <c r="F755" s="361"/>
      <c r="G755" s="81"/>
      <c r="H755" s="313"/>
      <c r="I755" s="82"/>
      <c r="J755" s="82"/>
      <c r="K755" s="96"/>
      <c r="L755" s="356"/>
    </row>
    <row r="756" spans="1:12" s="11" customFormat="1" ht="12" customHeight="1" x14ac:dyDescent="0.2">
      <c r="A756" s="78"/>
      <c r="B756" s="34"/>
      <c r="C756" s="35"/>
      <c r="D756" s="35"/>
      <c r="E756" s="92"/>
      <c r="F756" s="361"/>
      <c r="G756" s="81"/>
      <c r="H756" s="313"/>
      <c r="I756" s="82"/>
      <c r="J756" s="82"/>
      <c r="K756" s="96"/>
      <c r="L756" s="356"/>
    </row>
    <row r="757" spans="1:12" s="11" customFormat="1" ht="12" customHeight="1" x14ac:dyDescent="0.2">
      <c r="A757" s="78"/>
      <c r="B757" s="34"/>
      <c r="C757" s="35"/>
      <c r="D757" s="35"/>
      <c r="E757" s="366" t="s">
        <v>6</v>
      </c>
      <c r="F757" s="361"/>
      <c r="G757" s="81"/>
      <c r="H757" s="442"/>
      <c r="I757" s="82"/>
      <c r="J757" s="82"/>
      <c r="K757" s="96"/>
      <c r="L757" s="356"/>
    </row>
    <row r="758" spans="1:12" s="11" customFormat="1" x14ac:dyDescent="0.2">
      <c r="A758" s="78" t="s">
        <v>277</v>
      </c>
      <c r="B758" s="34"/>
      <c r="C758" s="35"/>
      <c r="D758" s="35"/>
      <c r="E758" s="353" t="s">
        <v>486</v>
      </c>
      <c r="F758" s="361"/>
      <c r="G758" s="81" t="s">
        <v>5</v>
      </c>
      <c r="H758" s="442">
        <v>1</v>
      </c>
      <c r="I758" s="82"/>
      <c r="J758" s="82"/>
      <c r="K758" s="96"/>
      <c r="L758" s="356"/>
    </row>
    <row r="759" spans="1:12" s="11" customFormat="1" x14ac:dyDescent="0.2">
      <c r="A759" s="78"/>
      <c r="B759" s="34"/>
      <c r="C759" s="35"/>
      <c r="D759" s="35"/>
      <c r="E759" s="353"/>
      <c r="F759" s="361"/>
      <c r="G759" s="81"/>
      <c r="H759" s="442"/>
      <c r="I759" s="82"/>
      <c r="J759" s="82"/>
      <c r="K759" s="96"/>
      <c r="L759" s="356"/>
    </row>
    <row r="760" spans="1:12" s="11" customFormat="1" x14ac:dyDescent="0.2">
      <c r="A760" s="84" t="s">
        <v>373</v>
      </c>
      <c r="B760" s="359" t="s">
        <v>309</v>
      </c>
      <c r="C760" s="35"/>
      <c r="D760" s="35"/>
      <c r="E760" s="353"/>
      <c r="F760" s="361"/>
      <c r="G760" s="81"/>
      <c r="H760" s="442"/>
      <c r="I760" s="82"/>
      <c r="J760" s="82"/>
      <c r="K760" s="96"/>
      <c r="L760" s="356"/>
    </row>
    <row r="761" spans="1:12" s="11" customFormat="1" ht="38.25" x14ac:dyDescent="0.2">
      <c r="A761" s="78"/>
      <c r="B761" s="34"/>
      <c r="C761" s="35"/>
      <c r="D761" s="35"/>
      <c r="E761" s="353" t="s">
        <v>310</v>
      </c>
      <c r="F761" s="361"/>
      <c r="G761" s="81"/>
      <c r="H761" s="442"/>
      <c r="I761" s="82"/>
      <c r="J761" s="82"/>
      <c r="K761" s="96"/>
      <c r="L761" s="356"/>
    </row>
    <row r="762" spans="1:12" s="11" customFormat="1" x14ac:dyDescent="0.2">
      <c r="A762" s="78"/>
      <c r="B762" s="34"/>
      <c r="C762" s="35"/>
      <c r="D762" s="35"/>
      <c r="E762" s="353"/>
      <c r="F762" s="361"/>
      <c r="G762" s="81"/>
      <c r="H762" s="442"/>
      <c r="I762" s="82"/>
      <c r="J762" s="82"/>
      <c r="K762" s="96"/>
      <c r="L762" s="356"/>
    </row>
    <row r="763" spans="1:12" s="11" customFormat="1" ht="38.25" x14ac:dyDescent="0.2">
      <c r="A763" s="78" t="s">
        <v>374</v>
      </c>
      <c r="B763" s="34"/>
      <c r="C763" s="35"/>
      <c r="D763" s="35"/>
      <c r="E763" s="353" t="s">
        <v>311</v>
      </c>
      <c r="F763" s="361"/>
      <c r="G763" s="81" t="s">
        <v>15</v>
      </c>
      <c r="H763" s="442">
        <f>SUM(H771:H778)</f>
        <v>169</v>
      </c>
      <c r="I763" s="82"/>
      <c r="J763" s="82"/>
      <c r="K763" s="96"/>
      <c r="L763" s="356"/>
    </row>
    <row r="764" spans="1:12" s="11" customFormat="1" x14ac:dyDescent="0.2">
      <c r="A764" s="78"/>
      <c r="B764" s="34"/>
      <c r="C764" s="35"/>
      <c r="D764" s="35"/>
      <c r="E764" s="353"/>
      <c r="F764" s="361"/>
      <c r="G764" s="81"/>
      <c r="H764" s="442"/>
      <c r="I764" s="82"/>
      <c r="J764" s="82"/>
      <c r="K764" s="96"/>
      <c r="L764" s="356"/>
    </row>
    <row r="765" spans="1:12" s="11" customFormat="1" ht="38.25" x14ac:dyDescent="0.2">
      <c r="A765" s="78"/>
      <c r="B765" s="34"/>
      <c r="C765" s="35"/>
      <c r="D765" s="35"/>
      <c r="E765" s="353" t="s">
        <v>312</v>
      </c>
      <c r="F765" s="361"/>
      <c r="G765" s="81"/>
      <c r="H765" s="442"/>
      <c r="I765" s="82"/>
      <c r="J765" s="82"/>
      <c r="K765" s="96"/>
      <c r="L765" s="356"/>
    </row>
    <row r="766" spans="1:12" s="11" customFormat="1" x14ac:dyDescent="0.2">
      <c r="A766" s="78" t="s">
        <v>375</v>
      </c>
      <c r="B766" s="34"/>
      <c r="C766" s="35"/>
      <c r="D766" s="35">
        <v>13</v>
      </c>
      <c r="E766" s="353" t="s">
        <v>490</v>
      </c>
      <c r="F766" s="361"/>
      <c r="G766" s="81" t="s">
        <v>15</v>
      </c>
      <c r="H766" s="442">
        <f>21+12</f>
        <v>33</v>
      </c>
      <c r="I766" s="82"/>
      <c r="J766" s="82"/>
      <c r="K766" s="96"/>
      <c r="L766" s="356"/>
    </row>
    <row r="767" spans="1:12" s="11" customFormat="1" x14ac:dyDescent="0.2">
      <c r="A767" s="78" t="s">
        <v>376</v>
      </c>
      <c r="B767" s="34"/>
      <c r="C767" s="35"/>
      <c r="D767" s="35"/>
      <c r="E767" s="353" t="s">
        <v>491</v>
      </c>
      <c r="F767" s="361"/>
      <c r="G767" s="81" t="s">
        <v>15</v>
      </c>
      <c r="H767" s="442">
        <v>8</v>
      </c>
      <c r="I767" s="82"/>
      <c r="J767" s="82"/>
      <c r="K767" s="96"/>
      <c r="L767" s="356"/>
    </row>
    <row r="768" spans="1:12" s="11" customFormat="1" x14ac:dyDescent="0.2">
      <c r="A768" s="78"/>
      <c r="B768" s="34"/>
      <c r="C768" s="35"/>
      <c r="D768" s="35"/>
      <c r="E768" s="353"/>
      <c r="F768" s="361"/>
      <c r="G768" s="81"/>
      <c r="H768" s="420"/>
      <c r="I768" s="82"/>
      <c r="J768" s="82"/>
      <c r="K768" s="96"/>
      <c r="L768" s="356"/>
    </row>
    <row r="769" spans="1:12" s="11" customFormat="1" x14ac:dyDescent="0.2">
      <c r="A769" s="84" t="s">
        <v>149</v>
      </c>
      <c r="B769" s="359" t="s">
        <v>313</v>
      </c>
      <c r="C769" s="35"/>
      <c r="D769" s="35"/>
      <c r="E769" s="353"/>
      <c r="F769" s="361"/>
      <c r="G769" s="81"/>
      <c r="H769" s="420"/>
      <c r="I769" s="82"/>
      <c r="J769" s="82"/>
      <c r="K769" s="96"/>
      <c r="L769" s="356"/>
    </row>
    <row r="770" spans="1:12" s="11" customFormat="1" ht="38.25" x14ac:dyDescent="0.2">
      <c r="A770" s="78"/>
      <c r="B770" s="34"/>
      <c r="C770" s="35"/>
      <c r="D770" s="35"/>
      <c r="E770" s="353" t="s">
        <v>493</v>
      </c>
      <c r="F770" s="361"/>
      <c r="G770" s="81"/>
      <c r="H770" s="420"/>
      <c r="I770" s="82"/>
      <c r="J770" s="82"/>
      <c r="K770" s="96"/>
      <c r="L770" s="356"/>
    </row>
    <row r="771" spans="1:12" s="11" customFormat="1" x14ac:dyDescent="0.2">
      <c r="A771" s="78" t="s">
        <v>377</v>
      </c>
      <c r="B771" s="34"/>
      <c r="C771" s="35"/>
      <c r="D771" s="35"/>
      <c r="E771" s="353" t="s">
        <v>494</v>
      </c>
      <c r="F771" s="361"/>
      <c r="G771" s="81" t="s">
        <v>15</v>
      </c>
      <c r="H771" s="442">
        <f>16</f>
        <v>16</v>
      </c>
      <c r="I771" s="82"/>
      <c r="J771" s="82"/>
      <c r="K771" s="96"/>
      <c r="L771" s="356"/>
    </row>
    <row r="772" spans="1:12" s="11" customFormat="1" x14ac:dyDescent="0.2">
      <c r="A772" s="78" t="s">
        <v>378</v>
      </c>
      <c r="B772" s="34"/>
      <c r="C772" s="35"/>
      <c r="D772" s="35"/>
      <c r="E772" s="353" t="s">
        <v>495</v>
      </c>
      <c r="F772" s="361"/>
      <c r="G772" s="81" t="s">
        <v>15</v>
      </c>
      <c r="H772" s="442">
        <f>16+5</f>
        <v>21</v>
      </c>
      <c r="I772" s="82"/>
      <c r="J772" s="82"/>
      <c r="K772" s="96"/>
      <c r="L772" s="356"/>
    </row>
    <row r="773" spans="1:12" s="11" customFormat="1" x14ac:dyDescent="0.2">
      <c r="A773" s="78" t="s">
        <v>379</v>
      </c>
      <c r="B773" s="34"/>
      <c r="C773" s="35"/>
      <c r="D773" s="35"/>
      <c r="E773" s="353" t="s">
        <v>533</v>
      </c>
      <c r="F773" s="361"/>
      <c r="G773" s="81" t="s">
        <v>15</v>
      </c>
      <c r="H773" s="442">
        <f>10+35</f>
        <v>45</v>
      </c>
      <c r="I773" s="82"/>
      <c r="J773" s="82"/>
      <c r="K773" s="96"/>
      <c r="L773" s="356"/>
    </row>
    <row r="774" spans="1:12" s="11" customFormat="1" x14ac:dyDescent="0.2">
      <c r="A774" s="78" t="s">
        <v>380</v>
      </c>
      <c r="B774" s="34"/>
      <c r="C774" s="35"/>
      <c r="D774" s="35"/>
      <c r="E774" s="353" t="s">
        <v>496</v>
      </c>
      <c r="F774" s="361"/>
      <c r="G774" s="81" t="s">
        <v>15</v>
      </c>
      <c r="H774" s="442">
        <f>6*8</f>
        <v>48</v>
      </c>
      <c r="I774" s="82"/>
      <c r="J774" s="82"/>
      <c r="K774" s="96"/>
      <c r="L774" s="356"/>
    </row>
    <row r="775" spans="1:12" s="11" customFormat="1" x14ac:dyDescent="0.2">
      <c r="A775" s="78" t="s">
        <v>381</v>
      </c>
      <c r="B775" s="34"/>
      <c r="C775" s="35"/>
      <c r="D775" s="35"/>
      <c r="E775" s="353" t="s">
        <v>497</v>
      </c>
      <c r="F775" s="361"/>
      <c r="G775" s="81" t="s">
        <v>15</v>
      </c>
      <c r="H775" s="442">
        <v>18</v>
      </c>
      <c r="I775" s="82"/>
      <c r="J775" s="82"/>
      <c r="K775" s="96"/>
      <c r="L775" s="356"/>
    </row>
    <row r="776" spans="1:12" s="11" customFormat="1" x14ac:dyDescent="0.2">
      <c r="A776" s="78" t="s">
        <v>382</v>
      </c>
      <c r="B776" s="34"/>
      <c r="C776" s="35"/>
      <c r="D776" s="35"/>
      <c r="E776" s="353" t="s">
        <v>498</v>
      </c>
      <c r="F776" s="361"/>
      <c r="G776" s="81" t="s">
        <v>15</v>
      </c>
      <c r="H776" s="442">
        <f>6+2</f>
        <v>8</v>
      </c>
      <c r="I776" s="82"/>
      <c r="J776" s="82"/>
      <c r="K776" s="96"/>
      <c r="L776" s="356"/>
    </row>
    <row r="777" spans="1:12" s="11" customFormat="1" x14ac:dyDescent="0.2">
      <c r="A777" s="78" t="s">
        <v>383</v>
      </c>
      <c r="B777" s="34"/>
      <c r="C777" s="35"/>
      <c r="D777" s="35"/>
      <c r="E777" s="353" t="s">
        <v>534</v>
      </c>
      <c r="F777" s="361"/>
      <c r="G777" s="81" t="s">
        <v>15</v>
      </c>
      <c r="H777" s="442">
        <v>3</v>
      </c>
      <c r="I777" s="82"/>
      <c r="J777" s="82"/>
      <c r="K777" s="96"/>
      <c r="L777" s="356"/>
    </row>
    <row r="778" spans="1:12" s="11" customFormat="1" x14ac:dyDescent="0.2">
      <c r="A778" s="78" t="s">
        <v>384</v>
      </c>
      <c r="B778" s="34"/>
      <c r="C778" s="35"/>
      <c r="D778" s="35"/>
      <c r="E778" s="353" t="s">
        <v>499</v>
      </c>
      <c r="F778" s="361"/>
      <c r="G778" s="81" t="s">
        <v>15</v>
      </c>
      <c r="H778" s="442">
        <v>10</v>
      </c>
      <c r="I778" s="82"/>
      <c r="J778" s="82"/>
      <c r="K778" s="96"/>
      <c r="L778" s="356"/>
    </row>
    <row r="779" spans="1:12" s="11" customFormat="1" x14ac:dyDescent="0.2">
      <c r="A779" s="78"/>
      <c r="B779" s="34"/>
      <c r="C779" s="35"/>
      <c r="D779" s="35"/>
      <c r="E779" s="353"/>
      <c r="F779" s="361"/>
      <c r="G779" s="81"/>
      <c r="H779" s="442"/>
      <c r="I779" s="82"/>
      <c r="J779" s="82"/>
      <c r="K779" s="96"/>
      <c r="L779" s="356"/>
    </row>
    <row r="780" spans="1:12" s="11" customFormat="1" x14ac:dyDescent="0.2">
      <c r="A780" s="78"/>
      <c r="B780" s="34"/>
      <c r="C780" s="35"/>
      <c r="D780" s="35"/>
      <c r="E780" s="353"/>
      <c r="F780" s="361"/>
      <c r="G780" s="81"/>
      <c r="H780" s="442"/>
      <c r="I780" s="82"/>
      <c r="J780" s="82"/>
      <c r="K780" s="96"/>
      <c r="L780" s="356"/>
    </row>
    <row r="781" spans="1:12" s="11" customFormat="1" x14ac:dyDescent="0.2">
      <c r="A781" s="78"/>
      <c r="B781" s="34"/>
      <c r="C781" s="35"/>
      <c r="D781" s="35"/>
      <c r="E781" s="353"/>
      <c r="F781" s="361"/>
      <c r="G781" s="81"/>
      <c r="H781" s="442"/>
      <c r="I781" s="82"/>
      <c r="J781" s="82"/>
      <c r="K781" s="96"/>
      <c r="L781" s="356"/>
    </row>
    <row r="782" spans="1:12" s="11" customFormat="1" x14ac:dyDescent="0.2">
      <c r="A782" s="78"/>
      <c r="B782" s="34"/>
      <c r="C782" s="35"/>
      <c r="D782" s="35"/>
      <c r="E782" s="353"/>
      <c r="F782" s="361"/>
      <c r="G782" s="81"/>
      <c r="H782" s="442"/>
      <c r="I782" s="82"/>
      <c r="J782" s="82"/>
      <c r="K782" s="96"/>
      <c r="L782" s="356"/>
    </row>
    <row r="783" spans="1:12" s="11" customFormat="1" x14ac:dyDescent="0.2">
      <c r="A783" s="78"/>
      <c r="B783" s="34"/>
      <c r="C783" s="35"/>
      <c r="D783" s="35"/>
      <c r="E783" s="353"/>
      <c r="F783" s="361"/>
      <c r="G783" s="81"/>
      <c r="H783" s="442"/>
      <c r="I783" s="82"/>
      <c r="J783" s="82"/>
      <c r="K783" s="96"/>
      <c r="L783" s="356"/>
    </row>
    <row r="784" spans="1:12" s="11" customFormat="1" x14ac:dyDescent="0.2">
      <c r="A784" s="78"/>
      <c r="B784" s="34"/>
      <c r="C784" s="35"/>
      <c r="D784" s="35"/>
      <c r="E784" s="353"/>
      <c r="F784" s="361"/>
      <c r="G784" s="81"/>
      <c r="H784" s="442"/>
      <c r="I784" s="82"/>
      <c r="J784" s="82"/>
      <c r="K784" s="96"/>
      <c r="L784" s="356"/>
    </row>
    <row r="785" spans="1:12" s="11" customFormat="1" x14ac:dyDescent="0.2">
      <c r="A785" s="78"/>
      <c r="B785" s="34"/>
      <c r="C785" s="35"/>
      <c r="D785" s="35"/>
      <c r="E785" s="353"/>
      <c r="F785" s="361"/>
      <c r="G785" s="81"/>
      <c r="H785" s="442"/>
      <c r="I785" s="82"/>
      <c r="J785" s="82"/>
      <c r="K785" s="96"/>
      <c r="L785" s="356"/>
    </row>
    <row r="786" spans="1:12" s="11" customFormat="1" x14ac:dyDescent="0.2">
      <c r="A786" s="78"/>
      <c r="B786" s="34"/>
      <c r="C786" s="35"/>
      <c r="D786" s="35"/>
      <c r="E786" s="353"/>
      <c r="F786" s="361"/>
      <c r="G786" s="81"/>
      <c r="H786" s="442"/>
      <c r="I786" s="82"/>
      <c r="J786" s="82"/>
      <c r="K786" s="96"/>
      <c r="L786" s="356"/>
    </row>
    <row r="787" spans="1:12" s="11" customFormat="1" x14ac:dyDescent="0.2">
      <c r="A787" s="78"/>
      <c r="B787" s="34"/>
      <c r="C787" s="35"/>
      <c r="D787" s="35"/>
      <c r="E787" s="353"/>
      <c r="F787" s="361"/>
      <c r="G787" s="81"/>
      <c r="H787" s="442"/>
      <c r="I787" s="82"/>
      <c r="J787" s="82"/>
      <c r="K787" s="96"/>
      <c r="L787" s="356"/>
    </row>
    <row r="788" spans="1:12" s="11" customFormat="1" x14ac:dyDescent="0.2">
      <c r="A788" s="78"/>
      <c r="B788" s="34"/>
      <c r="C788" s="35"/>
      <c r="D788" s="35"/>
      <c r="E788" s="353"/>
      <c r="F788" s="361"/>
      <c r="G788" s="81"/>
      <c r="H788" s="442"/>
      <c r="I788" s="82"/>
      <c r="J788" s="82"/>
      <c r="K788" s="96"/>
      <c r="L788" s="356"/>
    </row>
    <row r="789" spans="1:12" s="11" customFormat="1" x14ac:dyDescent="0.2">
      <c r="A789" s="78"/>
      <c r="B789" s="34"/>
      <c r="C789" s="35"/>
      <c r="D789" s="35"/>
      <c r="E789" s="353"/>
      <c r="F789" s="361"/>
      <c r="G789" s="81"/>
      <c r="H789" s="442"/>
      <c r="I789" s="82"/>
      <c r="J789" s="82"/>
      <c r="K789" s="96"/>
      <c r="L789" s="356"/>
    </row>
    <row r="790" spans="1:12" s="11" customFormat="1" x14ac:dyDescent="0.2">
      <c r="A790" s="78"/>
      <c r="B790" s="34"/>
      <c r="C790" s="35"/>
      <c r="D790" s="35"/>
      <c r="E790" s="353"/>
      <c r="F790" s="361"/>
      <c r="G790" s="81"/>
      <c r="H790" s="442"/>
      <c r="I790" s="82"/>
      <c r="J790" s="82"/>
      <c r="K790" s="96"/>
      <c r="L790" s="356"/>
    </row>
    <row r="791" spans="1:12" s="11" customFormat="1" x14ac:dyDescent="0.2">
      <c r="A791" s="78"/>
      <c r="B791" s="34"/>
      <c r="C791" s="35"/>
      <c r="D791" s="35"/>
      <c r="E791" s="353"/>
      <c r="F791" s="361"/>
      <c r="G791" s="81"/>
      <c r="H791" s="442"/>
      <c r="I791" s="82"/>
      <c r="J791" s="82"/>
      <c r="K791" s="96"/>
      <c r="L791" s="356"/>
    </row>
    <row r="792" spans="1:12" s="11" customFormat="1" x14ac:dyDescent="0.2">
      <c r="A792" s="78"/>
      <c r="B792" s="34"/>
      <c r="C792" s="35"/>
      <c r="D792" s="35"/>
      <c r="E792" s="353"/>
      <c r="F792" s="361"/>
      <c r="G792" s="81"/>
      <c r="H792" s="442"/>
      <c r="I792" s="82"/>
      <c r="J792" s="82"/>
      <c r="K792" s="96"/>
      <c r="L792" s="356"/>
    </row>
    <row r="793" spans="1:12" s="11" customFormat="1" x14ac:dyDescent="0.2">
      <c r="A793" s="78"/>
      <c r="B793" s="34"/>
      <c r="C793" s="35"/>
      <c r="D793" s="35"/>
      <c r="E793" s="353"/>
      <c r="F793" s="361"/>
      <c r="G793" s="81"/>
      <c r="H793" s="442"/>
      <c r="I793" s="82"/>
      <c r="J793" s="82"/>
      <c r="K793" s="96"/>
      <c r="L793" s="356"/>
    </row>
    <row r="794" spans="1:12" s="11" customFormat="1" x14ac:dyDescent="0.2">
      <c r="A794" s="78"/>
      <c r="B794" s="34"/>
      <c r="C794" s="35"/>
      <c r="D794" s="35"/>
      <c r="E794" s="353"/>
      <c r="F794" s="361"/>
      <c r="G794" s="81"/>
      <c r="H794" s="442"/>
      <c r="I794" s="82"/>
      <c r="J794" s="82"/>
      <c r="K794" s="96"/>
      <c r="L794" s="356"/>
    </row>
    <row r="795" spans="1:12" s="11" customFormat="1" x14ac:dyDescent="0.2">
      <c r="A795" s="78"/>
      <c r="B795" s="34"/>
      <c r="C795" s="35"/>
      <c r="D795" s="35"/>
      <c r="E795" s="353"/>
      <c r="F795" s="361"/>
      <c r="G795" s="81"/>
      <c r="H795" s="442"/>
      <c r="I795" s="82"/>
      <c r="J795" s="82"/>
      <c r="K795" s="96"/>
      <c r="L795" s="356"/>
    </row>
    <row r="796" spans="1:12" s="11" customFormat="1" x14ac:dyDescent="0.2">
      <c r="A796" s="78"/>
      <c r="B796" s="34"/>
      <c r="C796" s="35"/>
      <c r="D796" s="35"/>
      <c r="E796" s="353"/>
      <c r="F796" s="361"/>
      <c r="G796" s="81"/>
      <c r="H796" s="442"/>
      <c r="I796" s="82"/>
      <c r="J796" s="82"/>
      <c r="K796" s="96"/>
      <c r="L796" s="356"/>
    </row>
    <row r="797" spans="1:12" s="30" customFormat="1" ht="12" customHeight="1" x14ac:dyDescent="0.2">
      <c r="A797" s="78"/>
      <c r="B797" s="34"/>
      <c r="C797" s="35"/>
      <c r="D797" s="35"/>
      <c r="E797" s="367"/>
      <c r="F797" s="361"/>
      <c r="G797" s="81"/>
      <c r="H797" s="415"/>
      <c r="I797" s="82"/>
      <c r="J797" s="82"/>
      <c r="K797" s="96"/>
      <c r="L797" s="356"/>
    </row>
    <row r="798" spans="1:12" s="11" customFormat="1" ht="12" customHeight="1" x14ac:dyDescent="0.2">
      <c r="A798" s="78"/>
      <c r="B798" s="34"/>
      <c r="C798" s="35"/>
      <c r="D798" s="373"/>
      <c r="E798" s="367"/>
      <c r="F798" s="361"/>
      <c r="G798" s="81"/>
      <c r="H798" s="415"/>
      <c r="I798" s="82"/>
      <c r="J798" s="82"/>
      <c r="K798" s="83"/>
      <c r="L798" s="356"/>
    </row>
    <row r="799" spans="1:12" s="11" customFormat="1" ht="12" customHeight="1" x14ac:dyDescent="0.2">
      <c r="A799" s="78"/>
      <c r="B799" s="34"/>
      <c r="C799" s="35"/>
      <c r="D799" s="373"/>
      <c r="E799" s="367"/>
      <c r="F799" s="361"/>
      <c r="G799" s="81"/>
      <c r="H799" s="415"/>
      <c r="I799" s="82"/>
      <c r="J799" s="82"/>
      <c r="K799" s="83"/>
      <c r="L799" s="356"/>
    </row>
    <row r="800" spans="1:12" s="77" customFormat="1" ht="15" customHeight="1" x14ac:dyDescent="0.2">
      <c r="A800" s="68" t="s">
        <v>385</v>
      </c>
      <c r="B800" s="69"/>
      <c r="C800" s="70"/>
      <c r="D800" s="70"/>
      <c r="E800" s="71" t="s">
        <v>202</v>
      </c>
      <c r="F800" s="72"/>
      <c r="G800" s="73"/>
      <c r="H800" s="422"/>
      <c r="I800" s="74"/>
      <c r="J800" s="74"/>
      <c r="K800" s="101"/>
      <c r="L800" s="356"/>
    </row>
    <row r="801" spans="1:12" s="11" customFormat="1" x14ac:dyDescent="0.2">
      <c r="A801" s="68" t="s">
        <v>150</v>
      </c>
      <c r="B801" s="69"/>
      <c r="C801" s="70"/>
      <c r="D801" s="70"/>
      <c r="E801" s="71" t="s">
        <v>579</v>
      </c>
      <c r="F801" s="72"/>
      <c r="G801" s="73"/>
      <c r="H801" s="422"/>
      <c r="I801" s="74"/>
      <c r="J801" s="74"/>
      <c r="K801" s="75"/>
      <c r="L801" s="356"/>
    </row>
    <row r="802" spans="1:12" s="30" customFormat="1" ht="12" customHeight="1" x14ac:dyDescent="0.2">
      <c r="A802" s="33"/>
      <c r="B802" s="34"/>
      <c r="C802" s="35"/>
      <c r="D802" s="35"/>
      <c r="E802" s="362"/>
      <c r="F802" s="361"/>
      <c r="G802" s="81"/>
      <c r="H802" s="415"/>
      <c r="I802" s="82"/>
      <c r="J802" s="82"/>
      <c r="K802" s="83"/>
      <c r="L802" s="356"/>
    </row>
    <row r="803" spans="1:12" s="11" customFormat="1" ht="12" customHeight="1" x14ac:dyDescent="0.2">
      <c r="A803" s="84" t="s">
        <v>151</v>
      </c>
      <c r="B803" s="359" t="s">
        <v>14</v>
      </c>
      <c r="C803" s="45"/>
      <c r="D803" s="45"/>
      <c r="E803" s="357"/>
      <c r="F803" s="358"/>
      <c r="G803" s="87"/>
      <c r="H803" s="423"/>
      <c r="I803" s="88"/>
      <c r="J803" s="88"/>
      <c r="K803" s="83"/>
      <c r="L803" s="356"/>
    </row>
    <row r="804" spans="1:12" s="11" customFormat="1" ht="12" customHeight="1" x14ac:dyDescent="0.2">
      <c r="A804" s="78"/>
      <c r="B804" s="34"/>
      <c r="C804" s="35"/>
      <c r="D804" s="35"/>
      <c r="E804" s="367"/>
      <c r="F804" s="361"/>
      <c r="G804" s="81"/>
      <c r="H804" s="415"/>
      <c r="I804" s="82"/>
      <c r="J804" s="82"/>
      <c r="K804" s="83"/>
      <c r="L804" s="356"/>
    </row>
    <row r="805" spans="1:12" s="11" customFormat="1" ht="38.25" x14ac:dyDescent="0.2">
      <c r="A805" s="33"/>
      <c r="B805" s="93"/>
      <c r="C805" s="35"/>
      <c r="D805" s="171" t="s">
        <v>206</v>
      </c>
      <c r="E805" s="316" t="s">
        <v>239</v>
      </c>
      <c r="F805" s="95"/>
      <c r="G805" s="81"/>
      <c r="H805" s="415"/>
      <c r="I805" s="82"/>
      <c r="J805" s="82"/>
      <c r="K805" s="83"/>
      <c r="L805" s="356"/>
    </row>
    <row r="806" spans="1:12" s="11" customFormat="1" ht="25.5" x14ac:dyDescent="0.2">
      <c r="A806" s="33"/>
      <c r="B806" s="93"/>
      <c r="C806" s="35"/>
      <c r="D806" s="171" t="s">
        <v>208</v>
      </c>
      <c r="E806" s="316" t="s">
        <v>240</v>
      </c>
      <c r="F806" s="95"/>
      <c r="G806" s="81"/>
      <c r="H806" s="415"/>
      <c r="I806" s="82"/>
      <c r="J806" s="82"/>
      <c r="K806" s="83"/>
      <c r="L806" s="356"/>
    </row>
    <row r="807" spans="1:12" s="11" customFormat="1" ht="25.5" x14ac:dyDescent="0.2">
      <c r="A807" s="33"/>
      <c r="B807" s="93"/>
      <c r="C807" s="35"/>
      <c r="D807" s="171" t="s">
        <v>210</v>
      </c>
      <c r="E807" s="316" t="s">
        <v>241</v>
      </c>
      <c r="F807" s="95"/>
      <c r="G807" s="81"/>
      <c r="H807" s="415"/>
      <c r="I807" s="82"/>
      <c r="J807" s="82"/>
      <c r="K807" s="83"/>
      <c r="L807" s="356"/>
    </row>
    <row r="808" spans="1:12" s="11" customFormat="1" x14ac:dyDescent="0.2">
      <c r="A808" s="33"/>
      <c r="B808" s="93"/>
      <c r="C808" s="35"/>
      <c r="D808" s="171" t="s">
        <v>218</v>
      </c>
      <c r="E808" s="316" t="s">
        <v>242</v>
      </c>
      <c r="F808" s="95"/>
      <c r="G808" s="81"/>
      <c r="H808" s="415"/>
      <c r="I808" s="82"/>
      <c r="J808" s="82"/>
      <c r="K808" s="83"/>
      <c r="L808" s="356"/>
    </row>
    <row r="809" spans="1:12" s="372" customFormat="1" x14ac:dyDescent="0.2">
      <c r="A809" s="78"/>
      <c r="B809" s="34"/>
      <c r="C809" s="35"/>
      <c r="D809" s="35"/>
      <c r="E809" s="375"/>
      <c r="F809" s="369"/>
      <c r="G809" s="81"/>
      <c r="H809" s="420"/>
      <c r="I809" s="313"/>
      <c r="J809" s="313"/>
      <c r="K809" s="370"/>
      <c r="L809" s="371"/>
    </row>
    <row r="810" spans="1:12" s="372" customFormat="1" x14ac:dyDescent="0.2">
      <c r="A810" s="78"/>
      <c r="B810" s="34"/>
      <c r="C810" s="35"/>
      <c r="D810" s="35"/>
      <c r="E810" s="375"/>
      <c r="F810" s="369"/>
      <c r="G810" s="81"/>
      <c r="H810" s="420"/>
      <c r="I810" s="313"/>
      <c r="J810" s="313"/>
      <c r="K810" s="370"/>
      <c r="L810" s="371"/>
    </row>
    <row r="811" spans="1:12" s="372" customFormat="1" ht="14.25" customHeight="1" x14ac:dyDescent="0.2">
      <c r="A811" s="374"/>
      <c r="B811" s="34"/>
      <c r="C811" s="35"/>
      <c r="D811" s="35"/>
      <c r="E811" s="32"/>
      <c r="F811" s="369"/>
      <c r="G811" s="81"/>
      <c r="H811" s="399"/>
      <c r="I811" s="313"/>
      <c r="J811" s="313"/>
      <c r="K811" s="370"/>
      <c r="L811" s="371"/>
    </row>
    <row r="812" spans="1:12" s="372" customFormat="1" ht="14.25" customHeight="1" x14ac:dyDescent="0.2">
      <c r="A812" s="376" t="s">
        <v>152</v>
      </c>
      <c r="B812" s="359" t="s">
        <v>525</v>
      </c>
      <c r="C812" s="35"/>
      <c r="D812" s="368"/>
      <c r="E812" s="32"/>
      <c r="F812" s="369"/>
      <c r="G812" s="81"/>
      <c r="H812" s="447"/>
      <c r="I812" s="313"/>
      <c r="J812" s="313"/>
      <c r="K812" s="370"/>
      <c r="L812" s="371"/>
    </row>
    <row r="813" spans="1:12" s="372" customFormat="1" x14ac:dyDescent="0.2">
      <c r="A813" s="78" t="s">
        <v>153</v>
      </c>
      <c r="B813" s="34"/>
      <c r="C813" s="35"/>
      <c r="D813" s="35"/>
      <c r="E813" s="326" t="s">
        <v>526</v>
      </c>
      <c r="F813" s="369"/>
      <c r="G813" s="81" t="s">
        <v>15</v>
      </c>
      <c r="H813" s="442">
        <v>1</v>
      </c>
      <c r="I813" s="313"/>
      <c r="J813" s="313"/>
      <c r="K813" s="370"/>
      <c r="L813" s="371"/>
    </row>
    <row r="814" spans="1:12" s="372" customFormat="1" x14ac:dyDescent="0.2">
      <c r="A814" s="78" t="s">
        <v>154</v>
      </c>
      <c r="B814" s="34"/>
      <c r="C814" s="35"/>
      <c r="D814" s="35"/>
      <c r="E814" s="326" t="s">
        <v>527</v>
      </c>
      <c r="F814" s="369"/>
      <c r="G814" s="81" t="s">
        <v>15</v>
      </c>
      <c r="H814" s="442">
        <v>6</v>
      </c>
      <c r="I814" s="313"/>
      <c r="J814" s="313"/>
      <c r="K814" s="370"/>
      <c r="L814" s="371"/>
    </row>
    <row r="815" spans="1:12" s="372" customFormat="1" x14ac:dyDescent="0.2">
      <c r="A815" s="78" t="s">
        <v>155</v>
      </c>
      <c r="B815" s="34"/>
      <c r="C815" s="35"/>
      <c r="D815" s="35"/>
      <c r="E815" s="326" t="s">
        <v>528</v>
      </c>
      <c r="F815" s="369"/>
      <c r="G815" s="81" t="s">
        <v>15</v>
      </c>
      <c r="H815" s="442">
        <v>5</v>
      </c>
      <c r="I815" s="313"/>
      <c r="J815" s="313"/>
      <c r="K815" s="370"/>
      <c r="L815" s="371"/>
    </row>
    <row r="816" spans="1:12" s="372" customFormat="1" x14ac:dyDescent="0.2">
      <c r="A816" s="78" t="s">
        <v>156</v>
      </c>
      <c r="B816" s="34"/>
      <c r="C816" s="35"/>
      <c r="D816" s="35"/>
      <c r="E816" s="326" t="s">
        <v>529</v>
      </c>
      <c r="F816" s="369"/>
      <c r="G816" s="81" t="s">
        <v>15</v>
      </c>
      <c r="H816" s="442">
        <v>4</v>
      </c>
      <c r="I816" s="313"/>
      <c r="J816" s="313"/>
      <c r="K816" s="370"/>
      <c r="L816" s="371"/>
    </row>
    <row r="817" spans="1:12" s="372" customFormat="1" x14ac:dyDescent="0.2">
      <c r="A817" s="78" t="s">
        <v>157</v>
      </c>
      <c r="B817" s="34"/>
      <c r="C817" s="35"/>
      <c r="D817" s="35"/>
      <c r="E817" s="326" t="s">
        <v>530</v>
      </c>
      <c r="F817" s="369"/>
      <c r="G817" s="81" t="s">
        <v>15</v>
      </c>
      <c r="H817" s="442">
        <v>4</v>
      </c>
      <c r="I817" s="313"/>
      <c r="J817" s="313"/>
      <c r="K817" s="370"/>
      <c r="L817" s="371"/>
    </row>
    <row r="818" spans="1:12" s="372" customFormat="1" x14ac:dyDescent="0.2">
      <c r="A818" s="78" t="s">
        <v>158</v>
      </c>
      <c r="B818" s="34"/>
      <c r="C818" s="35"/>
      <c r="D818" s="35"/>
      <c r="E818" s="326" t="s">
        <v>531</v>
      </c>
      <c r="F818" s="369"/>
      <c r="G818" s="81" t="s">
        <v>15</v>
      </c>
      <c r="H818" s="442">
        <f>5+12</f>
        <v>17</v>
      </c>
      <c r="I818" s="313"/>
      <c r="J818" s="313"/>
      <c r="K818" s="370"/>
      <c r="L818" s="371"/>
    </row>
    <row r="819" spans="1:12" s="372" customFormat="1" x14ac:dyDescent="0.2">
      <c r="A819" s="78" t="s">
        <v>159</v>
      </c>
      <c r="B819" s="34"/>
      <c r="C819" s="35"/>
      <c r="D819" s="35"/>
      <c r="E819" s="326" t="s">
        <v>532</v>
      </c>
      <c r="F819" s="369"/>
      <c r="G819" s="81" t="s">
        <v>15</v>
      </c>
      <c r="H819" s="442">
        <f>9</f>
        <v>9</v>
      </c>
      <c r="I819" s="313"/>
      <c r="J819" s="313"/>
      <c r="K819" s="370"/>
      <c r="L819" s="371"/>
    </row>
    <row r="820" spans="1:12" s="372" customFormat="1" ht="14.25" customHeight="1" x14ac:dyDescent="0.2">
      <c r="A820" s="374"/>
      <c r="B820" s="34"/>
      <c r="C820" s="35"/>
      <c r="D820" s="35"/>
      <c r="E820" s="32"/>
      <c r="F820" s="369"/>
      <c r="G820" s="81"/>
      <c r="H820" s="399"/>
      <c r="I820" s="313"/>
      <c r="J820" s="313"/>
      <c r="K820" s="370"/>
      <c r="L820" s="371"/>
    </row>
    <row r="821" spans="1:12" s="372" customFormat="1" ht="14.25" customHeight="1" x14ac:dyDescent="0.2">
      <c r="A821" s="376" t="s">
        <v>160</v>
      </c>
      <c r="B821" s="359" t="s">
        <v>278</v>
      </c>
      <c r="C821" s="35"/>
      <c r="D821" s="368"/>
      <c r="E821" s="32"/>
      <c r="F821" s="369"/>
      <c r="G821" s="81"/>
      <c r="H821" s="447"/>
      <c r="I821" s="313"/>
      <c r="J821" s="313"/>
      <c r="K821" s="370"/>
      <c r="L821" s="371"/>
    </row>
    <row r="822" spans="1:12" s="372" customFormat="1" x14ac:dyDescent="0.2">
      <c r="A822" s="78" t="s">
        <v>386</v>
      </c>
      <c r="B822" s="34"/>
      <c r="C822" s="35"/>
      <c r="D822" s="35"/>
      <c r="E822" s="326" t="s">
        <v>500</v>
      </c>
      <c r="F822" s="369"/>
      <c r="G822" s="81" t="s">
        <v>15</v>
      </c>
      <c r="H822" s="442">
        <v>6</v>
      </c>
      <c r="I822" s="313"/>
      <c r="J822" s="313"/>
      <c r="K822" s="370"/>
      <c r="L822" s="371"/>
    </row>
    <row r="823" spans="1:12" s="372" customFormat="1" x14ac:dyDescent="0.2">
      <c r="A823" s="78" t="s">
        <v>580</v>
      </c>
      <c r="B823" s="34"/>
      <c r="C823" s="35"/>
      <c r="D823" s="35"/>
      <c r="E823" s="326" t="s">
        <v>279</v>
      </c>
      <c r="F823" s="369"/>
      <c r="G823" s="81" t="s">
        <v>15</v>
      </c>
      <c r="H823" s="442">
        <v>6</v>
      </c>
      <c r="I823" s="313"/>
      <c r="J823" s="313"/>
      <c r="K823" s="370"/>
      <c r="L823" s="371"/>
    </row>
    <row r="824" spans="1:12" s="11" customFormat="1" ht="12" customHeight="1" x14ac:dyDescent="0.2">
      <c r="A824" s="78"/>
      <c r="B824" s="34"/>
      <c r="C824" s="35"/>
      <c r="D824" s="35"/>
      <c r="E824" s="367"/>
      <c r="F824" s="361"/>
      <c r="G824" s="81"/>
      <c r="H824" s="415"/>
      <c r="I824" s="82"/>
      <c r="J824" s="82"/>
      <c r="K824" s="96"/>
      <c r="L824" s="356"/>
    </row>
    <row r="825" spans="1:12" s="11" customFormat="1" ht="12" customHeight="1" x14ac:dyDescent="0.2">
      <c r="A825" s="78"/>
      <c r="B825" s="34"/>
      <c r="C825" s="35"/>
      <c r="D825" s="35"/>
      <c r="E825" s="367"/>
      <c r="F825" s="361"/>
      <c r="G825" s="81"/>
      <c r="H825" s="415"/>
      <c r="I825" s="82"/>
      <c r="J825" s="82"/>
      <c r="K825" s="96"/>
      <c r="L825" s="356"/>
    </row>
    <row r="826" spans="1:12" s="11" customFormat="1" ht="12" customHeight="1" x14ac:dyDescent="0.2">
      <c r="A826" s="78"/>
      <c r="B826" s="34"/>
      <c r="C826" s="35"/>
      <c r="D826" s="35"/>
      <c r="E826" s="367"/>
      <c r="F826" s="361"/>
      <c r="G826" s="81"/>
      <c r="H826" s="415"/>
      <c r="I826" s="82"/>
      <c r="J826" s="82"/>
      <c r="K826" s="96"/>
      <c r="L826" s="356"/>
    </row>
    <row r="827" spans="1:12" s="77" customFormat="1" ht="15" customHeight="1" x14ac:dyDescent="0.2">
      <c r="A827" s="68" t="s">
        <v>387</v>
      </c>
      <c r="B827" s="69"/>
      <c r="C827" s="70"/>
      <c r="D827" s="70"/>
      <c r="E827" s="71" t="s">
        <v>161</v>
      </c>
      <c r="F827" s="72"/>
      <c r="G827" s="73"/>
      <c r="H827" s="422"/>
      <c r="I827" s="74"/>
      <c r="J827" s="74"/>
      <c r="K827" s="101"/>
      <c r="L827" s="356"/>
    </row>
    <row r="828" spans="1:12" ht="12" customHeight="1" x14ac:dyDescent="0.2">
      <c r="A828" s="68" t="s">
        <v>388</v>
      </c>
      <c r="B828" s="69"/>
      <c r="C828" s="70"/>
      <c r="D828" s="70"/>
      <c r="E828" s="71" t="s">
        <v>581</v>
      </c>
      <c r="F828" s="72"/>
      <c r="G828" s="73"/>
      <c r="H828" s="401"/>
      <c r="I828" s="74"/>
      <c r="J828" s="74"/>
      <c r="K828" s="75"/>
      <c r="L828" s="42"/>
    </row>
    <row r="829" spans="1:12" ht="12" customHeight="1" x14ac:dyDescent="0.2">
      <c r="G829" s="81"/>
      <c r="H829" s="402"/>
      <c r="I829" s="82"/>
      <c r="J829" s="82"/>
      <c r="K829" s="83"/>
      <c r="L829" s="42"/>
    </row>
    <row r="830" spans="1:12" ht="12" customHeight="1" x14ac:dyDescent="0.2">
      <c r="A830" s="84" t="s">
        <v>582</v>
      </c>
      <c r="B830" s="85" t="s">
        <v>11</v>
      </c>
      <c r="C830" s="45"/>
      <c r="D830" s="45"/>
      <c r="E830" s="86"/>
      <c r="F830" s="43"/>
      <c r="G830" s="87"/>
      <c r="H830" s="403"/>
      <c r="I830" s="88"/>
      <c r="J830" s="88"/>
      <c r="K830" s="83"/>
      <c r="L830" s="42"/>
    </row>
    <row r="831" spans="1:12" ht="12" customHeight="1" x14ac:dyDescent="0.2">
      <c r="A831" s="78" t="s">
        <v>389</v>
      </c>
      <c r="E831" s="92" t="str">
        <f>E7</f>
        <v>Bill №: 01 - PRELIMINARIES</v>
      </c>
      <c r="G831" s="81"/>
      <c r="H831" s="402"/>
      <c r="I831" s="82"/>
      <c r="J831" s="82"/>
      <c r="K831" s="83"/>
      <c r="L831" s="42"/>
    </row>
    <row r="832" spans="1:12" ht="12" customHeight="1" x14ac:dyDescent="0.2">
      <c r="A832" s="78" t="s">
        <v>583</v>
      </c>
      <c r="E832" s="92" t="str">
        <f>E88</f>
        <v>Bill №: 02 - EXCAVATION AND FILLING</v>
      </c>
      <c r="G832" s="81"/>
      <c r="H832" s="402"/>
      <c r="I832" s="82"/>
      <c r="J832" s="82"/>
      <c r="K832" s="83"/>
      <c r="L832" s="42"/>
    </row>
    <row r="833" spans="1:12" ht="12" customHeight="1" x14ac:dyDescent="0.2">
      <c r="A833" s="78" t="s">
        <v>584</v>
      </c>
      <c r="E833" s="92" t="str">
        <f>E166</f>
        <v>Bill №: 03 - INSITU CONCRETE WORKS</v>
      </c>
      <c r="G833" s="81"/>
      <c r="H833" s="402"/>
      <c r="I833" s="82"/>
      <c r="J833" s="82"/>
      <c r="K833" s="83"/>
      <c r="L833" s="42"/>
    </row>
    <row r="834" spans="1:12" ht="12" customHeight="1" x14ac:dyDescent="0.2">
      <c r="A834" s="78" t="s">
        <v>585</v>
      </c>
      <c r="E834" s="92" t="str">
        <f>E255</f>
        <v>Bill №: 04 - MASONRY</v>
      </c>
      <c r="G834" s="81"/>
      <c r="H834" s="402"/>
      <c r="I834" s="82"/>
      <c r="J834" s="82"/>
      <c r="K834" s="83"/>
      <c r="L834" s="42"/>
    </row>
    <row r="835" spans="1:12" ht="12" customHeight="1" x14ac:dyDescent="0.2">
      <c r="A835" s="78" t="s">
        <v>586</v>
      </c>
      <c r="E835" s="92" t="str">
        <f>E304</f>
        <v>Bill №: 05 - STRUCTURAL METAL WORKS</v>
      </c>
      <c r="G835" s="81"/>
      <c r="H835" s="402"/>
      <c r="I835" s="82"/>
      <c r="J835" s="82"/>
      <c r="K835" s="96"/>
      <c r="L835" s="42"/>
    </row>
    <row r="836" spans="1:12" ht="12" customHeight="1" x14ac:dyDescent="0.2">
      <c r="A836" s="78" t="s">
        <v>587</v>
      </c>
      <c r="E836" s="92" t="str">
        <f>E357</f>
        <v>Bill №: 06 - CARPENTRY</v>
      </c>
      <c r="G836" s="81"/>
      <c r="H836" s="402"/>
      <c r="I836" s="82"/>
      <c r="J836" s="82"/>
      <c r="K836" s="96"/>
      <c r="L836" s="42"/>
    </row>
    <row r="837" spans="1:12" ht="12" customHeight="1" x14ac:dyDescent="0.2">
      <c r="A837" s="78" t="s">
        <v>588</v>
      </c>
      <c r="E837" s="92" t="str">
        <f>E393</f>
        <v>Bill №: 07 - ROOFING</v>
      </c>
      <c r="G837" s="81"/>
      <c r="H837" s="402"/>
      <c r="I837" s="82"/>
      <c r="J837" s="82"/>
      <c r="K837" s="96"/>
      <c r="L837" s="42"/>
    </row>
    <row r="838" spans="1:12" ht="12" customHeight="1" x14ac:dyDescent="0.2">
      <c r="A838" s="78" t="s">
        <v>589</v>
      </c>
      <c r="E838" s="92" t="str">
        <f>E432</f>
        <v>Bill №: 08 - WINDOWS, SCREENS &amp; LIGHTS</v>
      </c>
      <c r="G838" s="81"/>
      <c r="H838" s="402"/>
      <c r="I838" s="82"/>
      <c r="J838" s="82"/>
      <c r="K838" s="96"/>
      <c r="L838" s="42"/>
    </row>
    <row r="839" spans="1:12" ht="12" customHeight="1" x14ac:dyDescent="0.2">
      <c r="A839" s="78" t="s">
        <v>590</v>
      </c>
      <c r="E839" s="92" t="str">
        <f>E465</f>
        <v>Bill №: 09 - DOORS, SHUTTERS &amp; HATCHES</v>
      </c>
      <c r="G839" s="81"/>
      <c r="H839" s="402"/>
      <c r="I839" s="82"/>
      <c r="J839" s="82"/>
      <c r="K839" s="96"/>
      <c r="L839" s="42"/>
    </row>
    <row r="840" spans="1:12" ht="12" customHeight="1" x14ac:dyDescent="0.2">
      <c r="A840" s="78" t="s">
        <v>591</v>
      </c>
      <c r="E840" s="92" t="str">
        <f>E501</f>
        <v>Bill №: 10 - STAIRS, WALKWAYS AND BALUSTRADES</v>
      </c>
      <c r="G840" s="81"/>
      <c r="H840" s="402"/>
      <c r="I840" s="82"/>
      <c r="J840" s="82"/>
      <c r="K840" s="96"/>
      <c r="L840" s="42"/>
    </row>
    <row r="841" spans="1:12" ht="12" customHeight="1" x14ac:dyDescent="0.2">
      <c r="A841" s="78" t="s">
        <v>592</v>
      </c>
      <c r="E841" s="92" t="str">
        <f>E524</f>
        <v>Bill №: 11 - FLOOR, WALL, CEILING, AND ROOF FINISHINGS</v>
      </c>
      <c r="G841" s="81"/>
      <c r="H841" s="402"/>
      <c r="I841" s="82"/>
      <c r="J841" s="82"/>
      <c r="K841" s="83"/>
      <c r="L841" s="42"/>
    </row>
    <row r="842" spans="1:12" ht="12" customHeight="1" x14ac:dyDescent="0.2">
      <c r="A842" s="78" t="s">
        <v>593</v>
      </c>
      <c r="E842" s="92" t="str">
        <f>E571</f>
        <v>Bill №: 12 - SUSPENDED CEILING</v>
      </c>
      <c r="G842" s="81"/>
      <c r="H842" s="402"/>
      <c r="I842" s="82"/>
      <c r="J842" s="82"/>
      <c r="K842" s="83"/>
      <c r="L842" s="42"/>
    </row>
    <row r="843" spans="1:12" ht="12" customHeight="1" x14ac:dyDescent="0.2">
      <c r="A843" s="78" t="s">
        <v>594</v>
      </c>
      <c r="E843" s="92" t="str">
        <f>E605</f>
        <v>Bill №: 13 - PAINTING &amp; DECORATIONS</v>
      </c>
      <c r="G843" s="81"/>
      <c r="H843" s="402"/>
      <c r="I843" s="82"/>
      <c r="J843" s="82"/>
      <c r="K843" s="83"/>
      <c r="L843" s="42"/>
    </row>
    <row r="844" spans="1:12" ht="12" customHeight="1" x14ac:dyDescent="0.2">
      <c r="A844" s="78" t="s">
        <v>595</v>
      </c>
      <c r="E844" s="92" t="str">
        <f>E647</f>
        <v>Bill №: 14 - HYDRAULICS AND DRAINAGE</v>
      </c>
      <c r="G844" s="81"/>
      <c r="H844" s="402"/>
      <c r="I844" s="82"/>
      <c r="J844" s="82"/>
      <c r="K844" s="83"/>
      <c r="L844" s="42"/>
    </row>
    <row r="845" spans="1:12" ht="12" customHeight="1" x14ac:dyDescent="0.2">
      <c r="A845" s="78" t="s">
        <v>596</v>
      </c>
      <c r="E845" s="92" t="str">
        <f>E709</f>
        <v>Bill №: 15 - MECHANICAL &amp; ELECTRICAL SERVICES</v>
      </c>
      <c r="G845" s="81"/>
      <c r="H845" s="402"/>
      <c r="I845" s="82"/>
      <c r="J845" s="82"/>
      <c r="K845" s="83"/>
      <c r="L845" s="42"/>
    </row>
    <row r="846" spans="1:12" ht="12" customHeight="1" x14ac:dyDescent="0.2">
      <c r="A846" s="78" t="s">
        <v>597</v>
      </c>
      <c r="E846" s="92" t="str">
        <f>E801</f>
        <v>Bill №: 16 - INSULATION, FIRE STOPPING &amp; FIRE PROTECTION</v>
      </c>
      <c r="G846" s="81"/>
      <c r="H846" s="402"/>
      <c r="I846" s="82"/>
      <c r="J846" s="82"/>
      <c r="K846" s="83"/>
      <c r="L846" s="42"/>
    </row>
    <row r="847" spans="1:12" ht="12" customHeight="1" x14ac:dyDescent="0.2">
      <c r="A847" s="78"/>
      <c r="E847" s="92"/>
      <c r="G847" s="81"/>
      <c r="H847" s="402"/>
      <c r="I847" s="82"/>
      <c r="J847" s="82"/>
      <c r="K847" s="83"/>
      <c r="L847" s="42"/>
    </row>
    <row r="848" spans="1:12" ht="12" customHeight="1" x14ac:dyDescent="0.2">
      <c r="B848" s="93"/>
      <c r="E848" s="378" t="s">
        <v>4</v>
      </c>
      <c r="F848" s="379"/>
      <c r="G848" s="380"/>
      <c r="H848" s="424"/>
      <c r="I848" s="381"/>
      <c r="J848" s="381"/>
      <c r="K848" s="382"/>
      <c r="L848" s="42"/>
    </row>
    <row r="849" spans="1:12" s="77" customFormat="1" ht="15" customHeight="1" x14ac:dyDescent="0.2">
      <c r="A849" s="33"/>
      <c r="B849" s="34"/>
      <c r="C849" s="35"/>
      <c r="D849" s="35"/>
      <c r="E849" s="36"/>
      <c r="F849" s="37"/>
      <c r="G849" s="81"/>
      <c r="H849" s="402"/>
      <c r="I849" s="82"/>
      <c r="J849" s="82"/>
      <c r="K849" s="83"/>
    </row>
    <row r="850" spans="1:12" s="77" customFormat="1" ht="15" customHeight="1" x14ac:dyDescent="0.2">
      <c r="A850" s="33"/>
      <c r="B850" s="34"/>
      <c r="C850" s="35"/>
      <c r="D850" s="35"/>
      <c r="E850" s="36"/>
      <c r="F850" s="37"/>
      <c r="G850" s="81"/>
      <c r="H850" s="402"/>
      <c r="I850" s="82"/>
      <c r="J850" s="82"/>
      <c r="K850" s="83"/>
    </row>
    <row r="851" spans="1:12" x14ac:dyDescent="0.2">
      <c r="G851" s="81"/>
      <c r="H851" s="402"/>
      <c r="I851" s="82"/>
      <c r="J851" s="82"/>
      <c r="K851" s="83"/>
      <c r="L851" s="42"/>
    </row>
    <row r="852" spans="1:12" s="90" customFormat="1" ht="12" customHeight="1" x14ac:dyDescent="0.2">
      <c r="A852" s="84" t="s">
        <v>390</v>
      </c>
      <c r="B852" s="85" t="s">
        <v>9</v>
      </c>
      <c r="C852" s="45"/>
      <c r="D852" s="45"/>
      <c r="E852" s="86"/>
      <c r="F852" s="43"/>
      <c r="G852" s="87"/>
      <c r="H852" s="403"/>
      <c r="I852" s="88"/>
      <c r="J852" s="88"/>
      <c r="K852" s="83"/>
    </row>
    <row r="853" spans="1:12" ht="12" customHeight="1" x14ac:dyDescent="0.2">
      <c r="A853" s="78" t="s">
        <v>598</v>
      </c>
      <c r="E853" s="92" t="str">
        <f>E831</f>
        <v>Bill №: 01 - PRELIMINARIES</v>
      </c>
      <c r="G853" s="81"/>
      <c r="H853" s="402"/>
      <c r="I853" s="82"/>
      <c r="J853" s="82"/>
      <c r="K853" s="83"/>
      <c r="L853" s="42"/>
    </row>
    <row r="854" spans="1:12" ht="12" customHeight="1" x14ac:dyDescent="0.2">
      <c r="A854" s="78" t="s">
        <v>599</v>
      </c>
      <c r="E854" s="92" t="str">
        <f t="shared" ref="E854:E867" si="26">E832</f>
        <v>Bill №: 02 - EXCAVATION AND FILLING</v>
      </c>
      <c r="G854" s="81"/>
      <c r="H854" s="402"/>
      <c r="I854" s="82"/>
      <c r="J854" s="82"/>
      <c r="K854" s="83"/>
      <c r="L854" s="42"/>
    </row>
    <row r="855" spans="1:12" ht="12" customHeight="1" x14ac:dyDescent="0.2">
      <c r="A855" s="78" t="s">
        <v>600</v>
      </c>
      <c r="E855" s="92" t="str">
        <f t="shared" si="26"/>
        <v>Bill №: 03 - INSITU CONCRETE WORKS</v>
      </c>
      <c r="G855" s="81"/>
      <c r="H855" s="402"/>
      <c r="I855" s="82"/>
      <c r="J855" s="82"/>
      <c r="K855" s="83"/>
      <c r="L855" s="42"/>
    </row>
    <row r="856" spans="1:12" ht="12" customHeight="1" x14ac:dyDescent="0.2">
      <c r="A856" s="78" t="s">
        <v>601</v>
      </c>
      <c r="E856" s="92" t="str">
        <f t="shared" si="26"/>
        <v>Bill №: 04 - MASONRY</v>
      </c>
      <c r="G856" s="81"/>
      <c r="H856" s="402"/>
      <c r="I856" s="82"/>
      <c r="J856" s="82"/>
      <c r="K856" s="83"/>
      <c r="L856" s="42"/>
    </row>
    <row r="857" spans="1:12" ht="12" customHeight="1" x14ac:dyDescent="0.2">
      <c r="A857" s="78" t="s">
        <v>602</v>
      </c>
      <c r="E857" s="92" t="str">
        <f t="shared" si="26"/>
        <v>Bill №: 05 - STRUCTURAL METAL WORKS</v>
      </c>
      <c r="G857" s="81"/>
      <c r="H857" s="402"/>
      <c r="I857" s="82"/>
      <c r="J857" s="82"/>
      <c r="K857" s="83"/>
      <c r="L857" s="42"/>
    </row>
    <row r="858" spans="1:12" ht="12" customHeight="1" x14ac:dyDescent="0.2">
      <c r="A858" s="78" t="s">
        <v>603</v>
      </c>
      <c r="E858" s="92" t="str">
        <f t="shared" si="26"/>
        <v>Bill №: 06 - CARPENTRY</v>
      </c>
      <c r="G858" s="81"/>
      <c r="H858" s="402"/>
      <c r="I858" s="82"/>
      <c r="J858" s="82"/>
      <c r="K858" s="83"/>
      <c r="L858" s="42"/>
    </row>
    <row r="859" spans="1:12" ht="12" customHeight="1" x14ac:dyDescent="0.2">
      <c r="A859" s="78" t="s">
        <v>604</v>
      </c>
      <c r="E859" s="92" t="str">
        <f t="shared" si="26"/>
        <v>Bill №: 07 - ROOFING</v>
      </c>
      <c r="G859" s="81"/>
      <c r="H859" s="402"/>
      <c r="I859" s="82"/>
      <c r="J859" s="82"/>
      <c r="K859" s="83"/>
      <c r="L859" s="42"/>
    </row>
    <row r="860" spans="1:12" ht="12" customHeight="1" x14ac:dyDescent="0.2">
      <c r="A860" s="78" t="s">
        <v>605</v>
      </c>
      <c r="E860" s="92" t="str">
        <f t="shared" si="26"/>
        <v>Bill №: 08 - WINDOWS, SCREENS &amp; LIGHTS</v>
      </c>
      <c r="G860" s="81"/>
      <c r="H860" s="402"/>
      <c r="I860" s="82"/>
      <c r="J860" s="82"/>
      <c r="K860" s="83"/>
      <c r="L860" s="42"/>
    </row>
    <row r="861" spans="1:12" ht="12" customHeight="1" x14ac:dyDescent="0.2">
      <c r="A861" s="78" t="s">
        <v>606</v>
      </c>
      <c r="E861" s="92" t="str">
        <f t="shared" si="26"/>
        <v>Bill №: 09 - DOORS, SHUTTERS &amp; HATCHES</v>
      </c>
      <c r="G861" s="81"/>
      <c r="H861" s="402"/>
      <c r="I861" s="82"/>
      <c r="J861" s="82"/>
      <c r="K861" s="83"/>
      <c r="L861" s="42"/>
    </row>
    <row r="862" spans="1:12" ht="12" customHeight="1" x14ac:dyDescent="0.2">
      <c r="A862" s="78" t="s">
        <v>607</v>
      </c>
      <c r="E862" s="92" t="str">
        <f t="shared" si="26"/>
        <v>Bill №: 10 - STAIRS, WALKWAYS AND BALUSTRADES</v>
      </c>
      <c r="G862" s="81"/>
      <c r="H862" s="402"/>
      <c r="I862" s="82"/>
      <c r="J862" s="82"/>
      <c r="K862" s="83"/>
      <c r="L862" s="42"/>
    </row>
    <row r="863" spans="1:12" ht="12" customHeight="1" x14ac:dyDescent="0.2">
      <c r="A863" s="78" t="s">
        <v>608</v>
      </c>
      <c r="E863" s="92" t="str">
        <f t="shared" si="26"/>
        <v>Bill №: 11 - FLOOR, WALL, CEILING, AND ROOF FINISHINGS</v>
      </c>
      <c r="G863" s="81"/>
      <c r="H863" s="402"/>
      <c r="I863" s="82"/>
      <c r="J863" s="82"/>
      <c r="K863" s="83"/>
      <c r="L863" s="42"/>
    </row>
    <row r="864" spans="1:12" ht="12" customHeight="1" x14ac:dyDescent="0.2">
      <c r="A864" s="78" t="s">
        <v>609</v>
      </c>
      <c r="E864" s="92" t="str">
        <f t="shared" si="26"/>
        <v>Bill №: 12 - SUSPENDED CEILING</v>
      </c>
      <c r="G864" s="81"/>
      <c r="H864" s="402"/>
      <c r="I864" s="82"/>
      <c r="J864" s="82"/>
      <c r="K864" s="83"/>
      <c r="L864" s="42"/>
    </row>
    <row r="865" spans="1:12" ht="12" customHeight="1" x14ac:dyDescent="0.2">
      <c r="A865" s="78" t="s">
        <v>610</v>
      </c>
      <c r="E865" s="92" t="str">
        <f t="shared" si="26"/>
        <v>Bill №: 13 - PAINTING &amp; DECORATIONS</v>
      </c>
      <c r="G865" s="81"/>
      <c r="H865" s="402"/>
      <c r="I865" s="82"/>
      <c r="J865" s="82"/>
      <c r="K865" s="83"/>
      <c r="L865" s="42"/>
    </row>
    <row r="866" spans="1:12" ht="12" customHeight="1" x14ac:dyDescent="0.2">
      <c r="A866" s="78" t="s">
        <v>611</v>
      </c>
      <c r="E866" s="92" t="str">
        <f t="shared" si="26"/>
        <v>Bill №: 14 - HYDRAULICS AND DRAINAGE</v>
      </c>
      <c r="G866" s="81"/>
      <c r="H866" s="402"/>
      <c r="I866" s="82"/>
      <c r="J866" s="82"/>
      <c r="K866" s="83"/>
      <c r="L866" s="42"/>
    </row>
    <row r="867" spans="1:12" ht="12" customHeight="1" x14ac:dyDescent="0.2">
      <c r="A867" s="78" t="s">
        <v>612</v>
      </c>
      <c r="E867" s="92" t="str">
        <f t="shared" si="26"/>
        <v>Bill №: 15 - MECHANICAL &amp; ELECTRICAL SERVICES</v>
      </c>
      <c r="G867" s="81"/>
      <c r="H867" s="402"/>
      <c r="I867" s="82"/>
      <c r="J867" s="82"/>
      <c r="K867" s="83"/>
      <c r="L867" s="42"/>
    </row>
    <row r="868" spans="1:12" ht="12" customHeight="1" x14ac:dyDescent="0.2">
      <c r="A868" s="78" t="s">
        <v>613</v>
      </c>
      <c r="E868" s="92" t="str">
        <f>E846</f>
        <v>Bill №: 16 - INSULATION, FIRE STOPPING &amp; FIRE PROTECTION</v>
      </c>
      <c r="G868" s="81"/>
      <c r="H868" s="402"/>
      <c r="I868" s="82"/>
      <c r="J868" s="82"/>
      <c r="K868" s="83"/>
      <c r="L868" s="42"/>
    </row>
    <row r="869" spans="1:12" ht="12" customHeight="1" x14ac:dyDescent="0.2">
      <c r="A869" s="78"/>
      <c r="E869" s="354"/>
      <c r="F869" s="318"/>
      <c r="G869" s="81"/>
      <c r="H869" s="402"/>
      <c r="I869" s="82"/>
      <c r="J869" s="82"/>
      <c r="K869" s="96"/>
      <c r="L869" s="42"/>
    </row>
    <row r="870" spans="1:12" ht="12" customHeight="1" x14ac:dyDescent="0.2">
      <c r="B870" s="93"/>
      <c r="E870" s="378" t="s">
        <v>4</v>
      </c>
      <c r="F870" s="379"/>
      <c r="G870" s="380"/>
      <c r="H870" s="424"/>
      <c r="I870" s="381"/>
      <c r="J870" s="381"/>
      <c r="K870" s="382"/>
      <c r="L870" s="42"/>
    </row>
    <row r="871" spans="1:12" ht="12" customHeight="1" x14ac:dyDescent="0.2">
      <c r="G871" s="81"/>
      <c r="H871" s="402"/>
      <c r="I871" s="82"/>
      <c r="J871" s="82"/>
      <c r="K871" s="83"/>
      <c r="L871" s="42"/>
    </row>
    <row r="872" spans="1:12" ht="12" customHeight="1" x14ac:dyDescent="0.2">
      <c r="G872" s="81"/>
      <c r="H872" s="402"/>
      <c r="I872" s="82"/>
      <c r="J872" s="82"/>
      <c r="K872" s="83"/>
      <c r="L872" s="42"/>
    </row>
    <row r="873" spans="1:12" ht="12" customHeight="1" x14ac:dyDescent="0.2">
      <c r="G873" s="81"/>
      <c r="H873" s="402"/>
      <c r="I873" s="82"/>
      <c r="J873" s="82"/>
      <c r="K873" s="83"/>
      <c r="L873" s="42"/>
    </row>
    <row r="874" spans="1:12" ht="12" customHeight="1" x14ac:dyDescent="0.2">
      <c r="G874" s="81"/>
      <c r="H874" s="402"/>
      <c r="I874" s="82"/>
      <c r="J874" s="82"/>
      <c r="K874" s="83"/>
      <c r="L874" s="42"/>
    </row>
    <row r="875" spans="1:12" ht="12" customHeight="1" x14ac:dyDescent="0.2">
      <c r="G875" s="81"/>
      <c r="H875" s="402"/>
      <c r="I875" s="82"/>
      <c r="J875" s="82"/>
      <c r="K875" s="83"/>
      <c r="L875" s="42"/>
    </row>
    <row r="876" spans="1:12" ht="12" customHeight="1" x14ac:dyDescent="0.2">
      <c r="G876" s="81"/>
      <c r="H876" s="402"/>
      <c r="I876" s="82"/>
      <c r="J876" s="82"/>
      <c r="K876" s="83"/>
      <c r="L876" s="42"/>
    </row>
    <row r="877" spans="1:12" ht="12" customHeight="1" x14ac:dyDescent="0.2">
      <c r="G877" s="81"/>
      <c r="H877" s="402"/>
      <c r="I877" s="82"/>
      <c r="J877" s="82"/>
      <c r="K877" s="83"/>
      <c r="L877" s="42"/>
    </row>
    <row r="878" spans="1:12" ht="12" customHeight="1" x14ac:dyDescent="0.2">
      <c r="G878" s="81"/>
      <c r="H878" s="402"/>
      <c r="I878" s="82"/>
      <c r="J878" s="82"/>
      <c r="K878" s="83"/>
      <c r="L878" s="42"/>
    </row>
    <row r="879" spans="1:12" ht="12" customHeight="1" x14ac:dyDescent="0.2">
      <c r="G879" s="81"/>
      <c r="H879" s="402"/>
      <c r="I879" s="82"/>
      <c r="J879" s="82"/>
      <c r="K879" s="83"/>
      <c r="L879" s="42"/>
    </row>
    <row r="880" spans="1:12" ht="12" customHeight="1" x14ac:dyDescent="0.2">
      <c r="G880" s="81"/>
      <c r="H880" s="402"/>
      <c r="I880" s="82"/>
      <c r="J880" s="82"/>
      <c r="K880" s="83"/>
      <c r="L880" s="42"/>
    </row>
    <row r="881" spans="1:12" ht="12" customHeight="1" x14ac:dyDescent="0.2">
      <c r="G881" s="81"/>
      <c r="H881" s="402"/>
      <c r="I881" s="82"/>
      <c r="J881" s="82"/>
      <c r="K881" s="83"/>
      <c r="L881" s="42"/>
    </row>
    <row r="882" spans="1:12" ht="12" customHeight="1" x14ac:dyDescent="0.2">
      <c r="A882" s="68" t="s">
        <v>391</v>
      </c>
      <c r="B882" s="69"/>
      <c r="C882" s="70"/>
      <c r="D882" s="70"/>
      <c r="E882" s="71" t="s">
        <v>614</v>
      </c>
      <c r="F882" s="98"/>
      <c r="G882" s="99"/>
      <c r="H882" s="404"/>
      <c r="I882" s="100"/>
      <c r="J882" s="100"/>
      <c r="K882" s="101"/>
      <c r="L882" s="42"/>
    </row>
  </sheetData>
  <sheetProtection selectLockedCells="1"/>
  <mergeCells count="4">
    <mergeCell ref="T206:V206"/>
    <mergeCell ref="M1:S1"/>
    <mergeCell ref="M206:P206"/>
    <mergeCell ref="Q206:S206"/>
  </mergeCells>
  <pageMargins left="1.3399999999999999" right="0.45" top="0.75" bottom="0.75" header="0.3" footer="0.3"/>
  <pageSetup scale="61" fitToWidth="0" fitToHeight="0" orientation="portrait" r:id="rId1"/>
  <headerFooter>
    <oddFooter>&amp;C&amp;P &amp;RRiyan (Pvt) Ltd.</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IBRAHIM AFLAH</cp:lastModifiedBy>
  <cp:lastPrinted>2019-04-01T09:51:55Z</cp:lastPrinted>
  <dcterms:created xsi:type="dcterms:W3CDTF">1997-08-04T14:16:05Z</dcterms:created>
  <dcterms:modified xsi:type="dcterms:W3CDTF">2019-04-14T04:41:44Z</dcterms:modified>
</cp:coreProperties>
</file>