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WS Projects\Common\4) 14 Islands Plant &amp; Water Supply Facilities\Package 1\"/>
    </mc:Choice>
  </mc:AlternateContent>
  <bookViews>
    <workbookView xWindow="0" yWindow="90" windowWidth="28755" windowHeight="14370"/>
  </bookViews>
  <sheets>
    <sheet name="Summary" sheetId="2" r:id="rId1"/>
    <sheet name="Kumundhoo" sheetId="1" r:id="rId2"/>
    <sheet name="Vaikaradhoo" sheetId="3" r:id="rId3"/>
    <sheet name="Nolhivaram" sheetId="4" r:id="rId4"/>
    <sheet name="Makunudhoo" sheetId="5" r:id="rId5"/>
    <sheet name="Nellaidhoo" sheetId="6" r:id="rId6"/>
  </sheets>
  <calcPr calcId="162913"/>
</workbook>
</file>

<file path=xl/calcChain.xml><?xml version="1.0" encoding="utf-8"?>
<calcChain xmlns="http://schemas.openxmlformats.org/spreadsheetml/2006/main">
  <c r="D70" i="6" l="1"/>
  <c r="D58" i="6"/>
  <c r="D51" i="6"/>
  <c r="I51" i="6"/>
  <c r="D27" i="6"/>
  <c r="D70" i="5"/>
  <c r="D58" i="5"/>
  <c r="D51" i="5"/>
  <c r="I51" i="5"/>
  <c r="D27" i="5"/>
  <c r="D70" i="4"/>
  <c r="D69" i="4"/>
  <c r="D58" i="4"/>
  <c r="D51" i="4"/>
  <c r="I51" i="4"/>
  <c r="D27" i="4"/>
  <c r="D70" i="3"/>
  <c r="D58" i="3"/>
  <c r="D51" i="3"/>
  <c r="I51" i="3"/>
  <c r="D27" i="3"/>
  <c r="D70" i="1"/>
  <c r="D58" i="1"/>
  <c r="D51" i="1"/>
  <c r="I51" i="1"/>
  <c r="D27" i="1"/>
  <c r="I61" i="6" l="1"/>
  <c r="I47" i="6"/>
  <c r="D47" i="6" s="1"/>
  <c r="D55" i="6" s="1"/>
  <c r="D64" i="6" s="1"/>
  <c r="K42" i="6"/>
  <c r="I24" i="6"/>
  <c r="D122" i="6"/>
  <c r="D121" i="6"/>
  <c r="D107" i="6"/>
  <c r="D106" i="6"/>
  <c r="I104" i="6"/>
  <c r="D104" i="6" s="1"/>
  <c r="D103" i="6"/>
  <c r="D102" i="6"/>
  <c r="D69" i="6"/>
  <c r="D68" i="6"/>
  <c r="D67" i="6"/>
  <c r="I125" i="6"/>
  <c r="D125" i="6" s="1"/>
  <c r="D61" i="6"/>
  <c r="D57" i="6"/>
  <c r="D66" i="6" s="1"/>
  <c r="D49" i="6"/>
  <c r="D48" i="6"/>
  <c r="D56" i="6" s="1"/>
  <c r="D65" i="6" s="1"/>
  <c r="M47" i="6"/>
  <c r="D43" i="6"/>
  <c r="D42" i="6"/>
  <c r="D40" i="6"/>
  <c r="D41" i="6" s="1"/>
  <c r="D39" i="6"/>
  <c r="D38" i="6"/>
  <c r="D37" i="6"/>
  <c r="K36" i="6"/>
  <c r="D36" i="6" s="1"/>
  <c r="D35" i="6"/>
  <c r="D34" i="6"/>
  <c r="D33" i="6"/>
  <c r="D26" i="6"/>
  <c r="D25" i="6"/>
  <c r="I31" i="6"/>
  <c r="D24" i="6"/>
  <c r="D23" i="6"/>
  <c r="D22" i="6"/>
  <c r="D21" i="6"/>
  <c r="D20" i="6"/>
  <c r="D19" i="6"/>
  <c r="D18" i="6"/>
  <c r="D17" i="6"/>
  <c r="K42" i="5"/>
  <c r="D122" i="5"/>
  <c r="D121" i="5"/>
  <c r="D107" i="5"/>
  <c r="D106" i="5"/>
  <c r="I104" i="5"/>
  <c r="D104" i="5" s="1"/>
  <c r="D103" i="5"/>
  <c r="D102" i="5"/>
  <c r="D69" i="5"/>
  <c r="D68" i="5"/>
  <c r="D67" i="5"/>
  <c r="I61" i="5"/>
  <c r="I125" i="5" s="1"/>
  <c r="D125" i="5" s="1"/>
  <c r="D61" i="5"/>
  <c r="D57" i="5"/>
  <c r="D66" i="5" s="1"/>
  <c r="D49" i="5"/>
  <c r="D48" i="5"/>
  <c r="D56" i="5" s="1"/>
  <c r="D65" i="5" s="1"/>
  <c r="M47" i="5"/>
  <c r="I47" i="5"/>
  <c r="D47" i="5"/>
  <c r="D55" i="5" s="1"/>
  <c r="D64" i="5" s="1"/>
  <c r="D43" i="5"/>
  <c r="D42" i="5"/>
  <c r="D40" i="5"/>
  <c r="D41" i="5" s="1"/>
  <c r="D39" i="5"/>
  <c r="D38" i="5"/>
  <c r="D37" i="5"/>
  <c r="K36" i="5"/>
  <c r="D36" i="5" s="1"/>
  <c r="D35" i="5"/>
  <c r="D34" i="5"/>
  <c r="D33" i="5"/>
  <c r="D26" i="5"/>
  <c r="D25" i="5"/>
  <c r="I24" i="5"/>
  <c r="I31" i="5" s="1"/>
  <c r="D24" i="5"/>
  <c r="D23" i="5"/>
  <c r="D22" i="5"/>
  <c r="D21" i="5"/>
  <c r="D20" i="5"/>
  <c r="D19" i="5"/>
  <c r="D18" i="5"/>
  <c r="D17" i="5"/>
  <c r="D107" i="4"/>
  <c r="D107" i="3"/>
  <c r="D106" i="1"/>
  <c r="I61" i="4"/>
  <c r="I125" i="4"/>
  <c r="D125" i="4" s="1"/>
  <c r="K42" i="4"/>
  <c r="D122" i="4"/>
  <c r="D121" i="4"/>
  <c r="D106" i="4"/>
  <c r="I104" i="4"/>
  <c r="D104" i="4" s="1"/>
  <c r="D103" i="4"/>
  <c r="D102" i="4"/>
  <c r="D68" i="4"/>
  <c r="D67" i="4"/>
  <c r="D61" i="4"/>
  <c r="D57" i="4"/>
  <c r="D66" i="4" s="1"/>
  <c r="D49" i="4"/>
  <c r="D48" i="4"/>
  <c r="D56" i="4" s="1"/>
  <c r="D65" i="4" s="1"/>
  <c r="M47" i="4"/>
  <c r="I47" i="4"/>
  <c r="D47" i="4"/>
  <c r="D55" i="4" s="1"/>
  <c r="D64" i="4" s="1"/>
  <c r="D43" i="4"/>
  <c r="D42" i="4"/>
  <c r="D40" i="4"/>
  <c r="D41" i="4" s="1"/>
  <c r="D39" i="4"/>
  <c r="D38" i="4"/>
  <c r="D37" i="4"/>
  <c r="K36" i="4"/>
  <c r="D36" i="4" s="1"/>
  <c r="D35" i="4"/>
  <c r="D34" i="4"/>
  <c r="D33" i="4"/>
  <c r="D26" i="4"/>
  <c r="D25" i="4"/>
  <c r="I24" i="4"/>
  <c r="I31" i="4" s="1"/>
  <c r="D24" i="4"/>
  <c r="D23" i="4"/>
  <c r="D22" i="4"/>
  <c r="D21" i="4"/>
  <c r="D20" i="4"/>
  <c r="D19" i="4"/>
  <c r="D18" i="4"/>
  <c r="D17" i="4"/>
  <c r="I24" i="1"/>
  <c r="I24" i="3"/>
  <c r="I31" i="3" s="1"/>
  <c r="I61" i="1"/>
  <c r="I47" i="1"/>
  <c r="I47" i="3"/>
  <c r="D47" i="3"/>
  <c r="D55" i="3" s="1"/>
  <c r="D64" i="3" s="1"/>
  <c r="K42" i="3"/>
  <c r="I125" i="3"/>
  <c r="D125" i="3"/>
  <c r="D122" i="3"/>
  <c r="D121" i="3"/>
  <c r="D106" i="3"/>
  <c r="I104" i="3"/>
  <c r="D104" i="3" s="1"/>
  <c r="D103" i="3"/>
  <c r="D102" i="3"/>
  <c r="D69" i="3"/>
  <c r="D68" i="3"/>
  <c r="D67" i="3"/>
  <c r="I61" i="3"/>
  <c r="D61" i="3"/>
  <c r="D57" i="3"/>
  <c r="D66" i="3" s="1"/>
  <c r="D49" i="3"/>
  <c r="D48" i="3"/>
  <c r="D56" i="3" s="1"/>
  <c r="D65" i="3" s="1"/>
  <c r="M47" i="3"/>
  <c r="D43" i="3"/>
  <c r="D42" i="3"/>
  <c r="D40" i="3"/>
  <c r="D41" i="3" s="1"/>
  <c r="D39" i="3"/>
  <c r="D38" i="3"/>
  <c r="D37" i="3"/>
  <c r="K36" i="3"/>
  <c r="D36" i="3" s="1"/>
  <c r="D35" i="3"/>
  <c r="D34" i="3"/>
  <c r="D33" i="3"/>
  <c r="D26" i="3"/>
  <c r="D25" i="3"/>
  <c r="D24" i="3"/>
  <c r="D23" i="3"/>
  <c r="D22" i="3"/>
  <c r="D21" i="3"/>
  <c r="D20" i="3"/>
  <c r="D19" i="3"/>
  <c r="D18" i="3"/>
  <c r="D17" i="3"/>
  <c r="I32" i="6" l="1"/>
  <c r="D32" i="6" s="1"/>
  <c r="D31" i="6"/>
  <c r="I32" i="5"/>
  <c r="D32" i="5" s="1"/>
  <c r="D31" i="5"/>
  <c r="I32" i="4"/>
  <c r="D32" i="4" s="1"/>
  <c r="D31" i="4"/>
  <c r="I32" i="3"/>
  <c r="D32" i="3" s="1"/>
  <c r="D31" i="3"/>
  <c r="D121" i="1"/>
  <c r="D120" i="1"/>
  <c r="D69" i="1" l="1"/>
  <c r="D68" i="1"/>
  <c r="D67" i="1" l="1"/>
  <c r="D105" i="1" l="1"/>
  <c r="I103" i="1"/>
  <c r="D103" i="1" s="1"/>
  <c r="D102" i="1"/>
  <c r="D101" i="1"/>
  <c r="D49" i="1"/>
  <c r="D57" i="1" s="1"/>
  <c r="D66" i="1" s="1"/>
  <c r="D48" i="1"/>
  <c r="D56" i="1" s="1"/>
  <c r="D65" i="1" s="1"/>
  <c r="M47" i="1"/>
  <c r="D43" i="1"/>
  <c r="K42" i="1"/>
  <c r="D42" i="1" s="1"/>
  <c r="D37" i="1"/>
  <c r="D40" i="1"/>
  <c r="D41" i="1" s="1"/>
  <c r="D39" i="1"/>
  <c r="D38" i="1"/>
  <c r="K36" i="1"/>
  <c r="D36" i="1" s="1"/>
  <c r="D35" i="1"/>
  <c r="D34" i="1"/>
  <c r="D33" i="1"/>
  <c r="D26" i="1"/>
  <c r="D25" i="1"/>
  <c r="I31" i="1"/>
  <c r="D24" i="1"/>
  <c r="D23" i="1"/>
  <c r="D22" i="1"/>
  <c r="D21" i="1"/>
  <c r="D20" i="1"/>
  <c r="D19" i="1"/>
  <c r="D18" i="1"/>
  <c r="D17" i="1"/>
  <c r="D61" i="1" l="1"/>
  <c r="I124" i="1"/>
  <c r="D124" i="1" s="1"/>
  <c r="D47" i="1"/>
  <c r="D55" i="1" s="1"/>
  <c r="D64" i="1" s="1"/>
  <c r="I32" i="1"/>
  <c r="D32" i="1" s="1"/>
  <c r="D31" i="1"/>
</calcChain>
</file>

<file path=xl/sharedStrings.xml><?xml version="1.0" encoding="utf-8"?>
<sst xmlns="http://schemas.openxmlformats.org/spreadsheetml/2006/main" count="1095" uniqueCount="146">
  <si>
    <t>No</t>
  </si>
  <si>
    <t>Item</t>
  </si>
  <si>
    <t>Unit</t>
  </si>
  <si>
    <t>Quantity</t>
  </si>
  <si>
    <t>Rate</t>
  </si>
  <si>
    <t>Amount</t>
  </si>
  <si>
    <t>Site Clearance</t>
  </si>
  <si>
    <t>Earth works</t>
  </si>
  <si>
    <t>LS</t>
  </si>
  <si>
    <t>Allow for all excavation work for foundations as follows</t>
  </si>
  <si>
    <t>m3</t>
  </si>
  <si>
    <t>Perimeter fence footings</t>
  </si>
  <si>
    <t>m2</t>
  </si>
  <si>
    <t>Concrete works</t>
  </si>
  <si>
    <t>Masonary works</t>
  </si>
  <si>
    <t>m</t>
  </si>
  <si>
    <t>Plastering works</t>
  </si>
  <si>
    <t>Others</t>
  </si>
  <si>
    <t>Nos</t>
  </si>
  <si>
    <t>Preliminaries</t>
  </si>
  <si>
    <t>Site management cost including set up of tempory services for contractor's services as maybe ncessary</t>
  </si>
  <si>
    <t>Months</t>
  </si>
  <si>
    <t>Mobilization to site</t>
  </si>
  <si>
    <t>Setup sign board on site</t>
  </si>
  <si>
    <t>Clean up site upon completion of works</t>
  </si>
  <si>
    <t>Demobilization</t>
  </si>
  <si>
    <t>Bill of Quantities</t>
  </si>
  <si>
    <t>Bill No</t>
  </si>
  <si>
    <t>GST 6%</t>
  </si>
  <si>
    <t>GRAND TOTAL</t>
  </si>
  <si>
    <t>SUMMARY SHEET</t>
  </si>
  <si>
    <t>Doors and windows</t>
  </si>
  <si>
    <t>Structural steel works</t>
  </si>
  <si>
    <t>50 x 50 PVC coated mesh for fence. Rate shall include properly securing the mesh to G.I steel frame</t>
  </si>
  <si>
    <t>150mm thick walls</t>
  </si>
  <si>
    <t>L</t>
  </si>
  <si>
    <t>NO</t>
  </si>
  <si>
    <t>B</t>
  </si>
  <si>
    <t>D</t>
  </si>
  <si>
    <t>Perimeter fence using 50mm &amp; 38mm G.I pipe as shown on drawing. Rate shall include all cuttings, weldings, applying of protective coating for welded joints, and, setting up the fence.</t>
  </si>
  <si>
    <t xml:space="preserve">Roofing </t>
  </si>
  <si>
    <t>Provide and fix lysaght gutter</t>
  </si>
  <si>
    <t>Plumbing</t>
  </si>
  <si>
    <t>Provide and fix 75mm down pipe</t>
  </si>
  <si>
    <t>nos</t>
  </si>
  <si>
    <t>Rate shall include clearing vegetation and levelling ground and transporting the cleared vegetaion to a location identified by island council</t>
  </si>
  <si>
    <t>Feed water tank and raw water storage tank</t>
  </si>
  <si>
    <t>Foundation for water storage tanks</t>
  </si>
  <si>
    <t>Ground levelling work for RO plant building</t>
  </si>
  <si>
    <t>A</t>
  </si>
  <si>
    <t>Excavation for Backwas tank foundation</t>
  </si>
  <si>
    <t>Excavation for tap bay foundation wall</t>
  </si>
  <si>
    <t>Excavation for harbour kiosk foundation wall</t>
  </si>
  <si>
    <t>Excavation for wall footings in RO plant building</t>
  </si>
  <si>
    <t>Allow for concrete works as follows. Rate shall include all reinforcement and formwork to cast the memebers as shown on drawing</t>
  </si>
  <si>
    <t>Wall footings for RO plant building walls</t>
  </si>
  <si>
    <t>Roof beams of RO plant building</t>
  </si>
  <si>
    <t>Lintel beams above windows</t>
  </si>
  <si>
    <t>Stiffener columns</t>
  </si>
  <si>
    <t>75mm concrete floor. Rate shall include provision of damp proof membrane as well</t>
  </si>
  <si>
    <t>Beams for storage tank foundation</t>
  </si>
  <si>
    <t>Storage tank foundation slab</t>
  </si>
  <si>
    <t>Backwash tank foundation</t>
  </si>
  <si>
    <t>Feed water tank</t>
  </si>
  <si>
    <t>Reject water tank</t>
  </si>
  <si>
    <t>Excavating trench for laying 63mm HDPE pipe from RO plant building to harbour kiosk. Rate shall include reinstating the trench as shown on drawing and provision of warning tape</t>
  </si>
  <si>
    <t>Excavate trench for laying 80mm HDPE pipe from RO plant to beach, for brine disposal pipe.  Rate shall include reinstating the trench as shown on drawing and provision of warning tape</t>
  </si>
  <si>
    <t>Casting of concrete ballast blocks</t>
  </si>
  <si>
    <t>Casting of diffuser blocks for end brine dischare pipe</t>
  </si>
  <si>
    <t>3000 high walls for RO plant building</t>
  </si>
  <si>
    <t>DED</t>
  </si>
  <si>
    <t>Water tap bay walls</t>
  </si>
  <si>
    <t>Harbour kiosk walls</t>
  </si>
  <si>
    <t>12.5mm plastering on both sides of walls of RO plant building</t>
  </si>
  <si>
    <t>12.5mm plastering on both sides of tap bay walls</t>
  </si>
  <si>
    <t>Applying primer and 2 paint coats on all walls of RO plant building</t>
  </si>
  <si>
    <t>Fixing 300 x 300 ceramic tiles on both sides of tap bay</t>
  </si>
  <si>
    <t>Fixing 300 x 300 ceramic tiles on both sides of harbour kiosk</t>
  </si>
  <si>
    <t>Provide 4 core, 150 sqmm from Island Main Power supply to Automatic Transfer Switch.</t>
  </si>
  <si>
    <t>Provide connection from ATS to Panel board</t>
  </si>
  <si>
    <t>Provide connection from Panel board to Main distribution board</t>
  </si>
  <si>
    <t>Provide connection from Distribution board to all pumps in the RO plant operation</t>
  </si>
  <si>
    <t>Provide ceiling mount energy saving light as shown on drawing. Rate shall include conned to switch</t>
  </si>
  <si>
    <t>Provide 13A power sockets as shown on drawing. Rate shall include connection to power</t>
  </si>
  <si>
    <t>Provide wall mount exhaust fan as shown on drawing</t>
  </si>
  <si>
    <t>Provide wall mount fan as shown on drawing</t>
  </si>
  <si>
    <t>Provide Door G1 as shown on drawing</t>
  </si>
  <si>
    <t>Rates for installing doors and windows should include all accessories needed to fix the door and window, and properliy fixing the door and window to frame.</t>
  </si>
  <si>
    <t>Provide Door G2 as shown on drawing</t>
  </si>
  <si>
    <t>Provide door R1 as shown on drawing</t>
  </si>
  <si>
    <t>Provide Door D1 as shown on drawing</t>
  </si>
  <si>
    <t>Provide Window W1 as shown on drawing</t>
  </si>
  <si>
    <t>Provide Window W2 as shown on drawing</t>
  </si>
  <si>
    <t xml:space="preserve">Nos </t>
  </si>
  <si>
    <t>Supply and fix roof sheets for RO plant building</t>
  </si>
  <si>
    <t>Provide ridge capping</t>
  </si>
  <si>
    <t>Provide 50 x 150 Rafters as shown on drawing</t>
  </si>
  <si>
    <t>Painting, tiling and ceiling works</t>
  </si>
  <si>
    <t>Fixing plywood ceiling, applying putty, fixing joints and applying paint coating</t>
  </si>
  <si>
    <t>Electrical and Mechanical works</t>
  </si>
  <si>
    <t xml:space="preserve">Supplying all Material and equipment and drilling bore well suitable for 160 to 110 mm tube well construction by rotary drilling method with drilling rig machine,air compressor, necessary accessories .equipments,tools,including fuel,drilling fluid, lubricant,Grease, Oil etc in Under ground formation at Ukulhas Island of Maldives Republic  including transporting rig machine and other vehicles up to site of work,  as per EPA approvals
</t>
  </si>
  <si>
    <t>Applying food grade paint coating on all inner sides of feed water tank</t>
  </si>
  <si>
    <t>Applying paint coating on all inner sides of brinestorage tank</t>
  </si>
  <si>
    <t>Provide water connection to Sink in testing lab</t>
  </si>
  <si>
    <t>Provide drain pipe for sink in testing lab and provide soak pit to drain the water</t>
  </si>
  <si>
    <t>Supplying and installation of submersible bore hole pump for bore well. Control for the pump should be installed in the operating room. Rate shall include provision of electricity for the pump</t>
  </si>
  <si>
    <t>Supplying and installation of filter pump. Rate shall include provision of electricity for the pump and providing necessary pipe work to connect the pump to media filters</t>
  </si>
  <si>
    <t>Supply and installaytion of High pressure RO pumps. Rate shall include provision of power to pump and connection of pump from Cartridge filter to RO modul</t>
  </si>
  <si>
    <t>Supply and installation of Chlorine dosing pump. Rate shall include provision of electricity for the pump and connection of pump to chlorine storage tank and chlorine dosing tank</t>
  </si>
  <si>
    <t>Supply and installation of recirculation pump. Rate shall include provision of electricity for pump and providing the pipe connection to pump and storage tanks as shown in schematic diagram</t>
  </si>
  <si>
    <t>Supply and installation of distribution pump for harbour kiosk. Rate shall include provision of electricity for the pump and connection of pump to harbour kiosk supply line.</t>
  </si>
  <si>
    <t>Supply and installation of backwash pump. Rate shall include provision of electricity for the pump and connection of pump from backwash tank and media filter</t>
  </si>
  <si>
    <t>Supply and installation of antiscalant dosing pump. Rate shall include provision of electricity for the pump and connection of pump from antiscalant storage tank to dosing point</t>
  </si>
  <si>
    <t>Provide media filters of total area 0.7 sqm. Rate shall include connection of media filter according to schematic diagram shown</t>
  </si>
  <si>
    <t>Provide cartridge filters as shown on schematic diagram. Rate shall include connection of filters according to schematic diagram shown</t>
  </si>
  <si>
    <t>Provide plastic or fiberglass backwash tank. Rate shall include connection of pipe work to tank as shown on schematic drawing.</t>
  </si>
  <si>
    <t>Provide plastic or fiberglass sodium hypochlorite storage tank. Rate shall include connection of pipe work.</t>
  </si>
  <si>
    <t>Provide plastic or fiberglass chlorine dosing tank. Rate shall include connection of pipe work</t>
  </si>
  <si>
    <t>Provide RTP 50 ton capacity storage tanks. Rate shall include setting up tank and connection of all pipe works</t>
  </si>
  <si>
    <t>Provide connection to tap bay from storage tank using 30mm OD PVC pipe</t>
  </si>
  <si>
    <t>Provide all pipe work within RO plant building including valves and fittings for smooth and efficient operation of the system</t>
  </si>
  <si>
    <t>Provide 63mm HDPE pipe to supply water to harbour kiosk</t>
  </si>
  <si>
    <t>Provide 80mm HDPE pipe for brine disposal</t>
  </si>
  <si>
    <t>SUB TOTAL</t>
  </si>
  <si>
    <t>H. Dh Kumundhoo</t>
  </si>
  <si>
    <t>CONSTRUCTION OF RO PLANT BUILDING AND WATER SUPPLY FACILITY - PACKAGE 1 ISLANDS</t>
  </si>
  <si>
    <t>CONSTRUCTION OF RO PLANT BUILDING AND WATER SUPPLY FACILITY  - HAA DHAAL VAIKARADHOO</t>
  </si>
  <si>
    <t>H.Dh Vaikaradhoo</t>
  </si>
  <si>
    <t>CONSTRUCTION OF RO PLANT BUILDING AND WATER SUPPLY FACILITY  - HAA DHAAL NOLHIVARAM</t>
  </si>
  <si>
    <t>Provide Door R2 as shown on drawing</t>
  </si>
  <si>
    <t>Provide RC bench in Testin lab area wish masonry support walls and 100mm thick concrete topping. Top of bench should be tile finished</t>
  </si>
  <si>
    <t>Provide 50 x 38 Battens as shown on drawing</t>
  </si>
  <si>
    <t>H.Dh Nolhivaram</t>
  </si>
  <si>
    <t>CONSTRUCTION OF RO PLANT BUILDING AND WATER SUPPLY FACILITY  - HAA DHAAL MAKUNUDHOO</t>
  </si>
  <si>
    <t>H.Dh Makunudhoo</t>
  </si>
  <si>
    <t>Supply and installation of RO plant of production capacity of 15 tons per day. Rate shall include all connection and fittings.</t>
  </si>
  <si>
    <t>CONSTRUCTION OF RO PLANT BUILDING AND WATER SUPPLY FACILITY  - HAA DHAAL NELLAIDHOO</t>
  </si>
  <si>
    <t>H.Dh Nellaidhoo</t>
  </si>
  <si>
    <t>Excavate for perimeter wall</t>
  </si>
  <si>
    <t>300 high perimeter wall</t>
  </si>
  <si>
    <t>12.5mm plastering on both sides of harbour kiosk walls</t>
  </si>
  <si>
    <t>12.5mm plastering on both sides of perimeter wall</t>
  </si>
  <si>
    <t>Applying paint coating on both sides of perimeter fence wall</t>
  </si>
  <si>
    <t>12.5mm plastering on both sides of harbour kiosk</t>
  </si>
  <si>
    <t>Applying paint coating on bothe sides of perimeter wall</t>
  </si>
  <si>
    <t>Applying paint coating on both sides of perimeter 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</si>
</sst>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s>
  <fills count="2">
    <fill>
      <patternFill patternType="none"/>
    </fill>
    <fill>
      <patternFill patternType="gray125"/>
    </fill>
  </fills>
  <borders count="14">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thin">
        <color indexed="64"/>
      </left>
      <right style="thin">
        <color indexed="64"/>
      </right>
      <top style="hair">
        <color auto="1"/>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medium">
        <color indexed="64"/>
      </bottom>
      <diagonal/>
    </border>
    <border>
      <left/>
      <right/>
      <top style="hair">
        <color auto="1"/>
      </top>
      <bottom style="thin">
        <color indexed="64"/>
      </bottom>
      <diagonal/>
    </border>
  </borders>
  <cellStyleXfs count="2">
    <xf numFmtId="0" fontId="0" fillId="0" borderId="0"/>
    <xf numFmtId="43" fontId="1" fillId="0" borderId="0" applyFont="0" applyFill="0" applyBorder="0" applyAlignment="0" applyProtection="0"/>
  </cellStyleXfs>
  <cellXfs count="114">
    <xf numFmtId="0" fontId="0" fillId="0" borderId="0" xfId="0"/>
    <xf numFmtId="0" fontId="0" fillId="0" borderId="0" xfId="0" applyAlignment="1">
      <alignment horizontal="center"/>
    </xf>
    <xf numFmtId="0" fontId="2" fillId="0" borderId="0" xfId="0" applyFont="1" applyAlignment="1">
      <alignment horizontal="center"/>
    </xf>
    <xf numFmtId="0" fontId="0" fillId="0" borderId="0" xfId="0" applyAlignment="1">
      <alignment vertical="center"/>
    </xf>
    <xf numFmtId="0" fontId="2" fillId="0" borderId="1" xfId="0" applyFont="1" applyBorder="1" applyAlignment="1">
      <alignment horizontal="center"/>
    </xf>
    <xf numFmtId="0" fontId="2" fillId="0" borderId="0" xfId="0" applyFont="1" applyBorder="1" applyAlignment="1">
      <alignment horizontal="center"/>
    </xf>
    <xf numFmtId="0" fontId="0" fillId="0" borderId="0" xfId="0" applyBorder="1"/>
    <xf numFmtId="0" fontId="0" fillId="0" borderId="0"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5" xfId="0" applyFont="1" applyBorder="1" applyAlignment="1">
      <alignment horizontal="left"/>
    </xf>
    <xf numFmtId="0" fontId="0" fillId="0" borderId="6" xfId="0" applyFont="1" applyBorder="1" applyAlignment="1">
      <alignment horizontal="center"/>
    </xf>
    <xf numFmtId="0" fontId="0" fillId="0" borderId="6" xfId="0" applyFont="1" applyBorder="1" applyAlignment="1">
      <alignment horizontal="left" indent="1"/>
    </xf>
    <xf numFmtId="0" fontId="2" fillId="0" borderId="6" xfId="0" applyFont="1" applyBorder="1" applyAlignment="1">
      <alignment horizontal="center"/>
    </xf>
    <xf numFmtId="0" fontId="0" fillId="0" borderId="6" xfId="0" applyFont="1" applyBorder="1" applyAlignment="1">
      <alignment horizontal="left" wrapText="1" indent="1"/>
    </xf>
    <xf numFmtId="0" fontId="0" fillId="0" borderId="6" xfId="0" applyFont="1" applyBorder="1" applyAlignment="1">
      <alignment horizontal="center" vertical="center"/>
    </xf>
    <xf numFmtId="0" fontId="2" fillId="0" borderId="6" xfId="0" applyFont="1" applyBorder="1"/>
    <xf numFmtId="0" fontId="0" fillId="0" borderId="6" xfId="0" applyBorder="1" applyAlignment="1">
      <alignment horizontal="center"/>
    </xf>
    <xf numFmtId="0" fontId="0" fillId="0" borderId="6" xfId="0" applyBorder="1"/>
    <xf numFmtId="0" fontId="0" fillId="0" borderId="6" xfId="0" applyBorder="1" applyAlignment="1">
      <alignment horizontal="left" wrapText="1" indent="1"/>
    </xf>
    <xf numFmtId="0" fontId="0" fillId="0" borderId="6" xfId="0" applyBorder="1" applyAlignment="1">
      <alignment horizontal="center" vertical="center"/>
    </xf>
    <xf numFmtId="43" fontId="0" fillId="0" borderId="6" xfId="1" applyFont="1" applyBorder="1" applyAlignment="1">
      <alignment horizontal="center" vertical="center"/>
    </xf>
    <xf numFmtId="0" fontId="2" fillId="0" borderId="6" xfId="0" applyFont="1" applyBorder="1" applyAlignment="1">
      <alignment horizontal="left"/>
    </xf>
    <xf numFmtId="0" fontId="2" fillId="0" borderId="6" xfId="0" applyFont="1" applyBorder="1" applyAlignment="1">
      <alignment horizontal="left" wrapText="1"/>
    </xf>
    <xf numFmtId="0" fontId="2" fillId="0" borderId="0" xfId="0" applyFont="1" applyBorder="1" applyAlignment="1">
      <alignment horizontal="center" vertical="center"/>
    </xf>
    <xf numFmtId="0" fontId="0" fillId="0" borderId="0" xfId="0" applyBorder="1" applyAlignment="1">
      <alignment vertical="center"/>
    </xf>
    <xf numFmtId="0" fontId="2" fillId="0" borderId="0"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Fill="1" applyBorder="1" applyAlignment="1">
      <alignment horizontal="left" vertical="center" indent="1"/>
    </xf>
    <xf numFmtId="0" fontId="2" fillId="0" borderId="3" xfId="0" applyFont="1" applyBorder="1" applyAlignment="1">
      <alignment horizontal="left" vertical="center" indent="1"/>
    </xf>
    <xf numFmtId="0" fontId="4" fillId="0" borderId="0" xfId="0" applyFont="1"/>
    <xf numFmtId="0" fontId="5" fillId="0" borderId="0" xfId="0" applyFont="1" applyAlignment="1"/>
    <xf numFmtId="0" fontId="5" fillId="0" borderId="0" xfId="0" applyFont="1" applyBorder="1" applyAlignment="1">
      <alignment horizontal="center"/>
    </xf>
    <xf numFmtId="0" fontId="0" fillId="0" borderId="8" xfId="0" applyBorder="1" applyAlignment="1">
      <alignment horizontal="center" vertical="center"/>
    </xf>
    <xf numFmtId="0" fontId="0" fillId="0" borderId="8" xfId="0" applyBorder="1" applyAlignment="1">
      <alignment horizontal="left" wrapText="1" indent="1"/>
    </xf>
    <xf numFmtId="0" fontId="0" fillId="0" borderId="6" xfId="0" applyBorder="1" applyAlignment="1">
      <alignment horizontal="left" vertical="center" wrapText="1" indent="1"/>
    </xf>
    <xf numFmtId="0" fontId="0" fillId="0" borderId="9" xfId="0" applyFont="1" applyBorder="1" applyAlignment="1">
      <alignment horizontal="center" vertical="center"/>
    </xf>
    <xf numFmtId="0" fontId="0" fillId="0" borderId="9" xfId="0" applyBorder="1" applyAlignment="1">
      <alignment horizontal="left" wrapText="1" indent="1"/>
    </xf>
    <xf numFmtId="0" fontId="0" fillId="0" borderId="9" xfId="0" applyBorder="1" applyAlignment="1">
      <alignment horizontal="center" vertical="center"/>
    </xf>
    <xf numFmtId="43" fontId="0" fillId="0" borderId="9" xfId="1" applyFont="1" applyBorder="1" applyAlignment="1">
      <alignment horizontal="center" vertical="center"/>
    </xf>
    <xf numFmtId="0" fontId="2" fillId="0" borderId="9" xfId="0" applyFont="1" applyBorder="1" applyAlignment="1">
      <alignment horizontal="left" wrapText="1"/>
    </xf>
    <xf numFmtId="0" fontId="0" fillId="0" borderId="5" xfId="0" applyBorder="1" applyAlignment="1">
      <alignment horizontal="center" vertical="center"/>
    </xf>
    <xf numFmtId="0" fontId="0" fillId="0" borderId="5" xfId="0" applyBorder="1" applyAlignment="1">
      <alignment horizontal="left" wrapText="1" indent="1"/>
    </xf>
    <xf numFmtId="0" fontId="0" fillId="0" borderId="8" xfId="0" applyBorder="1" applyAlignment="1">
      <alignment horizontal="center"/>
    </xf>
    <xf numFmtId="0" fontId="0" fillId="0" borderId="8" xfId="0" applyBorder="1" applyAlignment="1">
      <alignment horizontal="left" wrapText="1" indent="2"/>
    </xf>
    <xf numFmtId="43" fontId="0" fillId="0" borderId="5" xfId="1"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2" fontId="0" fillId="0" borderId="6" xfId="0" applyNumberFormat="1" applyBorder="1" applyAlignment="1">
      <alignment horizontal="center" vertical="center"/>
    </xf>
    <xf numFmtId="2" fontId="0" fillId="0" borderId="6" xfId="0" applyNumberFormat="1" applyFont="1" applyBorder="1" applyAlignment="1">
      <alignment horizontal="center" vertical="center"/>
    </xf>
    <xf numFmtId="0" fontId="0" fillId="0" borderId="6" xfId="0" applyBorder="1" applyAlignment="1">
      <alignment horizontal="left" indent="1"/>
    </xf>
    <xf numFmtId="2" fontId="0" fillId="0" borderId="8" xfId="0" applyNumberFormat="1" applyFont="1" applyBorder="1" applyAlignment="1">
      <alignment horizontal="center" vertical="center"/>
    </xf>
    <xf numFmtId="43" fontId="2" fillId="0" borderId="0" xfId="1" applyFont="1" applyBorder="1" applyAlignment="1">
      <alignment horizontal="center" vertical="center"/>
    </xf>
    <xf numFmtId="43" fontId="2" fillId="0" borderId="3" xfId="1" applyFont="1" applyBorder="1" applyAlignment="1">
      <alignment horizontal="center" vertical="center"/>
    </xf>
    <xf numFmtId="43" fontId="2" fillId="0" borderId="3" xfId="1" applyFont="1" applyBorder="1" applyAlignment="1">
      <alignment vertical="center"/>
    </xf>
    <xf numFmtId="0" fontId="0" fillId="0" borderId="7" xfId="0" applyBorder="1" applyAlignment="1">
      <alignment vertical="center"/>
    </xf>
    <xf numFmtId="0" fontId="2" fillId="0" borderId="7" xfId="0" applyFont="1" applyFill="1" applyBorder="1" applyAlignment="1">
      <alignment horizontal="right" vertical="center"/>
    </xf>
    <xf numFmtId="43" fontId="2" fillId="0" borderId="7" xfId="0" applyNumberFormat="1" applyFont="1" applyBorder="1" applyAlignment="1">
      <alignment vertical="center"/>
    </xf>
    <xf numFmtId="43" fontId="0" fillId="0" borderId="6" xfId="1" applyFont="1" applyBorder="1" applyAlignment="1">
      <alignment horizontal="center"/>
    </xf>
    <xf numFmtId="43" fontId="2" fillId="0" borderId="6" xfId="1" applyFont="1" applyBorder="1" applyAlignment="1">
      <alignment horizontal="center"/>
    </xf>
    <xf numFmtId="43" fontId="0" fillId="0" borderId="6" xfId="1" applyFont="1" applyBorder="1"/>
    <xf numFmtId="43" fontId="0" fillId="0" borderId="9" xfId="1" applyFont="1" applyBorder="1"/>
    <xf numFmtId="43" fontId="0" fillId="0" borderId="9" xfId="1" applyFont="1" applyBorder="1" applyAlignment="1">
      <alignment horizontal="center"/>
    </xf>
    <xf numFmtId="43" fontId="0" fillId="0" borderId="8" xfId="1" applyFont="1" applyBorder="1"/>
    <xf numFmtId="43" fontId="0" fillId="0" borderId="5" xfId="1" applyFont="1" applyBorder="1"/>
    <xf numFmtId="43" fontId="0" fillId="0" borderId="10" xfId="1" applyFont="1" applyBorder="1"/>
    <xf numFmtId="0" fontId="6" fillId="0" borderId="0" xfId="0" applyFont="1" applyAlignment="1">
      <alignment horizontal="center" vertical="center"/>
    </xf>
    <xf numFmtId="0" fontId="7" fillId="0" borderId="0" xfId="0" applyFont="1" applyAlignment="1">
      <alignment horizontal="center" vertical="center"/>
    </xf>
    <xf numFmtId="164" fontId="0" fillId="0" borderId="8" xfId="0" applyNumberFormat="1" applyFont="1"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left" indent="1"/>
    </xf>
    <xf numFmtId="0" fontId="0" fillId="0" borderId="10" xfId="0" applyBorder="1" applyAlignment="1">
      <alignment horizontal="center" vertical="center"/>
    </xf>
    <xf numFmtId="0" fontId="0" fillId="0" borderId="10" xfId="0" applyBorder="1" applyAlignment="1">
      <alignment horizontal="left" vertical="center" wrapText="1" indent="1"/>
    </xf>
    <xf numFmtId="1" fontId="0" fillId="0" borderId="6" xfId="0" applyNumberFormat="1" applyBorder="1" applyAlignment="1">
      <alignment horizontal="center" vertical="center"/>
    </xf>
    <xf numFmtId="0" fontId="6" fillId="0" borderId="0" xfId="0" applyFont="1" applyFill="1" applyBorder="1" applyAlignment="1">
      <alignment horizontal="center" vertical="center"/>
    </xf>
    <xf numFmtId="0" fontId="6" fillId="0" borderId="0" xfId="0" applyFont="1"/>
    <xf numFmtId="164" fontId="0" fillId="0" borderId="6" xfId="0" applyNumberFormat="1" applyBorder="1" applyAlignment="1">
      <alignment horizontal="center" vertical="center"/>
    </xf>
    <xf numFmtId="164" fontId="0" fillId="0" borderId="6" xfId="0" applyNumberFormat="1" applyBorder="1" applyAlignment="1">
      <alignment horizontal="center"/>
    </xf>
    <xf numFmtId="0" fontId="6" fillId="0" borderId="0" xfId="0" applyFont="1" applyAlignment="1">
      <alignment horizontal="center"/>
    </xf>
    <xf numFmtId="0" fontId="7" fillId="0" borderId="0" xfId="0" applyFont="1" applyAlignment="1">
      <alignment horizontal="center"/>
    </xf>
    <xf numFmtId="0" fontId="0" fillId="0" borderId="9" xfId="0" applyFont="1" applyBorder="1" applyAlignment="1">
      <alignment horizontal="left" vertical="top" wrapText="1"/>
    </xf>
    <xf numFmtId="0" fontId="0" fillId="0" borderId="9" xfId="0" applyBorder="1" applyAlignment="1">
      <alignment horizontal="center"/>
    </xf>
    <xf numFmtId="0" fontId="2" fillId="0" borderId="0" xfId="0" applyFont="1" applyAlignment="1">
      <alignment horizontal="center"/>
    </xf>
    <xf numFmtId="0" fontId="0" fillId="0" borderId="6" xfId="0" applyBorder="1" applyAlignment="1">
      <alignment horizontal="left" vertical="top" wrapText="1" indent="1"/>
    </xf>
    <xf numFmtId="0" fontId="0" fillId="0" borderId="9" xfId="0" applyBorder="1" applyAlignment="1">
      <alignment horizontal="left" vertical="center" wrapText="1" indent="1"/>
    </xf>
    <xf numFmtId="0" fontId="0" fillId="0" borderId="9" xfId="0" applyBorder="1" applyAlignment="1">
      <alignment horizontal="left" vertical="top" wrapText="1" indent="1"/>
    </xf>
    <xf numFmtId="0" fontId="8" fillId="0" borderId="11" xfId="0" applyFont="1" applyFill="1" applyBorder="1" applyAlignment="1">
      <alignment horizontal="left" vertical="top" wrapText="1" indent="1"/>
    </xf>
    <xf numFmtId="2" fontId="0" fillId="0" borderId="9" xfId="0" applyNumberFormat="1" applyBorder="1" applyAlignment="1">
      <alignment horizontal="center" vertical="center"/>
    </xf>
    <xf numFmtId="0" fontId="6" fillId="0" borderId="0" xfId="0" applyFont="1" applyFill="1" applyAlignment="1">
      <alignment horizontal="center" vertical="center"/>
    </xf>
    <xf numFmtId="0" fontId="0" fillId="0" borderId="6" xfId="0" applyBorder="1" applyAlignment="1">
      <alignment horizontal="left" wrapText="1"/>
    </xf>
    <xf numFmtId="0" fontId="8" fillId="0" borderId="6" xfId="0" applyFont="1" applyBorder="1" applyAlignment="1">
      <alignment horizontal="left" indent="1"/>
    </xf>
    <xf numFmtId="0" fontId="8" fillId="0" borderId="6" xfId="0" applyFont="1" applyBorder="1" applyAlignment="1">
      <alignment horizontal="left" wrapText="1" indent="1"/>
    </xf>
    <xf numFmtId="0" fontId="8" fillId="0" borderId="6" xfId="0" applyFont="1" applyBorder="1" applyAlignment="1">
      <alignment horizontal="left" vertical="top" wrapText="1" indent="1"/>
    </xf>
    <xf numFmtId="0" fontId="3" fillId="0" borderId="6" xfId="0" applyFont="1" applyBorder="1" applyAlignment="1">
      <alignment horizontal="left" wrapText="1"/>
    </xf>
    <xf numFmtId="0" fontId="2" fillId="0" borderId="2" xfId="0" applyFont="1" applyBorder="1" applyAlignment="1">
      <alignment horizontal="right"/>
    </xf>
    <xf numFmtId="0" fontId="0" fillId="0" borderId="2" xfId="0" applyBorder="1"/>
    <xf numFmtId="0" fontId="2" fillId="0" borderId="2" xfId="0" applyFont="1" applyBorder="1"/>
    <xf numFmtId="0" fontId="0" fillId="0" borderId="12" xfId="0" applyBorder="1"/>
    <xf numFmtId="0" fontId="2" fillId="0" borderId="12" xfId="0" applyFont="1" applyBorder="1" applyAlignment="1">
      <alignment horizontal="right"/>
    </xf>
    <xf numFmtId="0" fontId="0" fillId="0" borderId="6" xfId="0" applyFill="1" applyBorder="1" applyAlignment="1">
      <alignment horizontal="center" vertical="center"/>
    </xf>
    <xf numFmtId="0" fontId="0" fillId="0" borderId="6" xfId="0" applyFill="1" applyBorder="1" applyAlignment="1">
      <alignment horizontal="left" vertical="center" wrapText="1" indent="1"/>
    </xf>
    <xf numFmtId="43" fontId="0" fillId="0" borderId="6" xfId="1" applyFont="1" applyFill="1" applyBorder="1"/>
    <xf numFmtId="0" fontId="0" fillId="0" borderId="0" xfId="0" applyFill="1"/>
    <xf numFmtId="0" fontId="6" fillId="0" borderId="0" xfId="0" applyFont="1" applyFill="1" applyAlignment="1">
      <alignment horizontal="center"/>
    </xf>
    <xf numFmtId="2" fontId="6" fillId="0" borderId="0" xfId="0" applyNumberFormat="1" applyFont="1" applyAlignment="1">
      <alignment horizontal="center" vertical="center"/>
    </xf>
    <xf numFmtId="0" fontId="2" fillId="0" borderId="13" xfId="0" applyFont="1" applyBorder="1" applyAlignment="1">
      <alignment horizontal="center" vertical="center"/>
    </xf>
    <xf numFmtId="0" fontId="2" fillId="0" borderId="13" xfId="0" applyFont="1" applyBorder="1" applyAlignment="1">
      <alignment horizontal="left" vertical="center" indent="1"/>
    </xf>
    <xf numFmtId="43" fontId="2" fillId="0" borderId="13" xfId="1" applyFont="1" applyBorder="1" applyAlignment="1">
      <alignment vertical="center"/>
    </xf>
    <xf numFmtId="0" fontId="5" fillId="0" borderId="0" xfId="0" applyFont="1" applyBorder="1" applyAlignment="1">
      <alignment horizontal="center"/>
    </xf>
    <xf numFmtId="0" fontId="5" fillId="0" borderId="0" xfId="0" applyFont="1" applyAlignment="1">
      <alignment horizontal="center"/>
    </xf>
    <xf numFmtId="0" fontId="5" fillId="0" borderId="0" xfId="0" applyFont="1" applyAlignment="1">
      <alignment horizontal="center" vertical="center" wrapText="1"/>
    </xf>
    <xf numFmtId="0" fontId="2"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2"/>
  <sheetViews>
    <sheetView tabSelected="1" zoomScale="115" zoomScaleNormal="115" workbookViewId="0">
      <selection activeCell="I21" sqref="I21"/>
    </sheetView>
  </sheetViews>
  <sheetFormatPr defaultRowHeight="15" x14ac:dyDescent="0.25"/>
  <cols>
    <col min="1" max="1" width="2.42578125" customWidth="1"/>
    <col min="2" max="2" width="13.42578125" customWidth="1"/>
    <col min="3" max="3" width="37" customWidth="1"/>
    <col min="4" max="4" width="22.42578125" customWidth="1"/>
  </cols>
  <sheetData>
    <row r="1" spans="2:8" s="32" customFormat="1" ht="15.75" x14ac:dyDescent="0.25">
      <c r="B1" s="112" t="s">
        <v>125</v>
      </c>
      <c r="C1" s="112"/>
      <c r="D1" s="112"/>
      <c r="E1" s="33"/>
      <c r="F1" s="33"/>
      <c r="G1" s="33"/>
    </row>
    <row r="2" spans="2:8" s="32" customFormat="1" ht="15.75" x14ac:dyDescent="0.25">
      <c r="B2" s="112"/>
      <c r="C2" s="112"/>
      <c r="D2" s="112"/>
      <c r="E2" s="33"/>
      <c r="F2" s="33"/>
      <c r="G2" s="33"/>
    </row>
    <row r="3" spans="2:8" s="32" customFormat="1" ht="15.75" x14ac:dyDescent="0.25">
      <c r="B3" s="111" t="s">
        <v>26</v>
      </c>
      <c r="C3" s="111"/>
      <c r="D3" s="111"/>
      <c r="E3" s="33"/>
      <c r="F3" s="33"/>
      <c r="G3" s="33"/>
    </row>
    <row r="4" spans="2:8" s="32" customFormat="1" ht="15.75" x14ac:dyDescent="0.25">
      <c r="B4" s="110" t="s">
        <v>30</v>
      </c>
      <c r="C4" s="110"/>
      <c r="D4" s="110"/>
      <c r="E4" s="34"/>
      <c r="F4" s="34"/>
      <c r="G4" s="34"/>
    </row>
    <row r="5" spans="2:8" x14ac:dyDescent="0.25">
      <c r="B5" s="4"/>
      <c r="C5" s="4"/>
      <c r="D5" s="4"/>
      <c r="E5" s="5"/>
      <c r="F5" s="5"/>
      <c r="G5" s="5"/>
      <c r="H5" s="6"/>
    </row>
    <row r="6" spans="2:8" s="3" customFormat="1" ht="23.25" customHeight="1" x14ac:dyDescent="0.25">
      <c r="B6" s="27" t="s">
        <v>27</v>
      </c>
      <c r="C6" s="27" t="s">
        <v>1</v>
      </c>
      <c r="D6" s="27" t="s">
        <v>5</v>
      </c>
      <c r="E6" s="24"/>
      <c r="F6" s="24"/>
      <c r="G6" s="24"/>
      <c r="H6" s="25"/>
    </row>
    <row r="7" spans="2:8" s="3" customFormat="1" ht="23.25" customHeight="1" x14ac:dyDescent="0.25">
      <c r="B7" s="24">
        <v>1</v>
      </c>
      <c r="C7" s="26" t="s">
        <v>124</v>
      </c>
      <c r="D7" s="54"/>
      <c r="E7" s="7"/>
      <c r="F7" s="24"/>
      <c r="G7" s="24"/>
      <c r="H7" s="25"/>
    </row>
    <row r="8" spans="2:8" s="3" customFormat="1" ht="23.25" customHeight="1" x14ac:dyDescent="0.25">
      <c r="B8" s="28">
        <v>2</v>
      </c>
      <c r="C8" s="29" t="s">
        <v>127</v>
      </c>
      <c r="D8" s="55"/>
      <c r="E8" s="7"/>
      <c r="F8" s="24"/>
      <c r="G8" s="24"/>
      <c r="H8" s="25"/>
    </row>
    <row r="9" spans="2:8" s="3" customFormat="1" ht="23.25" customHeight="1" x14ac:dyDescent="0.25">
      <c r="B9" s="28">
        <v>3</v>
      </c>
      <c r="C9" s="30" t="s">
        <v>132</v>
      </c>
      <c r="D9" s="56"/>
      <c r="E9" s="25"/>
      <c r="F9" s="25"/>
      <c r="G9" s="25"/>
      <c r="H9" s="25"/>
    </row>
    <row r="10" spans="2:8" s="3" customFormat="1" ht="23.25" customHeight="1" x14ac:dyDescent="0.25">
      <c r="B10" s="28">
        <v>4</v>
      </c>
      <c r="C10" s="31" t="s">
        <v>134</v>
      </c>
      <c r="D10" s="56"/>
    </row>
    <row r="11" spans="2:8" s="3" customFormat="1" ht="23.25" customHeight="1" x14ac:dyDescent="0.25">
      <c r="B11" s="107">
        <v>5</v>
      </c>
      <c r="C11" s="108" t="s">
        <v>137</v>
      </c>
      <c r="D11" s="109"/>
    </row>
    <row r="12" spans="2:8" s="3" customFormat="1" ht="25.5" customHeight="1" thickBot="1" x14ac:dyDescent="0.3">
      <c r="B12" s="57"/>
      <c r="C12" s="58" t="s">
        <v>29</v>
      </c>
      <c r="D12" s="59"/>
    </row>
  </sheetData>
  <mergeCells count="3">
    <mergeCell ref="B4:D4"/>
    <mergeCell ref="B3:D3"/>
    <mergeCell ref="B1: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8"/>
  <sheetViews>
    <sheetView zoomScaleNormal="100" zoomScaleSheetLayoutView="115" zoomScalePageLayoutView="85" workbookViewId="0">
      <pane ySplit="4" topLeftCell="A57" activePane="bottomLeft" state="frozen"/>
      <selection pane="bottomLeft" activeCell="H1" sqref="H1:M104857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3" t="s">
        <v>126</v>
      </c>
      <c r="B1" s="113"/>
      <c r="C1" s="113"/>
      <c r="D1" s="113"/>
      <c r="E1" s="113"/>
      <c r="F1" s="113"/>
    </row>
    <row r="2" spans="1:13" x14ac:dyDescent="0.25">
      <c r="A2" s="113" t="s">
        <v>26</v>
      </c>
      <c r="B2" s="113"/>
      <c r="C2" s="113"/>
      <c r="D2" s="113"/>
      <c r="E2" s="113"/>
      <c r="F2" s="113"/>
    </row>
    <row r="3" spans="1:13" x14ac:dyDescent="0.25">
      <c r="A3" s="4"/>
      <c r="B3" s="4"/>
      <c r="C3" s="4"/>
      <c r="D3" s="4"/>
      <c r="E3" s="4"/>
      <c r="F3" s="4"/>
    </row>
    <row r="4" spans="1:13" s="2"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2" customFormat="1" x14ac:dyDescent="0.25">
      <c r="A5" s="9">
        <v>1</v>
      </c>
      <c r="B5" s="10" t="s">
        <v>19</v>
      </c>
      <c r="C5" s="9"/>
      <c r="D5" s="9"/>
      <c r="E5" s="9"/>
      <c r="F5" s="9"/>
      <c r="H5" s="69"/>
      <c r="I5" s="69"/>
      <c r="J5" s="69"/>
      <c r="K5" s="69"/>
      <c r="L5" s="81"/>
    </row>
    <row r="6" spans="1:13" s="2" customFormat="1" x14ac:dyDescent="0.25">
      <c r="A6" s="11">
        <v>1.1000000000000001</v>
      </c>
      <c r="B6" s="12" t="s">
        <v>22</v>
      </c>
      <c r="C6" s="11" t="s">
        <v>8</v>
      </c>
      <c r="D6" s="11">
        <v>1</v>
      </c>
      <c r="E6" s="60"/>
      <c r="F6" s="60"/>
      <c r="H6" s="69"/>
      <c r="I6" s="69"/>
      <c r="J6" s="69"/>
      <c r="K6" s="69"/>
      <c r="L6" s="81"/>
    </row>
    <row r="7" spans="1:13" s="2" customFormat="1" ht="45.75" customHeight="1" x14ac:dyDescent="0.25">
      <c r="A7" s="15">
        <v>1.2</v>
      </c>
      <c r="B7" s="14" t="s">
        <v>20</v>
      </c>
      <c r="C7" s="15" t="s">
        <v>21</v>
      </c>
      <c r="D7" s="11"/>
      <c r="E7" s="60"/>
      <c r="F7" s="60"/>
      <c r="H7" s="69"/>
      <c r="I7" s="69"/>
      <c r="J7" s="69"/>
      <c r="K7" s="69"/>
      <c r="L7" s="81"/>
    </row>
    <row r="8" spans="1:13" s="2" customFormat="1" x14ac:dyDescent="0.25">
      <c r="A8" s="11">
        <v>1.3</v>
      </c>
      <c r="B8" s="14" t="s">
        <v>23</v>
      </c>
      <c r="C8" s="11" t="s">
        <v>8</v>
      </c>
      <c r="D8" s="11">
        <v>1</v>
      </c>
      <c r="E8" s="60"/>
      <c r="F8" s="60"/>
      <c r="H8" s="69"/>
      <c r="I8" s="69"/>
      <c r="J8" s="69"/>
      <c r="K8" s="69"/>
      <c r="L8" s="81"/>
    </row>
    <row r="9" spans="1:13" s="2" customFormat="1" ht="30" x14ac:dyDescent="0.25">
      <c r="A9" s="11">
        <v>1.4</v>
      </c>
      <c r="B9" s="14" t="s">
        <v>24</v>
      </c>
      <c r="C9" s="11" t="s">
        <v>8</v>
      </c>
      <c r="D9" s="11">
        <v>1</v>
      </c>
      <c r="E9" s="60"/>
      <c r="F9" s="60"/>
      <c r="H9" s="69"/>
      <c r="I9" s="69"/>
      <c r="J9" s="69"/>
      <c r="K9" s="69"/>
      <c r="L9" s="81"/>
    </row>
    <row r="10" spans="1:13" s="2" customFormat="1" x14ac:dyDescent="0.25">
      <c r="A10" s="11">
        <v>1.5</v>
      </c>
      <c r="B10" s="14" t="s">
        <v>25</v>
      </c>
      <c r="C10" s="11" t="s">
        <v>8</v>
      </c>
      <c r="D10" s="11">
        <v>1</v>
      </c>
      <c r="E10" s="60"/>
      <c r="F10" s="60"/>
      <c r="H10" s="69"/>
      <c r="I10" s="69"/>
      <c r="J10" s="69"/>
      <c r="K10" s="69"/>
      <c r="L10" s="81"/>
    </row>
    <row r="11" spans="1:13" s="2"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1.8134999999999999</v>
      </c>
      <c r="E17" s="62"/>
      <c r="F17" s="62"/>
      <c r="K17" s="68">
        <v>31</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61.8</v>
      </c>
      <c r="E20" s="62"/>
      <c r="F20" s="62"/>
      <c r="L20" s="80">
        <v>61.8</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164.16</v>
      </c>
      <c r="E25" s="62"/>
      <c r="F25" s="62"/>
      <c r="I25" s="68">
        <v>912</v>
      </c>
    </row>
    <row r="26" spans="1:12" ht="78" customHeight="1" x14ac:dyDescent="0.25">
      <c r="A26" s="15">
        <v>3.11</v>
      </c>
      <c r="B26" s="94" t="s">
        <v>66</v>
      </c>
      <c r="C26" s="20" t="s">
        <v>10</v>
      </c>
      <c r="D26" s="21">
        <f>0.3*0.6*I26</f>
        <v>64.44</v>
      </c>
      <c r="E26" s="62"/>
      <c r="F26" s="62"/>
      <c r="I26" s="68">
        <v>358</v>
      </c>
    </row>
    <row r="27" spans="1:12" x14ac:dyDescent="0.25">
      <c r="A27" s="15">
        <v>3.12</v>
      </c>
      <c r="B27" s="94" t="s">
        <v>138</v>
      </c>
      <c r="C27" s="20" t="s">
        <v>10</v>
      </c>
      <c r="D27" s="21">
        <f>0.3*0.2*I27</f>
        <v>2.94</v>
      </c>
      <c r="E27" s="62"/>
      <c r="F27" s="62"/>
      <c r="I27" s="68">
        <v>49</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4.6499999999999995</v>
      </c>
      <c r="E35" s="64"/>
      <c r="F35" s="64"/>
      <c r="L35" s="68">
        <v>62</v>
      </c>
    </row>
    <row r="36" spans="1:13" x14ac:dyDescent="0.25">
      <c r="A36" s="70">
        <v>4.5999999999999996</v>
      </c>
      <c r="B36" s="36" t="s">
        <v>11</v>
      </c>
      <c r="C36" s="35" t="s">
        <v>10</v>
      </c>
      <c r="D36" s="71">
        <f>0.3*0.3*0.65*K36</f>
        <v>1.8134999999999999</v>
      </c>
      <c r="E36" s="65"/>
      <c r="F36" s="65"/>
      <c r="K36" s="68">
        <f>K17</f>
        <v>31</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1.9200000000000004</v>
      </c>
      <c r="E42" s="65"/>
      <c r="F42" s="65"/>
      <c r="K42" s="68">
        <f>90/3</f>
        <v>30</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110.00000000000001</v>
      </c>
      <c r="E47" s="65"/>
      <c r="F47" s="65"/>
      <c r="I47" s="68">
        <f>(8.5*3)+(3*2)+(7.3*2)</f>
        <v>46.1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130</v>
      </c>
      <c r="C50" s="35" t="s">
        <v>8</v>
      </c>
      <c r="D50" s="35">
        <v>1</v>
      </c>
      <c r="E50" s="65"/>
      <c r="F50" s="65"/>
    </row>
    <row r="51" spans="1:9" x14ac:dyDescent="0.25">
      <c r="A51" s="35">
        <v>5.5</v>
      </c>
      <c r="B51" s="36" t="s">
        <v>139</v>
      </c>
      <c r="C51" s="35" t="s">
        <v>12</v>
      </c>
      <c r="D51" s="35">
        <f>0.6*I51</f>
        <v>29.4</v>
      </c>
      <c r="E51" s="65"/>
      <c r="F51" s="65"/>
      <c r="I51" s="68">
        <f>I27</f>
        <v>49</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220.00000000000003</v>
      </c>
      <c r="E55" s="62"/>
      <c r="F55" s="62"/>
    </row>
    <row r="56" spans="1:9" ht="30" x14ac:dyDescent="0.25">
      <c r="A56" s="20">
        <v>6.2</v>
      </c>
      <c r="B56" s="19" t="s">
        <v>74</v>
      </c>
      <c r="C56" s="20" t="s">
        <v>12</v>
      </c>
      <c r="D56" s="20">
        <f>D48*2</f>
        <v>7.6</v>
      </c>
      <c r="E56" s="62"/>
      <c r="F56" s="62"/>
    </row>
    <row r="57" spans="1:9" ht="30" x14ac:dyDescent="0.25">
      <c r="A57" s="20">
        <v>6.3</v>
      </c>
      <c r="B57" s="19" t="s">
        <v>140</v>
      </c>
      <c r="C57" s="20" t="s">
        <v>12</v>
      </c>
      <c r="D57" s="20">
        <f>D49*2</f>
        <v>3.6</v>
      </c>
      <c r="E57" s="62"/>
      <c r="F57" s="62"/>
    </row>
    <row r="58" spans="1:9" ht="30" x14ac:dyDescent="0.25">
      <c r="A58" s="43">
        <v>6.4</v>
      </c>
      <c r="B58" s="19" t="s">
        <v>141</v>
      </c>
      <c r="C58" s="43" t="s">
        <v>12</v>
      </c>
      <c r="D58" s="43">
        <f>D51*2</f>
        <v>58.8</v>
      </c>
      <c r="E58" s="66"/>
      <c r="F58" s="66"/>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51.4</v>
      </c>
      <c r="E61" s="62"/>
      <c r="F61" s="62"/>
      <c r="I61" s="68">
        <f>1.2+12.3+17.2+12.3+4.1+2+1.5+0.8</f>
        <v>51.4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220.00000000000003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65.900000000000006</v>
      </c>
      <c r="E67" s="62"/>
      <c r="F67" s="62"/>
      <c r="L67" s="80">
        <v>65.900000000000006</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142</v>
      </c>
      <c r="C70" s="20" t="s">
        <v>12</v>
      </c>
      <c r="D70" s="78">
        <f>D58</f>
        <v>58.8</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1.5" customHeight="1" x14ac:dyDescent="0.25">
      <c r="A89" s="40">
        <v>9.17</v>
      </c>
      <c r="B89" s="87" t="s">
        <v>135</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2</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c r="B99" s="39"/>
      <c r="C99" s="40"/>
      <c r="D99" s="40"/>
      <c r="E99" s="63"/>
      <c r="F99" s="63"/>
    </row>
    <row r="100" spans="1:12" x14ac:dyDescent="0.25">
      <c r="A100" s="49">
        <v>11</v>
      </c>
      <c r="B100" s="42" t="s">
        <v>40</v>
      </c>
      <c r="C100" s="40"/>
      <c r="D100" s="40"/>
      <c r="E100" s="63"/>
      <c r="F100" s="63"/>
    </row>
    <row r="101" spans="1:12" ht="30" x14ac:dyDescent="0.25">
      <c r="A101" s="20">
        <v>11.1</v>
      </c>
      <c r="B101" s="37" t="s">
        <v>94</v>
      </c>
      <c r="C101" s="20" t="s">
        <v>12</v>
      </c>
      <c r="D101" s="75">
        <f>L101/0.97</f>
        <v>86.597938144329902</v>
      </c>
      <c r="E101" s="62"/>
      <c r="F101" s="62"/>
      <c r="L101" s="80">
        <v>84</v>
      </c>
    </row>
    <row r="102" spans="1:12" x14ac:dyDescent="0.25">
      <c r="A102" s="20">
        <v>11.2</v>
      </c>
      <c r="B102" s="37" t="s">
        <v>95</v>
      </c>
      <c r="C102" s="20" t="s">
        <v>15</v>
      </c>
      <c r="D102" s="20">
        <f>I102</f>
        <v>9.4</v>
      </c>
      <c r="E102" s="62"/>
      <c r="F102" s="62"/>
      <c r="I102" s="68">
        <v>9.4</v>
      </c>
    </row>
    <row r="103" spans="1:12" x14ac:dyDescent="0.25">
      <c r="A103" s="20">
        <v>11.3</v>
      </c>
      <c r="B103" s="37" t="s">
        <v>41</v>
      </c>
      <c r="C103" s="20" t="s">
        <v>15</v>
      </c>
      <c r="D103" s="20">
        <f>I103</f>
        <v>18.8</v>
      </c>
      <c r="E103" s="62"/>
      <c r="F103" s="62"/>
      <c r="I103" s="68">
        <f>9.4*2</f>
        <v>18.8</v>
      </c>
    </row>
    <row r="104" spans="1:12" x14ac:dyDescent="0.25">
      <c r="A104" s="20">
        <v>11.5</v>
      </c>
      <c r="B104" s="37" t="s">
        <v>43</v>
      </c>
      <c r="C104" s="20" t="s">
        <v>44</v>
      </c>
      <c r="D104" s="20">
        <v>4</v>
      </c>
      <c r="E104" s="62"/>
      <c r="F104" s="62"/>
    </row>
    <row r="105" spans="1:12" ht="30" x14ac:dyDescent="0.25">
      <c r="A105" s="20">
        <v>11.6</v>
      </c>
      <c r="B105" s="37" t="s">
        <v>96</v>
      </c>
      <c r="C105" s="20" t="s">
        <v>15</v>
      </c>
      <c r="D105" s="75">
        <f>(I105/0.97)*K105</f>
        <v>92.783505154639187</v>
      </c>
      <c r="E105" s="62"/>
      <c r="F105" s="62"/>
      <c r="I105" s="68">
        <v>9</v>
      </c>
      <c r="K105" s="68">
        <v>10</v>
      </c>
    </row>
    <row r="106" spans="1:12" ht="30" x14ac:dyDescent="0.25">
      <c r="A106" s="20">
        <v>11.7</v>
      </c>
      <c r="B106" s="37" t="s">
        <v>131</v>
      </c>
      <c r="C106" s="20" t="s">
        <v>15</v>
      </c>
      <c r="D106" s="75">
        <f>I106*K106</f>
        <v>141</v>
      </c>
      <c r="E106" s="62"/>
      <c r="F106" s="62"/>
      <c r="I106" s="68">
        <v>9.4</v>
      </c>
      <c r="K106" s="68">
        <v>15</v>
      </c>
    </row>
    <row r="107" spans="1:12" x14ac:dyDescent="0.25">
      <c r="A107" s="20"/>
      <c r="B107" s="37"/>
      <c r="C107" s="20"/>
      <c r="D107" s="20"/>
      <c r="E107" s="62"/>
      <c r="F107" s="62"/>
    </row>
    <row r="108" spans="1:12" x14ac:dyDescent="0.25">
      <c r="A108" s="49">
        <v>12</v>
      </c>
      <c r="B108" s="42" t="s">
        <v>42</v>
      </c>
      <c r="C108" s="40"/>
      <c r="D108" s="40"/>
      <c r="E108" s="63"/>
      <c r="F108" s="63"/>
    </row>
    <row r="109" spans="1:12" ht="201" customHeight="1" x14ac:dyDescent="0.25">
      <c r="A109" s="20">
        <v>12.1</v>
      </c>
      <c r="B109" s="88" t="s">
        <v>100</v>
      </c>
      <c r="C109" s="20" t="s">
        <v>18</v>
      </c>
      <c r="D109" s="20">
        <v>1</v>
      </c>
      <c r="E109" s="62"/>
      <c r="F109" s="62"/>
    </row>
    <row r="110" spans="1:12" ht="30" x14ac:dyDescent="0.25">
      <c r="A110" s="20">
        <v>12.2</v>
      </c>
      <c r="B110" s="37" t="s">
        <v>103</v>
      </c>
      <c r="C110" s="20" t="s">
        <v>8</v>
      </c>
      <c r="D110" s="20">
        <v>1</v>
      </c>
      <c r="E110" s="62"/>
      <c r="F110" s="62"/>
    </row>
    <row r="111" spans="1:12" ht="45" x14ac:dyDescent="0.25">
      <c r="A111" s="20">
        <v>12.3</v>
      </c>
      <c r="B111" s="37" t="s">
        <v>104</v>
      </c>
      <c r="C111" s="20" t="s">
        <v>8</v>
      </c>
      <c r="D111" s="20">
        <v>1</v>
      </c>
      <c r="E111" s="62"/>
      <c r="F111" s="62"/>
    </row>
    <row r="112" spans="1:12" ht="60" x14ac:dyDescent="0.25">
      <c r="A112" s="20">
        <v>12.4</v>
      </c>
      <c r="B112" s="37" t="s">
        <v>113</v>
      </c>
      <c r="C112" s="20" t="s">
        <v>8</v>
      </c>
      <c r="D112" s="20">
        <v>1</v>
      </c>
      <c r="E112" s="62"/>
      <c r="F112" s="62"/>
    </row>
    <row r="113" spans="1:9" ht="60" x14ac:dyDescent="0.25">
      <c r="A113" s="20">
        <v>12.5</v>
      </c>
      <c r="B113" s="37" t="s">
        <v>114</v>
      </c>
      <c r="C113" s="20" t="s">
        <v>8</v>
      </c>
      <c r="D113" s="20">
        <v>1</v>
      </c>
      <c r="E113" s="62"/>
      <c r="F113" s="62"/>
    </row>
    <row r="114" spans="1:9" ht="60" x14ac:dyDescent="0.25">
      <c r="A114" s="20">
        <v>12.6</v>
      </c>
      <c r="B114" s="37" t="s">
        <v>115</v>
      </c>
      <c r="C114" s="20" t="s">
        <v>8</v>
      </c>
      <c r="D114" s="20">
        <v>1</v>
      </c>
      <c r="E114" s="62"/>
      <c r="F114" s="62"/>
    </row>
    <row r="115" spans="1:9" ht="45" x14ac:dyDescent="0.25">
      <c r="A115" s="20">
        <v>12.7</v>
      </c>
      <c r="B115" s="37" t="s">
        <v>116</v>
      </c>
      <c r="C115" s="20" t="s">
        <v>8</v>
      </c>
      <c r="D115" s="20">
        <v>1</v>
      </c>
      <c r="E115" s="62"/>
      <c r="F115" s="62"/>
    </row>
    <row r="116" spans="1:9" ht="45" x14ac:dyDescent="0.25">
      <c r="A116" s="20">
        <v>12.8</v>
      </c>
      <c r="B116" s="37" t="s">
        <v>117</v>
      </c>
      <c r="C116" s="20" t="s">
        <v>8</v>
      </c>
      <c r="D116" s="20">
        <v>1</v>
      </c>
      <c r="E116" s="62"/>
      <c r="F116" s="62"/>
    </row>
    <row r="117" spans="1:9" ht="45" x14ac:dyDescent="0.25">
      <c r="A117" s="20">
        <v>12.9</v>
      </c>
      <c r="B117" s="37" t="s">
        <v>118</v>
      </c>
      <c r="C117" s="20" t="s">
        <v>18</v>
      </c>
      <c r="D117" s="20">
        <v>2</v>
      </c>
      <c r="E117" s="62"/>
      <c r="F117" s="62"/>
    </row>
    <row r="118" spans="1:9" ht="30" x14ac:dyDescent="0.25">
      <c r="A118" s="50">
        <v>12.1</v>
      </c>
      <c r="B118" s="37" t="s">
        <v>119</v>
      </c>
      <c r="C118" s="20" t="s">
        <v>8</v>
      </c>
      <c r="D118" s="20">
        <v>1</v>
      </c>
      <c r="E118" s="62"/>
      <c r="F118" s="62"/>
    </row>
    <row r="119" spans="1:9" ht="60" x14ac:dyDescent="0.25">
      <c r="A119" s="20">
        <v>12.11</v>
      </c>
      <c r="B119" s="37" t="s">
        <v>120</v>
      </c>
      <c r="C119" s="20" t="s">
        <v>8</v>
      </c>
      <c r="D119" s="20">
        <v>1</v>
      </c>
      <c r="E119" s="62"/>
      <c r="F119" s="62"/>
    </row>
    <row r="120" spans="1:9" ht="30" x14ac:dyDescent="0.25">
      <c r="A120" s="20">
        <v>12.12</v>
      </c>
      <c r="B120" s="37" t="s">
        <v>121</v>
      </c>
      <c r="C120" s="20" t="s">
        <v>15</v>
      </c>
      <c r="D120" s="20">
        <f>I120</f>
        <v>270</v>
      </c>
      <c r="E120" s="62"/>
      <c r="F120" s="62"/>
      <c r="I120" s="68">
        <v>270</v>
      </c>
    </row>
    <row r="121" spans="1:9" ht="30" x14ac:dyDescent="0.25">
      <c r="A121" s="20">
        <v>12.13</v>
      </c>
      <c r="B121" s="37" t="s">
        <v>122</v>
      </c>
      <c r="C121" s="20" t="s">
        <v>15</v>
      </c>
      <c r="D121" s="20">
        <f>I121</f>
        <v>537</v>
      </c>
      <c r="E121" s="62"/>
      <c r="F121" s="62"/>
      <c r="I121" s="68">
        <v>537</v>
      </c>
    </row>
    <row r="122" spans="1:9" x14ac:dyDescent="0.25">
      <c r="A122" s="20"/>
      <c r="B122" s="37"/>
      <c r="C122" s="20"/>
      <c r="D122" s="20"/>
      <c r="E122" s="62"/>
      <c r="F122" s="62"/>
    </row>
    <row r="123" spans="1:9" x14ac:dyDescent="0.25">
      <c r="A123" s="48">
        <v>13</v>
      </c>
      <c r="B123" s="16" t="s">
        <v>17</v>
      </c>
      <c r="C123" s="17"/>
      <c r="D123" s="18"/>
      <c r="E123" s="62"/>
      <c r="F123" s="62"/>
    </row>
    <row r="124" spans="1:9" ht="45" x14ac:dyDescent="0.25">
      <c r="A124" s="20">
        <v>13.1</v>
      </c>
      <c r="B124" s="37" t="s">
        <v>33</v>
      </c>
      <c r="C124" s="20" t="s">
        <v>12</v>
      </c>
      <c r="D124" s="20">
        <f>I124*3</f>
        <v>154.19999999999999</v>
      </c>
      <c r="E124" s="62"/>
      <c r="F124" s="62"/>
      <c r="I124" s="68">
        <f>I61</f>
        <v>51.4</v>
      </c>
    </row>
    <row r="125" spans="1:9" x14ac:dyDescent="0.25">
      <c r="A125" s="73"/>
      <c r="B125" s="74"/>
      <c r="C125" s="73"/>
      <c r="D125" s="73"/>
      <c r="E125" s="67"/>
      <c r="F125" s="67"/>
    </row>
    <row r="126" spans="1:9" x14ac:dyDescent="0.25">
      <c r="D126" s="97"/>
      <c r="E126" s="96" t="s">
        <v>123</v>
      </c>
      <c r="F126" s="97"/>
    </row>
    <row r="127" spans="1:9" x14ac:dyDescent="0.25">
      <c r="D127" s="97"/>
      <c r="E127" s="98" t="s">
        <v>28</v>
      </c>
      <c r="F127" s="97"/>
    </row>
    <row r="128" spans="1:9" ht="15.75" thickBot="1" x14ac:dyDescent="0.3">
      <c r="D128" s="99"/>
      <c r="E128" s="100" t="s">
        <v>29</v>
      </c>
      <c r="F128" s="99"/>
    </row>
  </sheetData>
  <mergeCells count="2">
    <mergeCell ref="A1:F1"/>
    <mergeCell ref="A2:F2"/>
  </mergeCells>
  <pageMargins left="0.70866141732283472" right="0.70866141732283472" top="0.74803149606299213" bottom="0.62992125984251968" header="0.31496062992125984" footer="0.31496062992125984"/>
  <pageSetup paperSize="9" scale="95" orientation="portrait" horizontalDpi="1200" verticalDpi="1200" r:id="rId1"/>
  <headerFooter>
    <oddHeader>&amp;R&amp;9Baa Maalhos Waste yard BoQ</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pane ySplit="4" topLeftCell="A62" activePane="bottomLeft" state="frozen"/>
      <selection pane="bottomLeft" activeCell="H1" sqref="H1:M104857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3" t="s">
        <v>126</v>
      </c>
      <c r="B1" s="113"/>
      <c r="C1" s="113"/>
      <c r="D1" s="113"/>
      <c r="E1" s="113"/>
      <c r="F1" s="113"/>
    </row>
    <row r="2" spans="1:13" x14ac:dyDescent="0.25">
      <c r="A2" s="113" t="s">
        <v>26</v>
      </c>
      <c r="B2" s="113"/>
      <c r="C2" s="113"/>
      <c r="D2" s="113"/>
      <c r="E2" s="113"/>
      <c r="F2" s="113"/>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1.8719999999999999</v>
      </c>
      <c r="E17" s="62"/>
      <c r="F17" s="62"/>
      <c r="K17" s="68">
        <v>32</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71</v>
      </c>
      <c r="E20" s="62"/>
      <c r="F20" s="62"/>
      <c r="L20" s="80">
        <v>71</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48.6</v>
      </c>
      <c r="E25" s="62"/>
      <c r="F25" s="62"/>
      <c r="I25" s="68">
        <v>270</v>
      </c>
    </row>
    <row r="26" spans="1:12" ht="78" customHeight="1" x14ac:dyDescent="0.25">
      <c r="A26" s="15">
        <v>3.11</v>
      </c>
      <c r="B26" s="94" t="s">
        <v>66</v>
      </c>
      <c r="C26" s="20" t="s">
        <v>10</v>
      </c>
      <c r="D26" s="21">
        <f>0.3*0.6*I26</f>
        <v>74.34</v>
      </c>
      <c r="E26" s="62"/>
      <c r="F26" s="62"/>
      <c r="I26" s="68">
        <v>413</v>
      </c>
    </row>
    <row r="27" spans="1:12" x14ac:dyDescent="0.25">
      <c r="A27" s="15">
        <v>3.12</v>
      </c>
      <c r="B27" s="94" t="s">
        <v>138</v>
      </c>
      <c r="C27" s="20" t="s">
        <v>10</v>
      </c>
      <c r="D27" s="21">
        <f>0.3*0.2*I27</f>
        <v>3.0779999999999998</v>
      </c>
      <c r="E27" s="62"/>
      <c r="F27" s="62"/>
      <c r="I27" s="68">
        <v>51.3</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4.9424999999999999</v>
      </c>
      <c r="E35" s="64"/>
      <c r="F35" s="64"/>
      <c r="L35" s="68">
        <v>65.900000000000006</v>
      </c>
    </row>
    <row r="36" spans="1:13" x14ac:dyDescent="0.25">
      <c r="A36" s="70">
        <v>4.5999999999999996</v>
      </c>
      <c r="B36" s="36" t="s">
        <v>11</v>
      </c>
      <c r="C36" s="35" t="s">
        <v>10</v>
      </c>
      <c r="D36" s="71">
        <f>0.3*0.3*0.65*K36</f>
        <v>1.8719999999999999</v>
      </c>
      <c r="E36" s="65"/>
      <c r="F36" s="65"/>
      <c r="K36" s="68">
        <f>K17</f>
        <v>32</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2.5600000000000005</v>
      </c>
      <c r="E42" s="65"/>
      <c r="F42" s="65"/>
      <c r="K42" s="68">
        <f>120/3</f>
        <v>40</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116.00000000000001</v>
      </c>
      <c r="E47" s="65"/>
      <c r="F47" s="65"/>
      <c r="I47" s="68">
        <f>(8.5*3)+(3*2)+(8.3*2)</f>
        <v>48.1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130</v>
      </c>
      <c r="C50" s="35" t="s">
        <v>8</v>
      </c>
      <c r="D50" s="35">
        <v>1</v>
      </c>
      <c r="E50" s="65"/>
      <c r="F50" s="65"/>
    </row>
    <row r="51" spans="1:9" x14ac:dyDescent="0.25">
      <c r="A51" s="35">
        <v>5.5</v>
      </c>
      <c r="B51" s="36" t="s">
        <v>139</v>
      </c>
      <c r="C51" s="35" t="s">
        <v>12</v>
      </c>
      <c r="D51" s="35">
        <f>0.6*I51</f>
        <v>30.779999999999998</v>
      </c>
      <c r="E51" s="65"/>
      <c r="F51" s="65"/>
      <c r="I51" s="68">
        <f>I27</f>
        <v>51.3</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232.00000000000003</v>
      </c>
      <c r="E55" s="62"/>
      <c r="F55" s="62"/>
    </row>
    <row r="56" spans="1:9" ht="30" x14ac:dyDescent="0.25">
      <c r="A56" s="20">
        <v>6.2</v>
      </c>
      <c r="B56" s="19" t="s">
        <v>74</v>
      </c>
      <c r="C56" s="20" t="s">
        <v>12</v>
      </c>
      <c r="D56" s="20">
        <f>D48*2</f>
        <v>7.6</v>
      </c>
      <c r="E56" s="62"/>
      <c r="F56" s="62"/>
    </row>
    <row r="57" spans="1:9" ht="30" x14ac:dyDescent="0.25">
      <c r="A57" s="20">
        <v>6.3</v>
      </c>
      <c r="B57" s="19" t="s">
        <v>143</v>
      </c>
      <c r="C57" s="20" t="s">
        <v>12</v>
      </c>
      <c r="D57" s="20">
        <f>D49*2</f>
        <v>3.6</v>
      </c>
      <c r="E57" s="62"/>
      <c r="F57" s="62"/>
    </row>
    <row r="58" spans="1:9" ht="30" x14ac:dyDescent="0.25">
      <c r="A58" s="20">
        <v>6.4</v>
      </c>
      <c r="B58" s="19" t="s">
        <v>141</v>
      </c>
      <c r="C58" s="20" t="s">
        <v>12</v>
      </c>
      <c r="D58" s="78">
        <f>D51*2</f>
        <v>61.559999999999995</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48.4</v>
      </c>
      <c r="E61" s="62"/>
      <c r="F61" s="62"/>
      <c r="I61" s="68">
        <f>1.2+12.3+16.2+12.3+4.1+0.9+1.4</f>
        <v>48.4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232.00000000000003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57.2</v>
      </c>
      <c r="E67" s="62"/>
      <c r="F67" s="62"/>
      <c r="L67" s="80">
        <v>57.2</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144</v>
      </c>
      <c r="C70" s="20" t="s">
        <v>12</v>
      </c>
      <c r="D70" s="78">
        <f>D58</f>
        <v>61.559999999999995</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1.5" customHeight="1" x14ac:dyDescent="0.25">
      <c r="A89" s="40">
        <v>9.17</v>
      </c>
      <c r="B89" s="87" t="s">
        <v>135</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129</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77.319587628865975</v>
      </c>
      <c r="E102" s="62"/>
      <c r="F102" s="62"/>
      <c r="L102" s="80">
        <v>75</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82.474226804123717</v>
      </c>
      <c r="E106" s="62"/>
      <c r="F106" s="62"/>
      <c r="I106" s="68">
        <v>8</v>
      </c>
      <c r="K106" s="68">
        <v>10</v>
      </c>
    </row>
    <row r="107" spans="1:12" ht="30" x14ac:dyDescent="0.25">
      <c r="A107" s="20">
        <v>11.7</v>
      </c>
      <c r="B107" s="37" t="s">
        <v>131</v>
      </c>
      <c r="C107" s="20" t="s">
        <v>15</v>
      </c>
      <c r="D107" s="75">
        <f>I107*K107</f>
        <v>159.80000000000001</v>
      </c>
      <c r="E107" s="62"/>
      <c r="F107" s="62"/>
      <c r="I107" s="68">
        <v>9.4</v>
      </c>
      <c r="K107" s="68">
        <v>17</v>
      </c>
    </row>
    <row r="108" spans="1:12" x14ac:dyDescent="0.25">
      <c r="A108" s="20"/>
      <c r="B108" s="37"/>
      <c r="C108" s="20"/>
      <c r="D108" s="20"/>
      <c r="E108" s="62"/>
      <c r="F108" s="62"/>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2</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912</v>
      </c>
      <c r="E121" s="62"/>
      <c r="F121" s="62"/>
      <c r="I121" s="68">
        <v>912</v>
      </c>
    </row>
    <row r="122" spans="1:9" ht="30" x14ac:dyDescent="0.25">
      <c r="A122" s="20">
        <v>12.13</v>
      </c>
      <c r="B122" s="37" t="s">
        <v>122</v>
      </c>
      <c r="C122" s="20" t="s">
        <v>15</v>
      </c>
      <c r="D122" s="20">
        <f>I122</f>
        <v>460</v>
      </c>
      <c r="E122" s="62"/>
      <c r="F122" s="62"/>
      <c r="I122" s="68">
        <v>460</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145.19999999999999</v>
      </c>
      <c r="E125" s="62"/>
      <c r="F125" s="62"/>
      <c r="I125" s="68">
        <f>I61</f>
        <v>48.4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pane ySplit="4" topLeftCell="A56" activePane="bottomLeft" state="frozen"/>
      <selection pane="bottomLeft" activeCell="H1" sqref="H1:M104857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3" t="s">
        <v>128</v>
      </c>
      <c r="B1" s="113"/>
      <c r="C1" s="113"/>
      <c r="D1" s="113"/>
      <c r="E1" s="113"/>
      <c r="F1" s="113"/>
    </row>
    <row r="2" spans="1:13" x14ac:dyDescent="0.25">
      <c r="A2" s="113" t="s">
        <v>26</v>
      </c>
      <c r="B2" s="113"/>
      <c r="C2" s="113"/>
      <c r="D2" s="113"/>
      <c r="E2" s="113"/>
      <c r="F2" s="113"/>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1.8719999999999999</v>
      </c>
      <c r="E17" s="62"/>
      <c r="F17" s="62"/>
      <c r="K17" s="68">
        <v>32</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71</v>
      </c>
      <c r="E20" s="62"/>
      <c r="F20" s="62"/>
      <c r="L20" s="80">
        <v>71</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57.059999999999995</v>
      </c>
      <c r="E25" s="62"/>
      <c r="F25" s="62"/>
      <c r="I25" s="68">
        <v>317</v>
      </c>
    </row>
    <row r="26" spans="1:12" ht="78" customHeight="1" x14ac:dyDescent="0.25">
      <c r="A26" s="15">
        <v>3.11</v>
      </c>
      <c r="B26" s="94" t="s">
        <v>66</v>
      </c>
      <c r="C26" s="20" t="s">
        <v>10</v>
      </c>
      <c r="D26" s="21">
        <f>0.3*0.6*I26</f>
        <v>44.28</v>
      </c>
      <c r="E26" s="62"/>
      <c r="F26" s="62"/>
      <c r="I26" s="68">
        <v>246</v>
      </c>
    </row>
    <row r="27" spans="1:12" x14ac:dyDescent="0.25">
      <c r="A27" s="15">
        <v>3.12</v>
      </c>
      <c r="B27" s="94" t="s">
        <v>138</v>
      </c>
      <c r="C27" s="20" t="s">
        <v>10</v>
      </c>
      <c r="D27" s="21">
        <f>0.2*0.3*I27</f>
        <v>3.12</v>
      </c>
      <c r="E27" s="62"/>
      <c r="F27" s="62"/>
      <c r="I27" s="68">
        <v>52</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4.9424999999999999</v>
      </c>
      <c r="E35" s="64"/>
      <c r="F35" s="64"/>
      <c r="L35" s="68">
        <v>65.900000000000006</v>
      </c>
    </row>
    <row r="36" spans="1:13" x14ac:dyDescent="0.25">
      <c r="A36" s="70">
        <v>4.5999999999999996</v>
      </c>
      <c r="B36" s="36" t="s">
        <v>11</v>
      </c>
      <c r="C36" s="35" t="s">
        <v>10</v>
      </c>
      <c r="D36" s="71">
        <f>0.3*0.3*0.65*K36</f>
        <v>1.8719999999999999</v>
      </c>
      <c r="E36" s="65"/>
      <c r="F36" s="65"/>
      <c r="K36" s="68">
        <f>K17</f>
        <v>32</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2.1333333333333342</v>
      </c>
      <c r="E42" s="65"/>
      <c r="F42" s="65"/>
      <c r="K42" s="106">
        <f>100/3</f>
        <v>33.333333333333336</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116.00000000000001</v>
      </c>
      <c r="E47" s="65"/>
      <c r="F47" s="65"/>
      <c r="I47" s="68">
        <f>(8.5*3)+(3*2)+(8.3*2)</f>
        <v>48.1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130</v>
      </c>
      <c r="C50" s="35" t="s">
        <v>8</v>
      </c>
      <c r="D50" s="35">
        <v>1</v>
      </c>
      <c r="E50" s="65"/>
      <c r="F50" s="65"/>
    </row>
    <row r="51" spans="1:9" x14ac:dyDescent="0.25">
      <c r="A51" s="35">
        <v>5.5</v>
      </c>
      <c r="B51" s="36" t="s">
        <v>139</v>
      </c>
      <c r="C51" s="35" t="s">
        <v>12</v>
      </c>
      <c r="D51" s="35">
        <f>0.6*I51</f>
        <v>31.2</v>
      </c>
      <c r="E51" s="65"/>
      <c r="F51" s="65"/>
      <c r="I51" s="68">
        <f>I27</f>
        <v>52</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232.00000000000003</v>
      </c>
      <c r="E55" s="62"/>
      <c r="F55" s="62"/>
    </row>
    <row r="56" spans="1:9" ht="30" x14ac:dyDescent="0.25">
      <c r="A56" s="20">
        <v>6.2</v>
      </c>
      <c r="B56" s="19" t="s">
        <v>74</v>
      </c>
      <c r="C56" s="20" t="s">
        <v>12</v>
      </c>
      <c r="D56" s="20">
        <f>D48*2</f>
        <v>7.6</v>
      </c>
      <c r="E56" s="62"/>
      <c r="F56" s="62"/>
    </row>
    <row r="57" spans="1:9" ht="30" x14ac:dyDescent="0.25">
      <c r="A57" s="20">
        <v>6.3</v>
      </c>
      <c r="B57" s="19" t="s">
        <v>140</v>
      </c>
      <c r="C57" s="20" t="s">
        <v>12</v>
      </c>
      <c r="D57" s="20">
        <f>D49*2</f>
        <v>3.6</v>
      </c>
      <c r="E57" s="62"/>
      <c r="F57" s="62"/>
    </row>
    <row r="58" spans="1:9" ht="30" x14ac:dyDescent="0.25">
      <c r="A58" s="43">
        <v>6.4</v>
      </c>
      <c r="B58" s="19" t="s">
        <v>141</v>
      </c>
      <c r="C58" s="20" t="s">
        <v>12</v>
      </c>
      <c r="D58" s="20">
        <f>D51*2</f>
        <v>62.4</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51.4</v>
      </c>
      <c r="E61" s="62"/>
      <c r="F61" s="62"/>
      <c r="I61" s="68">
        <f>1.2+12.3+17.2+12.3+4.1+2+1.5+0.8</f>
        <v>51.4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232.00000000000003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65.900000000000006</v>
      </c>
      <c r="E67" s="62"/>
      <c r="F67" s="62"/>
      <c r="L67" s="80">
        <v>65.900000000000006</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145</v>
      </c>
      <c r="C70" s="20" t="s">
        <v>12</v>
      </c>
      <c r="D70" s="78">
        <f>D58</f>
        <v>62.4</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5.25" customHeight="1" x14ac:dyDescent="0.25">
      <c r="A89" s="40">
        <v>9.17</v>
      </c>
      <c r="B89" s="87" t="s">
        <v>135</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129</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86.597938144329902</v>
      </c>
      <c r="E102" s="62"/>
      <c r="F102" s="62"/>
      <c r="L102" s="80">
        <v>84</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92.783505154639187</v>
      </c>
      <c r="E106" s="62"/>
      <c r="F106" s="62"/>
      <c r="I106" s="68">
        <v>9</v>
      </c>
      <c r="K106" s="68">
        <v>10</v>
      </c>
    </row>
    <row r="107" spans="1:12" ht="30" x14ac:dyDescent="0.25">
      <c r="A107" s="20">
        <v>11.7</v>
      </c>
      <c r="B107" s="37" t="s">
        <v>131</v>
      </c>
      <c r="C107" s="20" t="s">
        <v>15</v>
      </c>
      <c r="D107" s="75">
        <f>I107*K107</f>
        <v>159.80000000000001</v>
      </c>
      <c r="E107" s="62"/>
      <c r="F107" s="62"/>
      <c r="I107" s="68">
        <v>9.4</v>
      </c>
      <c r="K107" s="68">
        <v>17</v>
      </c>
    </row>
    <row r="108" spans="1:12" s="104" customFormat="1" x14ac:dyDescent="0.25">
      <c r="A108" s="101"/>
      <c r="B108" s="102"/>
      <c r="C108" s="101"/>
      <c r="D108" s="101"/>
      <c r="E108" s="103"/>
      <c r="F108" s="103"/>
      <c r="H108" s="90"/>
      <c r="I108" s="90"/>
      <c r="J108" s="90"/>
      <c r="K108" s="90"/>
      <c r="L108" s="105"/>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2</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317</v>
      </c>
      <c r="E121" s="62"/>
      <c r="F121" s="62"/>
      <c r="I121" s="68">
        <v>317</v>
      </c>
    </row>
    <row r="122" spans="1:9" ht="30" x14ac:dyDescent="0.25">
      <c r="A122" s="20">
        <v>12.13</v>
      </c>
      <c r="B122" s="37" t="s">
        <v>122</v>
      </c>
      <c r="C122" s="20" t="s">
        <v>15</v>
      </c>
      <c r="D122" s="20">
        <f>I122</f>
        <v>362</v>
      </c>
      <c r="E122" s="62"/>
      <c r="F122" s="62"/>
      <c r="I122" s="68">
        <v>362</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154.19999999999999</v>
      </c>
      <c r="E125" s="62"/>
      <c r="F125" s="62"/>
      <c r="I125" s="68">
        <f>I61</f>
        <v>51.4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pane ySplit="4" topLeftCell="A57" activePane="bottomLeft" state="frozen"/>
      <selection pane="bottomLeft" activeCell="H1" sqref="H1:M104857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3" t="s">
        <v>133</v>
      </c>
      <c r="B1" s="113"/>
      <c r="C1" s="113"/>
      <c r="D1" s="113"/>
      <c r="E1" s="113"/>
      <c r="F1" s="113"/>
    </row>
    <row r="2" spans="1:13" x14ac:dyDescent="0.25">
      <c r="A2" s="113" t="s">
        <v>26</v>
      </c>
      <c r="B2" s="113"/>
      <c r="C2" s="113"/>
      <c r="D2" s="113"/>
      <c r="E2" s="113"/>
      <c r="F2" s="113"/>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1.8719999999999999</v>
      </c>
      <c r="E17" s="62"/>
      <c r="F17" s="62"/>
      <c r="K17" s="68">
        <v>32</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65.900000000000006</v>
      </c>
      <c r="E20" s="62"/>
      <c r="F20" s="62"/>
      <c r="L20" s="80">
        <v>65.900000000000006</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108</v>
      </c>
      <c r="E25" s="62"/>
      <c r="F25" s="62"/>
      <c r="I25" s="68">
        <v>600</v>
      </c>
    </row>
    <row r="26" spans="1:12" ht="78" customHeight="1" x14ac:dyDescent="0.25">
      <c r="A26" s="15">
        <v>3.11</v>
      </c>
      <c r="B26" s="94" t="s">
        <v>66</v>
      </c>
      <c r="C26" s="20" t="s">
        <v>10</v>
      </c>
      <c r="D26" s="21">
        <f>0.3*0.6*I26</f>
        <v>31.68</v>
      </c>
      <c r="E26" s="62"/>
      <c r="F26" s="62"/>
      <c r="I26" s="68">
        <v>176</v>
      </c>
    </row>
    <row r="27" spans="1:12" x14ac:dyDescent="0.25">
      <c r="A27" s="15">
        <v>3.12</v>
      </c>
      <c r="B27" s="94" t="s">
        <v>138</v>
      </c>
      <c r="C27" s="20" t="s">
        <v>10</v>
      </c>
      <c r="D27" s="21">
        <f>0.2*0.3*I27</f>
        <v>3.12</v>
      </c>
      <c r="E27" s="62"/>
      <c r="F27" s="62"/>
      <c r="I27" s="68">
        <v>52</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4.9424999999999999</v>
      </c>
      <c r="E35" s="64"/>
      <c r="F35" s="64"/>
      <c r="L35" s="68">
        <v>65.900000000000006</v>
      </c>
    </row>
    <row r="36" spans="1:13" x14ac:dyDescent="0.25">
      <c r="A36" s="70">
        <v>4.5999999999999996</v>
      </c>
      <c r="B36" s="36" t="s">
        <v>11</v>
      </c>
      <c r="C36" s="35" t="s">
        <v>10</v>
      </c>
      <c r="D36" s="71">
        <f>0.3*0.3*0.65*K36</f>
        <v>1.8719999999999999</v>
      </c>
      <c r="E36" s="65"/>
      <c r="F36" s="65"/>
      <c r="K36" s="68">
        <f>K17</f>
        <v>32</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6.4000000000000012</v>
      </c>
      <c r="E42" s="65"/>
      <c r="F42" s="65"/>
      <c r="K42" s="106">
        <f>300/3</f>
        <v>100</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116.00000000000001</v>
      </c>
      <c r="E47" s="65"/>
      <c r="F47" s="65"/>
      <c r="I47" s="68">
        <f>(8.5*3)+(3*2)+(8.3*2)</f>
        <v>48.1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130</v>
      </c>
      <c r="C50" s="35" t="s">
        <v>8</v>
      </c>
      <c r="D50" s="35">
        <v>1</v>
      </c>
      <c r="E50" s="65"/>
      <c r="F50" s="65"/>
    </row>
    <row r="51" spans="1:9" x14ac:dyDescent="0.25">
      <c r="A51" s="35">
        <v>5.5</v>
      </c>
      <c r="B51" s="36" t="s">
        <v>139</v>
      </c>
      <c r="C51" s="35" t="s">
        <v>12</v>
      </c>
      <c r="D51" s="35">
        <f>0.6*I51</f>
        <v>31.2</v>
      </c>
      <c r="E51" s="65"/>
      <c r="F51" s="65"/>
      <c r="I51" s="68">
        <f>I27</f>
        <v>52</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232.00000000000003</v>
      </c>
      <c r="E55" s="62"/>
      <c r="F55" s="62"/>
    </row>
    <row r="56" spans="1:9" ht="30" x14ac:dyDescent="0.25">
      <c r="A56" s="20">
        <v>6.2</v>
      </c>
      <c r="B56" s="19" t="s">
        <v>74</v>
      </c>
      <c r="C56" s="20" t="s">
        <v>12</v>
      </c>
      <c r="D56" s="20">
        <f>D48*2</f>
        <v>7.6</v>
      </c>
      <c r="E56" s="62"/>
      <c r="F56" s="62"/>
    </row>
    <row r="57" spans="1:9" ht="30" x14ac:dyDescent="0.25">
      <c r="A57" s="20">
        <v>6.3</v>
      </c>
      <c r="B57" s="19" t="s">
        <v>143</v>
      </c>
      <c r="C57" s="20" t="s">
        <v>12</v>
      </c>
      <c r="D57" s="20">
        <f>D49*2</f>
        <v>3.6</v>
      </c>
      <c r="E57" s="62"/>
      <c r="F57" s="62"/>
    </row>
    <row r="58" spans="1:9" ht="30" x14ac:dyDescent="0.25">
      <c r="A58" s="20">
        <v>6.4</v>
      </c>
      <c r="B58" s="19" t="s">
        <v>141</v>
      </c>
      <c r="C58" s="20" t="s">
        <v>12</v>
      </c>
      <c r="D58" s="20">
        <f>D51*2</f>
        <v>62.4</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51.4</v>
      </c>
      <c r="E61" s="62"/>
      <c r="F61" s="62"/>
      <c r="I61" s="68">
        <f>1.2+12.3+17.2+12.3+4.1+2+1.5+0.8</f>
        <v>51.4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232.00000000000003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65.900000000000006</v>
      </c>
      <c r="E67" s="62"/>
      <c r="F67" s="62"/>
      <c r="L67" s="80">
        <v>65.900000000000006</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145</v>
      </c>
      <c r="C70" s="20" t="s">
        <v>12</v>
      </c>
      <c r="D70" s="78">
        <f>D58</f>
        <v>62.4</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4.5" customHeight="1" x14ac:dyDescent="0.25">
      <c r="A89" s="40">
        <v>9.17</v>
      </c>
      <c r="B89" s="87" t="s">
        <v>135</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129</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86.597938144329902</v>
      </c>
      <c r="E102" s="62"/>
      <c r="F102" s="62"/>
      <c r="L102" s="80">
        <v>84</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92.783505154639187</v>
      </c>
      <c r="E106" s="62"/>
      <c r="F106" s="62"/>
      <c r="I106" s="68">
        <v>9</v>
      </c>
      <c r="K106" s="68">
        <v>10</v>
      </c>
    </row>
    <row r="107" spans="1:12" ht="30" x14ac:dyDescent="0.25">
      <c r="A107" s="20">
        <v>11.7</v>
      </c>
      <c r="B107" s="37" t="s">
        <v>131</v>
      </c>
      <c r="C107" s="20" t="s">
        <v>15</v>
      </c>
      <c r="D107" s="75">
        <f>I107*K107</f>
        <v>159.80000000000001</v>
      </c>
      <c r="E107" s="62"/>
      <c r="F107" s="62"/>
      <c r="I107" s="68">
        <v>9.4</v>
      </c>
      <c r="K107" s="68">
        <v>17</v>
      </c>
    </row>
    <row r="108" spans="1:12" s="104" customFormat="1" x14ac:dyDescent="0.25">
      <c r="A108" s="101"/>
      <c r="B108" s="102"/>
      <c r="C108" s="101"/>
      <c r="D108" s="101"/>
      <c r="E108" s="103"/>
      <c r="F108" s="103"/>
      <c r="H108" s="90"/>
      <c r="I108" s="90"/>
      <c r="J108" s="90"/>
      <c r="K108" s="90"/>
      <c r="L108" s="105"/>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2</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600</v>
      </c>
      <c r="E121" s="62"/>
      <c r="F121" s="62"/>
      <c r="I121" s="68">
        <v>600</v>
      </c>
    </row>
    <row r="122" spans="1:9" ht="30" x14ac:dyDescent="0.25">
      <c r="A122" s="20">
        <v>12.13</v>
      </c>
      <c r="B122" s="37" t="s">
        <v>122</v>
      </c>
      <c r="C122" s="20" t="s">
        <v>15</v>
      </c>
      <c r="D122" s="20">
        <f>I122</f>
        <v>487</v>
      </c>
      <c r="E122" s="62"/>
      <c r="F122" s="62"/>
      <c r="I122" s="68">
        <v>487</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154.19999999999999</v>
      </c>
      <c r="E125" s="62"/>
      <c r="F125" s="62"/>
      <c r="I125" s="68">
        <f>I61</f>
        <v>51.4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pane ySplit="4" topLeftCell="A54" activePane="bottomLeft" state="frozen"/>
      <selection pane="bottomLeft" activeCell="P58" sqref="P58"/>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3" t="s">
        <v>136</v>
      </c>
      <c r="B1" s="113"/>
      <c r="C1" s="113"/>
      <c r="D1" s="113"/>
      <c r="E1" s="113"/>
      <c r="F1" s="113"/>
    </row>
    <row r="2" spans="1:13" x14ac:dyDescent="0.25">
      <c r="A2" s="113" t="s">
        <v>26</v>
      </c>
      <c r="B2" s="113"/>
      <c r="C2" s="113"/>
      <c r="D2" s="113"/>
      <c r="E2" s="113"/>
      <c r="F2" s="113"/>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1.8134999999999999</v>
      </c>
      <c r="E17" s="62"/>
      <c r="F17" s="62"/>
      <c r="K17" s="68">
        <v>31</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57</v>
      </c>
      <c r="E20" s="62"/>
      <c r="F20" s="62"/>
      <c r="L20" s="80">
        <v>57</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5.532</v>
      </c>
      <c r="E24" s="62"/>
      <c r="F24" s="62"/>
      <c r="I24" s="68">
        <f>(8.5*3)+6+(7.3*2)</f>
        <v>46.1</v>
      </c>
    </row>
    <row r="25" spans="1:12" ht="79.5" customHeight="1" x14ac:dyDescent="0.25">
      <c r="A25" s="51">
        <v>3.1</v>
      </c>
      <c r="B25" s="94" t="s">
        <v>65</v>
      </c>
      <c r="C25" s="20" t="s">
        <v>10</v>
      </c>
      <c r="D25" s="21">
        <f>0.6*0.3*I25</f>
        <v>109.44</v>
      </c>
      <c r="E25" s="62"/>
      <c r="F25" s="62"/>
      <c r="I25" s="68">
        <v>608</v>
      </c>
    </row>
    <row r="26" spans="1:12" ht="78" customHeight="1" x14ac:dyDescent="0.25">
      <c r="A26" s="15">
        <v>3.11</v>
      </c>
      <c r="B26" s="94" t="s">
        <v>66</v>
      </c>
      <c r="C26" s="20" t="s">
        <v>10</v>
      </c>
      <c r="D26" s="21">
        <f>0.3*0.6*I26</f>
        <v>14.399999999999999</v>
      </c>
      <c r="E26" s="62"/>
      <c r="F26" s="62"/>
      <c r="I26" s="68">
        <v>80</v>
      </c>
    </row>
    <row r="27" spans="1:12" x14ac:dyDescent="0.25">
      <c r="A27" s="15">
        <v>3.12</v>
      </c>
      <c r="B27" s="94" t="s">
        <v>138</v>
      </c>
      <c r="C27" s="20" t="s">
        <v>10</v>
      </c>
      <c r="D27" s="21">
        <f>0.2*0.3*I27</f>
        <v>2.94</v>
      </c>
      <c r="E27" s="62"/>
      <c r="F27" s="62"/>
      <c r="I27" s="68">
        <v>49</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2.766</v>
      </c>
      <c r="E31" s="63"/>
      <c r="F31" s="63"/>
      <c r="I31" s="68">
        <f>I24</f>
        <v>46.1</v>
      </c>
    </row>
    <row r="32" spans="1:12" x14ac:dyDescent="0.25">
      <c r="A32" s="15">
        <v>4.3</v>
      </c>
      <c r="B32" s="19" t="s">
        <v>56</v>
      </c>
      <c r="C32" s="20" t="s">
        <v>10</v>
      </c>
      <c r="D32" s="50">
        <f>0.2*0.15*I32</f>
        <v>1.2929999999999999</v>
      </c>
      <c r="E32" s="62"/>
      <c r="F32" s="62"/>
      <c r="I32" s="68">
        <f>I31-3</f>
        <v>43.1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4.29</v>
      </c>
      <c r="E35" s="64"/>
      <c r="F35" s="64"/>
      <c r="L35" s="68">
        <v>57.2</v>
      </c>
    </row>
    <row r="36" spans="1:13" x14ac:dyDescent="0.25">
      <c r="A36" s="70">
        <v>4.5999999999999996</v>
      </c>
      <c r="B36" s="36" t="s">
        <v>11</v>
      </c>
      <c r="C36" s="35" t="s">
        <v>10</v>
      </c>
      <c r="D36" s="71">
        <f>0.3*0.3*0.65*K36</f>
        <v>1.8134999999999999</v>
      </c>
      <c r="E36" s="65"/>
      <c r="F36" s="65"/>
      <c r="K36" s="68">
        <f>K17</f>
        <v>31</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1.8773333333333337</v>
      </c>
      <c r="E42" s="65"/>
      <c r="F42" s="65"/>
      <c r="K42" s="106">
        <f>88/3</f>
        <v>29.333333333333332</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110.00000000000001</v>
      </c>
      <c r="E47" s="65"/>
      <c r="F47" s="65"/>
      <c r="I47" s="68">
        <f>(8.5*3)+(3*2)+(7.3*2)</f>
        <v>46.1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130</v>
      </c>
      <c r="C50" s="35" t="s">
        <v>8</v>
      </c>
      <c r="D50" s="35">
        <v>1</v>
      </c>
      <c r="E50" s="65"/>
      <c r="F50" s="65"/>
    </row>
    <row r="51" spans="1:9" x14ac:dyDescent="0.25">
      <c r="A51" s="35">
        <v>5.5</v>
      </c>
      <c r="B51" s="36" t="s">
        <v>139</v>
      </c>
      <c r="C51" s="35" t="s">
        <v>12</v>
      </c>
      <c r="D51" s="35">
        <f>0.6*I51</f>
        <v>29.4</v>
      </c>
      <c r="E51" s="65"/>
      <c r="F51" s="65"/>
      <c r="I51" s="68">
        <f>I27</f>
        <v>49</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220.00000000000003</v>
      </c>
      <c r="E55" s="62"/>
      <c r="F55" s="62"/>
    </row>
    <row r="56" spans="1:9" ht="30" x14ac:dyDescent="0.25">
      <c r="A56" s="20">
        <v>6.2</v>
      </c>
      <c r="B56" s="19" t="s">
        <v>74</v>
      </c>
      <c r="C56" s="20" t="s">
        <v>12</v>
      </c>
      <c r="D56" s="20">
        <f>D48*2</f>
        <v>7.6</v>
      </c>
      <c r="E56" s="62"/>
      <c r="F56" s="62"/>
    </row>
    <row r="57" spans="1:9" ht="30" x14ac:dyDescent="0.25">
      <c r="A57" s="20">
        <v>6.3</v>
      </c>
      <c r="B57" s="19" t="s">
        <v>140</v>
      </c>
      <c r="C57" s="20" t="s">
        <v>12</v>
      </c>
      <c r="D57" s="20">
        <f>D49*2</f>
        <v>3.6</v>
      </c>
      <c r="E57" s="62"/>
      <c r="F57" s="62"/>
    </row>
    <row r="58" spans="1:9" ht="30" x14ac:dyDescent="0.25">
      <c r="A58" s="43">
        <v>6.4</v>
      </c>
      <c r="B58" s="19" t="s">
        <v>141</v>
      </c>
      <c r="C58" s="20" t="s">
        <v>12</v>
      </c>
      <c r="D58" s="20">
        <f>D51*2</f>
        <v>58.8</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49.099999999999994</v>
      </c>
      <c r="E61" s="62"/>
      <c r="F61" s="62"/>
      <c r="I61" s="68">
        <f>1.2+12.3+16.2+12.3+4.1+0.8+1.4+0.8</f>
        <v>49.099999999999994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220.00000000000003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57.2</v>
      </c>
      <c r="E67" s="62"/>
      <c r="F67" s="62"/>
      <c r="L67" s="80">
        <v>57.2</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145</v>
      </c>
      <c r="C70" s="20" t="s">
        <v>12</v>
      </c>
      <c r="D70" s="78">
        <f>D58</f>
        <v>58.8</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4.5" customHeight="1" x14ac:dyDescent="0.25">
      <c r="A89" s="40">
        <v>9.17</v>
      </c>
      <c r="B89" s="87" t="s">
        <v>135</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129</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77.319587628865975</v>
      </c>
      <c r="E102" s="62"/>
      <c r="F102" s="62"/>
      <c r="L102" s="80">
        <v>75</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82.474226804123717</v>
      </c>
      <c r="E106" s="62"/>
      <c r="F106" s="62"/>
      <c r="I106" s="68">
        <v>8</v>
      </c>
      <c r="K106" s="68">
        <v>10</v>
      </c>
    </row>
    <row r="107" spans="1:12" ht="30" x14ac:dyDescent="0.25">
      <c r="A107" s="20">
        <v>11.7</v>
      </c>
      <c r="B107" s="37" t="s">
        <v>131</v>
      </c>
      <c r="C107" s="20" t="s">
        <v>15</v>
      </c>
      <c r="D107" s="75">
        <f>I107*K107</f>
        <v>141</v>
      </c>
      <c r="E107" s="62"/>
      <c r="F107" s="62"/>
      <c r="I107" s="68">
        <v>9.4</v>
      </c>
      <c r="K107" s="68">
        <v>15</v>
      </c>
    </row>
    <row r="108" spans="1:12" s="104" customFormat="1" x14ac:dyDescent="0.25">
      <c r="A108" s="101"/>
      <c r="B108" s="102"/>
      <c r="C108" s="101"/>
      <c r="D108" s="101"/>
      <c r="E108" s="103"/>
      <c r="F108" s="103"/>
      <c r="H108" s="90"/>
      <c r="I108" s="90"/>
      <c r="J108" s="90"/>
      <c r="K108" s="90"/>
      <c r="L108" s="105"/>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2</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608</v>
      </c>
      <c r="E121" s="62"/>
      <c r="F121" s="62"/>
      <c r="I121" s="68">
        <v>608</v>
      </c>
    </row>
    <row r="122" spans="1:9" ht="30" x14ac:dyDescent="0.25">
      <c r="A122" s="20">
        <v>12.13</v>
      </c>
      <c r="B122" s="37" t="s">
        <v>122</v>
      </c>
      <c r="C122" s="20" t="s">
        <v>15</v>
      </c>
      <c r="D122" s="20">
        <f>I122</f>
        <v>163</v>
      </c>
      <c r="E122" s="62"/>
      <c r="F122" s="62"/>
      <c r="I122" s="68">
        <v>163</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147.29999999999998</v>
      </c>
      <c r="E125" s="62"/>
      <c r="F125" s="62"/>
      <c r="I125" s="68">
        <f>I61</f>
        <v>49.099999999999994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Kumundhoo</vt:lpstr>
      <vt:lpstr>Vaikaradhoo</vt:lpstr>
      <vt:lpstr>Nolhivaram</vt:lpstr>
      <vt:lpstr>Makunudhoo</vt:lpstr>
      <vt:lpstr>Nellaidhoo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2015-04-08T12:06:33Z</cp:lastPrinted>
  <dcterms:created xsi:type="dcterms:W3CDTF">2013-06-30T08:40:01Z</dcterms:created>
  <dcterms:modified xsi:type="dcterms:W3CDTF">2017-04-24T07:16:44Z</dcterms:modified>
</cp:coreProperties>
</file>