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Tender\Admin Education Unit\1. Entry\2017\July\31 July\MPS\"/>
    </mc:Choice>
  </mc:AlternateContent>
  <bookViews>
    <workbookView xWindow="105" yWindow="3495" windowWidth="20340" windowHeight="5970" activeTab="1"/>
  </bookViews>
  <sheets>
    <sheet name="Summery" sheetId="7" r:id="rId1"/>
    <sheet name="BOQ" sheetId="6" r:id="rId2"/>
  </sheets>
  <externalReferences>
    <externalReference r:id="rId3"/>
  </externalReferences>
  <definedNames>
    <definedName name="_xlnm.Print_Area" localSheetId="1">BOQ!$A$1:$M$622</definedName>
  </definedNames>
  <calcPr calcId="152511"/>
</workbook>
</file>

<file path=xl/calcChain.xml><?xml version="1.0" encoding="utf-8"?>
<calcChain xmlns="http://schemas.openxmlformats.org/spreadsheetml/2006/main">
  <c r="B18" i="7" l="1"/>
  <c r="B16" i="7"/>
  <c r="C342" i="6" l="1"/>
  <c r="C341" i="6"/>
  <c r="C340" i="6"/>
  <c r="C339" i="6"/>
  <c r="C333" i="6"/>
  <c r="C332" i="6"/>
  <c r="C284" i="6"/>
  <c r="C280" i="6"/>
  <c r="C192" i="6"/>
  <c r="C188" i="6"/>
  <c r="C172" i="6"/>
  <c r="C164" i="6"/>
  <c r="C158" i="6"/>
  <c r="C154" i="6"/>
  <c r="C165" i="6" s="1"/>
  <c r="C153" i="6"/>
  <c r="C127" i="6"/>
  <c r="C126" i="6"/>
  <c r="C123" i="6"/>
  <c r="C122" i="6"/>
  <c r="C118" i="6"/>
  <c r="C117" i="6"/>
  <c r="C116" i="6"/>
  <c r="C107" i="6"/>
  <c r="C104" i="6"/>
  <c r="C101" i="6"/>
  <c r="C100" i="6"/>
  <c r="C99" i="6"/>
  <c r="C94" i="6"/>
  <c r="C91" i="6"/>
  <c r="C88" i="6"/>
  <c r="C87" i="6"/>
  <c r="C79" i="6"/>
  <c r="C50" i="6"/>
  <c r="C48" i="6"/>
  <c r="C47" i="6"/>
  <c r="C46" i="6"/>
  <c r="C31" i="6"/>
  <c r="C30" i="6"/>
  <c r="C25" i="6"/>
  <c r="C24" i="6"/>
  <c r="C23" i="6"/>
  <c r="A5" i="7" l="1"/>
  <c r="A3" i="7"/>
  <c r="A2" i="7"/>
  <c r="A1" i="7"/>
  <c r="B255" i="6" l="1"/>
  <c r="B254" i="6"/>
  <c r="C311" i="6"/>
  <c r="C278" i="6"/>
  <c r="C310" i="6" l="1"/>
  <c r="C168" i="6"/>
  <c r="B100" i="6"/>
  <c r="B101" i="6"/>
  <c r="B99" i="6"/>
  <c r="G332" i="6" l="1"/>
  <c r="G331" i="6"/>
  <c r="J279" i="6"/>
  <c r="I128" i="6"/>
  <c r="I127" i="6"/>
  <c r="I118" i="6"/>
  <c r="J50" i="6"/>
  <c r="J51" i="6" s="1"/>
  <c r="J21" i="6"/>
  <c r="K21" i="6" s="1"/>
  <c r="J16" i="6"/>
  <c r="K16" i="6" s="1"/>
  <c r="H188" i="6"/>
  <c r="K155" i="6"/>
  <c r="K156" i="6" s="1"/>
  <c r="K157" i="6" s="1"/>
  <c r="H102" i="6"/>
  <c r="I129" i="6" l="1"/>
  <c r="C302" i="6"/>
  <c r="J22" i="6"/>
  <c r="K22" i="6" s="1"/>
  <c r="C306" i="6" l="1"/>
</calcChain>
</file>

<file path=xl/sharedStrings.xml><?xml version="1.0" encoding="utf-8"?>
<sst xmlns="http://schemas.openxmlformats.org/spreadsheetml/2006/main" count="536" uniqueCount="375">
  <si>
    <t>GROUND WORKS</t>
  </si>
  <si>
    <t>Nos</t>
  </si>
  <si>
    <t>Ground Floor</t>
  </si>
  <si>
    <t>Foundation</t>
  </si>
  <si>
    <t>WALLS</t>
  </si>
  <si>
    <t>nos</t>
  </si>
  <si>
    <t>Description</t>
  </si>
  <si>
    <t>Amount</t>
  </si>
  <si>
    <t>Item</t>
  </si>
  <si>
    <t>Unit</t>
  </si>
  <si>
    <t>Qty</t>
  </si>
  <si>
    <t>Rate</t>
  </si>
  <si>
    <t>item</t>
  </si>
  <si>
    <t>BILL No: 02</t>
  </si>
  <si>
    <t>m²</t>
  </si>
  <si>
    <t>m³</t>
  </si>
  <si>
    <t>BILL No: 02 - GROUND WORKS</t>
  </si>
  <si>
    <t>TOTAL OF BILL No: 02 - Carried over to summary</t>
  </si>
  <si>
    <t>BILL No: 03</t>
  </si>
  <si>
    <t>CONCRETE</t>
  </si>
  <si>
    <t xml:space="preserve"> </t>
  </si>
  <si>
    <t>3.3.1</t>
  </si>
  <si>
    <t>3.3.2</t>
  </si>
  <si>
    <t>Roof Level</t>
  </si>
  <si>
    <t>3.4.1</t>
  </si>
  <si>
    <t>3.4.2</t>
  </si>
  <si>
    <t>3.5.1</t>
  </si>
  <si>
    <t>3.5.2</t>
  </si>
  <si>
    <t>3.5.4</t>
  </si>
  <si>
    <t>TOTAL OF BILL No: 03 - Carried over to summary</t>
  </si>
  <si>
    <t>BILL No: 04</t>
  </si>
  <si>
    <t>MASONRY AND PLASTERING</t>
  </si>
  <si>
    <t>Ground floor</t>
  </si>
  <si>
    <t>BILL No: 04 - MASONRY AND PLASTERING</t>
  </si>
  <si>
    <t>TOTAL OF BILL No: 04 - Carried over to summary</t>
  </si>
  <si>
    <t>BILL No: 05</t>
  </si>
  <si>
    <t>TOTAL OF BILL No: 06 - Carried over to summary</t>
  </si>
  <si>
    <t>TOTAL OF BILL No: 07 - Carried over to summary</t>
  </si>
  <si>
    <t>DOORS AND WINDOWS</t>
  </si>
  <si>
    <t>TOTAL OF BILL No: 08 - Carried over to summary</t>
  </si>
  <si>
    <t>FINISHES</t>
  </si>
  <si>
    <t>TOTAL OF BILL No: 10 - Carried over to summary</t>
  </si>
  <si>
    <t>PAINTING</t>
  </si>
  <si>
    <t>TOTAL OF BILL No: 11 - Carried over to summary</t>
  </si>
  <si>
    <t>HYDRAULICS &amp; DRAINAGE</t>
  </si>
  <si>
    <t>Floor drain</t>
  </si>
  <si>
    <t>Muslim Shower</t>
  </si>
  <si>
    <t>Note: Rates shall include for: all necessary boarding, supports, erecting, framing, temporary cambering, cutting, perforations for reinforcing bars, bolts, straps, ties, hangers, pipes and removal of formwork.</t>
  </si>
  <si>
    <t>t</t>
  </si>
  <si>
    <t>Maldives Police Service</t>
  </si>
  <si>
    <t>Male' Rep of Maldives</t>
  </si>
  <si>
    <t>BILL OF QUANTITIES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</si>
  <si>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</si>
  <si>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</si>
  <si>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</si>
  <si>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</si>
  <si>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WATER PROOFING</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</si>
  <si>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</si>
  <si>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</si>
  <si>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</si>
  <si>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</si>
  <si>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</si>
  <si>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</si>
  <si>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Roof</t>
  </si>
  <si>
    <t>REINFORCEMENT</t>
  </si>
  <si>
    <t>6 mm dia. bars in beams</t>
  </si>
  <si>
    <t>BILL No: 03 - CONCRETE</t>
  </si>
  <si>
    <t>PLASTERING</t>
  </si>
  <si>
    <t>CEILING</t>
  </si>
  <si>
    <t>BILL N0: 07</t>
  </si>
  <si>
    <t>FLOOR FINISHES</t>
  </si>
  <si>
    <t>8.2.1</t>
  </si>
  <si>
    <t>TILE SKIRTINGS</t>
  </si>
  <si>
    <t>BILL No: 09</t>
  </si>
  <si>
    <t>PCC Inspection Chambers (450 x600) for  toilets with PVC screening net.</t>
  </si>
  <si>
    <t>Sanitary Fixtures &amp; Accessories</t>
  </si>
  <si>
    <t>Low level Taps with Fresh  water connection</t>
  </si>
  <si>
    <t>DRAINAGE</t>
  </si>
  <si>
    <t>WALLS / CONCRETE SURFACES</t>
  </si>
  <si>
    <t>CEILING / SOFFIT OF SLAB</t>
  </si>
  <si>
    <t>ELECTRICAL &amp; SPECIFIC INSTALLATIONS</t>
  </si>
  <si>
    <t>ELECTRICAL BOARDS</t>
  </si>
  <si>
    <t>LIGHTING</t>
  </si>
  <si>
    <t xml:space="preserve">FIRE FIGHTING </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</si>
  <si>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</si>
  <si>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</si>
  <si>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</si>
  <si>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</si>
  <si>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</si>
  <si>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</si>
  <si>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</si>
  <si>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</si>
  <si>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</si>
  <si>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OTHER CONCRETE WORKS</t>
  </si>
  <si>
    <t>150x150mm lintel beams on all the necessary doors and windows and 150x150mm sill beam under all the windows shown in the drawings with the reinforcement, shuttering, plastering, etc….</t>
  </si>
  <si>
    <t>Rates shall include for: dressing around and sealing to all penetrations.</t>
  </si>
  <si>
    <t>ALL EXTERNAL WALLS</t>
  </si>
  <si>
    <t>4.2.1</t>
  </si>
  <si>
    <t>Below Ground level</t>
  </si>
  <si>
    <t>ALL INTERNAL WALLS</t>
  </si>
  <si>
    <t>(b) Mix ratio for Plastering &amp; masonry shall be 1:3 Cement Mortar, tie rods, compression gap filler, nylon / plastic mesh as specified.</t>
  </si>
  <si>
    <t>4.3.1</t>
  </si>
  <si>
    <t>4.4.1</t>
  </si>
  <si>
    <t>4.4.2</t>
  </si>
  <si>
    <t>CEMENT SCREED FINISH</t>
  </si>
  <si>
    <t>Note: 40mm Thick cement screed on the concrete floor with 1:4 cement mortar mix incl. float finish to receive the tiles.</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</si>
  <si>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</si>
  <si>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</si>
  <si>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</si>
  <si>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</si>
  <si>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</si>
  <si>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</si>
  <si>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</si>
  <si>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</si>
  <si>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</si>
  <si>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</si>
  <si>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</si>
  <si>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</si>
  <si>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</si>
  <si>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</si>
  <si>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</si>
  <si>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</si>
  <si>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</si>
  <si>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</si>
  <si>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Ground Water Connection</t>
  </si>
  <si>
    <t>DISCHARGE PIPEWORK</t>
  </si>
  <si>
    <t>All pipe connection from fixtures and upto the inspection chember.</t>
  </si>
  <si>
    <t>Connecting to the Septic tank.</t>
  </si>
  <si>
    <t>INSPECTION CHEMBER</t>
  </si>
  <si>
    <t>(a)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</si>
  <si>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 of "SAMHWA PAINT or Equivalent".</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</si>
  <si>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</si>
  <si>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</si>
  <si>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</si>
  <si>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</si>
  <si>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</si>
  <si>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</si>
  <si>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</si>
  <si>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</si>
  <si>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</si>
  <si>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</si>
  <si>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</si>
  <si>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</si>
  <si>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2x13A socket outlet (300 mm above floor level)</t>
  </si>
  <si>
    <t>CABLE TV EXTENSION</t>
  </si>
  <si>
    <t>Note: Cable TV extension as per the drawings and from the concern authorities rules and regulations including all the connections and required TAPS/DBs, etc.</t>
  </si>
  <si>
    <t>Cable TV sockets outlets</t>
  </si>
  <si>
    <t>1800mm dia RCC ground water well 1.2m depth of water level as per the instruction given in the drawing all necessary pipe connections and all related works.</t>
  </si>
  <si>
    <t>Note: Tiles skirting between wall and floor as specified.</t>
  </si>
  <si>
    <t>Wash Basins</t>
  </si>
  <si>
    <t>Water Closets</t>
  </si>
  <si>
    <t xml:space="preserve">Note: (a)Sanitary fixtures complete including brackets, stop valves, fittings etc. </t>
  </si>
  <si>
    <t xml:space="preserve">         (d) All Taps, Hand shower, Head shower, Bidet shower, towel ring, and towel bar should be plastic.</t>
  </si>
  <si>
    <t xml:space="preserve">         ( e) All pipes shall be of 'UPVC' .</t>
  </si>
  <si>
    <t>Mirror with accessories</t>
  </si>
  <si>
    <t>Stop Valves</t>
  </si>
  <si>
    <t>Wash Basin Taps</t>
  </si>
  <si>
    <t>AIR CONDITIONING SYSTEM</t>
  </si>
  <si>
    <t>Note: Provide &amp; install with all necessary wiring, fittings &amp; accessaries of Split type Airconditioning System  as per drawings, specifications &amp; contractor's shop drawings subject to consultants approval.</t>
  </si>
  <si>
    <t>3 Phase Floor Distribution Boards</t>
  </si>
  <si>
    <t>Emergency light 2 hours non maintained.</t>
  </si>
  <si>
    <t>Provide &amp; install fire fighting equipment inclusive of all necessary connection as per local regulations as described.</t>
  </si>
  <si>
    <t>3.6.1</t>
  </si>
  <si>
    <t xml:space="preserve">150mm thick hollow brick walls </t>
  </si>
  <si>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</si>
  <si>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</si>
  <si>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</si>
  <si>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</si>
  <si>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RCC Well</t>
  </si>
  <si>
    <t>RCC door and window lintel and sill beams</t>
  </si>
  <si>
    <t>150mmhtick hollow brick wall</t>
  </si>
  <si>
    <t>Wiring to Lights and fans.</t>
  </si>
  <si>
    <t>Wiring to Socket outlets.</t>
  </si>
  <si>
    <r>
      <rPr>
        <b/>
        <sz val="11"/>
        <rFont val="Cambria"/>
        <family val="1"/>
      </rPr>
      <t>CLIENT</t>
    </r>
    <r>
      <rPr>
        <sz val="11"/>
        <rFont val="Cambria"/>
        <family val="1"/>
      </rPr>
      <t>: Maldives police service</t>
    </r>
  </si>
  <si>
    <r>
      <t>m</t>
    </r>
    <r>
      <rPr>
        <vertAlign val="superscript"/>
        <sz val="11"/>
        <rFont val="Cambria"/>
        <family val="1"/>
      </rPr>
      <t>2</t>
    </r>
  </si>
  <si>
    <r>
      <t xml:space="preserve">Note: 20mm Thick cement plastering on all </t>
    </r>
    <r>
      <rPr>
        <b/>
        <sz val="11"/>
        <rFont val="Cambria"/>
        <family val="1"/>
      </rPr>
      <t>EXTERNAL WALLS</t>
    </r>
    <r>
      <rPr>
        <sz val="11"/>
        <rFont val="Cambria"/>
        <family val="1"/>
      </rPr>
      <t xml:space="preserve"> and concrete surface with 1:4 cement mortor mix as specified incl. wire mesh at joints of concrete surfaces and walls ( first, second coats ).</t>
    </r>
  </si>
  <si>
    <r>
      <t xml:space="preserve">Note: 12mm Thick cement plastering on all </t>
    </r>
    <r>
      <rPr>
        <b/>
        <sz val="11"/>
        <rFont val="Cambria"/>
        <family val="1"/>
      </rPr>
      <t>INTERNAL WALLS</t>
    </r>
    <r>
      <rPr>
        <sz val="11"/>
        <rFont val="Cambria"/>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</si>
  <si>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1"/>
        <rFont val="Cambria"/>
        <family val="1"/>
      </rPr>
      <t>EXTERNAL WALL</t>
    </r>
    <r>
      <rPr>
        <sz val="11"/>
        <rFont val="Cambria"/>
        <family val="1"/>
      </rPr>
      <t>. 1 coat of wall sealer, 1 coat of textured and 2 coat of paint.</t>
    </r>
  </si>
  <si>
    <r>
      <t xml:space="preserve">Note: Emultion paint mat finish  surfaces of all </t>
    </r>
    <r>
      <rPr>
        <b/>
        <sz val="11"/>
        <rFont val="Cambria"/>
        <family val="1"/>
      </rPr>
      <t>INTERNAL WALL</t>
    </r>
    <r>
      <rPr>
        <sz val="11"/>
        <rFont val="Cambria"/>
        <family val="1"/>
      </rPr>
      <t>. 1 coat of wall sealer  and 2 coat of paint.</t>
    </r>
  </si>
  <si>
    <r>
      <t xml:space="preserve">Note: Emultion paint oil based finish  surfaces of all </t>
    </r>
    <r>
      <rPr>
        <b/>
        <sz val="11"/>
        <rFont val="Cambria"/>
        <family val="1"/>
      </rPr>
      <t>CEILING AREA</t>
    </r>
    <r>
      <rPr>
        <sz val="11"/>
        <rFont val="Cambria"/>
        <family val="1"/>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</si>
  <si>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1"/>
        <color indexed="10"/>
        <rFont val="Cambria"/>
        <family val="1"/>
      </rPr>
      <t>.</t>
    </r>
  </si>
  <si>
    <t>Excavation for Ground beams</t>
  </si>
  <si>
    <t>3.3.6</t>
  </si>
  <si>
    <t>3.4.6</t>
  </si>
  <si>
    <t>TOTAL OF BILL No: 09 - Carried over to summary</t>
  </si>
  <si>
    <t>10.2.1</t>
  </si>
  <si>
    <t>BILL No: 10- HYDRAULIC AND DRAINAGE</t>
  </si>
  <si>
    <t>BILL No: 11</t>
  </si>
  <si>
    <t>BILL No: 11 - ELECTRICAL</t>
  </si>
  <si>
    <t>150 mm</t>
  </si>
  <si>
    <t xml:space="preserve">          (b)All sanitary fittings shall be of 'COTTO' brand or equivalent. </t>
  </si>
  <si>
    <t xml:space="preserve">          (c)All fixtures shall be of 'COTTO' brand or equivalent.</t>
  </si>
  <si>
    <t>2 Gang switch</t>
  </si>
  <si>
    <t>Ceiling fan with dimmer 1.2m dia (KDK or Equivalent)</t>
  </si>
  <si>
    <t>m</t>
  </si>
  <si>
    <t>all wall mount type</t>
  </si>
  <si>
    <t>excavation depth = 600mm</t>
  </si>
  <si>
    <t>external girth =</t>
  </si>
  <si>
    <t>internal girth=</t>
  </si>
  <si>
    <t>total girth =</t>
  </si>
  <si>
    <t>external wall</t>
  </si>
  <si>
    <t>internal wall</t>
  </si>
  <si>
    <t>girth</t>
  </si>
  <si>
    <t>12 mm dia. bars in top beams</t>
  </si>
  <si>
    <t>ROOF TRUSS AND COVER</t>
  </si>
  <si>
    <t>(a) Rates shall include for: screws, nails, bolts, nuts, standard cable fixing or supporting clips, brackets, straps, rivets, plugs and all incidental accessories</t>
  </si>
  <si>
    <t>ROOF FRAMES</t>
  </si>
  <si>
    <t>Build up timber frames rest on wood plate anchored in roof beam in adherence with the drawing.</t>
  </si>
  <si>
    <t>Apply wood preservative chemical treatment to all the wooden members with the specifications and manufacturer's instruction.</t>
  </si>
  <si>
    <t>ROOF COVER AND ACCESSORIES</t>
  </si>
  <si>
    <t>Specified for MSP Trim deck lysaght  roofing sheets, fixed in accordance to manufacturer's instruction, inclusive of all necessary accessories.</t>
  </si>
  <si>
    <t>MSP Trim deck lysaght roofing sheets</t>
  </si>
  <si>
    <t>4mm THK polythene bubble thermal insulation material</t>
  </si>
  <si>
    <t>Lysagth Gutter</t>
  </si>
  <si>
    <t>25x300mm timber facia board</t>
  </si>
  <si>
    <t>75mm dia. Down pipe with accessories</t>
  </si>
  <si>
    <t>BILL N0: 05 - CEILINGS</t>
  </si>
  <si>
    <t>TOTAL OF BILL No: 05 - Carried over to summary</t>
  </si>
  <si>
    <t>BILL N0: 06</t>
  </si>
  <si>
    <t>BILL N0: 06 -DOORS AND WINDOWS</t>
  </si>
  <si>
    <t>7.2.1</t>
  </si>
  <si>
    <t>BILL No: 07 - FINISHES</t>
  </si>
  <si>
    <t>BILL No: 08</t>
  </si>
  <si>
    <t>8.2.2</t>
  </si>
  <si>
    <t>BILL No: 08 - PAINTING</t>
  </si>
  <si>
    <t>BILL No: 09 - ROOF TRUSS AND COVER</t>
  </si>
  <si>
    <t>BILL No: 10</t>
  </si>
  <si>
    <t>600X600mm gloss Homogenous tiles on floor.</t>
  </si>
  <si>
    <t>Note: Supply and Installation of Curtains for all windows. Rates shall include for all accessaries and completion of all necessary works. Specifications manufactures details shall be submited for consultants approval.</t>
  </si>
  <si>
    <t>Standard tile adhesive to be used for all tiling works</t>
  </si>
  <si>
    <t xml:space="preserve">         ( e) All Kitchen Sink shall be os SS.</t>
  </si>
  <si>
    <t>Finance Department</t>
  </si>
  <si>
    <t>Note: All lights shall be LED, all switches, sockets etc. shall be 'LEGRAND brand or equivalent'.</t>
  </si>
  <si>
    <t>Ceiling Recessed light 24W</t>
  </si>
  <si>
    <t>12000 BTU split type inverter.</t>
  </si>
  <si>
    <r>
      <rPr>
        <b/>
        <sz val="11"/>
        <rFont val="Cambria"/>
        <family val="1"/>
      </rPr>
      <t>LOCATION</t>
    </r>
    <r>
      <rPr>
        <sz val="11"/>
        <rFont val="Cambria"/>
        <family val="1"/>
      </rPr>
      <t>:  Dhoonidhoo</t>
    </r>
  </si>
  <si>
    <t>Date:11-jun-17</t>
  </si>
  <si>
    <t>Excavation for Footing F1</t>
  </si>
  <si>
    <t>Excavation for Footing F2</t>
  </si>
  <si>
    <t>Well compacted earth filling under ground slab</t>
  </si>
  <si>
    <t>Earth filling for ground beam &amp; footings</t>
  </si>
  <si>
    <t xml:space="preserve">Polythene damp proof membrane (500 gauge)  under:- </t>
  </si>
  <si>
    <r>
      <t>m</t>
    </r>
    <r>
      <rPr>
        <vertAlign val="superscript"/>
        <sz val="10"/>
        <rFont val="Cambria"/>
        <family val="1"/>
        <scheme val="major"/>
      </rPr>
      <t>2</t>
    </r>
  </si>
  <si>
    <t>Footing F1</t>
  </si>
  <si>
    <t>Footing F2</t>
  </si>
  <si>
    <t>Ground Beam</t>
  </si>
  <si>
    <t>Apply 2 coats of Brush Bond or similar on all concrete and masonry plastered surfaces below ground level and 300mm above from floor  level in accordance with manufacturer's instructions.</t>
  </si>
  <si>
    <t xml:space="preserve">50mm thick lean concrete to bottom of  Footings (F1, F2) and Ground beam </t>
  </si>
  <si>
    <t xml:space="preserve"> Footing F1</t>
  </si>
  <si>
    <t xml:space="preserve"> Footing F2</t>
  </si>
  <si>
    <t>Columns , (200x200mm)</t>
  </si>
  <si>
    <t>Ground Beams  (200x250mm)</t>
  </si>
  <si>
    <t>Attached Beams, (200x300mm)</t>
  </si>
  <si>
    <t>Attached Beams , (200x300mm)</t>
  </si>
  <si>
    <t>Footing (F1, F2 ) &amp; Ground beam</t>
  </si>
  <si>
    <t xml:space="preserve">12 mm dia. bars </t>
  </si>
  <si>
    <t xml:space="preserve">10 mm dia. bars </t>
  </si>
  <si>
    <t xml:space="preserve">6 mm dia. bars </t>
  </si>
  <si>
    <t>Ground slab &amp; columns</t>
  </si>
  <si>
    <t>Apply crystalline or equivalent type water proofing material to the surface of toilet floors, toilet walls 450mm height, laundarys in accordance with the specifications and manufacturer's instruction.</t>
  </si>
  <si>
    <t>600 X 600mm concealed Gypsum board ceiling</t>
  </si>
  <si>
    <t>9mm gypsum board  600 X 600 mm perforated panels with metal frame "BORAL or Equivalent" as per the manufacturers specifications and drawings.</t>
  </si>
  <si>
    <t>6mm cement board   with 30 x30 mm wooden purlin at 600 c/c</t>
  </si>
  <si>
    <t>Cement board ceiling</t>
  </si>
  <si>
    <t>Timber Door Units</t>
  </si>
  <si>
    <t>Fiber Glass Door Units</t>
  </si>
  <si>
    <t>Door D3  (650x2100mm)</t>
  </si>
  <si>
    <t>Aluminium Window Units</t>
  </si>
  <si>
    <t>Door D1 (1200x2750mm)</t>
  </si>
  <si>
    <t>Door D2  (850x2100mm)</t>
  </si>
  <si>
    <t>Window W1  (900x1400mm)</t>
  </si>
  <si>
    <t>Window FG2 (1000x1400mm)</t>
  </si>
  <si>
    <t>Window FG1 (1800x1400mm)</t>
  </si>
  <si>
    <t>Window V1  (600x550mm)</t>
  </si>
  <si>
    <t>Curtains</t>
  </si>
  <si>
    <t>200x200mm non-skid homogenous tiles on toilet floor</t>
  </si>
  <si>
    <t>600x300mm glosshomogenous tiles on toilet walls (2.7m Height.)</t>
  </si>
  <si>
    <t>Cement board ceiling( external)</t>
  </si>
  <si>
    <t>50x50mm wooden-Purlinss @600mm, fully anchored to rafters.</t>
  </si>
  <si>
    <t>Wooden rafters 50 x 150mm  @850mm c/c, fully anchored on wood plate bolted to concrete frames.</t>
  </si>
  <si>
    <t xml:space="preserve">Three phase main panel board with connections from the mains including meters, cut-off fuse and other accessories </t>
  </si>
  <si>
    <t>Electrical wiring</t>
  </si>
  <si>
    <t>9000 BTU split type inverter.</t>
  </si>
  <si>
    <t>H2O Extinguisher 9 litre with cabinet</t>
  </si>
  <si>
    <t>CO2 Extinguisher(2kg) with cabinet</t>
  </si>
  <si>
    <t>Fan dimmer</t>
  </si>
  <si>
    <t>Weather proof Ceiling Recessed light 30W</t>
  </si>
  <si>
    <t>IT NETWORK</t>
  </si>
  <si>
    <t>Provide &amp; install with all necessary wiring, fittings &amp; accessaries IT Network System for the entire building as per drawings, specifications &amp; contractor's shop drawings subject to consultants approval.</t>
  </si>
  <si>
    <t>Internet outlet extension sockets</t>
  </si>
  <si>
    <t xml:space="preserve">Network Gigabit Switch </t>
  </si>
  <si>
    <t>Wall mount rack 6U</t>
  </si>
  <si>
    <t>SUMMARY</t>
  </si>
  <si>
    <t>BILL NO</t>
  </si>
  <si>
    <t>DESCRIPTION</t>
  </si>
  <si>
    <t>AMOUNT(MVR)</t>
  </si>
  <si>
    <t>CONCRETE WORKS</t>
  </si>
  <si>
    <t>HYDRAULICS AND DRAINAGE</t>
  </si>
  <si>
    <t>ELECTRICAL INSTALLATIONS</t>
  </si>
  <si>
    <t>ADDITIONS</t>
  </si>
  <si>
    <t>OMISSIONS</t>
  </si>
  <si>
    <t>Additions</t>
  </si>
  <si>
    <t>Omissions</t>
  </si>
  <si>
    <t>Bill No: 12</t>
  </si>
  <si>
    <t>Bill No: 13</t>
  </si>
  <si>
    <t>FURNITURE</t>
  </si>
  <si>
    <t>WORK STATION (R1)</t>
  </si>
  <si>
    <t>Desk (600mm x 1200mm) with cable grommet</t>
  </si>
  <si>
    <t>Side table 1000mm x 450mm</t>
  </si>
  <si>
    <t>Partitions - front (1200 x 1200mm) as per drawing</t>
  </si>
  <si>
    <t>Partitions - side (600 x 1200mm) as per drawing</t>
  </si>
  <si>
    <t>Partiton side- (1550mm x 1200mm) as per drawing</t>
  </si>
  <si>
    <r>
      <t xml:space="preserve">Attached Three drawer set (L390 x B600 x H730) and </t>
    </r>
    <r>
      <rPr>
        <b/>
        <sz val="11"/>
        <rFont val="Cambria"/>
        <family val="1"/>
        <scheme val="major"/>
      </rPr>
      <t>CPU holder</t>
    </r>
    <r>
      <rPr>
        <sz val="11"/>
        <rFont val="Cambria"/>
        <family val="1"/>
        <scheme val="major"/>
      </rPr>
      <t xml:space="preserve"> should be included. </t>
    </r>
  </si>
  <si>
    <t>Material :Wood / Ready made wood</t>
  </si>
  <si>
    <t>Partition fabric colour: Grey</t>
  </si>
  <si>
    <t>Colour: Maple/ beech</t>
  </si>
  <si>
    <t>* For Left sided or Right sided workstation refer floor plans</t>
  </si>
  <si>
    <t>WORK STATION (L1)</t>
  </si>
  <si>
    <t xml:space="preserve"> Discussion Table</t>
  </si>
  <si>
    <t>Discussion table for 5-6 people</t>
  </si>
  <si>
    <t>Dimensions: 42inch x 72inches</t>
  </si>
  <si>
    <t xml:space="preserve">Material :Solid Wood </t>
  </si>
  <si>
    <t>Colour: Walnut</t>
  </si>
  <si>
    <r>
      <t xml:space="preserve">Black Medium back 6 </t>
    </r>
    <r>
      <rPr>
        <b/>
        <sz val="11"/>
        <rFont val="Cambria"/>
        <family val="1"/>
        <scheme val="major"/>
      </rPr>
      <t xml:space="preserve">Chair </t>
    </r>
  </si>
  <si>
    <t>Seat: 21" W x 19"D</t>
  </si>
  <si>
    <t>Back: 19"W x 23"H</t>
  </si>
  <si>
    <t>MEDIUM BACK CHAIR</t>
  </si>
  <si>
    <t xml:space="preserve">Swivel chair with hydraulic height adjustment </t>
  </si>
  <si>
    <t>Polyurethane arm rest</t>
  </si>
  <si>
    <t xml:space="preserve">Lockable reclining system </t>
  </si>
  <si>
    <t>Material : Fabric</t>
  </si>
  <si>
    <t>Colour: Black</t>
  </si>
  <si>
    <t>4 SEATER VISITOR BENCH</t>
  </si>
  <si>
    <t>Metal 4 seater visitor bench</t>
  </si>
  <si>
    <t>Leather seater colour: Black/ Blue</t>
  </si>
  <si>
    <t>Metal chrome plated armrests</t>
  </si>
  <si>
    <t>Material: Steel</t>
  </si>
  <si>
    <t>12 COMPARTMENT STEEL LOCKER 36" X 15" (LK)</t>
  </si>
  <si>
    <t>Dimension: L915 x W381x H1828mm</t>
  </si>
  <si>
    <t>Material: Steel with epoxy coated</t>
  </si>
  <si>
    <t>Colour: Light grey</t>
  </si>
  <si>
    <t xml:space="preserve">4 DRAWER FILING CABINET WITH RECESS HANDLE </t>
  </si>
  <si>
    <t>Dimensions: L463mm x W613x H1320</t>
  </si>
  <si>
    <t>Lock on each drawer</t>
  </si>
  <si>
    <t xml:space="preserve">Material: Steel with epoxy coated </t>
  </si>
  <si>
    <t>12 COMPARTMENT BOOK SHELF (BS)</t>
  </si>
  <si>
    <t>Dimensions: H1745 x W1175 x D295mm</t>
  </si>
  <si>
    <t>Material: SOLID WOOD</t>
  </si>
  <si>
    <t>Colour: Wenge/walnut</t>
  </si>
  <si>
    <t>OFFICE DESK</t>
  </si>
  <si>
    <t xml:space="preserve">Desk : 1200mm x 700mm </t>
  </si>
  <si>
    <t>Colour: Maple/beech</t>
  </si>
  <si>
    <t>SIDE CABINET</t>
  </si>
  <si>
    <t>Dimension: L800 x W400 x H750mm</t>
  </si>
  <si>
    <t xml:space="preserve">Material: Laminated particle board </t>
  </si>
  <si>
    <t xml:space="preserve">(a) The contractor must ensure actual site dimensions </t>
  </si>
  <si>
    <t>(b) Assemling price should be included.</t>
  </si>
  <si>
    <t>(c)The contractor shall acertain that the work characters stipulated herein shall complete the whole of the work. No change or variation whatsoever shall be entertained unless or otherwise the written instructions from the owner.</t>
  </si>
  <si>
    <t>(D)Catalog should be included and all materials shall be of approved (superior) quality delivered and fixed in the first class workmanship</t>
  </si>
  <si>
    <t>[e] Contractor must refer given Floor layouts ( Architectural floor plans ) for furniture orientation and dimensions.  E.g: Left sided and right sided workstations shown in floor plans.</t>
  </si>
  <si>
    <r>
      <t xml:space="preserve">[f] Use  Pictures  given  in </t>
    </r>
    <r>
      <rPr>
        <b/>
        <sz val="11"/>
        <rFont val="Cambria"/>
        <family val="1"/>
      </rPr>
      <t xml:space="preserve">Furniture Information </t>
    </r>
    <r>
      <rPr>
        <sz val="11"/>
        <rFont val="Cambria"/>
        <family val="1"/>
      </rPr>
      <t xml:space="preserve">for reference Only. Final furniture selection will be carried out after further discussion (Catologues will be required)  with the project winning contractor </t>
    </r>
  </si>
  <si>
    <r>
      <t>[g]</t>
    </r>
    <r>
      <rPr>
        <b/>
        <sz val="11"/>
        <rFont val="Cambria"/>
        <family val="1"/>
      </rPr>
      <t>Furniture approval:</t>
    </r>
    <r>
      <rPr>
        <sz val="11"/>
        <rFont val="Cambria"/>
        <family val="1"/>
      </rPr>
      <t xml:space="preserve"> For furnitures ordering from aborad, price must inlcude 2 persons travelling  costs. ( transportations, ticket, accommodation and food ) </t>
    </r>
  </si>
  <si>
    <t>TOTAL OF BILL NO. 13 (ADDITIONS)</t>
  </si>
  <si>
    <t>Bill No: 14</t>
  </si>
  <si>
    <t xml:space="preserve">                         TOTAL OF BILL NO. 14 (OMISSIONS)</t>
  </si>
  <si>
    <t xml:space="preserve">Grill Door GD </t>
  </si>
  <si>
    <t xml:space="preserve">Shutter door STD (2350x2500) </t>
  </si>
  <si>
    <t>Door D1 (850x2350)</t>
  </si>
  <si>
    <t>TOTAL OF BILL NO. 12 (FURNITURE)</t>
  </si>
  <si>
    <r>
      <rPr>
        <b/>
        <sz val="11"/>
        <rFont val="Cambria"/>
        <family val="1"/>
      </rPr>
      <t>PROJECT</t>
    </r>
    <r>
      <rPr>
        <sz val="11"/>
        <rFont val="Cambria"/>
        <family val="1"/>
      </rPr>
      <t>: Juvenile Detention ( Arrestation fascility )</t>
    </r>
  </si>
  <si>
    <t>TOTAL OF BILL No: 12 - Carried over to summary</t>
  </si>
  <si>
    <t>TOTAL OF BILL No: 14 - Carried over to summary</t>
  </si>
  <si>
    <t>TOTAL OF BILL No: 13 - Carried over to summary</t>
  </si>
  <si>
    <t xml:space="preserve">GRAND TOTAL CARRIED OVER TO SUMMARY </t>
  </si>
  <si>
    <t>Allow for connection to electrical mains from out side substation to main panel board.(1x 4 core 16 mm square pvc/pvc copper conductor 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</si>
</sst>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0"/>
    <numFmt numFmtId="165" formatCode="\(0\)"/>
    <numFmt numFmtId="166" formatCode="[$-409]d\-mmm\-yy;@"/>
    <numFmt numFmtId="167" formatCode="_(* #,##0_);_(* \(#,##0\);_(* &quot;-&quot;??_);_(@_)"/>
    <numFmt numFmtId="168" formatCode="_(* #,##0_);_(* \(#,##0\);_(* &quot;&quot;??_);_(@_)"/>
    <numFmt numFmtId="169" formatCode="#,##0.0_);[Red]\(#,##0.0\)"/>
    <numFmt numFmtId="170" formatCode="_-* #,##0.00_-;\-* #,##0.00_-;_-* &quot;-&quot;??_-;_-@_-"/>
  </numFmts>
  <fonts count="36"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b/>
      <sz val="11"/>
      <name val="Cambria"/>
      <family val="1"/>
    </font>
    <font>
      <sz val="11"/>
      <name val="Cambria"/>
      <family val="1"/>
    </font>
    <font>
      <b/>
      <u/>
      <sz val="11"/>
      <name val="Cambria"/>
      <family val="1"/>
    </font>
    <font>
      <vertAlign val="superscript"/>
      <sz val="11"/>
      <name val="Cambria"/>
      <family val="1"/>
    </font>
    <font>
      <sz val="11"/>
      <color rgb="FF000000"/>
      <name val="Cambria"/>
      <family val="1"/>
    </font>
    <font>
      <sz val="11"/>
      <color indexed="10"/>
      <name val="Cambria"/>
      <family val="1"/>
    </font>
    <font>
      <sz val="12"/>
      <name val="Cambria"/>
      <family val="1"/>
    </font>
    <font>
      <sz val="11"/>
      <color rgb="FFFF0000"/>
      <name val="Cambria"/>
      <family val="1"/>
    </font>
    <font>
      <b/>
      <sz val="11"/>
      <color rgb="FFFF0000"/>
      <name val="Cambria"/>
      <family val="1"/>
    </font>
    <font>
      <b/>
      <sz val="11"/>
      <color theme="1"/>
      <name val="Cambria"/>
      <family val="1"/>
    </font>
    <font>
      <b/>
      <u/>
      <sz val="11"/>
      <color theme="1"/>
      <name val="Cambria"/>
      <family val="1"/>
    </font>
    <font>
      <sz val="11"/>
      <color theme="1"/>
      <name val="Cambria"/>
      <family val="1"/>
    </font>
    <font>
      <sz val="11"/>
      <name val="Cambria"/>
      <family val="1"/>
      <scheme val="major"/>
    </font>
    <font>
      <b/>
      <sz val="11"/>
      <name val="Cambria"/>
      <family val="1"/>
      <scheme val="major"/>
    </font>
    <font>
      <b/>
      <u/>
      <sz val="11"/>
      <name val="Cambria"/>
      <family val="1"/>
      <scheme val="major"/>
    </font>
    <font>
      <sz val="11"/>
      <color rgb="FFFF0000"/>
      <name val="Cambria"/>
      <family val="1"/>
      <scheme val="major"/>
    </font>
    <font>
      <sz val="10"/>
      <name val="Cambria"/>
      <family val="1"/>
      <scheme val="major"/>
    </font>
    <font>
      <sz val="10"/>
      <color rgb="FFFF0000"/>
      <name val="Cambria"/>
      <family val="1"/>
      <scheme val="major"/>
    </font>
    <font>
      <vertAlign val="superscript"/>
      <sz val="10"/>
      <name val="Cambria"/>
      <family val="1"/>
      <scheme val="major"/>
    </font>
    <font>
      <sz val="12"/>
      <color theme="1"/>
      <name val="Calibri"/>
      <family val="2"/>
      <scheme val="minor"/>
    </font>
    <font>
      <sz val="12"/>
      <color rgb="FF000000"/>
      <name val="Times New Roman"/>
      <family val="1"/>
    </font>
    <font>
      <b/>
      <u/>
      <sz val="12"/>
      <color rgb="FF000000"/>
      <name val="Times New Roman"/>
      <family val="1"/>
    </font>
    <font>
      <b/>
      <sz val="11"/>
      <color rgb="FF000000"/>
      <name val="Times New Roman"/>
      <family val="1"/>
    </font>
    <font>
      <sz val="11"/>
      <name val="Times New Roman"/>
      <family val="1"/>
    </font>
    <font>
      <sz val="12"/>
      <name val="Times New Roman"/>
      <family val="1"/>
    </font>
    <font>
      <sz val="12"/>
      <name val="Calibri"/>
      <family val="2"/>
      <scheme val="minor"/>
    </font>
    <font>
      <b/>
      <sz val="12"/>
      <color theme="1"/>
      <name val="Calibri"/>
      <family val="2"/>
      <scheme val="minor"/>
    </font>
    <font>
      <i/>
      <sz val="11"/>
      <name val="Cambria"/>
      <family val="1"/>
      <scheme val="major"/>
    </font>
    <font>
      <sz val="11"/>
      <color theme="1"/>
      <name val="Cambria"/>
      <family val="1"/>
      <scheme val="major"/>
    </font>
    <font>
      <b/>
      <u/>
      <sz val="10"/>
      <name val="Cambria"/>
      <family val="1"/>
      <scheme val="major"/>
    </font>
    <font>
      <b/>
      <sz val="12"/>
      <name val="Cambria"/>
      <family val="1"/>
      <scheme val="maj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bottom style="medium">
        <color indexed="64"/>
      </bottom>
      <diagonal/>
    </border>
  </borders>
  <cellStyleXfs count="10">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4" fillId="0" borderId="0"/>
    <xf numFmtId="40" fontId="4" fillId="0" borderId="0" applyFont="0" applyFill="0" applyBorder="0" applyProtection="0"/>
    <xf numFmtId="43" fontId="3" fillId="0" borderId="0" applyFont="0" applyFill="0" applyBorder="0" applyAlignment="0" applyProtection="0"/>
  </cellStyleXfs>
  <cellXfs count="299">
    <xf numFmtId="0" fontId="0" fillId="0" borderId="0" xfId="0"/>
    <xf numFmtId="0" fontId="6" fillId="2" borderId="0" xfId="0" applyFont="1" applyFill="1" applyBorder="1" applyAlignment="1">
      <alignment horizontal="center" vertical="top" wrapText="1"/>
    </xf>
    <xf numFmtId="0" fontId="6" fillId="2" borderId="0" xfId="0" applyFont="1" applyFill="1" applyBorder="1" applyAlignment="1">
      <alignment horizontal="right" vertical="top" wrapText="1"/>
    </xf>
    <xf numFmtId="4" fontId="6" fillId="2" borderId="0" xfId="0" applyNumberFormat="1" applyFont="1" applyFill="1" applyAlignment="1">
      <alignment vertical="top"/>
    </xf>
    <xf numFmtId="0" fontId="6" fillId="2" borderId="0" xfId="0" applyFont="1" applyFill="1" applyAlignment="1">
      <alignment vertical="top"/>
    </xf>
    <xf numFmtId="0" fontId="6" fillId="2" borderId="0" xfId="0" applyFont="1" applyFill="1" applyBorder="1" applyAlignment="1">
      <alignment horizontal="left" vertical="top"/>
    </xf>
    <xf numFmtId="0" fontId="6" fillId="2" borderId="0" xfId="0" applyFont="1" applyFill="1" applyBorder="1" applyAlignment="1">
      <alignment vertical="top"/>
    </xf>
    <xf numFmtId="0" fontId="6" fillId="2" borderId="0" xfId="0" applyFont="1" applyFill="1" applyBorder="1" applyAlignment="1">
      <alignment horizontal="center" vertical="top"/>
    </xf>
    <xf numFmtId="4" fontId="6" fillId="2" borderId="0" xfId="0" applyNumberFormat="1" applyFont="1" applyFill="1" applyBorder="1" applyAlignment="1">
      <alignment horizontal="right" vertical="top"/>
    </xf>
    <xf numFmtId="0" fontId="5" fillId="2" borderId="1" xfId="0" applyFont="1" applyFill="1" applyBorder="1" applyAlignment="1">
      <alignment horizontal="center" vertical="top"/>
    </xf>
    <xf numFmtId="2" fontId="5" fillId="2" borderId="1" xfId="0" applyNumberFormat="1" applyFont="1" applyFill="1" applyBorder="1" applyAlignment="1">
      <alignment horizontal="center" vertical="top"/>
    </xf>
    <xf numFmtId="4" fontId="5" fillId="2" borderId="1" xfId="0" applyNumberFormat="1" applyFont="1" applyFill="1" applyBorder="1" applyAlignment="1">
      <alignment horizontal="center" vertical="top"/>
    </xf>
    <xf numFmtId="4" fontId="5" fillId="2" borderId="0" xfId="0" applyNumberFormat="1" applyFont="1" applyFill="1" applyBorder="1" applyAlignment="1">
      <alignment horizontal="centerContinuous" vertical="top"/>
    </xf>
    <xf numFmtId="40" fontId="5" fillId="2" borderId="6" xfId="5" quotePrefix="1" applyNumberFormat="1" applyFont="1" applyFill="1" applyBorder="1" applyAlignment="1">
      <alignment horizontal="left" vertical="top"/>
    </xf>
    <xf numFmtId="164" fontId="6" fillId="2" borderId="10" xfId="5" applyNumberFormat="1" applyFont="1" applyFill="1" applyBorder="1" applyAlignment="1">
      <alignment horizontal="right" vertical="top"/>
    </xf>
    <xf numFmtId="167" fontId="6" fillId="2" borderId="12" xfId="5" applyNumberFormat="1" applyFont="1" applyFill="1" applyBorder="1" applyAlignment="1">
      <alignment horizontal="center" vertical="top"/>
    </xf>
    <xf numFmtId="40" fontId="6" fillId="2" borderId="0" xfId="5" applyNumberFormat="1" applyFont="1" applyFill="1" applyAlignment="1">
      <alignment vertical="top"/>
    </xf>
    <xf numFmtId="164" fontId="6" fillId="2" borderId="14" xfId="5" applyNumberFormat="1" applyFont="1" applyFill="1" applyBorder="1" applyAlignment="1">
      <alignment horizontal="right" vertical="top"/>
    </xf>
    <xf numFmtId="40" fontId="7" fillId="2" borderId="15" xfId="5" applyNumberFormat="1" applyFont="1" applyFill="1" applyBorder="1" applyAlignment="1">
      <alignment horizontal="center" vertical="top"/>
    </xf>
    <xf numFmtId="2" fontId="6" fillId="2" borderId="15" xfId="5" applyNumberFormat="1" applyFont="1" applyFill="1" applyBorder="1" applyAlignment="1">
      <alignment horizontal="center" vertical="top"/>
    </xf>
    <xf numFmtId="167" fontId="6" fillId="2" borderId="15" xfId="5" applyNumberFormat="1" applyFont="1" applyFill="1" applyBorder="1" applyAlignment="1">
      <alignment horizontal="center" vertical="top"/>
    </xf>
    <xf numFmtId="40" fontId="6" fillId="2" borderId="15" xfId="5" applyNumberFormat="1" applyFont="1" applyFill="1" applyBorder="1" applyAlignment="1">
      <alignment horizontal="right" vertical="top"/>
    </xf>
    <xf numFmtId="164" fontId="5" fillId="2" borderId="14" xfId="5" applyNumberFormat="1" applyFont="1" applyFill="1" applyBorder="1" applyAlignment="1">
      <alignment horizontal="right" vertical="top"/>
    </xf>
    <xf numFmtId="40" fontId="7" fillId="2" borderId="15" xfId="5" applyNumberFormat="1" applyFont="1" applyFill="1" applyBorder="1" applyAlignment="1">
      <alignment horizontal="justify" vertical="top"/>
    </xf>
    <xf numFmtId="40" fontId="7" fillId="2" borderId="15" xfId="5" applyNumberFormat="1" applyFont="1" applyFill="1" applyBorder="1" applyAlignment="1">
      <alignment horizontal="center" vertical="top" wrapText="1"/>
    </xf>
    <xf numFmtId="40" fontId="7" fillId="2" borderId="15" xfId="5" applyNumberFormat="1" applyFont="1" applyFill="1" applyBorder="1" applyAlignment="1">
      <alignment horizontal="left" vertical="top"/>
    </xf>
    <xf numFmtId="40" fontId="6" fillId="2" borderId="15" xfId="5" applyNumberFormat="1" applyFont="1" applyFill="1" applyBorder="1" applyAlignment="1">
      <alignment horizontal="left" vertical="top" wrapText="1"/>
    </xf>
    <xf numFmtId="168" fontId="6" fillId="2" borderId="15" xfId="5" applyNumberFormat="1" applyFont="1" applyFill="1" applyBorder="1" applyAlignment="1">
      <alignment horizontal="center" vertical="top"/>
    </xf>
    <xf numFmtId="40" fontId="6" fillId="2" borderId="15" xfId="5" applyNumberFormat="1" applyFont="1" applyFill="1" applyBorder="1" applyAlignment="1">
      <alignment horizontal="center" vertical="top"/>
    </xf>
    <xf numFmtId="40" fontId="6" fillId="2" borderId="17" xfId="5" applyNumberFormat="1" applyFont="1" applyFill="1" applyBorder="1" applyAlignment="1">
      <alignment horizontal="center" vertical="top"/>
    </xf>
    <xf numFmtId="165" fontId="6" fillId="2" borderId="14" xfId="5" applyNumberFormat="1" applyFont="1" applyFill="1" applyBorder="1" applyAlignment="1">
      <alignment horizontal="right" vertical="top"/>
    </xf>
    <xf numFmtId="40" fontId="6" fillId="2" borderId="15" xfId="5" applyNumberFormat="1" applyFont="1" applyFill="1" applyBorder="1" applyAlignment="1">
      <alignment horizontal="justify" vertical="top"/>
    </xf>
    <xf numFmtId="164" fontId="6" fillId="2" borderId="4" xfId="5" applyNumberFormat="1" applyFont="1" applyFill="1" applyBorder="1" applyAlignment="1">
      <alignment horizontal="right" vertical="top"/>
    </xf>
    <xf numFmtId="40" fontId="5" fillId="2" borderId="11" xfId="5" applyNumberFormat="1" applyFont="1" applyFill="1" applyBorder="1" applyAlignment="1">
      <alignment horizontal="left" vertical="top"/>
    </xf>
    <xf numFmtId="167" fontId="6" fillId="2" borderId="11" xfId="5" applyNumberFormat="1" applyFont="1" applyFill="1" applyBorder="1" applyAlignment="1">
      <alignment horizontal="center" vertical="top"/>
    </xf>
    <xf numFmtId="40" fontId="6" fillId="2" borderId="11" xfId="5" applyNumberFormat="1" applyFont="1" applyFill="1" applyBorder="1" applyAlignment="1">
      <alignment horizontal="right" vertical="top"/>
    </xf>
    <xf numFmtId="164" fontId="5" fillId="2" borderId="3" xfId="5" applyNumberFormat="1" applyFont="1" applyFill="1" applyBorder="1" applyAlignment="1">
      <alignment horizontal="right" vertical="top"/>
    </xf>
    <xf numFmtId="40" fontId="5" fillId="2" borderId="2" xfId="5" quotePrefix="1" applyNumberFormat="1" applyFont="1" applyFill="1" applyBorder="1" applyAlignment="1">
      <alignment horizontal="left" vertical="top"/>
    </xf>
    <xf numFmtId="167" fontId="5" fillId="2" borderId="2" xfId="5" applyNumberFormat="1" applyFont="1" applyFill="1" applyBorder="1" applyAlignment="1">
      <alignment horizontal="center" vertical="top"/>
    </xf>
    <xf numFmtId="40" fontId="5" fillId="2" borderId="2" xfId="5" applyNumberFormat="1" applyFont="1" applyFill="1" applyBorder="1" applyAlignment="1">
      <alignment horizontal="right" vertical="top"/>
    </xf>
    <xf numFmtId="164" fontId="5" fillId="2" borderId="9" xfId="5" applyNumberFormat="1" applyFont="1" applyFill="1" applyBorder="1" applyAlignment="1">
      <alignment horizontal="right" vertical="top"/>
    </xf>
    <xf numFmtId="2" fontId="5" fillId="2" borderId="0" xfId="5" applyNumberFormat="1" applyFont="1" applyFill="1" applyBorder="1" applyAlignment="1">
      <alignment horizontal="center" vertical="top"/>
    </xf>
    <xf numFmtId="167" fontId="5" fillId="2" borderId="0" xfId="5" applyNumberFormat="1" applyFont="1" applyFill="1" applyBorder="1" applyAlignment="1">
      <alignment horizontal="center" vertical="top"/>
    </xf>
    <xf numFmtId="40" fontId="5" fillId="2" borderId="0" xfId="5" applyNumberFormat="1" applyFont="1" applyFill="1" applyBorder="1" applyAlignment="1">
      <alignment horizontal="right" vertical="top"/>
    </xf>
    <xf numFmtId="40" fontId="5" fillId="2" borderId="16" xfId="5" applyNumberFormat="1" applyFont="1" applyFill="1" applyBorder="1" applyAlignment="1">
      <alignment horizontal="center" vertical="top"/>
    </xf>
    <xf numFmtId="164" fontId="5" fillId="2" borderId="10" xfId="5" applyNumberFormat="1" applyFont="1" applyFill="1" applyBorder="1" applyAlignment="1">
      <alignment horizontal="right" vertical="top"/>
    </xf>
    <xf numFmtId="40" fontId="7" fillId="2" borderId="12" xfId="5" applyNumberFormat="1" applyFont="1" applyFill="1" applyBorder="1" applyAlignment="1">
      <alignment horizontal="center" vertical="top"/>
    </xf>
    <xf numFmtId="2" fontId="5" fillId="2" borderId="12" xfId="5" applyNumberFormat="1" applyFont="1" applyFill="1" applyBorder="1" applyAlignment="1">
      <alignment horizontal="center" vertical="top"/>
    </xf>
    <xf numFmtId="167" fontId="5" fillId="2" borderId="12" xfId="5" applyNumberFormat="1" applyFont="1" applyFill="1" applyBorder="1" applyAlignment="1">
      <alignment horizontal="center" vertical="top"/>
    </xf>
    <xf numFmtId="40" fontId="5" fillId="2" borderId="12" xfId="5" applyNumberFormat="1" applyFont="1" applyFill="1" applyBorder="1" applyAlignment="1">
      <alignment horizontal="right" vertical="top"/>
    </xf>
    <xf numFmtId="167" fontId="5" fillId="2" borderId="15" xfId="5" applyNumberFormat="1" applyFont="1" applyFill="1" applyBorder="1" applyAlignment="1">
      <alignment horizontal="center" vertical="top"/>
    </xf>
    <xf numFmtId="40" fontId="5" fillId="2" borderId="15" xfId="5" applyNumberFormat="1" applyFont="1" applyFill="1" applyBorder="1" applyAlignment="1">
      <alignment horizontal="right" vertical="top"/>
    </xf>
    <xf numFmtId="40" fontId="5" fillId="2" borderId="17" xfId="5" applyNumberFormat="1" applyFont="1" applyFill="1" applyBorder="1" applyAlignment="1">
      <alignment horizontal="center" vertical="top"/>
    </xf>
    <xf numFmtId="0" fontId="6" fillId="2" borderId="15" xfId="6" applyNumberFormat="1" applyFont="1" applyFill="1" applyBorder="1" applyAlignment="1">
      <alignment horizontal="left" vertical="top" wrapText="1"/>
    </xf>
    <xf numFmtId="40" fontId="6" fillId="2" borderId="15" xfId="5" applyNumberFormat="1" applyFont="1" applyFill="1" applyBorder="1" applyAlignment="1">
      <alignment horizontal="justify" vertical="top" wrapText="1"/>
    </xf>
    <xf numFmtId="40" fontId="6" fillId="2" borderId="15" xfId="5" applyNumberFormat="1" applyFont="1" applyFill="1" applyBorder="1" applyAlignment="1">
      <alignment horizontal="left" vertical="top"/>
    </xf>
    <xf numFmtId="40" fontId="6" fillId="2" borderId="15" xfId="5" quotePrefix="1" applyNumberFormat="1" applyFont="1" applyFill="1" applyBorder="1" applyAlignment="1">
      <alignment horizontal="left" vertical="top"/>
    </xf>
    <xf numFmtId="165" fontId="6" fillId="2" borderId="9" xfId="5" applyNumberFormat="1" applyFont="1" applyFill="1" applyBorder="1" applyAlignment="1">
      <alignment horizontal="right" vertical="top"/>
    </xf>
    <xf numFmtId="40" fontId="5" fillId="2" borderId="15" xfId="5" applyNumberFormat="1" applyFont="1" applyFill="1" applyBorder="1" applyAlignment="1">
      <alignment horizontal="center" vertical="top"/>
    </xf>
    <xf numFmtId="40" fontId="6" fillId="2" borderId="0" xfId="5" applyNumberFormat="1" applyFont="1" applyFill="1" applyBorder="1" applyAlignment="1">
      <alignment vertical="top"/>
    </xf>
    <xf numFmtId="2" fontId="6" fillId="2" borderId="15" xfId="6" applyNumberFormat="1" applyFont="1" applyFill="1" applyBorder="1" applyAlignment="1">
      <alignment horizontal="center" vertical="top" wrapText="1"/>
    </xf>
    <xf numFmtId="40" fontId="6" fillId="2" borderId="0" xfId="5" applyNumberFormat="1" applyFont="1" applyFill="1" applyAlignment="1">
      <alignment horizontal="center" vertical="top"/>
    </xf>
    <xf numFmtId="40" fontId="5" fillId="2" borderId="11" xfId="5" quotePrefix="1" applyNumberFormat="1" applyFont="1" applyFill="1" applyBorder="1" applyAlignment="1">
      <alignment horizontal="left" vertical="top"/>
    </xf>
    <xf numFmtId="40" fontId="5" fillId="2" borderId="13" xfId="5" applyNumberFormat="1" applyFont="1" applyFill="1" applyBorder="1" applyAlignment="1">
      <alignment horizontal="center" vertical="top"/>
    </xf>
    <xf numFmtId="164" fontId="6" fillId="2" borderId="3" xfId="5" applyNumberFormat="1" applyFont="1" applyFill="1" applyBorder="1" applyAlignment="1">
      <alignment horizontal="right" vertical="top"/>
    </xf>
    <xf numFmtId="167" fontId="6" fillId="2" borderId="2" xfId="5" applyNumberFormat="1" applyFont="1" applyFill="1" applyBorder="1" applyAlignment="1">
      <alignment horizontal="center" vertical="top"/>
    </xf>
    <xf numFmtId="40" fontId="6" fillId="2" borderId="2" xfId="5" applyNumberFormat="1" applyFont="1" applyFill="1" applyBorder="1" applyAlignment="1">
      <alignment horizontal="right" vertical="top"/>
    </xf>
    <xf numFmtId="40" fontId="5" fillId="2" borderId="20" xfId="5" applyNumberFormat="1" applyFont="1" applyFill="1" applyBorder="1" applyAlignment="1">
      <alignment horizontal="center" vertical="top"/>
    </xf>
    <xf numFmtId="164" fontId="5" fillId="2" borderId="5" xfId="5" applyNumberFormat="1" applyFont="1" applyFill="1" applyBorder="1" applyAlignment="1">
      <alignment horizontal="right" vertical="top"/>
    </xf>
    <xf numFmtId="167" fontId="5" fillId="2" borderId="6" xfId="5" applyNumberFormat="1" applyFont="1" applyFill="1" applyBorder="1" applyAlignment="1">
      <alignment horizontal="center" vertical="top"/>
    </xf>
    <xf numFmtId="40" fontId="5" fillId="2" borderId="7" xfId="5" applyNumberFormat="1" applyFont="1" applyFill="1" applyBorder="1" applyAlignment="1">
      <alignment horizontal="center" vertical="top"/>
    </xf>
    <xf numFmtId="40" fontId="6" fillId="2" borderId="12" xfId="5" applyNumberFormat="1" applyFont="1" applyFill="1" applyBorder="1" applyAlignment="1">
      <alignment horizontal="right" vertical="top"/>
    </xf>
    <xf numFmtId="40" fontId="6" fillId="2" borderId="18" xfId="5" applyNumberFormat="1" applyFont="1" applyFill="1" applyBorder="1" applyAlignment="1">
      <alignment horizontal="center" vertical="top"/>
    </xf>
    <xf numFmtId="164" fontId="5" fillId="2" borderId="14" xfId="5" quotePrefix="1" applyNumberFormat="1" applyFont="1" applyFill="1" applyBorder="1" applyAlignment="1">
      <alignment horizontal="right" vertical="top"/>
    </xf>
    <xf numFmtId="40" fontId="6" fillId="2" borderId="15" xfId="5" quotePrefix="1" applyNumberFormat="1" applyFont="1" applyFill="1" applyBorder="1" applyAlignment="1">
      <alignment horizontal="justify" vertical="top"/>
    </xf>
    <xf numFmtId="40" fontId="6" fillId="2" borderId="0" xfId="5" quotePrefix="1" applyNumberFormat="1" applyFont="1" applyFill="1" applyBorder="1" applyAlignment="1">
      <alignment horizontal="left" vertical="top"/>
    </xf>
    <xf numFmtId="0" fontId="7" fillId="2" borderId="15" xfId="5" applyNumberFormat="1" applyFont="1" applyFill="1" applyBorder="1" applyAlignment="1">
      <alignment horizontal="left" vertical="top"/>
    </xf>
    <xf numFmtId="0" fontId="6" fillId="2" borderId="15" xfId="5" applyNumberFormat="1" applyFont="1" applyFill="1" applyBorder="1" applyAlignment="1">
      <alignment horizontal="justify" vertical="top"/>
    </xf>
    <xf numFmtId="40" fontId="6" fillId="2" borderId="19" xfId="5" applyNumberFormat="1" applyFont="1" applyFill="1" applyBorder="1" applyAlignment="1">
      <alignment horizontal="left" vertical="top" wrapText="1"/>
    </xf>
    <xf numFmtId="40" fontId="6" fillId="2" borderId="8" xfId="5" applyNumberFormat="1" applyFont="1" applyFill="1" applyBorder="1" applyAlignment="1">
      <alignment horizontal="center" vertical="top"/>
    </xf>
    <xf numFmtId="2" fontId="6" fillId="2" borderId="14" xfId="5" applyNumberFormat="1" applyFont="1" applyFill="1" applyBorder="1" applyAlignment="1">
      <alignment horizontal="right" vertical="top"/>
    </xf>
    <xf numFmtId="165" fontId="6" fillId="2" borderId="21" xfId="5" applyNumberFormat="1" applyFont="1" applyFill="1" applyBorder="1" applyAlignment="1">
      <alignment horizontal="right" vertical="top"/>
    </xf>
    <xf numFmtId="164" fontId="5" fillId="2" borderId="4" xfId="5" applyNumberFormat="1" applyFont="1" applyFill="1" applyBorder="1" applyAlignment="1">
      <alignment horizontal="right" vertical="top"/>
    </xf>
    <xf numFmtId="40" fontId="5" fillId="2" borderId="0" xfId="5" quotePrefix="1" applyNumberFormat="1" applyFont="1" applyFill="1" applyBorder="1" applyAlignment="1">
      <alignment horizontal="left" vertical="top"/>
    </xf>
    <xf numFmtId="164" fontId="6" fillId="2" borderId="5" xfId="5" applyNumberFormat="1" applyFont="1" applyFill="1" applyBorder="1" applyAlignment="1">
      <alignment horizontal="right" vertical="top"/>
    </xf>
    <xf numFmtId="40" fontId="6" fillId="2" borderId="6" xfId="5" applyNumberFormat="1" applyFont="1" applyFill="1" applyBorder="1" applyAlignment="1">
      <alignment horizontal="center" vertical="top"/>
    </xf>
    <xf numFmtId="40" fontId="6" fillId="2" borderId="6" xfId="5" applyNumberFormat="1" applyFont="1" applyFill="1" applyBorder="1" applyAlignment="1">
      <alignment horizontal="right" vertical="top"/>
    </xf>
    <xf numFmtId="40" fontId="7" fillId="2" borderId="15" xfId="5" applyNumberFormat="1" applyFont="1" applyFill="1" applyBorder="1" applyAlignment="1">
      <alignment vertical="top"/>
    </xf>
    <xf numFmtId="40" fontId="5" fillId="2" borderId="0" xfId="5" applyNumberFormat="1" applyFont="1" applyFill="1" applyAlignment="1">
      <alignment vertical="top"/>
    </xf>
    <xf numFmtId="167" fontId="6" fillId="2" borderId="6" xfId="5" applyNumberFormat="1" applyFont="1" applyFill="1" applyBorder="1" applyAlignment="1">
      <alignment horizontal="center" vertical="top"/>
    </xf>
    <xf numFmtId="40" fontId="6" fillId="2" borderId="19" xfId="5" applyNumberFormat="1" applyFont="1" applyFill="1" applyBorder="1" applyAlignment="1">
      <alignment horizontal="justify" vertical="top" wrapText="1"/>
    </xf>
    <xf numFmtId="40" fontId="6" fillId="2" borderId="19" xfId="5" applyNumberFormat="1" applyFont="1" applyFill="1" applyBorder="1" applyAlignment="1">
      <alignment horizontal="justify" vertical="top"/>
    </xf>
    <xf numFmtId="40" fontId="5" fillId="2" borderId="6" xfId="5" applyNumberFormat="1" applyFont="1" applyFill="1" applyBorder="1" applyAlignment="1">
      <alignment horizontal="left" vertical="top"/>
    </xf>
    <xf numFmtId="40" fontId="5" fillId="2" borderId="18" xfId="5" applyNumberFormat="1" applyFont="1" applyFill="1" applyBorder="1" applyAlignment="1">
      <alignment horizontal="center" vertical="top"/>
    </xf>
    <xf numFmtId="40" fontId="6" fillId="2" borderId="15" xfId="5" applyNumberFormat="1" applyFont="1" applyFill="1" applyBorder="1" applyAlignment="1">
      <alignment vertical="top"/>
    </xf>
    <xf numFmtId="40" fontId="7" fillId="2" borderId="8" xfId="5" applyNumberFormat="1" applyFont="1" applyFill="1" applyBorder="1" applyAlignment="1">
      <alignment horizontal="center" vertical="top"/>
    </xf>
    <xf numFmtId="165" fontId="6" fillId="2" borderId="4" xfId="5" applyNumberFormat="1" applyFont="1" applyFill="1" applyBorder="1" applyAlignment="1">
      <alignment horizontal="right" vertical="top"/>
    </xf>
    <xf numFmtId="167" fontId="5" fillId="2" borderId="11" xfId="5" applyNumberFormat="1" applyFont="1" applyFill="1" applyBorder="1" applyAlignment="1">
      <alignment horizontal="center" vertical="top"/>
    </xf>
    <xf numFmtId="40" fontId="5" fillId="2" borderId="11" xfId="5" applyNumberFormat="1" applyFont="1" applyFill="1" applyBorder="1" applyAlignment="1">
      <alignment horizontal="right" vertical="top"/>
    </xf>
    <xf numFmtId="0" fontId="9" fillId="2" borderId="0" xfId="0" applyFont="1" applyFill="1" applyAlignment="1">
      <alignment horizontal="justify" vertical="top"/>
    </xf>
    <xf numFmtId="40" fontId="6" fillId="2" borderId="19" xfId="5" applyNumberFormat="1" applyFont="1" applyFill="1" applyBorder="1" applyAlignment="1">
      <alignment vertical="top" wrapText="1"/>
    </xf>
    <xf numFmtId="40" fontId="7" fillId="2" borderId="19" xfId="5" applyNumberFormat="1" applyFont="1" applyFill="1" applyBorder="1" applyAlignment="1">
      <alignment horizontal="justify" vertical="top"/>
    </xf>
    <xf numFmtId="169" fontId="6" fillId="2" borderId="19" xfId="5" applyNumberFormat="1" applyFont="1" applyFill="1" applyBorder="1" applyAlignment="1">
      <alignment horizontal="justify" vertical="top" wrapText="1"/>
    </xf>
    <xf numFmtId="40" fontId="5" fillId="2" borderId="19" xfId="5" applyNumberFormat="1" applyFont="1" applyFill="1" applyBorder="1" applyAlignment="1">
      <alignment horizontal="justify" vertical="top"/>
    </xf>
    <xf numFmtId="165" fontId="6" fillId="2" borderId="14" xfId="5" applyNumberFormat="1" applyFont="1" applyFill="1" applyBorder="1" applyAlignment="1">
      <alignment vertical="top"/>
    </xf>
    <xf numFmtId="40" fontId="7" fillId="2" borderId="19" xfId="5" applyNumberFormat="1" applyFont="1" applyFill="1" applyBorder="1" applyAlignment="1">
      <alignment horizontal="left" vertical="top"/>
    </xf>
    <xf numFmtId="0" fontId="6" fillId="2" borderId="0" xfId="0" applyFont="1" applyFill="1" applyBorder="1" applyAlignment="1">
      <alignment vertical="top" wrapText="1"/>
    </xf>
    <xf numFmtId="40" fontId="7" fillId="2" borderId="12" xfId="5" applyNumberFormat="1" applyFont="1" applyFill="1" applyBorder="1" applyAlignment="1">
      <alignment horizontal="centerContinuous" vertical="top"/>
    </xf>
    <xf numFmtId="40" fontId="7" fillId="2" borderId="8" xfId="5" applyNumberFormat="1" applyFont="1" applyFill="1" applyBorder="1" applyAlignment="1">
      <alignment horizontal="justify" vertical="top"/>
    </xf>
    <xf numFmtId="40" fontId="6" fillId="2" borderId="0" xfId="5" applyNumberFormat="1" applyFont="1" applyFill="1" applyBorder="1" applyAlignment="1">
      <alignment horizontal="center" vertical="top"/>
    </xf>
    <xf numFmtId="40" fontId="6" fillId="2" borderId="0" xfId="5" applyNumberFormat="1" applyFont="1" applyFill="1" applyBorder="1" applyAlignment="1">
      <alignment horizontal="justify" vertical="top" wrapText="1"/>
    </xf>
    <xf numFmtId="40" fontId="6" fillId="2" borderId="0" xfId="5" applyNumberFormat="1" applyFont="1" applyFill="1" applyBorder="1" applyAlignment="1">
      <alignment horizontal="justify" vertical="top"/>
    </xf>
    <xf numFmtId="0" fontId="6" fillId="2" borderId="0" xfId="0" applyFont="1" applyFill="1" applyBorder="1" applyAlignment="1">
      <alignment horizontal="right" vertical="top"/>
    </xf>
    <xf numFmtId="2" fontId="12" fillId="2" borderId="15" xfId="5" applyNumberFormat="1" applyFont="1" applyFill="1" applyBorder="1" applyAlignment="1">
      <alignment horizontal="center" vertical="top"/>
    </xf>
    <xf numFmtId="40" fontId="12" fillId="2" borderId="0" xfId="5" applyNumberFormat="1" applyFont="1" applyFill="1" applyAlignment="1">
      <alignment vertical="top"/>
    </xf>
    <xf numFmtId="2" fontId="12" fillId="2" borderId="0" xfId="0" applyNumberFormat="1" applyFont="1" applyFill="1" applyBorder="1" applyAlignment="1">
      <alignment horizontal="center" vertical="top" wrapText="1"/>
    </xf>
    <xf numFmtId="2" fontId="12" fillId="2" borderId="0" xfId="0" applyNumberFormat="1" applyFont="1" applyFill="1" applyBorder="1" applyAlignment="1">
      <alignment horizontal="center" vertical="top"/>
    </xf>
    <xf numFmtId="2" fontId="12" fillId="2" borderId="11" xfId="5" applyNumberFormat="1" applyFont="1" applyFill="1" applyBorder="1" applyAlignment="1">
      <alignment horizontal="center" vertical="top"/>
    </xf>
    <xf numFmtId="2" fontId="13" fillId="2" borderId="2" xfId="5" applyNumberFormat="1" applyFont="1" applyFill="1" applyBorder="1" applyAlignment="1">
      <alignment horizontal="center" vertical="top"/>
    </xf>
    <xf numFmtId="2" fontId="13" fillId="2" borderId="15" xfId="5" applyNumberFormat="1" applyFont="1" applyFill="1" applyBorder="1" applyAlignment="1">
      <alignment horizontal="center" vertical="top"/>
    </xf>
    <xf numFmtId="2" fontId="12" fillId="2" borderId="2" xfId="5" applyNumberFormat="1" applyFont="1" applyFill="1" applyBorder="1" applyAlignment="1">
      <alignment horizontal="center" vertical="top"/>
    </xf>
    <xf numFmtId="2" fontId="13" fillId="2" borderId="6" xfId="5" applyNumberFormat="1" applyFont="1" applyFill="1" applyBorder="1" applyAlignment="1">
      <alignment horizontal="center" vertical="top"/>
    </xf>
    <xf numFmtId="2" fontId="12" fillId="2" borderId="12" xfId="5" applyNumberFormat="1" applyFont="1" applyFill="1" applyBorder="1" applyAlignment="1">
      <alignment horizontal="center" vertical="top"/>
    </xf>
    <xf numFmtId="2" fontId="12" fillId="2" borderId="0" xfId="5" applyNumberFormat="1" applyFont="1" applyFill="1" applyBorder="1" applyAlignment="1">
      <alignment horizontal="center" vertical="top"/>
    </xf>
    <xf numFmtId="2" fontId="12" fillId="2" borderId="6" xfId="5" applyNumberFormat="1" applyFont="1" applyFill="1" applyBorder="1" applyAlignment="1">
      <alignment horizontal="center" vertical="top"/>
    </xf>
    <xf numFmtId="2" fontId="13" fillId="2" borderId="11" xfId="5" applyNumberFormat="1" applyFont="1" applyFill="1" applyBorder="1" applyAlignment="1">
      <alignment horizontal="center" vertical="top"/>
    </xf>
    <xf numFmtId="2" fontId="12" fillId="2" borderId="19" xfId="5" applyNumberFormat="1" applyFont="1" applyFill="1" applyBorder="1" applyAlignment="1">
      <alignment horizontal="center" vertical="top"/>
    </xf>
    <xf numFmtId="40" fontId="5" fillId="2" borderId="6" xfId="5" applyNumberFormat="1" applyFont="1" applyFill="1" applyBorder="1" applyAlignment="1">
      <alignment horizontal="right" vertical="top"/>
    </xf>
    <xf numFmtId="40" fontId="6" fillId="2" borderId="19" xfId="5" applyNumberFormat="1" applyFont="1" applyFill="1" applyBorder="1" applyAlignment="1">
      <alignment vertical="top"/>
    </xf>
    <xf numFmtId="166" fontId="6" fillId="2" borderId="0" xfId="0" applyNumberFormat="1" applyFont="1" applyFill="1" applyBorder="1" applyAlignment="1">
      <alignment horizontal="center" vertical="top"/>
    </xf>
    <xf numFmtId="40" fontId="5" fillId="2" borderId="0" xfId="5" applyNumberFormat="1" applyFont="1" applyFill="1" applyBorder="1" applyAlignment="1">
      <alignment horizontal="center" vertical="top"/>
    </xf>
    <xf numFmtId="40" fontId="5" fillId="2" borderId="2" xfId="5" applyNumberFormat="1" applyFont="1" applyFill="1" applyBorder="1" applyAlignment="1">
      <alignment horizontal="center" vertical="top"/>
    </xf>
    <xf numFmtId="40" fontId="5" fillId="2" borderId="6" xfId="5" applyNumberFormat="1" applyFont="1" applyFill="1" applyBorder="1" applyAlignment="1">
      <alignment horizontal="center" vertical="top"/>
    </xf>
    <xf numFmtId="40" fontId="5" fillId="2" borderId="11" xfId="5" applyNumberFormat="1" applyFont="1" applyFill="1" applyBorder="1" applyAlignment="1">
      <alignment horizontal="center" vertical="top"/>
    </xf>
    <xf numFmtId="40" fontId="12" fillId="2" borderId="15" xfId="5" applyNumberFormat="1" applyFont="1" applyFill="1" applyBorder="1" applyAlignment="1">
      <alignment horizontal="center" vertical="top"/>
    </xf>
    <xf numFmtId="164" fontId="14" fillId="2" borderId="14" xfId="5" applyNumberFormat="1" applyFont="1" applyFill="1" applyBorder="1" applyAlignment="1">
      <alignment horizontal="right" vertical="top"/>
    </xf>
    <xf numFmtId="40" fontId="15" fillId="2" borderId="15" xfId="5" applyNumberFormat="1" applyFont="1" applyFill="1" applyBorder="1" applyAlignment="1">
      <alignment horizontal="justify" vertical="top"/>
    </xf>
    <xf numFmtId="2" fontId="16" fillId="2" borderId="15" xfId="5" applyNumberFormat="1" applyFont="1" applyFill="1" applyBorder="1" applyAlignment="1">
      <alignment horizontal="center" vertical="top"/>
    </xf>
    <xf numFmtId="167" fontId="14" fillId="2" borderId="15" xfId="5" applyNumberFormat="1" applyFont="1" applyFill="1" applyBorder="1" applyAlignment="1">
      <alignment horizontal="center" vertical="top"/>
    </xf>
    <xf numFmtId="40" fontId="14" fillId="2" borderId="15" xfId="5" applyNumberFormat="1" applyFont="1" applyFill="1" applyBorder="1" applyAlignment="1">
      <alignment horizontal="right" vertical="top"/>
    </xf>
    <xf numFmtId="40" fontId="14" fillId="2" borderId="17" xfId="5" applyNumberFormat="1" applyFont="1" applyFill="1" applyBorder="1" applyAlignment="1">
      <alignment horizontal="center" vertical="top"/>
    </xf>
    <xf numFmtId="40" fontId="16" fillId="2" borderId="0" xfId="5" applyNumberFormat="1" applyFont="1" applyFill="1" applyAlignment="1">
      <alignment vertical="top"/>
    </xf>
    <xf numFmtId="165" fontId="16" fillId="2" borderId="14" xfId="5" applyNumberFormat="1" applyFont="1" applyFill="1" applyBorder="1" applyAlignment="1">
      <alignment horizontal="right" vertical="top"/>
    </xf>
    <xf numFmtId="0" fontId="16" fillId="2" borderId="15" xfId="6" applyNumberFormat="1" applyFont="1" applyFill="1" applyBorder="1" applyAlignment="1">
      <alignment horizontal="left" vertical="top" wrapText="1"/>
    </xf>
    <xf numFmtId="167" fontId="16" fillId="2" borderId="15" xfId="5" applyNumberFormat="1" applyFont="1" applyFill="1" applyBorder="1" applyAlignment="1">
      <alignment horizontal="center" vertical="top"/>
    </xf>
    <xf numFmtId="40" fontId="16" fillId="2" borderId="15" xfId="5" applyNumberFormat="1" applyFont="1" applyFill="1" applyBorder="1" applyAlignment="1">
      <alignment horizontal="center" vertical="top"/>
    </xf>
    <xf numFmtId="40" fontId="16" fillId="2" borderId="17" xfId="5" applyNumberFormat="1" applyFont="1" applyFill="1" applyBorder="1" applyAlignment="1">
      <alignment horizontal="center" vertical="top"/>
    </xf>
    <xf numFmtId="164" fontId="16" fillId="2" borderId="14" xfId="5" applyNumberFormat="1" applyFont="1" applyFill="1" applyBorder="1" applyAlignment="1">
      <alignment horizontal="right" vertical="top"/>
    </xf>
    <xf numFmtId="40" fontId="16" fillId="2" borderId="15" xfId="5" applyNumberFormat="1" applyFont="1" applyFill="1" applyBorder="1" applyAlignment="1">
      <alignment horizontal="justify" vertical="top" wrapText="1"/>
    </xf>
    <xf numFmtId="40" fontId="16" fillId="2" borderId="15" xfId="5" quotePrefix="1" applyNumberFormat="1" applyFont="1" applyFill="1" applyBorder="1" applyAlignment="1">
      <alignment horizontal="left" vertical="top"/>
    </xf>
    <xf numFmtId="167" fontId="6" fillId="2" borderId="0" xfId="5" applyNumberFormat="1" applyFont="1" applyFill="1" applyBorder="1" applyAlignment="1">
      <alignment horizontal="center" vertical="top"/>
    </xf>
    <xf numFmtId="40" fontId="6" fillId="2" borderId="0" xfId="5" applyNumberFormat="1" applyFont="1" applyFill="1" applyBorder="1" applyAlignment="1">
      <alignment horizontal="right" vertical="top"/>
    </xf>
    <xf numFmtId="164" fontId="17" fillId="2" borderId="5" xfId="5" applyNumberFormat="1" applyFont="1" applyFill="1" applyBorder="1" applyAlignment="1">
      <alignment horizontal="right" vertical="top"/>
    </xf>
    <xf numFmtId="40" fontId="18" fillId="2" borderId="6" xfId="5" applyNumberFormat="1" applyFont="1" applyFill="1" applyBorder="1" applyAlignment="1">
      <alignment horizontal="left" vertical="top"/>
    </xf>
    <xf numFmtId="2" fontId="17" fillId="2" borderId="6" xfId="5" applyNumberFormat="1" applyFont="1" applyFill="1" applyBorder="1" applyAlignment="1">
      <alignment horizontal="center" vertical="top"/>
    </xf>
    <xf numFmtId="167" fontId="17" fillId="2" borderId="6" xfId="5" applyNumberFormat="1" applyFont="1" applyFill="1" applyBorder="1" applyAlignment="1">
      <alignment horizontal="center" vertical="top"/>
    </xf>
    <xf numFmtId="40" fontId="17" fillId="2" borderId="6" xfId="5" applyNumberFormat="1" applyFont="1" applyFill="1" applyBorder="1" applyAlignment="1">
      <alignment horizontal="right" vertical="top"/>
    </xf>
    <xf numFmtId="40" fontId="17" fillId="2" borderId="7" xfId="5" applyNumberFormat="1" applyFont="1" applyFill="1" applyBorder="1" applyAlignment="1">
      <alignment horizontal="right" vertical="top"/>
    </xf>
    <xf numFmtId="164" fontId="17" fillId="2" borderId="10" xfId="5" applyNumberFormat="1" applyFont="1" applyFill="1" applyBorder="1" applyAlignment="1">
      <alignment horizontal="right" vertical="top"/>
    </xf>
    <xf numFmtId="40" fontId="19" fillId="2" borderId="22" xfId="5" applyNumberFormat="1" applyFont="1" applyFill="1" applyBorder="1" applyAlignment="1">
      <alignment horizontal="centerContinuous" vertical="top"/>
    </xf>
    <xf numFmtId="2" fontId="17" fillId="2" borderId="12" xfId="5" applyNumberFormat="1" applyFont="1" applyFill="1" applyBorder="1" applyAlignment="1">
      <alignment horizontal="center" vertical="top"/>
    </xf>
    <xf numFmtId="167" fontId="17" fillId="2" borderId="12" xfId="5" applyNumberFormat="1" applyFont="1" applyFill="1" applyBorder="1" applyAlignment="1">
      <alignment horizontal="center" vertical="top"/>
    </xf>
    <xf numFmtId="40" fontId="17" fillId="2" borderId="12" xfId="5" applyNumberFormat="1" applyFont="1" applyFill="1" applyBorder="1" applyAlignment="1">
      <alignment horizontal="right" vertical="top"/>
    </xf>
    <xf numFmtId="40" fontId="17" fillId="2" borderId="18" xfId="5" applyNumberFormat="1" applyFont="1" applyFill="1" applyBorder="1" applyAlignment="1">
      <alignment horizontal="right" vertical="top"/>
    </xf>
    <xf numFmtId="164" fontId="18" fillId="2" borderId="14" xfId="5" applyNumberFormat="1" applyFont="1" applyFill="1" applyBorder="1" applyAlignment="1">
      <alignment horizontal="right" vertical="top"/>
    </xf>
    <xf numFmtId="40" fontId="19" fillId="2" borderId="15" xfId="5" applyNumberFormat="1" applyFont="1" applyFill="1" applyBorder="1" applyAlignment="1">
      <alignment horizontal="justify" vertical="top"/>
    </xf>
    <xf numFmtId="2" fontId="17" fillId="2" borderId="15" xfId="5" applyNumberFormat="1" applyFont="1" applyFill="1" applyBorder="1" applyAlignment="1">
      <alignment horizontal="center" vertical="top"/>
    </xf>
    <xf numFmtId="167" fontId="17" fillId="2" borderId="15" xfId="5" applyNumberFormat="1" applyFont="1" applyFill="1" applyBorder="1" applyAlignment="1">
      <alignment horizontal="center" vertical="top"/>
    </xf>
    <xf numFmtId="40" fontId="17" fillId="2" borderId="15" xfId="5" applyNumberFormat="1" applyFont="1" applyFill="1" applyBorder="1" applyAlignment="1">
      <alignment horizontal="right" vertical="top"/>
    </xf>
    <xf numFmtId="40" fontId="17" fillId="2" borderId="17" xfId="5" applyNumberFormat="1" applyFont="1" applyFill="1" applyBorder="1" applyAlignment="1">
      <alignment horizontal="right" vertical="top"/>
    </xf>
    <xf numFmtId="40" fontId="17" fillId="2" borderId="15" xfId="5" applyNumberFormat="1" applyFont="1" applyFill="1" applyBorder="1" applyAlignment="1">
      <alignment horizontal="justify" vertical="top"/>
    </xf>
    <xf numFmtId="168" fontId="17" fillId="2" borderId="15" xfId="5" applyNumberFormat="1" applyFont="1" applyFill="1" applyBorder="1" applyAlignment="1">
      <alignment horizontal="center" vertical="top"/>
    </xf>
    <xf numFmtId="164" fontId="17" fillId="2" borderId="14" xfId="5" applyNumberFormat="1" applyFont="1" applyFill="1" applyBorder="1" applyAlignment="1">
      <alignment horizontal="right" vertical="top"/>
    </xf>
    <xf numFmtId="40" fontId="20" fillId="2" borderId="19" xfId="5" applyNumberFormat="1" applyFont="1" applyFill="1" applyBorder="1" applyAlignment="1">
      <alignment horizontal="justify" vertical="top"/>
    </xf>
    <xf numFmtId="40" fontId="17" fillId="2" borderId="15" xfId="5" applyNumberFormat="1" applyFont="1" applyFill="1" applyBorder="1" applyAlignment="1">
      <alignment horizontal="center" vertical="top"/>
    </xf>
    <xf numFmtId="0" fontId="19" fillId="2" borderId="19" xfId="7" applyFont="1" applyFill="1" applyBorder="1" applyAlignment="1">
      <alignment horizontal="left" vertical="top" wrapText="1"/>
    </xf>
    <xf numFmtId="0" fontId="17" fillId="2" borderId="19" xfId="7" applyFont="1" applyFill="1" applyBorder="1" applyAlignment="1">
      <alignment horizontal="left" vertical="top" wrapText="1"/>
    </xf>
    <xf numFmtId="165" fontId="17" fillId="2" borderId="14" xfId="5" applyNumberFormat="1" applyFont="1" applyFill="1" applyBorder="1" applyAlignment="1">
      <alignment horizontal="right" vertical="top"/>
    </xf>
    <xf numFmtId="0" fontId="17" fillId="2" borderId="19" xfId="7" quotePrefix="1" applyFont="1" applyFill="1" applyBorder="1" applyAlignment="1">
      <alignment horizontal="left" vertical="top" wrapText="1"/>
    </xf>
    <xf numFmtId="40" fontId="17" fillId="2" borderId="15" xfId="5" applyNumberFormat="1" applyFont="1" applyFill="1" applyBorder="1" applyAlignment="1">
      <alignment horizontal="left" vertical="top" wrapText="1"/>
    </xf>
    <xf numFmtId="40" fontId="17" fillId="2" borderId="19" xfId="5" applyNumberFormat="1" applyFont="1" applyFill="1" applyBorder="1" applyAlignment="1">
      <alignment horizontal="left" vertical="top" wrapText="1"/>
    </xf>
    <xf numFmtId="0" fontId="20" fillId="2" borderId="19" xfId="7" applyFont="1" applyFill="1" applyBorder="1" applyAlignment="1">
      <alignment horizontal="left" vertical="top" wrapText="1"/>
    </xf>
    <xf numFmtId="165" fontId="17" fillId="2" borderId="4" xfId="5" applyNumberFormat="1" applyFont="1" applyFill="1" applyBorder="1" applyAlignment="1">
      <alignment horizontal="right" vertical="top"/>
    </xf>
    <xf numFmtId="40" fontId="18" fillId="2" borderId="11" xfId="5" quotePrefix="1" applyNumberFormat="1" applyFont="1" applyFill="1" applyBorder="1" applyAlignment="1">
      <alignment horizontal="left" vertical="top"/>
    </xf>
    <xf numFmtId="2" fontId="17" fillId="2" borderId="11" xfId="5" applyNumberFormat="1" applyFont="1" applyFill="1" applyBorder="1" applyAlignment="1">
      <alignment horizontal="center" vertical="top"/>
    </xf>
    <xf numFmtId="168" fontId="17" fillId="2" borderId="11" xfId="5" applyNumberFormat="1" applyFont="1" applyFill="1" applyBorder="1" applyAlignment="1">
      <alignment horizontal="center" vertical="top"/>
    </xf>
    <xf numFmtId="40" fontId="17" fillId="2" borderId="11" xfId="5" applyNumberFormat="1" applyFont="1" applyFill="1" applyBorder="1" applyAlignment="1">
      <alignment horizontal="right" vertical="top"/>
    </xf>
    <xf numFmtId="40" fontId="17" fillId="2" borderId="13" xfId="5" applyNumberFormat="1" applyFont="1" applyFill="1" applyBorder="1" applyAlignment="1">
      <alignment horizontal="right" vertical="top"/>
    </xf>
    <xf numFmtId="164" fontId="17" fillId="2" borderId="3" xfId="5" applyNumberFormat="1" applyFont="1" applyFill="1" applyBorder="1" applyAlignment="1">
      <alignment horizontal="right" vertical="top"/>
    </xf>
    <xf numFmtId="40" fontId="18" fillId="2" borderId="2" xfId="5" quotePrefix="1" applyNumberFormat="1" applyFont="1" applyFill="1" applyBorder="1" applyAlignment="1">
      <alignment horizontal="left" vertical="top"/>
    </xf>
    <xf numFmtId="2" fontId="18" fillId="2" borderId="2" xfId="5" applyNumberFormat="1" applyFont="1" applyFill="1" applyBorder="1" applyAlignment="1">
      <alignment horizontal="center" vertical="top"/>
    </xf>
    <xf numFmtId="167" fontId="18" fillId="2" borderId="2" xfId="5" applyNumberFormat="1" applyFont="1" applyFill="1" applyBorder="1" applyAlignment="1">
      <alignment horizontal="center" vertical="top"/>
    </xf>
    <xf numFmtId="40" fontId="18" fillId="2" borderId="2" xfId="5" applyNumberFormat="1" applyFont="1" applyFill="1" applyBorder="1" applyAlignment="1">
      <alignment horizontal="right" vertical="top"/>
    </xf>
    <xf numFmtId="40" fontId="18" fillId="2" borderId="20" xfId="5" applyNumberFormat="1" applyFont="1" applyFill="1" applyBorder="1" applyAlignment="1">
      <alignment horizontal="right" vertical="top"/>
    </xf>
    <xf numFmtId="2" fontId="11" fillId="2" borderId="15" xfId="5" applyNumberFormat="1" applyFont="1" applyFill="1" applyBorder="1" applyAlignment="1">
      <alignment horizontal="center" vertical="top"/>
    </xf>
    <xf numFmtId="2" fontId="6" fillId="2" borderId="19" xfId="5" applyNumberFormat="1" applyFont="1" applyFill="1" applyBorder="1" applyAlignment="1">
      <alignment horizontal="center" vertical="top"/>
    </xf>
    <xf numFmtId="2" fontId="21" fillId="2" borderId="15" xfId="5" applyNumberFormat="1" applyFont="1" applyFill="1" applyBorder="1" applyAlignment="1">
      <alignment horizontal="center" vertical="top"/>
    </xf>
    <xf numFmtId="40" fontId="21" fillId="2" borderId="15" xfId="5" applyNumberFormat="1" applyFont="1" applyFill="1" applyBorder="1" applyAlignment="1">
      <alignment horizontal="center" vertical="top"/>
    </xf>
    <xf numFmtId="40" fontId="21" fillId="2" borderId="17" xfId="5" applyNumberFormat="1" applyFont="1" applyFill="1" applyBorder="1" applyAlignment="1">
      <alignment horizontal="center" vertical="top"/>
    </xf>
    <xf numFmtId="2" fontId="22" fillId="2" borderId="15" xfId="5" applyNumberFormat="1" applyFont="1" applyFill="1" applyBorder="1" applyAlignment="1">
      <alignment horizontal="center" vertical="top"/>
    </xf>
    <xf numFmtId="0" fontId="19" fillId="2" borderId="23" xfId="0" applyFont="1" applyFill="1" applyBorder="1" applyAlignment="1" applyProtection="1">
      <alignment horizontal="left" vertical="top" wrapText="1"/>
      <protection locked="0"/>
    </xf>
    <xf numFmtId="0" fontId="17" fillId="2" borderId="23" xfId="0" applyFont="1" applyFill="1" applyBorder="1" applyAlignment="1" applyProtection="1">
      <alignment horizontal="left" vertical="top" wrapText="1"/>
      <protection locked="0"/>
    </xf>
    <xf numFmtId="40" fontId="21" fillId="2" borderId="0" xfId="5" applyNumberFormat="1" applyFont="1" applyFill="1" applyBorder="1" applyAlignment="1">
      <alignment horizontal="center" vertical="top"/>
    </xf>
    <xf numFmtId="0" fontId="17" fillId="2" borderId="0" xfId="0" applyFont="1" applyFill="1" applyAlignment="1" applyProtection="1">
      <alignment horizontal="left" vertical="top"/>
      <protection locked="0"/>
    </xf>
    <xf numFmtId="0" fontId="17" fillId="2" borderId="0" xfId="0" applyFont="1" applyFill="1" applyAlignment="1" applyProtection="1">
      <alignment horizontal="left" vertical="center" wrapText="1"/>
      <protection locked="0"/>
    </xf>
    <xf numFmtId="0" fontId="24" fillId="2" borderId="0" xfId="0" applyFont="1" applyFill="1"/>
    <xf numFmtId="0" fontId="6" fillId="2" borderId="0" xfId="0" applyFont="1" applyFill="1" applyAlignment="1" applyProtection="1">
      <alignment horizontal="left" vertical="top"/>
      <protection locked="0"/>
    </xf>
    <xf numFmtId="49" fontId="25" fillId="2" borderId="0" xfId="0" applyNumberFormat="1" applyFont="1" applyFill="1" applyAlignment="1">
      <alignment horizontal="left"/>
    </xf>
    <xf numFmtId="0" fontId="24" fillId="2" borderId="0" xfId="0" applyFont="1" applyFill="1" applyAlignment="1"/>
    <xf numFmtId="49" fontId="27" fillId="3" borderId="1" xfId="0" applyNumberFormat="1" applyFont="1" applyFill="1" applyBorder="1" applyAlignment="1">
      <alignment horizontal="center" vertical="center"/>
    </xf>
    <xf numFmtId="170" fontId="24" fillId="2" borderId="24" xfId="0" applyNumberFormat="1" applyFont="1" applyFill="1" applyBorder="1" applyAlignment="1">
      <alignment vertical="center"/>
    </xf>
    <xf numFmtId="43" fontId="29" fillId="2" borderId="25" xfId="5" applyFont="1" applyFill="1" applyBorder="1" applyAlignment="1">
      <alignment vertical="center"/>
    </xf>
    <xf numFmtId="43" fontId="29" fillId="2" borderId="25" xfId="5" applyFont="1" applyFill="1" applyBorder="1" applyAlignment="1">
      <alignment horizontal="left" vertical="center"/>
    </xf>
    <xf numFmtId="170" fontId="30" fillId="2" borderId="24" xfId="0" applyNumberFormat="1" applyFont="1" applyFill="1" applyBorder="1" applyAlignment="1">
      <alignment vertical="center"/>
    </xf>
    <xf numFmtId="43" fontId="29" fillId="2" borderId="26" xfId="5" applyFont="1" applyFill="1" applyBorder="1" applyAlignment="1">
      <alignment vertical="center"/>
    </xf>
    <xf numFmtId="170" fontId="24" fillId="2" borderId="27" xfId="0" applyNumberFormat="1" applyFont="1" applyFill="1" applyBorder="1" applyAlignment="1">
      <alignment vertical="center"/>
    </xf>
    <xf numFmtId="0" fontId="24" fillId="2" borderId="0" xfId="0" applyFont="1" applyFill="1" applyAlignment="1">
      <alignment vertical="center"/>
    </xf>
    <xf numFmtId="49" fontId="25" fillId="2" borderId="0" xfId="0" applyNumberFormat="1" applyFont="1" applyFill="1" applyAlignment="1">
      <alignment vertical="center"/>
    </xf>
    <xf numFmtId="170" fontId="24" fillId="2" borderId="0" xfId="0" applyNumberFormat="1" applyFont="1" applyFill="1" applyAlignment="1">
      <alignment vertical="center"/>
    </xf>
    <xf numFmtId="1" fontId="28" fillId="2" borderId="24" xfId="5" applyNumberFormat="1" applyFont="1" applyFill="1" applyBorder="1" applyAlignment="1">
      <alignment horizontal="center" vertical="center"/>
    </xf>
    <xf numFmtId="0" fontId="18" fillId="2" borderId="11" xfId="0" applyFont="1" applyFill="1" applyBorder="1" applyAlignment="1" applyProtection="1">
      <alignment horizontal="right" vertical="top"/>
      <protection locked="0"/>
    </xf>
    <xf numFmtId="43" fontId="18" fillId="2" borderId="13" xfId="0" applyNumberFormat="1" applyFont="1" applyFill="1" applyBorder="1" applyAlignment="1" applyProtection="1">
      <alignment horizontal="right" vertical="top"/>
      <protection locked="0"/>
    </xf>
    <xf numFmtId="0" fontId="32" fillId="2" borderId="2" xfId="0" applyFont="1" applyFill="1" applyBorder="1" applyAlignment="1" applyProtection="1">
      <alignment horizontal="right" vertical="top"/>
      <protection locked="0"/>
    </xf>
    <xf numFmtId="43" fontId="18" fillId="2" borderId="20" xfId="0" applyNumberFormat="1" applyFont="1" applyFill="1" applyBorder="1" applyAlignment="1" applyProtection="1">
      <alignment horizontal="right" vertical="top"/>
      <protection locked="0"/>
    </xf>
    <xf numFmtId="164" fontId="17" fillId="2" borderId="4" xfId="5" applyNumberFormat="1" applyFont="1" applyFill="1" applyBorder="1" applyAlignment="1">
      <alignment horizontal="right" vertical="top"/>
    </xf>
    <xf numFmtId="40" fontId="19" fillId="2" borderId="12" xfId="5" applyNumberFormat="1" applyFont="1" applyFill="1" applyBorder="1" applyAlignment="1">
      <alignment horizontal="center" vertical="center"/>
    </xf>
    <xf numFmtId="2" fontId="20" fillId="2" borderId="12" xfId="5" applyNumberFormat="1" applyFont="1" applyFill="1" applyBorder="1" applyAlignment="1">
      <alignment horizontal="center" vertical="top"/>
    </xf>
    <xf numFmtId="4" fontId="17" fillId="2" borderId="12" xfId="5" applyNumberFormat="1" applyFont="1" applyFill="1" applyBorder="1" applyAlignment="1">
      <alignment horizontal="right" vertical="top"/>
    </xf>
    <xf numFmtId="4" fontId="17" fillId="2" borderId="18" xfId="5" applyNumberFormat="1" applyFont="1" applyFill="1" applyBorder="1" applyAlignment="1">
      <alignment vertical="top"/>
    </xf>
    <xf numFmtId="40" fontId="18" fillId="2" borderId="15" xfId="5" applyNumberFormat="1" applyFont="1" applyFill="1" applyBorder="1" applyAlignment="1">
      <alignment horizontal="left" vertical="top"/>
    </xf>
    <xf numFmtId="40" fontId="17" fillId="2" borderId="15" xfId="5" applyNumberFormat="1" applyFont="1" applyFill="1" applyBorder="1" applyAlignment="1">
      <alignment horizontal="left" vertical="top"/>
    </xf>
    <xf numFmtId="2" fontId="17" fillId="2" borderId="15" xfId="5" applyNumberFormat="1" applyFont="1" applyFill="1" applyBorder="1" applyAlignment="1">
      <alignment horizontal="center" vertical="center"/>
    </xf>
    <xf numFmtId="167" fontId="17" fillId="2" borderId="15" xfId="5" applyNumberFormat="1" applyFont="1" applyFill="1" applyBorder="1" applyAlignment="1">
      <alignment horizontal="center" vertical="center"/>
    </xf>
    <xf numFmtId="4" fontId="17" fillId="2" borderId="15" xfId="5" applyNumberFormat="1" applyFont="1" applyFill="1" applyBorder="1" applyAlignment="1">
      <alignment horizontal="center" vertical="center"/>
    </xf>
    <xf numFmtId="4" fontId="17" fillId="2" borderId="17" xfId="5" applyNumberFormat="1" applyFont="1" applyFill="1" applyBorder="1" applyAlignment="1">
      <alignment horizontal="center" vertical="center"/>
    </xf>
    <xf numFmtId="4" fontId="17" fillId="2" borderId="15" xfId="5" applyNumberFormat="1" applyFont="1" applyFill="1" applyBorder="1" applyAlignment="1">
      <alignment horizontal="right" vertical="top"/>
    </xf>
    <xf numFmtId="4" fontId="18" fillId="2" borderId="17" xfId="5" applyNumberFormat="1" applyFont="1" applyFill="1" applyBorder="1" applyAlignment="1">
      <alignment vertical="top"/>
    </xf>
    <xf numFmtId="40" fontId="18" fillId="2" borderId="15" xfId="5" applyNumberFormat="1" applyFont="1" applyFill="1" applyBorder="1" applyAlignment="1">
      <alignment horizontal="left" vertical="top" wrapText="1"/>
    </xf>
    <xf numFmtId="2" fontId="17" fillId="2" borderId="15" xfId="5" applyNumberFormat="1" applyFont="1" applyFill="1" applyBorder="1" applyAlignment="1">
      <alignment vertical="center"/>
    </xf>
    <xf numFmtId="43" fontId="17" fillId="2" borderId="15" xfId="5" applyFont="1" applyFill="1" applyBorder="1" applyAlignment="1">
      <alignment horizontal="center" vertical="center"/>
    </xf>
    <xf numFmtId="4" fontId="17" fillId="2" borderId="15" xfId="5" applyNumberFormat="1" applyFont="1" applyFill="1" applyBorder="1" applyAlignment="1">
      <alignment horizontal="center" vertical="center" wrapText="1"/>
    </xf>
    <xf numFmtId="4" fontId="17" fillId="2" borderId="17" xfId="5" applyNumberFormat="1" applyFont="1" applyFill="1" applyBorder="1" applyAlignment="1">
      <alignment horizontal="center" vertical="center" wrapText="1"/>
    </xf>
    <xf numFmtId="43" fontId="17" fillId="2" borderId="17" xfId="5" applyFont="1" applyFill="1" applyBorder="1" applyAlignment="1">
      <alignment vertical="center"/>
    </xf>
    <xf numFmtId="40" fontId="17" fillId="2" borderId="0" xfId="5" applyNumberFormat="1" applyFont="1" applyFill="1" applyBorder="1" applyAlignment="1">
      <alignment horizontal="left" vertical="top" wrapText="1"/>
    </xf>
    <xf numFmtId="40" fontId="18" fillId="2" borderId="0" xfId="5" applyNumberFormat="1" applyFont="1" applyFill="1" applyBorder="1" applyAlignment="1">
      <alignment horizontal="left" vertical="top" wrapText="1"/>
    </xf>
    <xf numFmtId="0" fontId="33" fillId="2" borderId="0" xfId="0" applyFont="1" applyFill="1" applyAlignment="1">
      <alignment horizontal="left" vertical="center" wrapText="1" indent="1"/>
    </xf>
    <xf numFmtId="0" fontId="17" fillId="2" borderId="10" xfId="0" applyFont="1" applyFill="1" applyBorder="1" applyAlignment="1" applyProtection="1">
      <alignment horizontal="right" vertical="top"/>
      <protection locked="0"/>
    </xf>
    <xf numFmtId="0" fontId="19" fillId="2" borderId="12" xfId="0" applyFont="1" applyFill="1" applyBorder="1" applyAlignment="1" applyProtection="1">
      <alignment horizontal="left" vertical="top" wrapText="1"/>
      <protection locked="0"/>
    </xf>
    <xf numFmtId="43" fontId="20" fillId="2" borderId="12" xfId="5" applyFont="1" applyFill="1" applyBorder="1" applyAlignment="1" applyProtection="1">
      <alignment horizontal="center" vertical="top"/>
      <protection locked="0"/>
    </xf>
    <xf numFmtId="43" fontId="17" fillId="2" borderId="12" xfId="0" applyNumberFormat="1" applyFont="1" applyFill="1" applyBorder="1" applyAlignment="1" applyProtection="1">
      <alignment horizontal="center" vertical="top"/>
      <protection locked="0"/>
    </xf>
    <xf numFmtId="43" fontId="17" fillId="2" borderId="12" xfId="0" applyNumberFormat="1" applyFont="1" applyFill="1" applyBorder="1" applyAlignment="1" applyProtection="1">
      <alignment horizontal="right" vertical="top"/>
      <protection locked="0"/>
    </xf>
    <xf numFmtId="43" fontId="17" fillId="2" borderId="18" xfId="0" applyNumberFormat="1" applyFont="1" applyFill="1" applyBorder="1" applyAlignment="1" applyProtection="1">
      <alignment horizontal="right" vertical="top"/>
      <protection locked="0"/>
    </xf>
    <xf numFmtId="0" fontId="17" fillId="2" borderId="14" xfId="0" applyFont="1" applyFill="1" applyBorder="1" applyAlignment="1" applyProtection="1">
      <alignment horizontal="right" vertical="top"/>
      <protection locked="0"/>
    </xf>
    <xf numFmtId="0" fontId="19" fillId="2" borderId="15" xfId="0" applyFont="1" applyFill="1" applyBorder="1" applyAlignment="1" applyProtection="1">
      <alignment horizontal="left" vertical="top" wrapText="1"/>
      <protection locked="0"/>
    </xf>
    <xf numFmtId="43" fontId="20" fillId="2" borderId="15" xfId="5" applyFont="1" applyFill="1" applyBorder="1" applyAlignment="1" applyProtection="1">
      <alignment horizontal="center" vertical="top"/>
      <protection locked="0"/>
    </xf>
    <xf numFmtId="43" fontId="17" fillId="2" borderId="15" xfId="0" applyNumberFormat="1" applyFont="1" applyFill="1" applyBorder="1" applyAlignment="1" applyProtection="1">
      <alignment horizontal="center" vertical="top"/>
      <protection locked="0"/>
    </xf>
    <xf numFmtId="43" fontId="17" fillId="2" borderId="15" xfId="0" applyNumberFormat="1" applyFont="1" applyFill="1" applyBorder="1" applyAlignment="1" applyProtection="1">
      <alignment horizontal="right" vertical="top"/>
      <protection locked="0"/>
    </xf>
    <xf numFmtId="43" fontId="17" fillId="2" borderId="17" xfId="0" applyNumberFormat="1" applyFont="1" applyFill="1" applyBorder="1" applyAlignment="1" applyProtection="1">
      <alignment horizontal="right" vertical="top"/>
      <protection locked="0"/>
    </xf>
    <xf numFmtId="40" fontId="34" fillId="2" borderId="15" xfId="9" applyNumberFormat="1" applyFont="1" applyFill="1" applyBorder="1" applyAlignment="1">
      <alignment horizontal="justify" vertical="top"/>
    </xf>
    <xf numFmtId="43" fontId="17" fillId="2" borderId="15" xfId="5" applyNumberFormat="1" applyFont="1" applyFill="1" applyBorder="1" applyAlignment="1" applyProtection="1">
      <alignment horizontal="center" vertical="top" wrapText="1"/>
      <protection locked="0"/>
    </xf>
    <xf numFmtId="164" fontId="18" fillId="2" borderId="14" xfId="0" applyNumberFormat="1" applyFont="1" applyFill="1" applyBorder="1" applyAlignment="1" applyProtection="1">
      <alignment horizontal="right" vertical="top"/>
      <protection locked="0"/>
    </xf>
    <xf numFmtId="0" fontId="18" fillId="2" borderId="14" xfId="0" applyFont="1" applyFill="1" applyBorder="1" applyAlignment="1" applyProtection="1">
      <alignment horizontal="right" vertical="top"/>
      <protection locked="0"/>
    </xf>
    <xf numFmtId="0" fontId="17" fillId="2" borderId="21" xfId="0" applyFont="1" applyFill="1" applyBorder="1" applyAlignment="1" applyProtection="1">
      <alignment horizontal="right" vertical="top"/>
      <protection locked="0"/>
    </xf>
    <xf numFmtId="43" fontId="20" fillId="2" borderId="28" xfId="5" applyFont="1" applyFill="1" applyBorder="1" applyAlignment="1" applyProtection="1">
      <alignment horizontal="center" vertical="top"/>
      <protection locked="0"/>
    </xf>
    <xf numFmtId="43" fontId="17" fillId="2" borderId="28" xfId="0" applyNumberFormat="1" applyFont="1" applyFill="1" applyBorder="1" applyAlignment="1" applyProtection="1">
      <alignment horizontal="center" vertical="top"/>
      <protection locked="0"/>
    </xf>
    <xf numFmtId="43" fontId="17" fillId="2" borderId="28" xfId="0" applyNumberFormat="1" applyFont="1" applyFill="1" applyBorder="1" applyAlignment="1" applyProtection="1">
      <alignment horizontal="right" vertical="top"/>
      <protection locked="0"/>
    </xf>
    <xf numFmtId="43" fontId="17" fillId="2" borderId="29" xfId="0" applyNumberFormat="1" applyFont="1" applyFill="1" applyBorder="1" applyAlignment="1" applyProtection="1">
      <alignment horizontal="right" vertical="top"/>
      <protection locked="0"/>
    </xf>
    <xf numFmtId="40" fontId="17" fillId="2" borderId="15" xfId="9" applyNumberFormat="1" applyFont="1" applyFill="1" applyBorder="1" applyAlignment="1">
      <alignment vertical="top" wrapText="1"/>
    </xf>
    <xf numFmtId="40" fontId="17" fillId="2" borderId="28" xfId="9" applyNumberFormat="1" applyFont="1" applyFill="1" applyBorder="1" applyAlignment="1">
      <alignment vertical="top" wrapText="1"/>
    </xf>
    <xf numFmtId="0" fontId="17" fillId="2" borderId="15" xfId="0" applyFont="1" applyFill="1" applyBorder="1" applyAlignment="1" applyProtection="1">
      <alignment horizontal="left" vertical="top" wrapText="1"/>
      <protection locked="0"/>
    </xf>
    <xf numFmtId="0" fontId="17" fillId="2" borderId="28" xfId="0" applyFont="1" applyFill="1" applyBorder="1" applyAlignment="1" applyProtection="1">
      <alignment horizontal="left" vertical="top" wrapText="1"/>
      <protection locked="0"/>
    </xf>
    <xf numFmtId="0" fontId="18" fillId="2" borderId="15" xfId="0" applyFont="1" applyFill="1" applyBorder="1" applyAlignment="1" applyProtection="1">
      <alignment horizontal="left" vertical="top" wrapText="1"/>
      <protection locked="0"/>
    </xf>
    <xf numFmtId="165" fontId="6" fillId="0" borderId="14" xfId="5" applyNumberFormat="1" applyFont="1" applyFill="1" applyBorder="1" applyAlignment="1">
      <alignment horizontal="right" vertical="top"/>
    </xf>
    <xf numFmtId="0" fontId="17" fillId="0" borderId="23" xfId="0" applyFont="1" applyFill="1" applyBorder="1" applyAlignment="1" applyProtection="1">
      <alignment horizontal="left" vertical="top" wrapText="1"/>
      <protection locked="0"/>
    </xf>
    <xf numFmtId="2" fontId="6" fillId="0" borderId="15" xfId="5" applyNumberFormat="1" applyFont="1" applyFill="1" applyBorder="1" applyAlignment="1">
      <alignment horizontal="center" vertical="top"/>
    </xf>
    <xf numFmtId="168" fontId="6" fillId="0" borderId="15" xfId="5" applyNumberFormat="1" applyFont="1" applyFill="1" applyBorder="1" applyAlignment="1">
      <alignment horizontal="center" vertical="top"/>
    </xf>
    <xf numFmtId="40" fontId="6" fillId="0" borderId="15" xfId="5" applyNumberFormat="1" applyFont="1" applyFill="1" applyBorder="1" applyAlignment="1">
      <alignment horizontal="right" vertical="top"/>
    </xf>
    <xf numFmtId="40" fontId="6" fillId="0" borderId="17" xfId="5" applyNumberFormat="1" applyFont="1" applyFill="1" applyBorder="1" applyAlignment="1">
      <alignment horizontal="center" vertical="top"/>
    </xf>
    <xf numFmtId="164" fontId="6" fillId="0" borderId="14" xfId="5" applyNumberFormat="1" applyFont="1" applyFill="1" applyBorder="1" applyAlignment="1">
      <alignment horizontal="right" vertical="top"/>
    </xf>
    <xf numFmtId="167" fontId="6" fillId="0" borderId="15" xfId="5" applyNumberFormat="1" applyFont="1" applyFill="1" applyBorder="1" applyAlignment="1">
      <alignment horizontal="center" vertical="top"/>
    </xf>
    <xf numFmtId="164" fontId="5" fillId="0" borderId="14" xfId="5" applyNumberFormat="1" applyFont="1" applyFill="1" applyBorder="1" applyAlignment="1">
      <alignment horizontal="right" vertical="top"/>
    </xf>
    <xf numFmtId="0" fontId="19" fillId="0" borderId="23" xfId="0" applyFont="1" applyFill="1" applyBorder="1" applyAlignment="1" applyProtection="1">
      <alignment horizontal="left" vertical="top" wrapText="1"/>
      <protection locked="0"/>
    </xf>
    <xf numFmtId="165" fontId="6" fillId="0" borderId="9" xfId="5" applyNumberFormat="1" applyFont="1" applyFill="1" applyBorder="1" applyAlignment="1">
      <alignment horizontal="right" vertical="top"/>
    </xf>
    <xf numFmtId="0" fontId="0" fillId="0" borderId="0" xfId="0" applyBorder="1"/>
    <xf numFmtId="0" fontId="31" fillId="2" borderId="1" xfId="0" applyFont="1" applyFill="1" applyBorder="1" applyAlignment="1">
      <alignment vertical="center"/>
    </xf>
    <xf numFmtId="0" fontId="35" fillId="2" borderId="30" xfId="0" applyFont="1" applyFill="1" applyBorder="1" applyAlignment="1">
      <alignment horizontal="right" vertical="center"/>
    </xf>
    <xf numFmtId="170" fontId="24" fillId="2" borderId="1" xfId="0" applyNumberFormat="1" applyFont="1" applyFill="1" applyBorder="1" applyAlignment="1">
      <alignment vertical="center"/>
    </xf>
    <xf numFmtId="49" fontId="26" fillId="2" borderId="0" xfId="0" applyNumberFormat="1" applyFont="1" applyFill="1" applyAlignment="1">
      <alignment horizontal="center"/>
    </xf>
    <xf numFmtId="0" fontId="18" fillId="2" borderId="9" xfId="0" applyFont="1" applyFill="1" applyBorder="1" applyAlignment="1" applyProtection="1">
      <alignment horizontal="center" vertical="top"/>
      <protection locked="0"/>
    </xf>
    <xf numFmtId="0" fontId="18" fillId="2" borderId="0" xfId="0" applyFont="1" applyFill="1" applyBorder="1" applyAlignment="1" applyProtection="1">
      <alignment horizontal="center" vertical="top"/>
      <protection locked="0"/>
    </xf>
    <xf numFmtId="4" fontId="17" fillId="2" borderId="15" xfId="5" applyNumberFormat="1" applyFont="1" applyFill="1" applyBorder="1" applyAlignment="1">
      <alignment horizontal="center" vertical="center"/>
    </xf>
    <xf numFmtId="4" fontId="17" fillId="2" borderId="17" xfId="5" applyNumberFormat="1" applyFont="1" applyFill="1" applyBorder="1" applyAlignment="1">
      <alignment horizontal="center" vertical="center"/>
    </xf>
    <xf numFmtId="0" fontId="18" fillId="2" borderId="4" xfId="0" applyFont="1" applyFill="1" applyBorder="1" applyAlignment="1" applyProtection="1">
      <alignment horizontal="center" vertical="top"/>
      <protection locked="0"/>
    </xf>
    <xf numFmtId="0" fontId="18" fillId="2" borderId="11" xfId="0" applyFont="1" applyFill="1" applyBorder="1" applyAlignment="1" applyProtection="1">
      <alignment horizontal="center" vertical="top"/>
      <protection locked="0"/>
    </xf>
    <xf numFmtId="2" fontId="17" fillId="2" borderId="15" xfId="5" applyNumberFormat="1" applyFont="1" applyFill="1" applyBorder="1" applyAlignment="1">
      <alignment horizontal="center" vertical="center"/>
    </xf>
    <xf numFmtId="167" fontId="17" fillId="2" borderId="15" xfId="5" applyNumberFormat="1" applyFont="1" applyFill="1" applyBorder="1" applyAlignment="1">
      <alignment horizontal="center" vertical="center"/>
    </xf>
    <xf numFmtId="40" fontId="7" fillId="2" borderId="15" xfId="5" applyNumberFormat="1" applyFont="1" applyFill="1" applyBorder="1" applyAlignment="1">
      <alignment horizontal="left" vertical="top" wrapText="1"/>
    </xf>
    <xf numFmtId="0" fontId="6" fillId="2" borderId="0" xfId="0" applyFont="1" applyFill="1" applyBorder="1" applyAlignment="1">
      <alignment horizontal="left" vertical="top" wrapText="1"/>
    </xf>
    <xf numFmtId="0" fontId="7" fillId="2" borderId="0" xfId="0" applyFont="1" applyFill="1" applyBorder="1" applyAlignment="1">
      <alignment horizontal="center" vertical="top" wrapText="1"/>
    </xf>
  </cellXfs>
  <cellStyles count="10">
    <cellStyle name="Comma" xfId="5" builtinId="3"/>
    <cellStyle name="Comma 2" xfId="8"/>
    <cellStyle name="Comma 3" xfId="9"/>
    <cellStyle name="Normal" xfId="0" builtinId="0"/>
    <cellStyle name="Normal 2" xfId="1"/>
    <cellStyle name="Normal 3" xfId="2"/>
    <cellStyle name="Normal 4" xfId="3"/>
    <cellStyle name="Normal 5" xfId="4"/>
    <cellStyle name="Normal_eydha accom" xfId="7"/>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2038350</xdr:colOff>
      <xdr:row>179</xdr:row>
      <xdr:rowOff>0</xdr:rowOff>
    </xdr:from>
    <xdr:ext cx="184731" cy="264560"/>
    <xdr:sp macro="" textlink="">
      <xdr:nvSpPr>
        <xdr:cNvPr id="2" name="TextBox 1"/>
        <xdr:cNvSpPr txBox="1"/>
      </xdr:nvSpPr>
      <xdr:spPr>
        <a:xfrm>
          <a:off x="2552700" y="78828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Finance%20Department\Infrastructure%20Unit\ALL%20PROJECTS\DHOONIDHOO\2017\Juvenile%20Arrestation%20Building\Arrestation%20building%20FU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d summary"/>
      <sheetName val="priced"/>
    </sheetNames>
    <sheetDataSet>
      <sheetData sheetId="0"/>
      <sheetData sheetId="1">
        <row r="282">
          <cell r="B282" t="str">
            <v>FINISHES</v>
          </cell>
        </row>
        <row r="339">
          <cell r="B339" t="str">
            <v>ROOF TRUSS AND COVER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616"/>
  <sheetViews>
    <sheetView topLeftCell="A7" workbookViewId="0">
      <selection activeCell="B31" sqref="B31"/>
    </sheetView>
  </sheetViews>
  <sheetFormatPr defaultRowHeight="15" x14ac:dyDescent="0.25"/>
  <cols>
    <col min="1" max="1" width="8.140625" customWidth="1"/>
    <col min="2" max="2" width="52.28515625" customWidth="1"/>
    <col min="3" max="3" width="19.140625" customWidth="1"/>
  </cols>
  <sheetData>
    <row r="1" spans="1:3" ht="15.75" x14ac:dyDescent="0.25">
      <c r="A1" s="203" t="str">
        <f>BOQ!A7</f>
        <v>PROJECT: Juvenile Detention ( Arrestation fascility )</v>
      </c>
      <c r="B1" s="204"/>
      <c r="C1" s="205"/>
    </row>
    <row r="2" spans="1:3" ht="15.75" x14ac:dyDescent="0.25">
      <c r="A2" s="206" t="str">
        <f>BOQ!A8</f>
        <v>CLIENT: Maldives police service</v>
      </c>
      <c r="B2" s="204"/>
      <c r="C2" s="205"/>
    </row>
    <row r="3" spans="1:3" ht="15.75" x14ac:dyDescent="0.25">
      <c r="A3" s="203" t="str">
        <f>BOQ!A9</f>
        <v>LOCATION:  Dhoonidhoo</v>
      </c>
      <c r="B3" s="204"/>
      <c r="C3" s="205"/>
    </row>
    <row r="4" spans="1:3" ht="15.75" x14ac:dyDescent="0.25">
      <c r="A4" s="203"/>
      <c r="B4" s="204"/>
      <c r="C4" s="205"/>
    </row>
    <row r="5" spans="1:3" ht="15.75" x14ac:dyDescent="0.25">
      <c r="A5" s="206" t="str">
        <f>BOQ!A5</f>
        <v>Date:11-jun-17</v>
      </c>
      <c r="B5" s="204"/>
      <c r="C5" s="205"/>
    </row>
    <row r="6" spans="1:3" ht="15.75" x14ac:dyDescent="0.25">
      <c r="A6" s="207"/>
      <c r="B6" s="208"/>
      <c r="C6" s="205"/>
    </row>
    <row r="7" spans="1:3" ht="15.75" x14ac:dyDescent="0.25">
      <c r="A7" s="208"/>
      <c r="B7" s="208"/>
      <c r="C7" s="205"/>
    </row>
    <row r="8" spans="1:3" ht="15.75" x14ac:dyDescent="0.25">
      <c r="A8" s="287" t="s">
        <v>292</v>
      </c>
      <c r="B8" s="287"/>
      <c r="C8" s="287"/>
    </row>
    <row r="9" spans="1:3" ht="15.75" x14ac:dyDescent="0.25">
      <c r="A9" s="208"/>
      <c r="B9" s="208"/>
      <c r="C9" s="205"/>
    </row>
    <row r="10" spans="1:3" x14ac:dyDescent="0.25">
      <c r="A10" s="209" t="s">
        <v>293</v>
      </c>
      <c r="B10" s="209" t="s">
        <v>294</v>
      </c>
      <c r="C10" s="209" t="s">
        <v>295</v>
      </c>
    </row>
    <row r="11" spans="1:3" ht="15.75" customHeight="1" x14ac:dyDescent="0.25">
      <c r="A11" s="219">
        <v>2</v>
      </c>
      <c r="B11" s="211" t="s">
        <v>0</v>
      </c>
      <c r="C11" s="210"/>
    </row>
    <row r="12" spans="1:3" ht="15.75" x14ac:dyDescent="0.25">
      <c r="A12" s="219">
        <v>3</v>
      </c>
      <c r="B12" s="211" t="s">
        <v>296</v>
      </c>
      <c r="C12" s="210"/>
    </row>
    <row r="13" spans="1:3" ht="15.75" x14ac:dyDescent="0.25">
      <c r="A13" s="219">
        <v>4</v>
      </c>
      <c r="B13" s="211" t="s">
        <v>31</v>
      </c>
      <c r="C13" s="210"/>
    </row>
    <row r="14" spans="1:3" ht="15.75" x14ac:dyDescent="0.25">
      <c r="A14" s="219">
        <v>5</v>
      </c>
      <c r="B14" s="212" t="s">
        <v>68</v>
      </c>
      <c r="C14" s="210"/>
    </row>
    <row r="15" spans="1:3" ht="15.75" x14ac:dyDescent="0.25">
      <c r="A15" s="219">
        <v>6</v>
      </c>
      <c r="B15" s="211" t="s">
        <v>38</v>
      </c>
      <c r="C15" s="210"/>
    </row>
    <row r="16" spans="1:3" ht="15.75" x14ac:dyDescent="0.25">
      <c r="A16" s="219">
        <v>7</v>
      </c>
      <c r="B16" s="211" t="str">
        <f>[1]priced!B282</f>
        <v>FINISHES</v>
      </c>
      <c r="C16" s="210"/>
    </row>
    <row r="17" spans="1:3" ht="15.75" x14ac:dyDescent="0.25">
      <c r="A17" s="219">
        <v>8</v>
      </c>
      <c r="B17" s="211" t="s">
        <v>42</v>
      </c>
      <c r="C17" s="210"/>
    </row>
    <row r="18" spans="1:3" ht="15.75" x14ac:dyDescent="0.25">
      <c r="A18" s="219">
        <v>9</v>
      </c>
      <c r="B18" s="211" t="str">
        <f>[1]priced!B339</f>
        <v>ROOF TRUSS AND COVER</v>
      </c>
      <c r="C18" s="210"/>
    </row>
    <row r="19" spans="1:3" ht="15.75" x14ac:dyDescent="0.25">
      <c r="A19" s="219">
        <v>10</v>
      </c>
      <c r="B19" s="211" t="s">
        <v>297</v>
      </c>
      <c r="C19" s="213"/>
    </row>
    <row r="20" spans="1:3" ht="15.75" x14ac:dyDescent="0.25">
      <c r="A20" s="219">
        <v>11</v>
      </c>
      <c r="B20" s="211" t="s">
        <v>298</v>
      </c>
      <c r="C20" s="213"/>
    </row>
    <row r="21" spans="1:3" ht="15.75" x14ac:dyDescent="0.25">
      <c r="A21" s="219">
        <v>12</v>
      </c>
      <c r="B21" s="211" t="s">
        <v>305</v>
      </c>
      <c r="C21" s="213"/>
    </row>
    <row r="22" spans="1:3" ht="15.75" x14ac:dyDescent="0.25">
      <c r="A22" s="219">
        <v>13</v>
      </c>
      <c r="B22" s="211" t="s">
        <v>299</v>
      </c>
      <c r="C22" s="210"/>
    </row>
    <row r="23" spans="1:3" ht="15.75" x14ac:dyDescent="0.25">
      <c r="A23" s="219">
        <v>14</v>
      </c>
      <c r="B23" s="214" t="s">
        <v>300</v>
      </c>
      <c r="C23" s="215"/>
    </row>
    <row r="24" spans="1:3" ht="16.5" thickBot="1" x14ac:dyDescent="0.3">
      <c r="A24" s="284"/>
      <c r="B24" s="285" t="s">
        <v>373</v>
      </c>
      <c r="C24" s="286"/>
    </row>
    <row r="25" spans="1:3" ht="15.75" x14ac:dyDescent="0.25">
      <c r="A25" s="216"/>
      <c r="B25" s="217"/>
      <c r="C25" s="218"/>
    </row>
    <row r="26" spans="1:3" ht="15.75" x14ac:dyDescent="0.25">
      <c r="A26" s="216"/>
      <c r="B26" s="217"/>
      <c r="C26" s="218"/>
    </row>
    <row r="45" ht="18" customHeight="1" x14ac:dyDescent="0.25"/>
    <row r="46" ht="28.5" customHeight="1" x14ac:dyDescent="0.25"/>
    <row r="47" ht="48" customHeight="1" x14ac:dyDescent="0.25"/>
    <row r="48" ht="30" customHeight="1" x14ac:dyDescent="0.25"/>
    <row r="49" ht="30" customHeight="1" x14ac:dyDescent="0.25"/>
    <row r="50" ht="30.75" customHeight="1" x14ac:dyDescent="0.25"/>
    <row r="51" ht="25.5" customHeight="1" x14ac:dyDescent="0.25"/>
    <row r="52" ht="33.75" customHeight="1" x14ac:dyDescent="0.25"/>
    <row r="53" ht="33.75" customHeight="1" x14ac:dyDescent="0.25"/>
    <row r="54" ht="33.75" customHeight="1" x14ac:dyDescent="0.25"/>
    <row r="55" ht="33.75" customHeight="1" x14ac:dyDescent="0.25"/>
    <row r="56" ht="33.75" customHeight="1" x14ac:dyDescent="0.25"/>
    <row r="57" ht="37.5" customHeight="1" x14ac:dyDescent="0.25"/>
    <row r="58" ht="39" customHeight="1" x14ac:dyDescent="0.25"/>
    <row r="60" ht="40.5" customHeight="1" x14ac:dyDescent="0.25"/>
    <row r="255" ht="19.5" customHeight="1" x14ac:dyDescent="0.25"/>
    <row r="579" spans="1:6" x14ac:dyDescent="0.25">
      <c r="A579" s="283"/>
      <c r="B579" s="283"/>
      <c r="C579" s="283"/>
      <c r="D579" s="283"/>
      <c r="E579" s="283"/>
      <c r="F579" s="283"/>
    </row>
    <row r="580" spans="1:6" x14ac:dyDescent="0.25">
      <c r="A580" s="283" t="s">
        <v>370</v>
      </c>
      <c r="B580" s="283"/>
      <c r="C580" s="283"/>
      <c r="D580" s="283"/>
      <c r="E580" s="283"/>
      <c r="F580" s="283"/>
    </row>
    <row r="596" spans="1:6" x14ac:dyDescent="0.25">
      <c r="A596" s="283"/>
      <c r="B596" s="283"/>
      <c r="C596" s="283"/>
      <c r="D596" s="283"/>
      <c r="E596" s="283"/>
      <c r="F596" s="283"/>
    </row>
    <row r="597" spans="1:6" x14ac:dyDescent="0.25">
      <c r="A597" s="283" t="s">
        <v>372</v>
      </c>
      <c r="B597" s="283"/>
      <c r="C597" s="283"/>
      <c r="D597" s="283"/>
      <c r="E597" s="283"/>
      <c r="F597" s="283"/>
    </row>
    <row r="615" spans="1:6" x14ac:dyDescent="0.25">
      <c r="A615" s="283"/>
      <c r="B615" s="283"/>
      <c r="C615" s="283"/>
      <c r="D615" s="283"/>
      <c r="E615" s="283"/>
      <c r="F615" s="283"/>
    </row>
    <row r="616" spans="1:6" x14ac:dyDescent="0.25">
      <c r="A616" s="283" t="s">
        <v>371</v>
      </c>
      <c r="B616" s="283"/>
      <c r="C616" s="283"/>
      <c r="D616" s="283"/>
      <c r="E616" s="283"/>
      <c r="F616" s="283"/>
    </row>
  </sheetData>
  <mergeCells count="1">
    <mergeCell ref="A8:C8"/>
  </mergeCells>
  <pageMargins left="0.45" right="0.45" top="0.75" bottom="0.75" header="0.3" footer="0.3"/>
  <pageSetup paperSize="9" orientation="portrait" r:id="rId1"/>
  <ignoredErrors>
    <ignoredError sqref="A4:XFD4 B2:XFD3 A6:XFD9 B5:XFD5 A60:XFD60 C1:XFD1 A34:E45 A63:XFD70 A61:E62 G61:XFD62 G34:XFD45 A140:XFD146 A71:E139 G71:XFD139 A176:XFD181 A147:E175 G147:XFD175 A188:XFD218 A182:E187 G182:XFD187 A221:XFD230 A219:E220 G219:XFD220 A245:XFD247 A231:E244 G231:XFD244 A248:E253 G248:XFD253 A262:XFD271 A260:E261 G260:XFD261 A275:XFD277 A272:E274 G272:XFD274 A280:XFD285 A278:E279 G278:XFD279 A288:XFD294 A286:E287 G286:XFD287 A306:XFD316 A295:E305 G295:XFD305 A319:XFD325 A317:E318 G317:XFD318 A254:XFD259 A340:XFD355 A326:E339 G326:XFD339 A359:XFD363 A356:E358 G356:XFD358 A407:XFD419 A364:E406 G364:XFD406 A423:XFD435 A420:E422 G420:XFD422 A460:XFD460 A436:E459 G436:XFD459 A469:XFD469 A461:E468 G461:XFD468 A483:XFD483 A470:E482 G470:XFD482 A487:XFD497 A484:E486 G484:XFD486 A508:XFD513 A498:E507 G498:XFD507 A521:XFD526 A514:E520 G514:XFD520 A540:XFD544 A527:E539 G527:XFD539 A554:XFD554 A545:E553 G545:XFD553 A581:XFD596 A555:E579 G555:XFD579 E580:XFD580 A598:XFD615 E597:XFD597 A617:XFD1048576 E616:XFD616 D10:XFD15 D17:E26 G17:XFD26"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622"/>
  <sheetViews>
    <sheetView tabSelected="1" view="pageBreakPreview" topLeftCell="A441" zoomScale="95" zoomScaleNormal="95" zoomScaleSheetLayoutView="95" workbookViewId="0">
      <selection activeCell="B442" sqref="B442"/>
    </sheetView>
  </sheetViews>
  <sheetFormatPr defaultRowHeight="14.25" x14ac:dyDescent="0.25"/>
  <cols>
    <col min="1" max="1" width="7.140625" style="6" customWidth="1"/>
    <col min="2" max="2" width="41" style="6" customWidth="1"/>
    <col min="3" max="3" width="9.5703125" style="116" customWidth="1"/>
    <col min="4" max="4" width="7.7109375" style="7" customWidth="1"/>
    <col min="5" max="5" width="12.85546875" style="112" customWidth="1"/>
    <col min="6" max="6" width="14" style="7" customWidth="1"/>
    <col min="7" max="7" width="9.5703125" style="4" hidden="1" customWidth="1"/>
    <col min="8" max="8" width="13.140625" style="4" hidden="1" customWidth="1"/>
    <col min="9" max="9" width="0" style="4" hidden="1" customWidth="1"/>
    <col min="10" max="10" width="11.140625" style="4" hidden="1" customWidth="1"/>
    <col min="11" max="11" width="0" style="4" hidden="1" customWidth="1"/>
    <col min="12" max="12" width="11.85546875" style="4" hidden="1" customWidth="1"/>
    <col min="13" max="13" width="10.7109375" style="4" hidden="1" customWidth="1"/>
    <col min="14" max="14" width="9.140625" style="4"/>
    <col min="15" max="15" width="10.7109375" style="4" bestFit="1" customWidth="1"/>
    <col min="16" max="16384" width="9.140625" style="4"/>
  </cols>
  <sheetData>
    <row r="1" spans="1:11" x14ac:dyDescent="0.25">
      <c r="A1" s="6" t="s">
        <v>49</v>
      </c>
    </row>
    <row r="2" spans="1:11" x14ac:dyDescent="0.25">
      <c r="A2" s="297" t="s">
        <v>231</v>
      </c>
      <c r="B2" s="297"/>
      <c r="C2" s="115"/>
      <c r="D2" s="1"/>
      <c r="E2" s="2"/>
      <c r="F2" s="1"/>
      <c r="G2" s="3"/>
    </row>
    <row r="3" spans="1:11" x14ac:dyDescent="0.25">
      <c r="A3" s="297" t="s">
        <v>50</v>
      </c>
      <c r="B3" s="297"/>
      <c r="C3" s="115"/>
      <c r="D3" s="1"/>
      <c r="E3" s="2"/>
      <c r="F3" s="1"/>
      <c r="G3" s="3"/>
    </row>
    <row r="4" spans="1:11" x14ac:dyDescent="0.25">
      <c r="A4" s="1"/>
      <c r="B4" s="1"/>
      <c r="C4" s="115"/>
      <c r="D4" s="1"/>
      <c r="E4" s="2"/>
      <c r="F4" s="1"/>
      <c r="G4" s="3"/>
    </row>
    <row r="5" spans="1:11" x14ac:dyDescent="0.25">
      <c r="A5" s="5" t="s">
        <v>236</v>
      </c>
      <c r="B5" s="1"/>
      <c r="C5" s="115"/>
      <c r="D5" s="1"/>
      <c r="E5" s="2"/>
      <c r="F5" s="1"/>
      <c r="G5" s="3"/>
    </row>
    <row r="6" spans="1:11" x14ac:dyDescent="0.25">
      <c r="A6" s="1"/>
      <c r="B6" s="1"/>
      <c r="C6" s="115"/>
      <c r="D6" s="1"/>
      <c r="E6" s="2"/>
      <c r="F6" s="1"/>
      <c r="G6" s="3"/>
    </row>
    <row r="7" spans="1:11" x14ac:dyDescent="0.25">
      <c r="A7" s="6" t="s">
        <v>369</v>
      </c>
      <c r="C7" s="115"/>
      <c r="D7" s="1"/>
      <c r="E7" s="2"/>
      <c r="F7" s="1"/>
      <c r="G7" s="3"/>
    </row>
    <row r="8" spans="1:11" x14ac:dyDescent="0.25">
      <c r="A8" s="297" t="s">
        <v>173</v>
      </c>
      <c r="B8" s="297"/>
      <c r="C8" s="115"/>
      <c r="D8" s="1"/>
      <c r="E8" s="2"/>
      <c r="F8" s="1"/>
      <c r="G8" s="3"/>
    </row>
    <row r="9" spans="1:11" x14ac:dyDescent="0.25">
      <c r="A9" s="297" t="s">
        <v>235</v>
      </c>
      <c r="B9" s="297"/>
      <c r="C9" s="115"/>
      <c r="D9" s="1"/>
      <c r="E9" s="2"/>
      <c r="F9" s="1"/>
      <c r="G9" s="3"/>
    </row>
    <row r="10" spans="1:11" x14ac:dyDescent="0.25">
      <c r="A10" s="298" t="s">
        <v>51</v>
      </c>
      <c r="B10" s="298"/>
      <c r="C10" s="298"/>
      <c r="D10" s="298"/>
      <c r="E10" s="298"/>
      <c r="F10" s="298"/>
      <c r="G10" s="3"/>
    </row>
    <row r="11" spans="1:11" x14ac:dyDescent="0.25">
      <c r="E11" s="8"/>
      <c r="F11" s="129"/>
      <c r="G11" s="3"/>
    </row>
    <row r="12" spans="1:11" x14ac:dyDescent="0.25">
      <c r="A12" s="9" t="s">
        <v>8</v>
      </c>
      <c r="B12" s="9" t="s">
        <v>6</v>
      </c>
      <c r="C12" s="10" t="s">
        <v>10</v>
      </c>
      <c r="D12" s="9" t="s">
        <v>9</v>
      </c>
      <c r="E12" s="11" t="s">
        <v>11</v>
      </c>
      <c r="F12" s="11" t="s">
        <v>7</v>
      </c>
      <c r="G12" s="12"/>
    </row>
    <row r="13" spans="1:11" s="16" customFormat="1" x14ac:dyDescent="0.25">
      <c r="A13" s="40"/>
      <c r="B13" s="37" t="s">
        <v>13</v>
      </c>
      <c r="C13" s="41"/>
      <c r="D13" s="42"/>
      <c r="E13" s="43"/>
      <c r="F13" s="44"/>
    </row>
    <row r="14" spans="1:11" s="16" customFormat="1" x14ac:dyDescent="0.25">
      <c r="A14" s="45"/>
      <c r="B14" s="46" t="s">
        <v>0</v>
      </c>
      <c r="C14" s="47"/>
      <c r="D14" s="48"/>
      <c r="E14" s="49"/>
      <c r="F14" s="93"/>
    </row>
    <row r="15" spans="1:11" s="16" customFormat="1" x14ac:dyDescent="0.25">
      <c r="A15" s="22">
        <v>2.1</v>
      </c>
      <c r="B15" s="23" t="s">
        <v>58</v>
      </c>
      <c r="C15" s="19"/>
      <c r="D15" s="50"/>
      <c r="E15" s="51"/>
      <c r="F15" s="52"/>
    </row>
    <row r="16" spans="1:11" s="16" customFormat="1" ht="57" x14ac:dyDescent="0.25">
      <c r="A16" s="22"/>
      <c r="B16" s="53" t="s">
        <v>84</v>
      </c>
      <c r="C16" s="19"/>
      <c r="D16" s="20"/>
      <c r="E16" s="28"/>
      <c r="F16" s="29"/>
      <c r="H16" s="16" t="s">
        <v>197</v>
      </c>
      <c r="J16" s="16">
        <f>4000+4000+4000+4800+2500+4000+2000+2500+2500+2000+2000+2000+2000+2500+2975+4800</f>
        <v>48575</v>
      </c>
      <c r="K16" s="16">
        <f>J16/1000</f>
        <v>48.575000000000003</v>
      </c>
    </row>
    <row r="17" spans="1:11" s="16" customFormat="1" x14ac:dyDescent="0.25">
      <c r="A17" s="22"/>
      <c r="B17" s="53"/>
      <c r="C17" s="19"/>
      <c r="D17" s="20"/>
      <c r="E17" s="28"/>
      <c r="F17" s="29"/>
    </row>
    <row r="18" spans="1:11" s="141" customFormat="1" x14ac:dyDescent="0.25">
      <c r="A18" s="135">
        <v>2.2000000000000002</v>
      </c>
      <c r="B18" s="136" t="s">
        <v>52</v>
      </c>
      <c r="C18" s="137"/>
      <c r="D18" s="138"/>
      <c r="E18" s="139"/>
      <c r="F18" s="140"/>
    </row>
    <row r="19" spans="1:11" s="141" customFormat="1" ht="71.25" x14ac:dyDescent="0.25">
      <c r="A19" s="142">
        <v>1</v>
      </c>
      <c r="B19" s="143" t="s">
        <v>53</v>
      </c>
      <c r="C19" s="137">
        <v>1</v>
      </c>
      <c r="D19" s="144" t="s">
        <v>12</v>
      </c>
      <c r="E19" s="145"/>
      <c r="F19" s="146"/>
      <c r="H19" s="141" t="s">
        <v>196</v>
      </c>
    </row>
    <row r="20" spans="1:11" s="141" customFormat="1" x14ac:dyDescent="0.25">
      <c r="A20" s="135"/>
      <c r="B20" s="143"/>
      <c r="C20" s="137"/>
      <c r="D20" s="144"/>
      <c r="E20" s="145"/>
      <c r="F20" s="146"/>
    </row>
    <row r="21" spans="1:11" s="141" customFormat="1" x14ac:dyDescent="0.25">
      <c r="A21" s="135">
        <v>2.2999999999999998</v>
      </c>
      <c r="B21" s="136" t="s">
        <v>54</v>
      </c>
      <c r="C21" s="137"/>
      <c r="D21" s="144"/>
      <c r="E21" s="145"/>
      <c r="F21" s="146"/>
      <c r="H21" s="141" t="s">
        <v>198</v>
      </c>
      <c r="J21" s="141">
        <f>4800+4800+4000+2000+2500+2000</f>
        <v>20100</v>
      </c>
      <c r="K21" s="141">
        <f>J21/1000</f>
        <v>20.100000000000001</v>
      </c>
    </row>
    <row r="22" spans="1:11" s="141" customFormat="1" ht="85.5" x14ac:dyDescent="0.25">
      <c r="A22" s="147"/>
      <c r="B22" s="148" t="s">
        <v>55</v>
      </c>
      <c r="C22" s="137"/>
      <c r="D22" s="144"/>
      <c r="E22" s="145"/>
      <c r="F22" s="146"/>
      <c r="H22" s="141" t="s">
        <v>199</v>
      </c>
      <c r="J22" s="141">
        <f>J16+J21</f>
        <v>68675</v>
      </c>
      <c r="K22" s="141">
        <f>J22/1000</f>
        <v>68.674999999999997</v>
      </c>
    </row>
    <row r="23" spans="1:11" s="141" customFormat="1" x14ac:dyDescent="0.25">
      <c r="A23" s="142">
        <v>1</v>
      </c>
      <c r="B23" s="149" t="s">
        <v>237</v>
      </c>
      <c r="C23" s="19">
        <f>1.58*2</f>
        <v>3.16</v>
      </c>
      <c r="D23" s="145" t="s">
        <v>15</v>
      </c>
      <c r="E23" s="145"/>
      <c r="F23" s="146"/>
    </row>
    <row r="24" spans="1:11" s="141" customFormat="1" x14ac:dyDescent="0.25">
      <c r="A24" s="142">
        <v>2</v>
      </c>
      <c r="B24" s="149" t="s">
        <v>238</v>
      </c>
      <c r="C24" s="19">
        <f>1.97*2</f>
        <v>3.94</v>
      </c>
      <c r="D24" s="145" t="s">
        <v>15</v>
      </c>
      <c r="E24" s="145"/>
      <c r="F24" s="146"/>
    </row>
    <row r="25" spans="1:11" s="141" customFormat="1" x14ac:dyDescent="0.25">
      <c r="A25" s="142">
        <v>3</v>
      </c>
      <c r="B25" s="149" t="s">
        <v>181</v>
      </c>
      <c r="C25" s="19">
        <f>11.83*2</f>
        <v>23.66</v>
      </c>
      <c r="D25" s="145" t="s">
        <v>15</v>
      </c>
      <c r="E25" s="145"/>
      <c r="F25" s="146"/>
    </row>
    <row r="26" spans="1:11" s="16" customFormat="1" x14ac:dyDescent="0.25">
      <c r="A26" s="30"/>
      <c r="B26" s="56"/>
      <c r="C26" s="113"/>
      <c r="D26" s="28"/>
      <c r="E26" s="28"/>
      <c r="F26" s="146"/>
      <c r="K26" s="16">
        <v>83.08</v>
      </c>
    </row>
    <row r="27" spans="1:11" s="16" customFormat="1" x14ac:dyDescent="0.25">
      <c r="A27" s="22">
        <v>2.4</v>
      </c>
      <c r="B27" s="23" t="s">
        <v>57</v>
      </c>
      <c r="C27" s="113"/>
      <c r="D27" s="28"/>
      <c r="E27" s="21"/>
      <c r="F27" s="146"/>
    </row>
    <row r="28" spans="1:11" s="16" customFormat="1" ht="28.5" x14ac:dyDescent="0.25">
      <c r="A28" s="40"/>
      <c r="B28" s="31" t="s">
        <v>85</v>
      </c>
      <c r="C28" s="113"/>
      <c r="D28" s="28"/>
      <c r="E28" s="28"/>
      <c r="F28" s="146"/>
    </row>
    <row r="29" spans="1:11" s="16" customFormat="1" ht="28.5" x14ac:dyDescent="0.25">
      <c r="A29" s="40"/>
      <c r="B29" s="31" t="s">
        <v>86</v>
      </c>
      <c r="C29" s="113"/>
      <c r="D29" s="28"/>
      <c r="E29" s="28"/>
      <c r="F29" s="146"/>
    </row>
    <row r="30" spans="1:11" s="16" customFormat="1" x14ac:dyDescent="0.25">
      <c r="A30" s="57">
        <v>1</v>
      </c>
      <c r="B30" s="31" t="s">
        <v>240</v>
      </c>
      <c r="C30" s="19">
        <f>4.22*2</f>
        <v>8.44</v>
      </c>
      <c r="D30" s="28" t="s">
        <v>15</v>
      </c>
      <c r="E30" s="28"/>
      <c r="F30" s="146"/>
    </row>
    <row r="31" spans="1:11" s="16" customFormat="1" ht="28.5" x14ac:dyDescent="0.25">
      <c r="A31" s="57">
        <v>2</v>
      </c>
      <c r="B31" s="31" t="s">
        <v>239</v>
      </c>
      <c r="C31" s="19">
        <f>160*0.375*2</f>
        <v>120</v>
      </c>
      <c r="D31" s="28" t="s">
        <v>15</v>
      </c>
      <c r="E31" s="28"/>
      <c r="F31" s="146"/>
    </row>
    <row r="32" spans="1:11" s="16" customFormat="1" x14ac:dyDescent="0.25">
      <c r="A32" s="57"/>
      <c r="B32" s="31"/>
      <c r="C32" s="19"/>
      <c r="D32" s="28"/>
      <c r="E32" s="28"/>
      <c r="F32" s="146"/>
    </row>
    <row r="33" spans="1:6" s="16" customFormat="1" x14ac:dyDescent="0.25">
      <c r="A33" s="57"/>
      <c r="B33" s="31"/>
      <c r="C33" s="19"/>
      <c r="D33" s="28"/>
      <c r="E33" s="28"/>
      <c r="F33" s="146"/>
    </row>
    <row r="34" spans="1:6" s="16" customFormat="1" x14ac:dyDescent="0.25">
      <c r="A34" s="57"/>
      <c r="B34" s="31"/>
      <c r="C34" s="19"/>
      <c r="D34" s="28"/>
      <c r="E34" s="28"/>
      <c r="F34" s="146"/>
    </row>
    <row r="35" spans="1:6" s="16" customFormat="1" x14ac:dyDescent="0.25">
      <c r="A35" s="57"/>
      <c r="B35" s="31"/>
      <c r="C35" s="19"/>
      <c r="D35" s="28"/>
      <c r="E35" s="28"/>
      <c r="F35" s="146"/>
    </row>
    <row r="36" spans="1:6" s="16" customFormat="1" x14ac:dyDescent="0.25">
      <c r="A36" s="57"/>
      <c r="B36" s="31"/>
      <c r="C36" s="19"/>
      <c r="D36" s="28"/>
      <c r="E36" s="28"/>
      <c r="F36" s="146"/>
    </row>
    <row r="37" spans="1:6" s="16" customFormat="1" x14ac:dyDescent="0.25">
      <c r="A37" s="57"/>
      <c r="B37" s="31"/>
      <c r="C37" s="19"/>
      <c r="D37" s="28"/>
      <c r="E37" s="28"/>
      <c r="F37" s="146"/>
    </row>
    <row r="38" spans="1:6" s="16" customFormat="1" x14ac:dyDescent="0.25">
      <c r="A38" s="57"/>
      <c r="B38" s="31"/>
      <c r="C38" s="19"/>
      <c r="D38" s="28"/>
      <c r="E38" s="28"/>
      <c r="F38" s="146"/>
    </row>
    <row r="39" spans="1:6" s="16" customFormat="1" x14ac:dyDescent="0.25">
      <c r="A39" s="57"/>
      <c r="B39" s="31"/>
      <c r="C39" s="19"/>
      <c r="D39" s="28"/>
      <c r="E39" s="28"/>
      <c r="F39" s="146"/>
    </row>
    <row r="40" spans="1:6" s="59" customFormat="1" x14ac:dyDescent="0.25">
      <c r="A40" s="22"/>
      <c r="B40" s="23"/>
      <c r="C40" s="119"/>
      <c r="D40" s="50"/>
      <c r="E40" s="58"/>
      <c r="F40" s="146"/>
    </row>
    <row r="41" spans="1:6" s="16" customFormat="1" x14ac:dyDescent="0.25">
      <c r="A41" s="22">
        <v>2.5</v>
      </c>
      <c r="B41" s="23" t="s">
        <v>87</v>
      </c>
      <c r="C41" s="119"/>
      <c r="D41" s="50"/>
      <c r="E41" s="28"/>
      <c r="F41" s="146"/>
    </row>
    <row r="42" spans="1:6" s="16" customFormat="1" ht="42.75" x14ac:dyDescent="0.25">
      <c r="A42" s="17"/>
      <c r="B42" s="31" t="s">
        <v>88</v>
      </c>
      <c r="C42" s="113"/>
      <c r="D42" s="20"/>
      <c r="E42" s="28"/>
      <c r="F42" s="146"/>
    </row>
    <row r="43" spans="1:6" s="16" customFormat="1" x14ac:dyDescent="0.25">
      <c r="A43" s="17"/>
      <c r="B43" s="31"/>
      <c r="C43" s="113"/>
      <c r="D43" s="20"/>
      <c r="E43" s="28"/>
      <c r="F43" s="146"/>
    </row>
    <row r="44" spans="1:6" s="16" customFormat="1" x14ac:dyDescent="0.25">
      <c r="A44" s="17"/>
      <c r="B44" s="31"/>
      <c r="C44" s="113"/>
      <c r="D44" s="20"/>
      <c r="E44" s="28"/>
      <c r="F44" s="146"/>
    </row>
    <row r="45" spans="1:6" s="16" customFormat="1" ht="30" customHeight="1" x14ac:dyDescent="0.25">
      <c r="A45" s="17"/>
      <c r="B45" s="31" t="s">
        <v>241</v>
      </c>
      <c r="C45" s="199"/>
      <c r="D45" s="197"/>
      <c r="E45" s="197"/>
      <c r="F45" s="198"/>
    </row>
    <row r="46" spans="1:6" s="16" customFormat="1" ht="18.75" customHeight="1" x14ac:dyDescent="0.25">
      <c r="A46" s="30">
        <v>1</v>
      </c>
      <c r="B46" s="31" t="s">
        <v>243</v>
      </c>
      <c r="C46" s="19">
        <f>2.11*2</f>
        <v>4.22</v>
      </c>
      <c r="D46" s="28" t="s">
        <v>242</v>
      </c>
      <c r="E46" s="28"/>
      <c r="F46" s="146"/>
    </row>
    <row r="47" spans="1:6" s="16" customFormat="1" ht="22.5" customHeight="1" x14ac:dyDescent="0.25">
      <c r="A47" s="30">
        <v>2</v>
      </c>
      <c r="B47" s="31" t="s">
        <v>244</v>
      </c>
      <c r="C47" s="19">
        <f>2.63*2</f>
        <v>5.26</v>
      </c>
      <c r="D47" s="28" t="s">
        <v>242</v>
      </c>
      <c r="E47" s="28"/>
      <c r="F47" s="146"/>
    </row>
    <row r="48" spans="1:6" s="16" customFormat="1" ht="22.5" customHeight="1" x14ac:dyDescent="0.25">
      <c r="A48" s="30">
        <v>3</v>
      </c>
      <c r="B48" s="31" t="s">
        <v>245</v>
      </c>
      <c r="C48" s="19">
        <f>21.5*2</f>
        <v>43</v>
      </c>
      <c r="D48" s="28" t="s">
        <v>242</v>
      </c>
      <c r="E48" s="28"/>
      <c r="F48" s="146"/>
    </row>
    <row r="49" spans="1:10" s="16" customFormat="1" x14ac:dyDescent="0.25">
      <c r="A49" s="30"/>
      <c r="B49" s="31"/>
      <c r="C49" s="113"/>
      <c r="D49" s="60"/>
      <c r="E49" s="28"/>
      <c r="F49" s="146"/>
      <c r="G49" s="61"/>
    </row>
    <row r="50" spans="1:10" s="16" customFormat="1" ht="71.25" x14ac:dyDescent="0.25">
      <c r="A50" s="30">
        <v>4</v>
      </c>
      <c r="B50" s="31" t="s">
        <v>246</v>
      </c>
      <c r="C50" s="19">
        <f>212*2</f>
        <v>424</v>
      </c>
      <c r="D50" s="28" t="s">
        <v>174</v>
      </c>
      <c r="E50" s="28"/>
      <c r="F50" s="146"/>
      <c r="G50" s="61"/>
      <c r="J50" s="16">
        <f>1.2+1.2+4+4+4</f>
        <v>14.4</v>
      </c>
    </row>
    <row r="51" spans="1:10" s="16" customFormat="1" ht="18" customHeight="1" x14ac:dyDescent="0.25">
      <c r="A51" s="57"/>
      <c r="B51" s="31"/>
      <c r="C51" s="113"/>
      <c r="D51" s="28"/>
      <c r="E51" s="28"/>
      <c r="F51" s="29"/>
      <c r="G51" s="61"/>
      <c r="J51" s="16">
        <f>68.68+J50</f>
        <v>83.080000000000013</v>
      </c>
    </row>
    <row r="52" spans="1:10" s="16" customFormat="1" ht="28.5" customHeight="1" x14ac:dyDescent="0.25">
      <c r="A52" s="57"/>
      <c r="B52" s="31"/>
      <c r="C52" s="113"/>
      <c r="D52" s="28"/>
      <c r="E52" s="28"/>
      <c r="F52" s="29"/>
      <c r="G52" s="61"/>
    </row>
    <row r="53" spans="1:10" s="16" customFormat="1" ht="48" customHeight="1" x14ac:dyDescent="0.25">
      <c r="A53" s="57"/>
      <c r="B53" s="31"/>
      <c r="C53" s="113"/>
      <c r="D53" s="28"/>
      <c r="E53" s="28"/>
      <c r="F53" s="29"/>
      <c r="G53" s="61"/>
    </row>
    <row r="54" spans="1:10" s="16" customFormat="1" ht="30" customHeight="1" x14ac:dyDescent="0.25">
      <c r="A54" s="57"/>
      <c r="B54" s="31"/>
      <c r="C54" s="113"/>
      <c r="D54" s="28"/>
      <c r="E54" s="28"/>
      <c r="F54" s="29"/>
      <c r="G54" s="61"/>
    </row>
    <row r="55" spans="1:10" s="16" customFormat="1" ht="30" customHeight="1" x14ac:dyDescent="0.25">
      <c r="A55" s="57"/>
      <c r="B55" s="31"/>
      <c r="C55" s="113"/>
      <c r="D55" s="28"/>
      <c r="E55" s="28"/>
      <c r="F55" s="29"/>
      <c r="G55" s="61"/>
    </row>
    <row r="56" spans="1:10" s="16" customFormat="1" ht="30.75" customHeight="1" x14ac:dyDescent="0.25">
      <c r="A56" s="57"/>
      <c r="B56" s="31"/>
      <c r="C56" s="113"/>
      <c r="D56" s="28"/>
      <c r="E56" s="28"/>
      <c r="F56" s="29"/>
      <c r="G56" s="61"/>
    </row>
    <row r="57" spans="1:10" s="16" customFormat="1" ht="25.5" customHeight="1" x14ac:dyDescent="0.25">
      <c r="A57" s="57"/>
      <c r="B57" s="31"/>
      <c r="C57" s="113"/>
      <c r="D57" s="28"/>
      <c r="E57" s="28"/>
      <c r="F57" s="29"/>
      <c r="G57" s="61"/>
    </row>
    <row r="58" spans="1:10" s="16" customFormat="1" ht="33.75" customHeight="1" x14ac:dyDescent="0.25">
      <c r="A58" s="57"/>
      <c r="B58" s="31"/>
      <c r="C58" s="113"/>
      <c r="D58" s="28"/>
      <c r="E58" s="28"/>
      <c r="F58" s="29"/>
      <c r="G58" s="61"/>
    </row>
    <row r="59" spans="1:10" s="16" customFormat="1" ht="33.75" customHeight="1" x14ac:dyDescent="0.25">
      <c r="A59" s="57"/>
      <c r="B59" s="31"/>
      <c r="C59" s="113"/>
      <c r="D59" s="28"/>
      <c r="E59" s="28"/>
      <c r="F59" s="29"/>
      <c r="G59" s="61"/>
    </row>
    <row r="60" spans="1:10" s="16" customFormat="1" ht="33.75" customHeight="1" x14ac:dyDescent="0.25">
      <c r="A60" s="57"/>
      <c r="B60" s="31"/>
      <c r="C60" s="113"/>
      <c r="D60" s="28"/>
      <c r="E60" s="28"/>
      <c r="F60" s="29"/>
      <c r="G60" s="61"/>
    </row>
    <row r="61" spans="1:10" s="16" customFormat="1" ht="33.75" customHeight="1" x14ac:dyDescent="0.25">
      <c r="A61" s="57"/>
      <c r="B61" s="31"/>
      <c r="C61" s="113"/>
      <c r="D61" s="28"/>
      <c r="E61" s="28"/>
      <c r="F61" s="29"/>
      <c r="G61" s="61"/>
    </row>
    <row r="62" spans="1:10" s="16" customFormat="1" ht="33.75" customHeight="1" x14ac:dyDescent="0.25">
      <c r="A62" s="57"/>
      <c r="B62" s="31"/>
      <c r="C62" s="113"/>
      <c r="D62" s="28"/>
      <c r="E62" s="28"/>
      <c r="F62" s="29"/>
      <c r="G62" s="61"/>
    </row>
    <row r="63" spans="1:10" s="16" customFormat="1" ht="37.5" customHeight="1" x14ac:dyDescent="0.25">
      <c r="A63" s="57"/>
      <c r="B63" s="31"/>
      <c r="C63" s="113"/>
      <c r="D63" s="28"/>
      <c r="E63" s="28"/>
      <c r="F63" s="29"/>
      <c r="G63" s="61"/>
    </row>
    <row r="64" spans="1:10" s="16" customFormat="1" ht="39" customHeight="1" x14ac:dyDescent="0.25">
      <c r="A64" s="57"/>
      <c r="B64" s="31"/>
      <c r="C64" s="113"/>
      <c r="D64" s="28"/>
      <c r="E64" s="28"/>
      <c r="F64" s="29"/>
      <c r="G64" s="61"/>
    </row>
    <row r="65" spans="1:7" s="16" customFormat="1" ht="0.75" customHeight="1" x14ac:dyDescent="0.25">
      <c r="A65" s="57"/>
      <c r="B65" s="31"/>
      <c r="C65" s="113"/>
      <c r="D65" s="28"/>
      <c r="E65" s="28"/>
      <c r="F65" s="29"/>
      <c r="G65" s="61"/>
    </row>
    <row r="66" spans="1:7" s="16" customFormat="1" ht="40.5" customHeight="1" x14ac:dyDescent="0.25">
      <c r="A66" s="57"/>
      <c r="B66" s="31"/>
      <c r="C66" s="113"/>
      <c r="D66" s="28"/>
      <c r="E66" s="28"/>
      <c r="F66" s="29"/>
      <c r="G66" s="61"/>
    </row>
    <row r="67" spans="1:7" s="16" customFormat="1" x14ac:dyDescent="0.25">
      <c r="A67" s="32"/>
      <c r="B67" s="62" t="s">
        <v>16</v>
      </c>
      <c r="C67" s="117"/>
      <c r="D67" s="34"/>
      <c r="E67" s="35"/>
      <c r="F67" s="63"/>
    </row>
    <row r="68" spans="1:7" s="16" customFormat="1" ht="14.25" customHeight="1" x14ac:dyDescent="0.25">
      <c r="A68" s="64"/>
      <c r="B68" s="37" t="s">
        <v>17</v>
      </c>
      <c r="C68" s="120"/>
      <c r="D68" s="65"/>
      <c r="E68" s="66"/>
      <c r="F68" s="67"/>
    </row>
    <row r="69" spans="1:7" s="16" customFormat="1" x14ac:dyDescent="0.25">
      <c r="A69" s="68"/>
      <c r="B69" s="13" t="s">
        <v>18</v>
      </c>
      <c r="C69" s="121"/>
      <c r="D69" s="69"/>
      <c r="E69" s="127"/>
      <c r="F69" s="70"/>
    </row>
    <row r="70" spans="1:7" s="16" customFormat="1" x14ac:dyDescent="0.25">
      <c r="A70" s="45"/>
      <c r="B70" s="46" t="s">
        <v>19</v>
      </c>
      <c r="C70" s="122"/>
      <c r="D70" s="15"/>
      <c r="E70" s="71"/>
      <c r="F70" s="72"/>
    </row>
    <row r="71" spans="1:7" s="16" customFormat="1" x14ac:dyDescent="0.25">
      <c r="A71" s="22">
        <v>3.1</v>
      </c>
      <c r="B71" s="23" t="s">
        <v>58</v>
      </c>
      <c r="C71" s="113"/>
      <c r="D71" s="20"/>
      <c r="E71" s="21"/>
      <c r="F71" s="29"/>
    </row>
    <row r="72" spans="1:7" s="16" customFormat="1" ht="72.75" customHeight="1" x14ac:dyDescent="0.25">
      <c r="A72" s="17"/>
      <c r="B72" s="31" t="s">
        <v>115</v>
      </c>
      <c r="C72" s="113"/>
      <c r="D72" s="20"/>
      <c r="E72" s="21"/>
      <c r="F72" s="29"/>
    </row>
    <row r="73" spans="1:7" s="16" customFormat="1" ht="42.75" x14ac:dyDescent="0.25">
      <c r="A73" s="17"/>
      <c r="B73" s="31" t="s">
        <v>59</v>
      </c>
      <c r="C73" s="113"/>
      <c r="D73" s="20"/>
      <c r="E73" s="21"/>
      <c r="F73" s="29"/>
    </row>
    <row r="74" spans="1:7" s="16" customFormat="1" ht="42" customHeight="1" x14ac:dyDescent="0.25">
      <c r="A74" s="17"/>
      <c r="B74" s="31" t="s">
        <v>89</v>
      </c>
      <c r="C74" s="113"/>
      <c r="D74" s="20"/>
      <c r="E74" s="21"/>
      <c r="F74" s="29"/>
    </row>
    <row r="75" spans="1:7" s="16" customFormat="1" ht="5.25" customHeight="1" x14ac:dyDescent="0.25">
      <c r="A75" s="17"/>
      <c r="B75" s="31"/>
      <c r="C75" s="113"/>
      <c r="D75" s="20"/>
      <c r="E75" s="21"/>
      <c r="F75" s="29"/>
    </row>
    <row r="76" spans="1:7" s="16" customFormat="1" x14ac:dyDescent="0.25">
      <c r="A76" s="22">
        <v>3.2</v>
      </c>
      <c r="B76" s="23" t="s">
        <v>60</v>
      </c>
      <c r="C76" s="113"/>
      <c r="D76" s="27">
        <v>0</v>
      </c>
      <c r="E76" s="21"/>
      <c r="F76" s="29"/>
    </row>
    <row r="77" spans="1:7" s="16" customFormat="1" ht="57" x14ac:dyDescent="0.25">
      <c r="A77" s="17"/>
      <c r="B77" s="31" t="s">
        <v>61</v>
      </c>
      <c r="C77" s="113"/>
      <c r="D77" s="27">
        <v>0</v>
      </c>
      <c r="E77" s="21"/>
      <c r="F77" s="29"/>
    </row>
    <row r="78" spans="1:7" s="16" customFormat="1" ht="5.25" customHeight="1" x14ac:dyDescent="0.25">
      <c r="A78" s="17"/>
      <c r="B78" s="31"/>
      <c r="C78" s="113"/>
      <c r="D78" s="27"/>
      <c r="E78" s="21"/>
      <c r="F78" s="29"/>
    </row>
    <row r="79" spans="1:7" s="16" customFormat="1" ht="28.5" x14ac:dyDescent="0.25">
      <c r="A79" s="30">
        <v>1</v>
      </c>
      <c r="B79" s="31" t="s">
        <v>247</v>
      </c>
      <c r="C79" s="19">
        <f>26.25*2</f>
        <v>52.5</v>
      </c>
      <c r="D79" s="28" t="s">
        <v>14</v>
      </c>
      <c r="E79" s="28"/>
      <c r="F79" s="29"/>
    </row>
    <row r="80" spans="1:7" s="16" customFormat="1" ht="5.25" customHeight="1" x14ac:dyDescent="0.25">
      <c r="A80" s="17"/>
      <c r="B80" s="31"/>
      <c r="C80" s="113"/>
      <c r="D80" s="27">
        <v>0</v>
      </c>
      <c r="E80" s="28"/>
      <c r="F80" s="29"/>
    </row>
    <row r="81" spans="1:6" s="16" customFormat="1" x14ac:dyDescent="0.25">
      <c r="A81" s="73">
        <v>3.3</v>
      </c>
      <c r="B81" s="25" t="s">
        <v>62</v>
      </c>
      <c r="C81" s="113"/>
      <c r="D81" s="27">
        <v>0</v>
      </c>
      <c r="E81" s="28"/>
      <c r="F81" s="29"/>
    </row>
    <row r="82" spans="1:6" s="16" customFormat="1" x14ac:dyDescent="0.25">
      <c r="A82" s="17" t="s">
        <v>20</v>
      </c>
      <c r="B82" s="31" t="s">
        <v>91</v>
      </c>
      <c r="C82" s="113"/>
      <c r="D82" s="27">
        <v>0</v>
      </c>
      <c r="E82" s="28"/>
      <c r="F82" s="29"/>
    </row>
    <row r="83" spans="1:6" s="16" customFormat="1" ht="42.75" x14ac:dyDescent="0.25">
      <c r="A83" s="17"/>
      <c r="B83" s="31" t="s">
        <v>90</v>
      </c>
      <c r="C83" s="113"/>
      <c r="D83" s="27"/>
      <c r="E83" s="28"/>
      <c r="F83" s="29"/>
    </row>
    <row r="84" spans="1:6" s="16" customFormat="1" ht="6.75" customHeight="1" x14ac:dyDescent="0.25">
      <c r="A84" s="17"/>
      <c r="B84" s="74"/>
      <c r="C84" s="113"/>
      <c r="D84" s="27"/>
      <c r="E84" s="28"/>
      <c r="F84" s="29"/>
    </row>
    <row r="85" spans="1:6" s="16" customFormat="1" x14ac:dyDescent="0.25">
      <c r="A85" s="17" t="s">
        <v>21</v>
      </c>
      <c r="B85" s="23" t="s">
        <v>3</v>
      </c>
      <c r="C85" s="113"/>
      <c r="D85" s="27">
        <v>0</v>
      </c>
      <c r="E85" s="28"/>
      <c r="F85" s="29"/>
    </row>
    <row r="86" spans="1:6" s="16" customFormat="1" x14ac:dyDescent="0.25">
      <c r="A86" s="30">
        <v>1</v>
      </c>
      <c r="B86" s="31" t="s">
        <v>248</v>
      </c>
      <c r="C86" s="19">
        <v>0.96</v>
      </c>
      <c r="D86" s="28" t="s">
        <v>15</v>
      </c>
      <c r="E86" s="28"/>
      <c r="F86" s="29"/>
    </row>
    <row r="87" spans="1:6" s="16" customFormat="1" x14ac:dyDescent="0.25">
      <c r="A87" s="30">
        <v>2</v>
      </c>
      <c r="B87" s="31" t="s">
        <v>249</v>
      </c>
      <c r="C87" s="19">
        <f>0.69*2</f>
        <v>1.38</v>
      </c>
      <c r="D87" s="28" t="s">
        <v>15</v>
      </c>
      <c r="E87" s="28"/>
      <c r="F87" s="29"/>
    </row>
    <row r="88" spans="1:6" s="16" customFormat="1" x14ac:dyDescent="0.25">
      <c r="A88" s="30">
        <v>3</v>
      </c>
      <c r="B88" s="26" t="s">
        <v>251</v>
      </c>
      <c r="C88" s="19">
        <f>83.08*0.3*0.2*2</f>
        <v>9.9695999999999998</v>
      </c>
      <c r="D88" s="28" t="s">
        <v>15</v>
      </c>
      <c r="E88" s="28"/>
      <c r="F88" s="29"/>
    </row>
    <row r="89" spans="1:6" s="16" customFormat="1" ht="6" customHeight="1" x14ac:dyDescent="0.25">
      <c r="A89" s="30"/>
      <c r="B89" s="55"/>
      <c r="C89" s="113"/>
      <c r="D89" s="28"/>
      <c r="E89" s="28"/>
      <c r="F89" s="29"/>
    </row>
    <row r="90" spans="1:6" s="16" customFormat="1" x14ac:dyDescent="0.25">
      <c r="A90" s="17" t="s">
        <v>22</v>
      </c>
      <c r="B90" s="23" t="s">
        <v>2</v>
      </c>
      <c r="C90" s="113"/>
      <c r="D90" s="28"/>
      <c r="E90" s="28"/>
      <c r="F90" s="29"/>
    </row>
    <row r="91" spans="1:6" s="16" customFormat="1" x14ac:dyDescent="0.25">
      <c r="A91" s="30">
        <v>1</v>
      </c>
      <c r="B91" s="55" t="s">
        <v>250</v>
      </c>
      <c r="C91" s="19">
        <f>2.23*2</f>
        <v>4.46</v>
      </c>
      <c r="D91" s="28" t="s">
        <v>15</v>
      </c>
      <c r="E91" s="28"/>
      <c r="F91" s="29"/>
    </row>
    <row r="92" spans="1:6" s="16" customFormat="1" ht="8.25" customHeight="1" x14ac:dyDescent="0.25">
      <c r="A92" s="30"/>
      <c r="B92" s="75"/>
      <c r="C92" s="113"/>
      <c r="D92" s="28"/>
      <c r="E92" s="28"/>
      <c r="F92" s="29"/>
    </row>
    <row r="93" spans="1:6" s="16" customFormat="1" x14ac:dyDescent="0.25">
      <c r="A93" s="17" t="s">
        <v>182</v>
      </c>
      <c r="B93" s="25" t="s">
        <v>23</v>
      </c>
      <c r="C93" s="113"/>
      <c r="D93" s="28"/>
      <c r="E93" s="28"/>
      <c r="F93" s="29"/>
    </row>
    <row r="94" spans="1:6" s="16" customFormat="1" x14ac:dyDescent="0.25">
      <c r="A94" s="30">
        <v>1</v>
      </c>
      <c r="B94" s="55" t="s">
        <v>252</v>
      </c>
      <c r="C94" s="19">
        <f>6.45*2</f>
        <v>12.9</v>
      </c>
      <c r="D94" s="28" t="s">
        <v>15</v>
      </c>
      <c r="E94" s="28"/>
      <c r="F94" s="29"/>
    </row>
    <row r="95" spans="1:6" s="16" customFormat="1" ht="9" customHeight="1" x14ac:dyDescent="0.25">
      <c r="A95" s="30"/>
      <c r="B95" s="56"/>
      <c r="C95" s="113"/>
      <c r="D95" s="28"/>
      <c r="E95" s="28"/>
      <c r="F95" s="29"/>
    </row>
    <row r="96" spans="1:6" s="16" customFormat="1" x14ac:dyDescent="0.25">
      <c r="A96" s="22">
        <v>3.4</v>
      </c>
      <c r="B96" s="76" t="s">
        <v>164</v>
      </c>
      <c r="C96" s="113"/>
      <c r="D96" s="28"/>
      <c r="E96" s="21"/>
      <c r="F96" s="29"/>
    </row>
    <row r="97" spans="1:8" s="16" customFormat="1" ht="71.25" x14ac:dyDescent="0.25">
      <c r="A97" s="30"/>
      <c r="B97" s="77" t="s">
        <v>47</v>
      </c>
      <c r="C97" s="113"/>
      <c r="D97" s="28"/>
      <c r="E97" s="21"/>
      <c r="F97" s="29"/>
    </row>
    <row r="98" spans="1:8" s="16" customFormat="1" x14ac:dyDescent="0.25">
      <c r="A98" s="17" t="s">
        <v>24</v>
      </c>
      <c r="B98" s="23" t="s">
        <v>3</v>
      </c>
      <c r="C98" s="113"/>
      <c r="D98" s="27">
        <v>0</v>
      </c>
      <c r="E98" s="28"/>
      <c r="F98" s="29"/>
    </row>
    <row r="99" spans="1:8" s="16" customFormat="1" x14ac:dyDescent="0.25">
      <c r="A99" s="30">
        <v>1</v>
      </c>
      <c r="B99" s="31" t="str">
        <f>B86</f>
        <v xml:space="preserve"> Footing F1</v>
      </c>
      <c r="C99" s="19">
        <f>3.8*2</f>
        <v>7.6</v>
      </c>
      <c r="D99" s="28" t="s">
        <v>14</v>
      </c>
      <c r="E99" s="28"/>
      <c r="F99" s="29"/>
    </row>
    <row r="100" spans="1:8" s="16" customFormat="1" x14ac:dyDescent="0.25">
      <c r="A100" s="30">
        <v>2</v>
      </c>
      <c r="B100" s="31" t="str">
        <f>B87</f>
        <v xml:space="preserve"> Footing F2</v>
      </c>
      <c r="C100" s="19">
        <f>7.8*2</f>
        <v>15.6</v>
      </c>
      <c r="D100" s="28" t="s">
        <v>14</v>
      </c>
      <c r="E100" s="28"/>
      <c r="F100" s="29"/>
    </row>
    <row r="101" spans="1:8" s="16" customFormat="1" x14ac:dyDescent="0.25">
      <c r="A101" s="30">
        <v>3</v>
      </c>
      <c r="B101" s="31" t="str">
        <f>B88</f>
        <v>Ground Beams  (200x250mm)</v>
      </c>
      <c r="C101" s="19">
        <f>53.75*2</f>
        <v>107.5</v>
      </c>
      <c r="D101" s="28" t="s">
        <v>14</v>
      </c>
      <c r="E101" s="28"/>
      <c r="F101" s="29"/>
    </row>
    <row r="102" spans="1:8" s="16" customFormat="1" ht="6" customHeight="1" x14ac:dyDescent="0.25">
      <c r="A102" s="30"/>
      <c r="B102" s="55"/>
      <c r="C102" s="19"/>
      <c r="D102" s="28"/>
      <c r="E102" s="28"/>
      <c r="F102" s="29"/>
      <c r="H102" s="16">
        <f>200+200+150+150</f>
        <v>700</v>
      </c>
    </row>
    <row r="103" spans="1:8" s="16" customFormat="1" x14ac:dyDescent="0.25">
      <c r="A103" s="17" t="s">
        <v>25</v>
      </c>
      <c r="B103" s="23" t="s">
        <v>2</v>
      </c>
      <c r="C103" s="113"/>
      <c r="D103" s="28"/>
      <c r="E103" s="28"/>
      <c r="F103" s="29"/>
    </row>
    <row r="104" spans="1:8" s="16" customFormat="1" x14ac:dyDescent="0.25">
      <c r="A104" s="30">
        <v>2</v>
      </c>
      <c r="B104" s="55" t="s">
        <v>250</v>
      </c>
      <c r="C104" s="19">
        <f>44.64*2</f>
        <v>89.28</v>
      </c>
      <c r="D104" s="28" t="s">
        <v>14</v>
      </c>
      <c r="E104" s="28"/>
      <c r="F104" s="29"/>
    </row>
    <row r="105" spans="1:8" s="16" customFormat="1" ht="6" customHeight="1" x14ac:dyDescent="0.25">
      <c r="A105" s="30"/>
      <c r="B105" s="26"/>
      <c r="C105" s="19"/>
      <c r="D105" s="28"/>
      <c r="E105" s="28"/>
      <c r="F105" s="29"/>
    </row>
    <row r="106" spans="1:8" s="16" customFormat="1" x14ac:dyDescent="0.25">
      <c r="A106" s="17" t="s">
        <v>183</v>
      </c>
      <c r="B106" s="25" t="s">
        <v>23</v>
      </c>
      <c r="C106" s="19"/>
      <c r="D106" s="28"/>
      <c r="E106" s="28"/>
      <c r="F106" s="29"/>
    </row>
    <row r="107" spans="1:8" s="114" customFormat="1" ht="15.75" x14ac:dyDescent="0.25">
      <c r="A107" s="30">
        <v>1</v>
      </c>
      <c r="B107" s="55" t="s">
        <v>253</v>
      </c>
      <c r="C107" s="194">
        <f>86*2</f>
        <v>172</v>
      </c>
      <c r="D107" s="28" t="s">
        <v>14</v>
      </c>
      <c r="E107" s="134"/>
      <c r="F107" s="29"/>
    </row>
    <row r="108" spans="1:8" s="16" customFormat="1" ht="48.75" customHeight="1" x14ac:dyDescent="0.25">
      <c r="A108" s="30"/>
      <c r="B108" s="78"/>
      <c r="C108" s="19"/>
      <c r="D108" s="79"/>
      <c r="E108" s="21"/>
      <c r="F108" s="29"/>
    </row>
    <row r="109" spans="1:8" s="16" customFormat="1" x14ac:dyDescent="0.25">
      <c r="A109" s="22">
        <v>3.5</v>
      </c>
      <c r="B109" s="25" t="s">
        <v>64</v>
      </c>
      <c r="C109" s="19"/>
      <c r="D109" s="27">
        <v>0</v>
      </c>
      <c r="E109" s="21"/>
      <c r="F109" s="29"/>
    </row>
    <row r="110" spans="1:8" s="16" customFormat="1" ht="71.25" x14ac:dyDescent="0.25">
      <c r="A110" s="17"/>
      <c r="B110" s="31" t="s">
        <v>165</v>
      </c>
      <c r="C110" s="113"/>
      <c r="D110" s="27">
        <v>0</v>
      </c>
      <c r="E110" s="21"/>
      <c r="F110" s="29"/>
    </row>
    <row r="111" spans="1:8" s="16" customFormat="1" ht="33.75" customHeight="1" x14ac:dyDescent="0.25">
      <c r="A111" s="17"/>
      <c r="B111" s="26" t="s">
        <v>167</v>
      </c>
      <c r="C111" s="113"/>
      <c r="D111" s="27">
        <v>0</v>
      </c>
      <c r="E111" s="21"/>
      <c r="F111" s="29"/>
    </row>
    <row r="112" spans="1:8" s="16" customFormat="1" ht="42.75" x14ac:dyDescent="0.25">
      <c r="A112" s="17"/>
      <c r="B112" s="26" t="s">
        <v>166</v>
      </c>
      <c r="C112" s="113"/>
      <c r="D112" s="27"/>
      <c r="E112" s="21"/>
      <c r="F112" s="29"/>
    </row>
    <row r="113" spans="1:9" s="16" customFormat="1" ht="5.25" customHeight="1" x14ac:dyDescent="0.25">
      <c r="A113" s="17"/>
      <c r="B113" s="26"/>
      <c r="C113" s="113"/>
      <c r="D113" s="27"/>
      <c r="E113" s="21"/>
      <c r="F113" s="29"/>
    </row>
    <row r="114" spans="1:9" s="16" customFormat="1" x14ac:dyDescent="0.25">
      <c r="A114" s="80" t="s">
        <v>26</v>
      </c>
      <c r="B114" s="23" t="s">
        <v>3</v>
      </c>
      <c r="C114" s="19"/>
      <c r="D114" s="27"/>
      <c r="E114" s="21"/>
      <c r="F114" s="29"/>
    </row>
    <row r="115" spans="1:9" s="16" customFormat="1" x14ac:dyDescent="0.25">
      <c r="A115" s="80"/>
      <c r="B115" s="23" t="s">
        <v>254</v>
      </c>
      <c r="C115" s="19"/>
      <c r="D115" s="27"/>
      <c r="E115" s="21"/>
      <c r="F115" s="29"/>
    </row>
    <row r="116" spans="1:9" s="16" customFormat="1" x14ac:dyDescent="0.25">
      <c r="A116" s="30">
        <v>1</v>
      </c>
      <c r="B116" s="31" t="s">
        <v>255</v>
      </c>
      <c r="C116" s="19">
        <f>0.48*2</f>
        <v>0.96</v>
      </c>
      <c r="D116" s="28" t="s">
        <v>48</v>
      </c>
      <c r="E116" s="21"/>
      <c r="F116" s="29"/>
      <c r="H116" s="114" t="s">
        <v>202</v>
      </c>
      <c r="I116" s="16">
        <v>83.08</v>
      </c>
    </row>
    <row r="117" spans="1:9" s="16" customFormat="1" x14ac:dyDescent="0.25">
      <c r="A117" s="30">
        <v>2</v>
      </c>
      <c r="B117" s="31" t="s">
        <v>256</v>
      </c>
      <c r="C117" s="19">
        <f>0.03*2</f>
        <v>0.06</v>
      </c>
      <c r="D117" s="28" t="s">
        <v>48</v>
      </c>
      <c r="E117" s="21"/>
      <c r="F117" s="29"/>
      <c r="H117" s="114"/>
    </row>
    <row r="118" spans="1:9" s="16" customFormat="1" x14ac:dyDescent="0.25">
      <c r="A118" s="30">
        <v>3</v>
      </c>
      <c r="B118" s="31" t="s">
        <v>257</v>
      </c>
      <c r="C118" s="19">
        <f>0.16*2</f>
        <v>0.32</v>
      </c>
      <c r="D118" s="28" t="s">
        <v>48</v>
      </c>
      <c r="E118" s="21"/>
      <c r="F118" s="29"/>
      <c r="I118" s="16">
        <f>I116*6</f>
        <v>498.48</v>
      </c>
    </row>
    <row r="119" spans="1:9" s="16" customFormat="1" ht="6.75" customHeight="1" x14ac:dyDescent="0.25">
      <c r="A119" s="30"/>
      <c r="B119" s="31"/>
      <c r="C119" s="113"/>
      <c r="D119" s="28"/>
      <c r="E119" s="21"/>
      <c r="F119" s="29"/>
    </row>
    <row r="120" spans="1:9" s="16" customFormat="1" x14ac:dyDescent="0.25">
      <c r="A120" s="80" t="s">
        <v>27</v>
      </c>
      <c r="B120" s="23" t="s">
        <v>2</v>
      </c>
      <c r="C120" s="113"/>
      <c r="D120" s="28"/>
      <c r="E120" s="21"/>
      <c r="F120" s="29"/>
    </row>
    <row r="121" spans="1:9" s="16" customFormat="1" x14ac:dyDescent="0.25">
      <c r="A121" s="80"/>
      <c r="B121" s="23" t="s">
        <v>258</v>
      </c>
      <c r="C121" s="113"/>
      <c r="D121" s="28"/>
      <c r="E121" s="21"/>
      <c r="F121" s="29"/>
    </row>
    <row r="122" spans="1:9" s="16" customFormat="1" x14ac:dyDescent="0.25">
      <c r="A122" s="30">
        <v>1</v>
      </c>
      <c r="B122" s="31" t="s">
        <v>256</v>
      </c>
      <c r="C122" s="19">
        <f>1.19*2</f>
        <v>2.38</v>
      </c>
      <c r="D122" s="28" t="s">
        <v>48</v>
      </c>
      <c r="E122" s="21"/>
      <c r="F122" s="29"/>
    </row>
    <row r="123" spans="1:9" s="16" customFormat="1" x14ac:dyDescent="0.25">
      <c r="A123" s="30">
        <v>3</v>
      </c>
      <c r="B123" s="31" t="s">
        <v>257</v>
      </c>
      <c r="C123" s="19">
        <f>0.08*2</f>
        <v>0.16</v>
      </c>
      <c r="D123" s="28" t="s">
        <v>48</v>
      </c>
      <c r="E123" s="21"/>
      <c r="F123" s="29"/>
    </row>
    <row r="124" spans="1:9" s="16" customFormat="1" ht="9" customHeight="1" x14ac:dyDescent="0.25">
      <c r="A124" s="30"/>
      <c r="B124" s="31"/>
      <c r="C124" s="113"/>
      <c r="D124" s="28"/>
      <c r="E124" s="21"/>
      <c r="F124" s="29"/>
    </row>
    <row r="125" spans="1:9" s="16" customFormat="1" x14ac:dyDescent="0.25">
      <c r="A125" s="17" t="s">
        <v>28</v>
      </c>
      <c r="B125" s="23" t="s">
        <v>63</v>
      </c>
      <c r="C125" s="113"/>
      <c r="D125" s="28"/>
      <c r="E125" s="21"/>
      <c r="F125" s="29"/>
    </row>
    <row r="126" spans="1:9" s="16" customFormat="1" x14ac:dyDescent="0.25">
      <c r="A126" s="30">
        <v>1</v>
      </c>
      <c r="B126" s="31" t="s">
        <v>203</v>
      </c>
      <c r="C126" s="19">
        <f>0.38*2</f>
        <v>0.76</v>
      </c>
      <c r="D126" s="28" t="s">
        <v>48</v>
      </c>
      <c r="E126" s="21"/>
      <c r="F126" s="29"/>
    </row>
    <row r="127" spans="1:9" s="16" customFormat="1" x14ac:dyDescent="0.25">
      <c r="A127" s="30">
        <v>2</v>
      </c>
      <c r="B127" s="56" t="s">
        <v>65</v>
      </c>
      <c r="C127" s="19">
        <f>0.11*2</f>
        <v>0.22</v>
      </c>
      <c r="D127" s="28" t="s">
        <v>48</v>
      </c>
      <c r="E127" s="21"/>
      <c r="F127" s="29"/>
      <c r="I127" s="16">
        <f>I116/0.15</f>
        <v>553.86666666666667</v>
      </c>
    </row>
    <row r="128" spans="1:9" s="16" customFormat="1" ht="9" customHeight="1" x14ac:dyDescent="0.25">
      <c r="A128" s="30"/>
      <c r="B128" s="56"/>
      <c r="C128" s="19"/>
      <c r="D128" s="28"/>
      <c r="E128" s="21"/>
      <c r="F128" s="29"/>
      <c r="I128" s="16">
        <f>0.25+0.25+0.15+0.15</f>
        <v>0.8</v>
      </c>
    </row>
    <row r="129" spans="1:9" s="16" customFormat="1" x14ac:dyDescent="0.25">
      <c r="A129" s="22">
        <v>3.6</v>
      </c>
      <c r="B129" s="25" t="s">
        <v>93</v>
      </c>
      <c r="C129" s="113"/>
      <c r="D129" s="28"/>
      <c r="E129" s="21"/>
      <c r="F129" s="29"/>
      <c r="I129" s="16">
        <f>I128*I127</f>
        <v>443.09333333333336</v>
      </c>
    </row>
    <row r="130" spans="1:9" s="16" customFormat="1" x14ac:dyDescent="0.25">
      <c r="A130" s="80" t="s">
        <v>162</v>
      </c>
      <c r="B130" s="23" t="s">
        <v>168</v>
      </c>
      <c r="C130" s="113"/>
      <c r="D130" s="28"/>
      <c r="E130" s="21"/>
      <c r="F130" s="29"/>
    </row>
    <row r="131" spans="1:9" s="16" customFormat="1" ht="57" x14ac:dyDescent="0.25">
      <c r="A131" s="30">
        <v>1</v>
      </c>
      <c r="B131" s="31" t="s">
        <v>147</v>
      </c>
      <c r="C131" s="19">
        <v>1</v>
      </c>
      <c r="D131" s="28" t="s">
        <v>12</v>
      </c>
      <c r="E131" s="21"/>
      <c r="F131" s="29"/>
    </row>
    <row r="132" spans="1:9" s="16" customFormat="1" ht="7.5" customHeight="1" x14ac:dyDescent="0.25">
      <c r="A132" s="30"/>
      <c r="B132" s="56"/>
      <c r="C132" s="113"/>
      <c r="D132" s="28"/>
      <c r="E132" s="21"/>
      <c r="F132" s="29"/>
    </row>
    <row r="133" spans="1:9" s="16" customFormat="1" ht="19.5" customHeight="1" x14ac:dyDescent="0.25">
      <c r="A133" s="80">
        <v>3.63</v>
      </c>
      <c r="B133" s="23" t="s">
        <v>169</v>
      </c>
      <c r="C133" s="113"/>
      <c r="D133" s="28"/>
      <c r="E133" s="21"/>
      <c r="F133" s="29"/>
    </row>
    <row r="134" spans="1:9" s="16" customFormat="1" ht="71.25" x14ac:dyDescent="0.25">
      <c r="A134" s="30">
        <v>1</v>
      </c>
      <c r="B134" s="31" t="s">
        <v>94</v>
      </c>
      <c r="C134" s="19">
        <v>1</v>
      </c>
      <c r="D134" s="28" t="s">
        <v>12</v>
      </c>
      <c r="E134" s="21"/>
      <c r="F134" s="29"/>
      <c r="G134" s="61"/>
    </row>
    <row r="135" spans="1:9" s="16" customFormat="1" ht="21" customHeight="1" x14ac:dyDescent="0.25">
      <c r="A135" s="30"/>
      <c r="B135" s="56"/>
      <c r="C135" s="113"/>
      <c r="D135" s="28"/>
      <c r="E135" s="21"/>
      <c r="F135" s="29"/>
      <c r="G135" s="61"/>
    </row>
    <row r="136" spans="1:9" s="16" customFormat="1" x14ac:dyDescent="0.25">
      <c r="A136" s="22">
        <v>3.7</v>
      </c>
      <c r="B136" s="23" t="s">
        <v>56</v>
      </c>
      <c r="C136" s="113"/>
      <c r="D136" s="28"/>
      <c r="E136" s="28"/>
      <c r="F136" s="29"/>
    </row>
    <row r="137" spans="1:9" s="16" customFormat="1" ht="28.5" x14ac:dyDescent="0.25">
      <c r="A137" s="30"/>
      <c r="B137" s="31" t="s">
        <v>95</v>
      </c>
      <c r="C137" s="113"/>
      <c r="D137" s="28"/>
      <c r="E137" s="28"/>
      <c r="F137" s="29"/>
    </row>
    <row r="138" spans="1:9" s="16" customFormat="1" ht="71.25" x14ac:dyDescent="0.25">
      <c r="A138" s="30">
        <v>1</v>
      </c>
      <c r="B138" s="26" t="s">
        <v>259</v>
      </c>
      <c r="C138" s="19">
        <v>1</v>
      </c>
      <c r="D138" s="28" t="s">
        <v>12</v>
      </c>
      <c r="E138" s="21"/>
      <c r="F138" s="29"/>
    </row>
    <row r="139" spans="1:9" s="16" customFormat="1" x14ac:dyDescent="0.25">
      <c r="A139" s="30"/>
      <c r="B139" s="56"/>
      <c r="C139" s="113"/>
      <c r="D139" s="28"/>
      <c r="E139" s="21"/>
      <c r="F139" s="29"/>
    </row>
    <row r="140" spans="1:9" s="16" customFormat="1" x14ac:dyDescent="0.25">
      <c r="A140" s="30"/>
      <c r="B140" s="56"/>
      <c r="C140" s="113"/>
      <c r="D140" s="28"/>
      <c r="E140" s="21"/>
      <c r="F140" s="29"/>
    </row>
    <row r="141" spans="1:9" s="16" customFormat="1" x14ac:dyDescent="0.25">
      <c r="A141" s="30"/>
      <c r="B141" s="56"/>
      <c r="C141" s="113"/>
      <c r="D141" s="28"/>
      <c r="E141" s="21"/>
      <c r="F141" s="29"/>
    </row>
    <row r="142" spans="1:9" s="16" customFormat="1" x14ac:dyDescent="0.25">
      <c r="A142" s="30"/>
      <c r="B142" s="56"/>
      <c r="C142" s="113"/>
      <c r="D142" s="28"/>
      <c r="E142" s="21"/>
      <c r="F142" s="29"/>
    </row>
    <row r="143" spans="1:9" s="16" customFormat="1" x14ac:dyDescent="0.25">
      <c r="A143" s="30"/>
      <c r="B143" s="56"/>
      <c r="C143" s="113"/>
      <c r="D143" s="28"/>
      <c r="E143" s="21"/>
      <c r="F143" s="29"/>
    </row>
    <row r="144" spans="1:9" s="16" customFormat="1" x14ac:dyDescent="0.25">
      <c r="A144" s="82"/>
      <c r="B144" s="62" t="s">
        <v>66</v>
      </c>
      <c r="C144" s="117"/>
      <c r="D144" s="97"/>
      <c r="E144" s="98"/>
      <c r="F144" s="63"/>
    </row>
    <row r="145" spans="1:11" s="16" customFormat="1" x14ac:dyDescent="0.25">
      <c r="A145" s="36"/>
      <c r="B145" s="37" t="s">
        <v>29</v>
      </c>
      <c r="C145" s="118"/>
      <c r="D145" s="38"/>
      <c r="E145" s="39"/>
      <c r="F145" s="67"/>
    </row>
    <row r="146" spans="1:11" s="16" customFormat="1" x14ac:dyDescent="0.25">
      <c r="A146" s="84"/>
      <c r="B146" s="13" t="s">
        <v>30</v>
      </c>
      <c r="C146" s="124"/>
      <c r="D146" s="85"/>
      <c r="E146" s="86"/>
      <c r="F146" s="85"/>
    </row>
    <row r="147" spans="1:11" s="16" customFormat="1" x14ac:dyDescent="0.25">
      <c r="A147" s="17"/>
      <c r="B147" s="18" t="s">
        <v>31</v>
      </c>
      <c r="C147" s="113"/>
      <c r="D147" s="28"/>
      <c r="E147" s="21"/>
      <c r="F147" s="29"/>
    </row>
    <row r="148" spans="1:11" s="16" customFormat="1" x14ac:dyDescent="0.25">
      <c r="A148" s="22">
        <v>4.0999999999999996</v>
      </c>
      <c r="B148" s="87" t="s">
        <v>58</v>
      </c>
      <c r="C148" s="113"/>
      <c r="D148" s="28"/>
      <c r="E148" s="21"/>
      <c r="F148" s="29"/>
    </row>
    <row r="149" spans="1:11" s="16" customFormat="1" ht="85.5" x14ac:dyDescent="0.25">
      <c r="A149" s="17"/>
      <c r="B149" s="31" t="s">
        <v>92</v>
      </c>
      <c r="C149" s="113"/>
      <c r="D149" s="28"/>
      <c r="E149" s="21"/>
      <c r="F149" s="29"/>
    </row>
    <row r="150" spans="1:11" s="16" customFormat="1" ht="57" x14ac:dyDescent="0.25">
      <c r="A150" s="17"/>
      <c r="B150" s="31" t="s">
        <v>100</v>
      </c>
      <c r="C150" s="113"/>
      <c r="D150" s="28"/>
      <c r="E150" s="21"/>
      <c r="F150" s="29"/>
    </row>
    <row r="151" spans="1:11" s="16" customFormat="1" x14ac:dyDescent="0.25">
      <c r="A151" s="22">
        <v>4.2</v>
      </c>
      <c r="B151" s="23" t="s">
        <v>96</v>
      </c>
      <c r="C151" s="113"/>
      <c r="D151" s="28"/>
      <c r="E151" s="21"/>
      <c r="F151" s="29"/>
    </row>
    <row r="152" spans="1:11" s="16" customFormat="1" x14ac:dyDescent="0.25">
      <c r="A152" s="17" t="s">
        <v>97</v>
      </c>
      <c r="B152" s="23" t="s">
        <v>170</v>
      </c>
      <c r="C152" s="113"/>
      <c r="D152" s="28"/>
      <c r="E152" s="21"/>
      <c r="F152" s="29"/>
    </row>
    <row r="153" spans="1:11" s="16" customFormat="1" x14ac:dyDescent="0.25">
      <c r="A153" s="30">
        <v>1</v>
      </c>
      <c r="B153" s="31" t="s">
        <v>98</v>
      </c>
      <c r="C153" s="19">
        <f>32.25*2</f>
        <v>64.5</v>
      </c>
      <c r="D153" s="28" t="s">
        <v>14</v>
      </c>
      <c r="E153" s="28"/>
      <c r="F153" s="29"/>
      <c r="H153" s="16" t="s">
        <v>200</v>
      </c>
      <c r="I153" s="16" t="s">
        <v>189</v>
      </c>
    </row>
    <row r="154" spans="1:11" s="16" customFormat="1" x14ac:dyDescent="0.25">
      <c r="A154" s="30">
        <v>2</v>
      </c>
      <c r="B154" s="31" t="s">
        <v>2</v>
      </c>
      <c r="C154" s="19">
        <f>162.55*2</f>
        <v>325.10000000000002</v>
      </c>
      <c r="D154" s="28" t="s">
        <v>14</v>
      </c>
      <c r="E154" s="28"/>
      <c r="F154" s="29"/>
      <c r="H154" s="16" t="s">
        <v>201</v>
      </c>
    </row>
    <row r="155" spans="1:11" s="16" customFormat="1" x14ac:dyDescent="0.25">
      <c r="A155" s="30"/>
      <c r="B155" s="31"/>
      <c r="C155" s="113"/>
      <c r="D155" s="28"/>
      <c r="E155" s="28"/>
      <c r="F155" s="29"/>
      <c r="K155" s="16">
        <f>4.4+4.04+3.23+3.04</f>
        <v>14.71</v>
      </c>
    </row>
    <row r="156" spans="1:11" s="16" customFormat="1" x14ac:dyDescent="0.25">
      <c r="A156" s="22">
        <v>4.3</v>
      </c>
      <c r="B156" s="23" t="s">
        <v>99</v>
      </c>
      <c r="C156" s="113"/>
      <c r="D156" s="28"/>
      <c r="E156" s="21"/>
      <c r="F156" s="29"/>
      <c r="K156" s="16">
        <f>K155/4</f>
        <v>3.6775000000000002</v>
      </c>
    </row>
    <row r="157" spans="1:11" s="16" customFormat="1" x14ac:dyDescent="0.25">
      <c r="A157" s="17" t="s">
        <v>101</v>
      </c>
      <c r="B157" s="23" t="s">
        <v>163</v>
      </c>
      <c r="C157" s="113"/>
      <c r="D157" s="28"/>
      <c r="E157" s="21"/>
      <c r="F157" s="29"/>
      <c r="K157" s="16">
        <f>K156*99.9</f>
        <v>367.38225000000006</v>
      </c>
    </row>
    <row r="158" spans="1:11" s="16" customFormat="1" x14ac:dyDescent="0.25">
      <c r="A158" s="30">
        <v>1</v>
      </c>
      <c r="B158" s="31" t="s">
        <v>2</v>
      </c>
      <c r="C158" s="19">
        <f>139.37*2</f>
        <v>278.74</v>
      </c>
      <c r="D158" s="28" t="s">
        <v>14</v>
      </c>
      <c r="E158" s="28"/>
      <c r="F158" s="29"/>
    </row>
    <row r="159" spans="1:11" s="16" customFormat="1" x14ac:dyDescent="0.25">
      <c r="A159" s="30"/>
      <c r="B159" s="31"/>
      <c r="C159" s="113"/>
      <c r="D159" s="28"/>
      <c r="E159" s="28"/>
      <c r="F159" s="29"/>
    </row>
    <row r="160" spans="1:11" s="16" customFormat="1" x14ac:dyDescent="0.25">
      <c r="A160" s="30"/>
      <c r="B160" s="31"/>
      <c r="C160" s="19"/>
      <c r="D160" s="28"/>
      <c r="E160" s="28"/>
      <c r="F160" s="29"/>
    </row>
    <row r="161" spans="1:6" s="16" customFormat="1" x14ac:dyDescent="0.25">
      <c r="A161" s="30"/>
      <c r="B161" s="31"/>
      <c r="C161" s="113"/>
      <c r="D161" s="28"/>
      <c r="E161" s="28"/>
      <c r="F161" s="29"/>
    </row>
    <row r="162" spans="1:6" s="16" customFormat="1" x14ac:dyDescent="0.25">
      <c r="A162" s="22">
        <v>4.4000000000000004</v>
      </c>
      <c r="B162" s="23" t="s">
        <v>67</v>
      </c>
      <c r="C162" s="113"/>
      <c r="D162" s="28"/>
      <c r="E162" s="21"/>
      <c r="F162" s="29"/>
    </row>
    <row r="163" spans="1:6" s="16" customFormat="1" ht="71.25" x14ac:dyDescent="0.25">
      <c r="A163" s="17" t="s">
        <v>102</v>
      </c>
      <c r="B163" s="77" t="s">
        <v>175</v>
      </c>
      <c r="C163" s="113"/>
      <c r="D163" s="28"/>
      <c r="E163" s="21"/>
      <c r="F163" s="29"/>
    </row>
    <row r="164" spans="1:6" s="16" customFormat="1" x14ac:dyDescent="0.25">
      <c r="A164" s="30">
        <v>1</v>
      </c>
      <c r="B164" s="31" t="s">
        <v>98</v>
      </c>
      <c r="C164" s="19">
        <f>C153*2</f>
        <v>129</v>
      </c>
      <c r="D164" s="28" t="s">
        <v>14</v>
      </c>
      <c r="E164" s="21"/>
      <c r="F164" s="29"/>
    </row>
    <row r="165" spans="1:6" s="16" customFormat="1" x14ac:dyDescent="0.25">
      <c r="A165" s="30">
        <v>2</v>
      </c>
      <c r="B165" s="31" t="s">
        <v>2</v>
      </c>
      <c r="C165" s="19">
        <f>C154*2</f>
        <v>650.20000000000005</v>
      </c>
      <c r="D165" s="28" t="s">
        <v>14</v>
      </c>
      <c r="E165" s="21"/>
      <c r="F165" s="29"/>
    </row>
    <row r="166" spans="1:6" s="16" customFormat="1" x14ac:dyDescent="0.25">
      <c r="A166" s="30"/>
      <c r="B166" s="31"/>
      <c r="C166" s="113"/>
      <c r="D166" s="28"/>
      <c r="E166" s="28"/>
      <c r="F166" s="29"/>
    </row>
    <row r="167" spans="1:6" s="16" customFormat="1" ht="71.25" x14ac:dyDescent="0.25">
      <c r="A167" s="17" t="s">
        <v>103</v>
      </c>
      <c r="B167" s="77" t="s">
        <v>176</v>
      </c>
      <c r="C167" s="113"/>
      <c r="D167" s="28"/>
      <c r="E167" s="21"/>
      <c r="F167" s="29"/>
    </row>
    <row r="168" spans="1:6" s="16" customFormat="1" x14ac:dyDescent="0.25">
      <c r="A168" s="30">
        <v>1</v>
      </c>
      <c r="B168" s="31" t="s">
        <v>2</v>
      </c>
      <c r="C168" s="19">
        <f>C158*2</f>
        <v>557.48</v>
      </c>
      <c r="D168" s="28" t="s">
        <v>14</v>
      </c>
      <c r="E168" s="21"/>
      <c r="F168" s="29"/>
    </row>
    <row r="169" spans="1:6" s="16" customFormat="1" x14ac:dyDescent="0.25">
      <c r="A169" s="30"/>
      <c r="B169" s="31"/>
      <c r="C169" s="19"/>
      <c r="D169" s="28"/>
      <c r="E169" s="28"/>
      <c r="F169" s="29"/>
    </row>
    <row r="170" spans="1:6" s="16" customFormat="1" x14ac:dyDescent="0.25">
      <c r="A170" s="22">
        <v>4.5</v>
      </c>
      <c r="B170" s="87" t="s">
        <v>104</v>
      </c>
      <c r="C170" s="113"/>
      <c r="D170" s="28"/>
      <c r="E170" s="28"/>
      <c r="F170" s="29"/>
    </row>
    <row r="171" spans="1:6" s="16" customFormat="1" ht="42.75" x14ac:dyDescent="0.25">
      <c r="A171" s="17"/>
      <c r="B171" s="26" t="s">
        <v>105</v>
      </c>
      <c r="C171" s="113"/>
      <c r="D171" s="28"/>
      <c r="E171" s="28"/>
      <c r="F171" s="29"/>
    </row>
    <row r="172" spans="1:6" s="16" customFormat="1" x14ac:dyDescent="0.25">
      <c r="A172" s="30">
        <v>1</v>
      </c>
      <c r="B172" s="31" t="s">
        <v>32</v>
      </c>
      <c r="C172" s="19">
        <f>160*2</f>
        <v>320</v>
      </c>
      <c r="D172" s="28" t="s">
        <v>14</v>
      </c>
      <c r="E172" s="28"/>
      <c r="F172" s="29"/>
    </row>
    <row r="173" spans="1:6" s="16" customFormat="1" x14ac:dyDescent="0.25">
      <c r="A173" s="30"/>
      <c r="B173" s="31"/>
      <c r="C173" s="113"/>
      <c r="D173" s="28"/>
      <c r="E173" s="28"/>
      <c r="F173" s="29"/>
    </row>
    <row r="174" spans="1:6" s="16" customFormat="1" x14ac:dyDescent="0.25">
      <c r="A174" s="30"/>
      <c r="B174" s="31"/>
      <c r="C174" s="113"/>
      <c r="D174" s="28"/>
      <c r="E174" s="28"/>
      <c r="F174" s="29"/>
    </row>
    <row r="175" spans="1:6" s="16" customFormat="1" x14ac:dyDescent="0.25">
      <c r="A175" s="30"/>
      <c r="B175" s="31"/>
      <c r="C175" s="113"/>
      <c r="D175" s="28"/>
      <c r="E175" s="28"/>
      <c r="F175" s="29"/>
    </row>
    <row r="176" spans="1:6" s="16" customFormat="1" x14ac:dyDescent="0.25">
      <c r="A176" s="30"/>
      <c r="B176" s="31"/>
      <c r="C176" s="113"/>
      <c r="D176" s="28"/>
      <c r="E176" s="28"/>
      <c r="F176" s="29"/>
    </row>
    <row r="177" spans="1:8" s="16" customFormat="1" ht="29.25" customHeight="1" x14ac:dyDescent="0.25">
      <c r="A177" s="30"/>
      <c r="B177" s="31"/>
      <c r="C177" s="113"/>
      <c r="D177" s="28"/>
      <c r="E177" s="28"/>
      <c r="F177" s="29"/>
    </row>
    <row r="178" spans="1:8" s="16" customFormat="1" x14ac:dyDescent="0.25">
      <c r="A178" s="30"/>
      <c r="B178" s="31"/>
      <c r="C178" s="113"/>
      <c r="D178" s="28"/>
      <c r="E178" s="28"/>
      <c r="F178" s="29"/>
    </row>
    <row r="179" spans="1:8" s="16" customFormat="1" x14ac:dyDescent="0.25">
      <c r="A179" s="30"/>
      <c r="B179" s="31"/>
      <c r="C179" s="113"/>
      <c r="D179" s="28"/>
      <c r="E179" s="28"/>
      <c r="F179" s="29"/>
    </row>
    <row r="180" spans="1:8" s="16" customFormat="1" x14ac:dyDescent="0.25">
      <c r="A180" s="32"/>
      <c r="B180" s="62" t="s">
        <v>33</v>
      </c>
      <c r="C180" s="117"/>
      <c r="D180" s="34"/>
      <c r="E180" s="35"/>
      <c r="F180" s="63"/>
    </row>
    <row r="181" spans="1:8" s="16" customFormat="1" x14ac:dyDescent="0.25">
      <c r="A181" s="36"/>
      <c r="B181" s="37" t="s">
        <v>34</v>
      </c>
      <c r="C181" s="118"/>
      <c r="D181" s="38"/>
      <c r="E181" s="39"/>
      <c r="F181" s="67"/>
    </row>
    <row r="182" spans="1:8" s="16" customFormat="1" x14ac:dyDescent="0.25">
      <c r="A182" s="68"/>
      <c r="B182" s="92" t="s">
        <v>35</v>
      </c>
      <c r="C182" s="124"/>
      <c r="D182" s="69"/>
      <c r="E182" s="127"/>
      <c r="F182" s="132"/>
    </row>
    <row r="183" spans="1:8" s="16" customFormat="1" x14ac:dyDescent="0.25">
      <c r="A183" s="45"/>
      <c r="B183" s="46" t="s">
        <v>68</v>
      </c>
      <c r="C183" s="122"/>
      <c r="D183" s="48"/>
      <c r="E183" s="49"/>
      <c r="F183" s="29"/>
    </row>
    <row r="184" spans="1:8" s="16" customFormat="1" x14ac:dyDescent="0.25">
      <c r="A184" s="22">
        <v>5.0999999999999996</v>
      </c>
      <c r="B184" s="25" t="s">
        <v>58</v>
      </c>
      <c r="C184" s="113"/>
      <c r="D184" s="20"/>
      <c r="E184" s="21"/>
      <c r="F184" s="29"/>
    </row>
    <row r="185" spans="1:8" s="16" customFormat="1" ht="85.5" x14ac:dyDescent="0.25">
      <c r="A185" s="17"/>
      <c r="B185" s="31" t="s">
        <v>106</v>
      </c>
      <c r="C185" s="113"/>
      <c r="D185" s="27">
        <v>0</v>
      </c>
      <c r="E185" s="21"/>
      <c r="F185" s="29"/>
    </row>
    <row r="186" spans="1:8" s="16" customFormat="1" x14ac:dyDescent="0.25">
      <c r="A186" s="17"/>
      <c r="B186" s="54"/>
      <c r="C186" s="113"/>
      <c r="D186" s="28"/>
      <c r="E186" s="51"/>
      <c r="F186" s="29"/>
    </row>
    <row r="187" spans="1:8" s="16" customFormat="1" ht="28.5" x14ac:dyDescent="0.25">
      <c r="A187" s="22">
        <v>5.2</v>
      </c>
      <c r="B187" s="200" t="s">
        <v>260</v>
      </c>
      <c r="C187" s="113"/>
      <c r="D187" s="28"/>
      <c r="E187" s="21"/>
      <c r="F187" s="29"/>
    </row>
    <row r="188" spans="1:8" s="16" customFormat="1" ht="57" x14ac:dyDescent="0.25">
      <c r="A188" s="30">
        <v>1</v>
      </c>
      <c r="B188" s="201" t="s">
        <v>261</v>
      </c>
      <c r="C188" s="19">
        <f>152.72*2</f>
        <v>305.44</v>
      </c>
      <c r="D188" s="28" t="s">
        <v>14</v>
      </c>
      <c r="E188" s="28"/>
      <c r="F188" s="29"/>
      <c r="H188" s="16">
        <f>2.5*5.5</f>
        <v>13.75</v>
      </c>
    </row>
    <row r="189" spans="1:8" s="16" customFormat="1" ht="23.25" customHeight="1" x14ac:dyDescent="0.25">
      <c r="A189" s="30"/>
      <c r="B189" s="31"/>
      <c r="C189" s="19"/>
      <c r="D189" s="28"/>
      <c r="E189" s="28"/>
      <c r="F189" s="29"/>
    </row>
    <row r="190" spans="1:8" s="16" customFormat="1" x14ac:dyDescent="0.25">
      <c r="A190" s="22">
        <v>5.3</v>
      </c>
      <c r="B190" s="200" t="s">
        <v>263</v>
      </c>
      <c r="C190" s="19"/>
      <c r="D190" s="28"/>
      <c r="E190" s="21"/>
      <c r="F190" s="29"/>
    </row>
    <row r="191" spans="1:8" s="16" customFormat="1" ht="28.5" x14ac:dyDescent="0.25">
      <c r="B191" s="201" t="s">
        <v>262</v>
      </c>
      <c r="C191" s="19"/>
      <c r="D191" s="28"/>
      <c r="E191" s="21"/>
      <c r="F191" s="29"/>
    </row>
    <row r="192" spans="1:8" s="16" customFormat="1" x14ac:dyDescent="0.25">
      <c r="A192" s="30">
        <v>1</v>
      </c>
      <c r="B192" s="55" t="s">
        <v>32</v>
      </c>
      <c r="C192" s="19">
        <f>47.3*2</f>
        <v>94.6</v>
      </c>
      <c r="D192" s="28" t="s">
        <v>14</v>
      </c>
      <c r="E192" s="21"/>
      <c r="F192" s="29"/>
    </row>
    <row r="193" spans="1:6" s="16" customFormat="1" x14ac:dyDescent="0.25">
      <c r="A193" s="30"/>
      <c r="B193" s="55"/>
      <c r="C193" s="113"/>
      <c r="D193" s="28"/>
      <c r="E193" s="21"/>
      <c r="F193" s="29"/>
    </row>
    <row r="194" spans="1:6" s="16" customFormat="1" x14ac:dyDescent="0.25">
      <c r="A194" s="30"/>
      <c r="B194" s="55"/>
      <c r="C194" s="113"/>
      <c r="D194" s="28"/>
      <c r="E194" s="21"/>
      <c r="F194" s="29"/>
    </row>
    <row r="195" spans="1:6" s="16" customFormat="1" x14ac:dyDescent="0.25">
      <c r="A195" s="30"/>
      <c r="B195" s="55"/>
      <c r="C195" s="113"/>
      <c r="D195" s="28"/>
      <c r="E195" s="21"/>
      <c r="F195" s="29"/>
    </row>
    <row r="196" spans="1:6" s="16" customFormat="1" x14ac:dyDescent="0.25">
      <c r="A196" s="30"/>
      <c r="B196" s="55"/>
      <c r="C196" s="113"/>
      <c r="D196" s="28"/>
      <c r="E196" s="21"/>
      <c r="F196" s="29"/>
    </row>
    <row r="197" spans="1:6" s="16" customFormat="1" x14ac:dyDescent="0.25">
      <c r="A197" s="30"/>
      <c r="B197" s="55"/>
      <c r="C197" s="113"/>
      <c r="D197" s="28"/>
      <c r="E197" s="21"/>
      <c r="F197" s="29"/>
    </row>
    <row r="198" spans="1:6" s="16" customFormat="1" x14ac:dyDescent="0.25">
      <c r="A198" s="30"/>
      <c r="B198" s="55"/>
      <c r="C198" s="113"/>
      <c r="D198" s="28"/>
      <c r="E198" s="21"/>
      <c r="F198" s="29"/>
    </row>
    <row r="199" spans="1:6" s="16" customFormat="1" x14ac:dyDescent="0.25">
      <c r="A199" s="30"/>
      <c r="B199" s="55"/>
      <c r="C199" s="113"/>
      <c r="D199" s="28"/>
      <c r="E199" s="21"/>
      <c r="F199" s="29"/>
    </row>
    <row r="200" spans="1:6" s="16" customFormat="1" x14ac:dyDescent="0.25">
      <c r="A200" s="30"/>
      <c r="B200" s="55"/>
      <c r="C200" s="113"/>
      <c r="D200" s="28"/>
      <c r="E200" s="21"/>
      <c r="F200" s="29"/>
    </row>
    <row r="201" spans="1:6" s="16" customFormat="1" x14ac:dyDescent="0.25">
      <c r="A201" s="30"/>
      <c r="B201" s="55"/>
      <c r="C201" s="113"/>
      <c r="D201" s="28"/>
      <c r="E201" s="21"/>
      <c r="F201" s="29"/>
    </row>
    <row r="202" spans="1:6" s="16" customFormat="1" x14ac:dyDescent="0.25">
      <c r="A202" s="30"/>
      <c r="B202" s="55"/>
      <c r="C202" s="113"/>
      <c r="D202" s="28"/>
      <c r="E202" s="21"/>
      <c r="F202" s="29"/>
    </row>
    <row r="203" spans="1:6" s="16" customFormat="1" x14ac:dyDescent="0.25">
      <c r="A203" s="30"/>
      <c r="B203" s="55"/>
      <c r="C203" s="113"/>
      <c r="D203" s="28"/>
      <c r="E203" s="21"/>
      <c r="F203" s="29"/>
    </row>
    <row r="204" spans="1:6" s="16" customFormat="1" x14ac:dyDescent="0.25">
      <c r="A204" s="30"/>
      <c r="B204" s="55"/>
      <c r="C204" s="113"/>
      <c r="D204" s="28"/>
      <c r="E204" s="21"/>
      <c r="F204" s="29"/>
    </row>
    <row r="205" spans="1:6" s="16" customFormat="1" x14ac:dyDescent="0.25">
      <c r="A205" s="30"/>
      <c r="B205" s="55"/>
      <c r="C205" s="113"/>
      <c r="D205" s="28"/>
      <c r="E205" s="21"/>
      <c r="F205" s="29"/>
    </row>
    <row r="206" spans="1:6" s="16" customFormat="1" x14ac:dyDescent="0.25">
      <c r="A206" s="30"/>
      <c r="B206" s="55"/>
      <c r="C206" s="113"/>
      <c r="D206" s="28"/>
      <c r="E206" s="21"/>
      <c r="F206" s="29"/>
    </row>
    <row r="207" spans="1:6" s="16" customFormat="1" x14ac:dyDescent="0.25">
      <c r="A207" s="30"/>
      <c r="B207" s="55"/>
      <c r="C207" s="113"/>
      <c r="D207" s="28"/>
      <c r="E207" s="21"/>
      <c r="F207" s="29"/>
    </row>
    <row r="208" spans="1:6" s="16" customFormat="1" x14ac:dyDescent="0.25">
      <c r="A208" s="30"/>
      <c r="B208" s="55"/>
      <c r="C208" s="113"/>
      <c r="D208" s="28"/>
      <c r="E208" s="21"/>
      <c r="F208" s="29"/>
    </row>
    <row r="209" spans="1:6" s="16" customFormat="1" x14ac:dyDescent="0.25">
      <c r="A209" s="30"/>
      <c r="B209" s="55"/>
      <c r="C209" s="113"/>
      <c r="D209" s="28"/>
      <c r="E209" s="21"/>
      <c r="F209" s="29"/>
    </row>
    <row r="210" spans="1:6" s="16" customFormat="1" x14ac:dyDescent="0.25">
      <c r="A210" s="30"/>
      <c r="B210" s="55"/>
      <c r="C210" s="113"/>
      <c r="D210" s="28"/>
      <c r="E210" s="21"/>
      <c r="F210" s="29"/>
    </row>
    <row r="211" spans="1:6" s="16" customFormat="1" x14ac:dyDescent="0.25">
      <c r="A211" s="30"/>
      <c r="B211" s="55"/>
      <c r="C211" s="113"/>
      <c r="D211" s="28"/>
      <c r="E211" s="21"/>
      <c r="F211" s="29"/>
    </row>
    <row r="212" spans="1:6" s="16" customFormat="1" x14ac:dyDescent="0.25">
      <c r="A212" s="30"/>
      <c r="B212" s="55"/>
      <c r="C212" s="113"/>
      <c r="D212" s="28"/>
      <c r="E212" s="21"/>
      <c r="F212" s="29"/>
    </row>
    <row r="213" spans="1:6" s="16" customFormat="1" x14ac:dyDescent="0.25">
      <c r="A213" s="30"/>
      <c r="B213" s="55"/>
      <c r="C213" s="113"/>
      <c r="D213" s="28"/>
      <c r="E213" s="21"/>
      <c r="F213" s="29"/>
    </row>
    <row r="214" spans="1:6" s="16" customFormat="1" x14ac:dyDescent="0.25">
      <c r="A214" s="30"/>
      <c r="B214" s="55"/>
      <c r="C214" s="113"/>
      <c r="D214" s="28"/>
      <c r="E214" s="21"/>
      <c r="F214" s="29"/>
    </row>
    <row r="215" spans="1:6" s="16" customFormat="1" x14ac:dyDescent="0.25">
      <c r="A215" s="30"/>
      <c r="B215" s="55"/>
      <c r="C215" s="113"/>
      <c r="D215" s="28"/>
      <c r="E215" s="21"/>
      <c r="F215" s="29"/>
    </row>
    <row r="216" spans="1:6" s="16" customFormat="1" x14ac:dyDescent="0.25">
      <c r="A216" s="30"/>
      <c r="B216" s="55"/>
      <c r="C216" s="113"/>
      <c r="D216" s="28"/>
      <c r="E216" s="21"/>
      <c r="F216" s="29"/>
    </row>
    <row r="217" spans="1:6" s="16" customFormat="1" x14ac:dyDescent="0.25">
      <c r="A217" s="30"/>
      <c r="B217" s="55"/>
      <c r="C217" s="113"/>
      <c r="D217" s="28"/>
      <c r="E217" s="21"/>
      <c r="F217" s="29"/>
    </row>
    <row r="218" spans="1:6" s="16" customFormat="1" x14ac:dyDescent="0.25">
      <c r="A218" s="30"/>
      <c r="B218" s="55"/>
      <c r="C218" s="113"/>
      <c r="D218" s="28"/>
      <c r="E218" s="21"/>
      <c r="F218" s="29"/>
    </row>
    <row r="219" spans="1:6" s="16" customFormat="1" x14ac:dyDescent="0.25">
      <c r="A219" s="30"/>
      <c r="B219" s="55"/>
      <c r="C219" s="113"/>
      <c r="D219" s="28"/>
      <c r="E219" s="21"/>
      <c r="F219" s="29"/>
    </row>
    <row r="220" spans="1:6" s="16" customFormat="1" x14ac:dyDescent="0.25">
      <c r="A220" s="30"/>
      <c r="B220" s="55"/>
      <c r="C220" s="113"/>
      <c r="D220" s="28"/>
      <c r="E220" s="21"/>
      <c r="F220" s="29"/>
    </row>
    <row r="221" spans="1:6" s="16" customFormat="1" x14ac:dyDescent="0.25">
      <c r="A221" s="30"/>
      <c r="B221" s="55"/>
      <c r="C221" s="113"/>
      <c r="D221" s="28"/>
      <c r="E221" s="21"/>
      <c r="F221" s="29"/>
    </row>
    <row r="222" spans="1:6" s="16" customFormat="1" x14ac:dyDescent="0.25">
      <c r="A222" s="30"/>
      <c r="B222" s="55"/>
      <c r="C222" s="113"/>
      <c r="D222" s="28"/>
      <c r="E222" s="21"/>
      <c r="F222" s="29"/>
    </row>
    <row r="223" spans="1:6" s="16" customFormat="1" x14ac:dyDescent="0.25">
      <c r="A223" s="30"/>
      <c r="B223" s="55"/>
      <c r="C223" s="113"/>
      <c r="D223" s="28"/>
      <c r="E223" s="21"/>
      <c r="F223" s="29"/>
    </row>
    <row r="224" spans="1:6" s="88" customFormat="1" x14ac:dyDescent="0.25">
      <c r="A224" s="30"/>
      <c r="B224" s="56"/>
      <c r="C224" s="113"/>
      <c r="D224" s="28"/>
      <c r="E224" s="21"/>
      <c r="F224" s="29"/>
    </row>
    <row r="225" spans="1:6" s="16" customFormat="1" x14ac:dyDescent="0.25">
      <c r="A225" s="32"/>
      <c r="B225" s="62" t="s">
        <v>216</v>
      </c>
      <c r="C225" s="117"/>
      <c r="D225" s="34"/>
      <c r="E225" s="35"/>
      <c r="F225" s="133"/>
    </row>
    <row r="226" spans="1:6" s="16" customFormat="1" x14ac:dyDescent="0.25">
      <c r="A226" s="36"/>
      <c r="B226" s="37" t="s">
        <v>217</v>
      </c>
      <c r="C226" s="118"/>
      <c r="D226" s="38"/>
      <c r="E226" s="39"/>
      <c r="F226" s="131"/>
    </row>
    <row r="227" spans="1:6" s="16" customFormat="1" x14ac:dyDescent="0.25">
      <c r="A227" s="84"/>
      <c r="B227" s="13" t="s">
        <v>218</v>
      </c>
      <c r="C227" s="124"/>
      <c r="D227" s="89"/>
      <c r="E227" s="86"/>
      <c r="F227" s="85"/>
    </row>
    <row r="228" spans="1:6" s="16" customFormat="1" x14ac:dyDescent="0.25">
      <c r="A228" s="17"/>
      <c r="B228" s="24" t="s">
        <v>38</v>
      </c>
      <c r="C228" s="113"/>
      <c r="D228" s="20"/>
      <c r="E228" s="21"/>
      <c r="F228" s="29"/>
    </row>
    <row r="229" spans="1:6" s="16" customFormat="1" x14ac:dyDescent="0.25">
      <c r="A229" s="22">
        <v>6.1</v>
      </c>
      <c r="B229" s="25" t="s">
        <v>58</v>
      </c>
      <c r="C229" s="113"/>
      <c r="D229" s="20"/>
      <c r="E229" s="21"/>
      <c r="F229" s="29"/>
    </row>
    <row r="230" spans="1:6" s="16" customFormat="1" ht="57" x14ac:dyDescent="0.25">
      <c r="A230" s="17"/>
      <c r="B230" s="31" t="s">
        <v>107</v>
      </c>
      <c r="C230" s="113"/>
      <c r="D230" s="20"/>
      <c r="E230" s="21"/>
      <c r="F230" s="29"/>
    </row>
    <row r="231" spans="1:6" s="16" customFormat="1" ht="57" x14ac:dyDescent="0.25">
      <c r="A231" s="17"/>
      <c r="B231" s="31" t="s">
        <v>108</v>
      </c>
      <c r="C231" s="113"/>
      <c r="D231" s="20"/>
      <c r="E231" s="21"/>
      <c r="F231" s="29"/>
    </row>
    <row r="232" spans="1:6" s="16" customFormat="1" ht="28.5" x14ac:dyDescent="0.25">
      <c r="A232" s="17"/>
      <c r="B232" s="54" t="s">
        <v>109</v>
      </c>
      <c r="C232" s="113"/>
      <c r="D232" s="20"/>
      <c r="E232" s="21"/>
      <c r="F232" s="29"/>
    </row>
    <row r="233" spans="1:6" s="16" customFormat="1" ht="28.5" x14ac:dyDescent="0.25">
      <c r="A233" s="17"/>
      <c r="B233" s="54" t="s">
        <v>110</v>
      </c>
      <c r="C233" s="113"/>
      <c r="D233" s="20"/>
      <c r="E233" s="21"/>
      <c r="F233" s="29"/>
    </row>
    <row r="234" spans="1:6" s="16" customFormat="1" ht="42.75" x14ac:dyDescent="0.25">
      <c r="A234" s="17"/>
      <c r="B234" s="54" t="s">
        <v>111</v>
      </c>
      <c r="C234" s="113"/>
      <c r="D234" s="20"/>
      <c r="E234" s="21"/>
      <c r="F234" s="29"/>
    </row>
    <row r="235" spans="1:6" s="16" customFormat="1" x14ac:dyDescent="0.25">
      <c r="A235" s="17"/>
      <c r="B235" s="54"/>
      <c r="C235" s="113"/>
      <c r="D235" s="20"/>
      <c r="E235" s="21"/>
      <c r="F235" s="29"/>
    </row>
    <row r="236" spans="1:6" s="16" customFormat="1" x14ac:dyDescent="0.25">
      <c r="A236" s="22">
        <v>6.2</v>
      </c>
      <c r="B236" s="200" t="s">
        <v>264</v>
      </c>
      <c r="C236" s="113"/>
      <c r="D236" s="20"/>
      <c r="E236" s="21"/>
      <c r="F236" s="29"/>
    </row>
    <row r="237" spans="1:6" s="16" customFormat="1" x14ac:dyDescent="0.25">
      <c r="A237" s="30">
        <v>1</v>
      </c>
      <c r="B237" s="201" t="s">
        <v>268</v>
      </c>
      <c r="C237" s="19">
        <v>2</v>
      </c>
      <c r="D237" s="27" t="s">
        <v>5</v>
      </c>
      <c r="E237" s="21"/>
      <c r="F237" s="29"/>
    </row>
    <row r="238" spans="1:6" s="16" customFormat="1" x14ac:dyDescent="0.25">
      <c r="A238" s="272">
        <v>2</v>
      </c>
      <c r="B238" s="273" t="s">
        <v>269</v>
      </c>
      <c r="C238" s="274">
        <v>14</v>
      </c>
      <c r="D238" s="275" t="s">
        <v>5</v>
      </c>
      <c r="E238" s="276"/>
      <c r="F238" s="277"/>
    </row>
    <row r="239" spans="1:6" s="16" customFormat="1" x14ac:dyDescent="0.25">
      <c r="A239" s="272">
        <v>3</v>
      </c>
      <c r="B239" s="273" t="s">
        <v>366</v>
      </c>
      <c r="C239" s="274">
        <v>4</v>
      </c>
      <c r="D239" s="275" t="s">
        <v>5</v>
      </c>
      <c r="E239" s="276"/>
      <c r="F239" s="277"/>
    </row>
    <row r="240" spans="1:6" s="16" customFormat="1" x14ac:dyDescent="0.25">
      <c r="A240" s="278"/>
      <c r="B240" s="273"/>
      <c r="C240" s="274"/>
      <c r="D240" s="279"/>
      <c r="E240" s="276"/>
      <c r="F240" s="277"/>
    </row>
    <row r="241" spans="1:6" s="16" customFormat="1" x14ac:dyDescent="0.25">
      <c r="A241" s="280">
        <v>6.3</v>
      </c>
      <c r="B241" s="281" t="s">
        <v>265</v>
      </c>
      <c r="C241" s="274"/>
      <c r="D241" s="275"/>
      <c r="E241" s="276"/>
      <c r="F241" s="277"/>
    </row>
    <row r="242" spans="1:6" s="16" customFormat="1" x14ac:dyDescent="0.25">
      <c r="A242" s="272">
        <v>1</v>
      </c>
      <c r="B242" s="273" t="s">
        <v>266</v>
      </c>
      <c r="C242" s="274">
        <v>4</v>
      </c>
      <c r="D242" s="275" t="s">
        <v>5</v>
      </c>
      <c r="E242" s="276"/>
      <c r="F242" s="277"/>
    </row>
    <row r="243" spans="1:6" s="16" customFormat="1" x14ac:dyDescent="0.25">
      <c r="A243" s="272">
        <v>2</v>
      </c>
      <c r="B243" s="273" t="s">
        <v>367</v>
      </c>
      <c r="C243" s="274">
        <v>4</v>
      </c>
      <c r="D243" s="275" t="s">
        <v>5</v>
      </c>
      <c r="E243" s="276"/>
      <c r="F243" s="277"/>
    </row>
    <row r="244" spans="1:6" s="16" customFormat="1" x14ac:dyDescent="0.25">
      <c r="A244" s="272"/>
      <c r="B244" s="273"/>
      <c r="C244" s="274"/>
      <c r="D244" s="275"/>
      <c r="E244" s="276"/>
      <c r="F244" s="277"/>
    </row>
    <row r="245" spans="1:6" s="16" customFormat="1" x14ac:dyDescent="0.25">
      <c r="A245" s="280">
        <v>6.4</v>
      </c>
      <c r="B245" s="281" t="s">
        <v>267</v>
      </c>
      <c r="C245" s="274"/>
      <c r="D245" s="275"/>
      <c r="E245" s="276"/>
      <c r="F245" s="277"/>
    </row>
    <row r="246" spans="1:6" s="16" customFormat="1" x14ac:dyDescent="0.25">
      <c r="A246" s="282">
        <v>1</v>
      </c>
      <c r="B246" s="273" t="s">
        <v>270</v>
      </c>
      <c r="C246" s="274">
        <v>10</v>
      </c>
      <c r="D246" s="275" t="s">
        <v>5</v>
      </c>
      <c r="E246" s="276"/>
      <c r="F246" s="277"/>
    </row>
    <row r="247" spans="1:6" s="16" customFormat="1" x14ac:dyDescent="0.25">
      <c r="A247" s="282">
        <v>2</v>
      </c>
      <c r="B247" s="273" t="s">
        <v>272</v>
      </c>
      <c r="C247" s="274">
        <v>4</v>
      </c>
      <c r="D247" s="275" t="s">
        <v>5</v>
      </c>
      <c r="E247" s="276"/>
      <c r="F247" s="277"/>
    </row>
    <row r="248" spans="1:6" s="16" customFormat="1" x14ac:dyDescent="0.25">
      <c r="A248" s="282">
        <v>3</v>
      </c>
      <c r="B248" s="273" t="s">
        <v>271</v>
      </c>
      <c r="C248" s="274">
        <v>8</v>
      </c>
      <c r="D248" s="275" t="s">
        <v>5</v>
      </c>
      <c r="E248" s="276"/>
      <c r="F248" s="277"/>
    </row>
    <row r="249" spans="1:6" s="16" customFormat="1" x14ac:dyDescent="0.25">
      <c r="A249" s="57">
        <v>4</v>
      </c>
      <c r="B249" s="201" t="s">
        <v>273</v>
      </c>
      <c r="C249" s="19">
        <v>4</v>
      </c>
      <c r="D249" s="27" t="s">
        <v>5</v>
      </c>
      <c r="E249" s="21"/>
      <c r="F249" s="29"/>
    </row>
    <row r="250" spans="1:6" s="16" customFormat="1" x14ac:dyDescent="0.25">
      <c r="A250" s="57">
        <v>5</v>
      </c>
      <c r="B250" s="201" t="s">
        <v>365</v>
      </c>
      <c r="C250" s="19">
        <v>2</v>
      </c>
      <c r="D250" s="27" t="s">
        <v>5</v>
      </c>
      <c r="E250" s="21"/>
      <c r="F250" s="29"/>
    </row>
    <row r="251" spans="1:6" s="16" customFormat="1" x14ac:dyDescent="0.25">
      <c r="A251" s="57"/>
      <c r="B251" s="201"/>
      <c r="C251" s="19"/>
      <c r="D251" s="27"/>
      <c r="E251" s="21"/>
      <c r="F251" s="29"/>
    </row>
    <row r="252" spans="1:6" s="16" customFormat="1" x14ac:dyDescent="0.25">
      <c r="A252" s="22">
        <v>6.5</v>
      </c>
      <c r="B252" s="200" t="s">
        <v>274</v>
      </c>
      <c r="C252" s="19"/>
      <c r="D252" s="28"/>
      <c r="E252" s="21"/>
      <c r="F252" s="29"/>
    </row>
    <row r="253" spans="1:6" s="16" customFormat="1" ht="71.25" x14ac:dyDescent="0.25">
      <c r="A253" s="30"/>
      <c r="B253" s="90" t="s">
        <v>228</v>
      </c>
      <c r="C253" s="19"/>
      <c r="D253" s="28"/>
      <c r="E253" s="21"/>
      <c r="F253" s="29"/>
    </row>
    <row r="254" spans="1:6" s="16" customFormat="1" x14ac:dyDescent="0.25">
      <c r="A254" s="30">
        <v>1</v>
      </c>
      <c r="B254" s="31" t="str">
        <f>B246</f>
        <v>Window W1  (900x1400mm)</v>
      </c>
      <c r="C254" s="19">
        <v>10</v>
      </c>
      <c r="D254" s="27" t="s">
        <v>5</v>
      </c>
      <c r="E254" s="21"/>
      <c r="F254" s="29"/>
    </row>
    <row r="255" spans="1:6" s="16" customFormat="1" x14ac:dyDescent="0.25">
      <c r="A255" s="30">
        <v>2</v>
      </c>
      <c r="B255" s="31" t="str">
        <f>B248</f>
        <v>Window FG2 (1000x1400mm)</v>
      </c>
      <c r="C255" s="19">
        <v>2</v>
      </c>
      <c r="D255" s="27" t="s">
        <v>5</v>
      </c>
      <c r="E255" s="21"/>
      <c r="F255" s="29"/>
    </row>
    <row r="256" spans="1:6" s="16" customFormat="1" x14ac:dyDescent="0.25">
      <c r="A256" s="30"/>
      <c r="B256" s="31"/>
      <c r="C256" s="113"/>
      <c r="D256" s="28"/>
      <c r="E256" s="21"/>
      <c r="F256" s="29"/>
    </row>
    <row r="257" spans="1:6" s="16" customFormat="1" x14ac:dyDescent="0.25">
      <c r="A257" s="30"/>
      <c r="B257" s="31"/>
      <c r="C257" s="113"/>
      <c r="D257" s="28"/>
      <c r="E257" s="21"/>
      <c r="F257" s="29"/>
    </row>
    <row r="258" spans="1:6" s="16" customFormat="1" x14ac:dyDescent="0.25">
      <c r="A258" s="30"/>
      <c r="B258" s="31"/>
      <c r="C258" s="113"/>
      <c r="D258" s="28"/>
      <c r="E258" s="21"/>
      <c r="F258" s="29"/>
    </row>
    <row r="259" spans="1:6" s="16" customFormat="1" x14ac:dyDescent="0.25">
      <c r="A259" s="30"/>
      <c r="B259" s="31"/>
      <c r="C259" s="113"/>
      <c r="D259" s="28"/>
      <c r="E259" s="21"/>
      <c r="F259" s="29"/>
    </row>
    <row r="260" spans="1:6" s="16" customFormat="1" x14ac:dyDescent="0.25">
      <c r="A260" s="30"/>
      <c r="B260" s="31"/>
      <c r="C260" s="113"/>
      <c r="D260" s="28"/>
      <c r="E260" s="21"/>
      <c r="F260" s="29"/>
    </row>
    <row r="261" spans="1:6" s="16" customFormat="1" ht="19.5" customHeight="1" x14ac:dyDescent="0.25">
      <c r="A261" s="30"/>
      <c r="B261" s="31"/>
      <c r="C261" s="113"/>
      <c r="D261" s="28"/>
      <c r="E261" s="21"/>
      <c r="F261" s="29"/>
    </row>
    <row r="262" spans="1:6" s="16" customFormat="1" x14ac:dyDescent="0.25">
      <c r="A262" s="30"/>
      <c r="B262" s="31"/>
      <c r="C262" s="113"/>
      <c r="D262" s="28"/>
      <c r="E262" s="21"/>
      <c r="F262" s="29"/>
    </row>
    <row r="263" spans="1:6" s="16" customFormat="1" x14ac:dyDescent="0.25">
      <c r="A263" s="30"/>
      <c r="B263" s="31"/>
      <c r="C263" s="113"/>
      <c r="D263" s="28"/>
      <c r="E263" s="21"/>
      <c r="F263" s="29"/>
    </row>
    <row r="264" spans="1:6" s="16" customFormat="1" x14ac:dyDescent="0.25">
      <c r="A264" s="30"/>
      <c r="B264" s="31"/>
      <c r="C264" s="113"/>
      <c r="D264" s="28"/>
      <c r="E264" s="21"/>
      <c r="F264" s="29"/>
    </row>
    <row r="265" spans="1:6" s="88" customFormat="1" x14ac:dyDescent="0.25">
      <c r="A265" s="81"/>
      <c r="B265" s="31"/>
      <c r="C265" s="113"/>
      <c r="D265" s="28"/>
      <c r="E265" s="21"/>
      <c r="F265" s="29"/>
    </row>
    <row r="266" spans="1:6" s="16" customFormat="1" x14ac:dyDescent="0.25">
      <c r="A266" s="32"/>
      <c r="B266" s="33" t="s">
        <v>219</v>
      </c>
      <c r="C266" s="117"/>
      <c r="D266" s="34"/>
      <c r="E266" s="35"/>
      <c r="F266" s="133"/>
    </row>
    <row r="267" spans="1:6" s="16" customFormat="1" x14ac:dyDescent="0.25">
      <c r="A267" s="36"/>
      <c r="B267" s="37" t="s">
        <v>36</v>
      </c>
      <c r="C267" s="118"/>
      <c r="D267" s="38"/>
      <c r="E267" s="39"/>
      <c r="F267" s="131"/>
    </row>
    <row r="268" spans="1:6" s="16" customFormat="1" x14ac:dyDescent="0.25">
      <c r="A268" s="84"/>
      <c r="B268" s="13" t="s">
        <v>69</v>
      </c>
      <c r="C268" s="124"/>
      <c r="D268" s="89"/>
      <c r="E268" s="86"/>
      <c r="F268" s="85"/>
    </row>
    <row r="269" spans="1:6" s="16" customFormat="1" ht="18" customHeight="1" x14ac:dyDescent="0.25">
      <c r="A269" s="14"/>
      <c r="B269" s="46" t="s">
        <v>40</v>
      </c>
      <c r="C269" s="122"/>
      <c r="D269" s="15"/>
      <c r="E269" s="71"/>
      <c r="F269" s="29"/>
    </row>
    <row r="270" spans="1:6" s="16" customFormat="1" x14ac:dyDescent="0.25">
      <c r="A270" s="22">
        <v>7.1</v>
      </c>
      <c r="B270" s="25" t="s">
        <v>58</v>
      </c>
      <c r="C270" s="113"/>
      <c r="D270" s="20"/>
      <c r="E270" s="21"/>
      <c r="F270" s="29"/>
    </row>
    <row r="271" spans="1:6" s="16" customFormat="1" ht="57" x14ac:dyDescent="0.25">
      <c r="A271" s="17"/>
      <c r="B271" s="31" t="s">
        <v>112</v>
      </c>
      <c r="C271" s="113"/>
      <c r="D271" s="27">
        <v>0</v>
      </c>
      <c r="E271" s="21"/>
      <c r="F271" s="29"/>
    </row>
    <row r="272" spans="1:6" s="16" customFormat="1" x14ac:dyDescent="0.25">
      <c r="A272" s="17"/>
      <c r="B272" s="94"/>
      <c r="C272" s="113"/>
      <c r="D272" s="27">
        <v>0</v>
      </c>
      <c r="E272" s="21"/>
      <c r="F272" s="29"/>
    </row>
    <row r="273" spans="1:10" s="16" customFormat="1" x14ac:dyDescent="0.25">
      <c r="A273" s="22">
        <v>7.2</v>
      </c>
      <c r="B273" s="25" t="s">
        <v>70</v>
      </c>
      <c r="C273" s="113"/>
      <c r="D273" s="27">
        <v>0</v>
      </c>
      <c r="E273" s="28"/>
      <c r="F273" s="29"/>
    </row>
    <row r="274" spans="1:10" s="16" customFormat="1" ht="8.25" customHeight="1" x14ac:dyDescent="0.25">
      <c r="A274" s="22"/>
      <c r="B274" s="25"/>
      <c r="C274" s="113"/>
      <c r="D274" s="27"/>
      <c r="E274" s="28"/>
      <c r="F274" s="29"/>
    </row>
    <row r="275" spans="1:10" s="16" customFormat="1" x14ac:dyDescent="0.25">
      <c r="A275" s="17" t="s">
        <v>220</v>
      </c>
      <c r="B275" s="87" t="s">
        <v>2</v>
      </c>
      <c r="C275" s="113"/>
      <c r="D275" s="27"/>
      <c r="E275" s="28"/>
      <c r="F275" s="29"/>
    </row>
    <row r="276" spans="1:10" s="16" customFormat="1" x14ac:dyDescent="0.25">
      <c r="A276" s="17"/>
      <c r="B276" s="296" t="s">
        <v>229</v>
      </c>
      <c r="C276" s="113"/>
      <c r="D276" s="27"/>
      <c r="E276" s="28"/>
      <c r="F276" s="29"/>
    </row>
    <row r="277" spans="1:10" s="16" customFormat="1" ht="15" customHeight="1" x14ac:dyDescent="0.25">
      <c r="A277" s="17"/>
      <c r="B277" s="296"/>
      <c r="C277" s="113"/>
      <c r="D277" s="27"/>
      <c r="E277" s="28"/>
      <c r="F277" s="29"/>
    </row>
    <row r="278" spans="1:10" s="16" customFormat="1" ht="32.25" customHeight="1" x14ac:dyDescent="0.25">
      <c r="A278" s="30">
        <v>1</v>
      </c>
      <c r="B278" s="31" t="s">
        <v>227</v>
      </c>
      <c r="C278" s="19">
        <f>C188</f>
        <v>305.44</v>
      </c>
      <c r="D278" s="28" t="s">
        <v>14</v>
      </c>
      <c r="E278" s="28"/>
      <c r="F278" s="29"/>
    </row>
    <row r="279" spans="1:10" s="16" customFormat="1" ht="33" customHeight="1" x14ac:dyDescent="0.25">
      <c r="A279" s="30">
        <v>2</v>
      </c>
      <c r="B279" s="31" t="s">
        <v>275</v>
      </c>
      <c r="C279" s="19">
        <v>16</v>
      </c>
      <c r="D279" s="28" t="s">
        <v>14</v>
      </c>
      <c r="E279" s="28"/>
      <c r="F279" s="29"/>
      <c r="J279" s="16">
        <f>2+2+2.5+2.5</f>
        <v>9</v>
      </c>
    </row>
    <row r="280" spans="1:10" s="16" customFormat="1" ht="32.25" customHeight="1" x14ac:dyDescent="0.25">
      <c r="A280" s="30">
        <v>3</v>
      </c>
      <c r="B280" s="31" t="s">
        <v>276</v>
      </c>
      <c r="C280" s="19">
        <f>6.1*2.65*3*2</f>
        <v>96.99</v>
      </c>
      <c r="D280" s="28" t="s">
        <v>14</v>
      </c>
      <c r="E280" s="28"/>
      <c r="F280" s="29"/>
    </row>
    <row r="281" spans="1:10" s="16" customFormat="1" ht="41.25" customHeight="1" x14ac:dyDescent="0.25">
      <c r="A281" s="30"/>
      <c r="B281" s="31"/>
      <c r="C281" s="113"/>
      <c r="D281" s="28"/>
      <c r="E281" s="28"/>
      <c r="F281" s="29"/>
    </row>
    <row r="282" spans="1:10" s="16" customFormat="1" x14ac:dyDescent="0.25">
      <c r="A282" s="22">
        <v>7.3</v>
      </c>
      <c r="B282" s="25" t="s">
        <v>72</v>
      </c>
      <c r="C282" s="113"/>
      <c r="D282" s="28"/>
      <c r="E282" s="28"/>
      <c r="F282" s="29"/>
    </row>
    <row r="283" spans="1:10" s="16" customFormat="1" ht="28.5" x14ac:dyDescent="0.25">
      <c r="A283" s="30"/>
      <c r="B283" s="54" t="s">
        <v>148</v>
      </c>
      <c r="C283" s="113"/>
      <c r="D283" s="28"/>
      <c r="E283" s="28"/>
      <c r="F283" s="29"/>
    </row>
    <row r="284" spans="1:10" s="16" customFormat="1" x14ac:dyDescent="0.25">
      <c r="A284" s="30">
        <v>1</v>
      </c>
      <c r="B284" s="31" t="s">
        <v>32</v>
      </c>
      <c r="C284" s="19">
        <f>145*2</f>
        <v>290</v>
      </c>
      <c r="D284" s="28" t="s">
        <v>194</v>
      </c>
      <c r="E284" s="28"/>
      <c r="F284" s="29"/>
    </row>
    <row r="285" spans="1:10" s="16" customFormat="1" ht="84.75" customHeight="1" x14ac:dyDescent="0.25">
      <c r="A285" s="30"/>
      <c r="B285" s="31"/>
      <c r="C285" s="19"/>
      <c r="D285" s="28"/>
      <c r="E285" s="28"/>
      <c r="F285" s="29"/>
    </row>
    <row r="286" spans="1:10" s="16" customFormat="1" ht="68.25" customHeight="1" x14ac:dyDescent="0.25">
      <c r="A286" s="30"/>
      <c r="B286" s="31"/>
      <c r="C286" s="19"/>
      <c r="D286" s="28"/>
      <c r="E286" s="28"/>
      <c r="F286" s="29"/>
    </row>
    <row r="287" spans="1:10" s="16" customFormat="1" ht="67.5" customHeight="1" x14ac:dyDescent="0.25">
      <c r="A287" s="30"/>
      <c r="B287" s="31"/>
      <c r="C287" s="19"/>
      <c r="D287" s="28"/>
      <c r="E287" s="28"/>
      <c r="F287" s="29"/>
    </row>
    <row r="288" spans="1:10" s="16" customFormat="1" ht="54" customHeight="1" x14ac:dyDescent="0.25">
      <c r="A288" s="30"/>
      <c r="B288" s="31"/>
      <c r="C288" s="19"/>
      <c r="D288" s="28"/>
      <c r="E288" s="28"/>
      <c r="F288" s="29"/>
    </row>
    <row r="289" spans="1:6" s="16" customFormat="1" ht="54" customHeight="1" x14ac:dyDescent="0.25">
      <c r="A289" s="30"/>
      <c r="B289" s="31"/>
      <c r="C289" s="19"/>
      <c r="D289" s="28"/>
      <c r="E289" s="28"/>
      <c r="F289" s="29"/>
    </row>
    <row r="290" spans="1:6" s="16" customFormat="1" ht="54" customHeight="1" x14ac:dyDescent="0.25">
      <c r="A290" s="30"/>
      <c r="B290" s="31"/>
      <c r="C290" s="19"/>
      <c r="D290" s="28"/>
      <c r="E290" s="28"/>
      <c r="F290" s="29"/>
    </row>
    <row r="291" spans="1:6" s="16" customFormat="1" ht="0.75" hidden="1" customHeight="1" x14ac:dyDescent="0.25">
      <c r="A291" s="30"/>
      <c r="B291" s="21"/>
      <c r="C291" s="113"/>
      <c r="D291" s="28"/>
      <c r="E291" s="28"/>
      <c r="F291" s="29"/>
    </row>
    <row r="292" spans="1:6" s="16" customFormat="1" x14ac:dyDescent="0.25">
      <c r="A292" s="32"/>
      <c r="B292" s="62" t="s">
        <v>221</v>
      </c>
      <c r="C292" s="117"/>
      <c r="D292" s="34"/>
      <c r="E292" s="35"/>
      <c r="F292" s="133"/>
    </row>
    <row r="293" spans="1:6" s="16" customFormat="1" x14ac:dyDescent="0.25">
      <c r="A293" s="36"/>
      <c r="B293" s="37" t="s">
        <v>37</v>
      </c>
      <c r="C293" s="118"/>
      <c r="D293" s="38"/>
      <c r="E293" s="39"/>
      <c r="F293" s="131"/>
    </row>
    <row r="294" spans="1:6" s="16" customFormat="1" x14ac:dyDescent="0.25">
      <c r="A294" s="68"/>
      <c r="B294" s="13" t="s">
        <v>222</v>
      </c>
      <c r="C294" s="124"/>
      <c r="D294" s="89"/>
      <c r="E294" s="86"/>
      <c r="F294" s="85"/>
    </row>
    <row r="295" spans="1:6" s="16" customFormat="1" ht="16.5" customHeight="1" x14ac:dyDescent="0.25">
      <c r="A295" s="14"/>
      <c r="B295" s="95" t="s">
        <v>42</v>
      </c>
      <c r="C295" s="113"/>
      <c r="D295" s="20"/>
      <c r="E295" s="21"/>
      <c r="F295" s="29"/>
    </row>
    <row r="296" spans="1:6" s="16" customFormat="1" x14ac:dyDescent="0.25">
      <c r="A296" s="73">
        <v>8.1</v>
      </c>
      <c r="B296" s="23" t="s">
        <v>58</v>
      </c>
      <c r="C296" s="113"/>
      <c r="D296" s="20"/>
      <c r="E296" s="21"/>
      <c r="F296" s="29"/>
    </row>
    <row r="297" spans="1:6" s="16" customFormat="1" ht="99.75" x14ac:dyDescent="0.25">
      <c r="A297" s="73"/>
      <c r="B297" s="31" t="s">
        <v>129</v>
      </c>
      <c r="C297" s="113"/>
      <c r="D297" s="20"/>
      <c r="E297" s="21"/>
      <c r="F297" s="29"/>
    </row>
    <row r="298" spans="1:6" s="16" customFormat="1" ht="42.75" x14ac:dyDescent="0.25">
      <c r="A298" s="17"/>
      <c r="B298" s="31" t="s">
        <v>130</v>
      </c>
      <c r="C298" s="113"/>
      <c r="D298" s="27">
        <v>0</v>
      </c>
      <c r="E298" s="21"/>
      <c r="F298" s="29"/>
    </row>
    <row r="299" spans="1:6" s="16" customFormat="1" ht="17.25" customHeight="1" x14ac:dyDescent="0.25">
      <c r="A299" s="17"/>
      <c r="B299" s="31"/>
      <c r="C299" s="113"/>
      <c r="D299" s="27"/>
      <c r="E299" s="21"/>
      <c r="F299" s="29"/>
    </row>
    <row r="300" spans="1:6" s="16" customFormat="1" x14ac:dyDescent="0.25">
      <c r="A300" s="73">
        <v>8.1999999999999993</v>
      </c>
      <c r="B300" s="87" t="s">
        <v>78</v>
      </c>
      <c r="C300" s="113"/>
      <c r="D300" s="27">
        <v>0</v>
      </c>
      <c r="E300" s="21"/>
      <c r="F300" s="29"/>
    </row>
    <row r="301" spans="1:6" s="16" customFormat="1" ht="71.25" x14ac:dyDescent="0.25">
      <c r="A301" s="22"/>
      <c r="B301" s="31" t="s">
        <v>177</v>
      </c>
      <c r="C301" s="19"/>
      <c r="D301" s="28" t="s">
        <v>20</v>
      </c>
      <c r="E301" s="21"/>
      <c r="F301" s="29"/>
    </row>
    <row r="302" spans="1:6" s="16" customFormat="1" x14ac:dyDescent="0.25">
      <c r="A302" s="30">
        <v>1</v>
      </c>
      <c r="B302" s="31" t="s">
        <v>32</v>
      </c>
      <c r="C302" s="19">
        <f>C165</f>
        <v>650.20000000000005</v>
      </c>
      <c r="D302" s="28" t="s">
        <v>14</v>
      </c>
      <c r="E302" s="28"/>
      <c r="F302" s="29"/>
    </row>
    <row r="303" spans="1:6" s="16" customFormat="1" ht="18.75" customHeight="1" x14ac:dyDescent="0.25">
      <c r="A303" s="30"/>
      <c r="B303" s="31"/>
      <c r="C303" s="113"/>
      <c r="D303" s="28"/>
      <c r="E303" s="28"/>
      <c r="F303" s="29"/>
    </row>
    <row r="304" spans="1:6" s="16" customFormat="1" x14ac:dyDescent="0.25">
      <c r="A304" s="17" t="s">
        <v>71</v>
      </c>
      <c r="B304" s="87" t="s">
        <v>4</v>
      </c>
      <c r="C304" s="113"/>
      <c r="D304" s="27">
        <v>0</v>
      </c>
      <c r="E304" s="21"/>
      <c r="F304" s="29"/>
    </row>
    <row r="305" spans="1:6" s="16" customFormat="1" ht="42.75" x14ac:dyDescent="0.25">
      <c r="A305" s="22"/>
      <c r="B305" s="31" t="s">
        <v>178</v>
      </c>
      <c r="C305" s="113"/>
      <c r="D305" s="28" t="s">
        <v>20</v>
      </c>
      <c r="E305" s="21"/>
      <c r="F305" s="29"/>
    </row>
    <row r="306" spans="1:6" s="16" customFormat="1" x14ac:dyDescent="0.25">
      <c r="A306" s="30">
        <v>1</v>
      </c>
      <c r="B306" s="31" t="s">
        <v>32</v>
      </c>
      <c r="C306" s="19">
        <f>C168</f>
        <v>557.48</v>
      </c>
      <c r="D306" s="28" t="s">
        <v>14</v>
      </c>
      <c r="E306" s="28"/>
      <c r="F306" s="29"/>
    </row>
    <row r="307" spans="1:6" s="16" customFormat="1" ht="21" customHeight="1" x14ac:dyDescent="0.25">
      <c r="A307" s="30"/>
      <c r="B307" s="21"/>
      <c r="C307" s="19"/>
      <c r="D307" s="28"/>
      <c r="E307" s="28"/>
      <c r="F307" s="29"/>
    </row>
    <row r="308" spans="1:6" s="16" customFormat="1" x14ac:dyDescent="0.25">
      <c r="A308" s="30" t="s">
        <v>223</v>
      </c>
      <c r="B308" s="87" t="s">
        <v>79</v>
      </c>
      <c r="C308" s="113"/>
      <c r="D308" s="28"/>
      <c r="E308" s="28"/>
      <c r="F308" s="29"/>
    </row>
    <row r="309" spans="1:6" s="16" customFormat="1" ht="42.75" x14ac:dyDescent="0.25">
      <c r="A309" s="22"/>
      <c r="B309" s="31" t="s">
        <v>179</v>
      </c>
      <c r="C309" s="113"/>
      <c r="D309" s="28"/>
      <c r="E309" s="28"/>
      <c r="F309" s="29"/>
    </row>
    <row r="310" spans="1:6" s="16" customFormat="1" x14ac:dyDescent="0.25">
      <c r="A310" s="30">
        <v>1</v>
      </c>
      <c r="B310" s="31" t="s">
        <v>32</v>
      </c>
      <c r="C310" s="19">
        <f>C188</f>
        <v>305.44</v>
      </c>
      <c r="D310" s="28" t="s">
        <v>14</v>
      </c>
      <c r="E310" s="28"/>
      <c r="F310" s="29"/>
    </row>
    <row r="311" spans="1:6" s="16" customFormat="1" x14ac:dyDescent="0.25">
      <c r="A311" s="30">
        <v>2</v>
      </c>
      <c r="B311" s="31" t="s">
        <v>277</v>
      </c>
      <c r="C311" s="19">
        <f>C192</f>
        <v>94.6</v>
      </c>
      <c r="D311" s="28" t="s">
        <v>14</v>
      </c>
      <c r="E311" s="28"/>
      <c r="F311" s="29"/>
    </row>
    <row r="312" spans="1:6" s="16" customFormat="1" x14ac:dyDescent="0.25">
      <c r="A312" s="30"/>
      <c r="B312" s="21"/>
      <c r="C312" s="113"/>
      <c r="D312" s="28"/>
      <c r="E312" s="21"/>
      <c r="F312" s="29"/>
    </row>
    <row r="313" spans="1:6" s="16" customFormat="1" x14ac:dyDescent="0.25">
      <c r="A313" s="30"/>
      <c r="B313" s="21"/>
      <c r="C313" s="113"/>
      <c r="D313" s="28"/>
      <c r="E313" s="21"/>
      <c r="F313" s="29"/>
    </row>
    <row r="314" spans="1:6" s="16" customFormat="1" x14ac:dyDescent="0.25">
      <c r="A314" s="30"/>
      <c r="B314" s="21"/>
      <c r="C314" s="113"/>
      <c r="D314" s="28"/>
      <c r="E314" s="21"/>
      <c r="F314" s="29"/>
    </row>
    <row r="315" spans="1:6" s="16" customFormat="1" ht="42" customHeight="1" x14ac:dyDescent="0.25">
      <c r="A315" s="30"/>
      <c r="B315" s="21"/>
      <c r="C315" s="113"/>
      <c r="D315" s="28"/>
      <c r="E315" s="21"/>
      <c r="F315" s="29"/>
    </row>
    <row r="316" spans="1:6" s="16" customFormat="1" ht="36" customHeight="1" x14ac:dyDescent="0.25">
      <c r="A316" s="30"/>
      <c r="B316" s="21"/>
      <c r="C316" s="113"/>
      <c r="D316" s="28"/>
      <c r="E316" s="21"/>
      <c r="F316" s="29"/>
    </row>
    <row r="317" spans="1:6" s="16" customFormat="1" ht="36.75" customHeight="1" x14ac:dyDescent="0.25">
      <c r="A317" s="30"/>
      <c r="B317" s="21"/>
      <c r="C317" s="113"/>
      <c r="D317" s="28"/>
      <c r="E317" s="21"/>
      <c r="F317" s="29"/>
    </row>
    <row r="318" spans="1:6" s="16" customFormat="1" ht="36" customHeight="1" x14ac:dyDescent="0.25">
      <c r="A318" s="30"/>
      <c r="B318" s="21"/>
      <c r="C318" s="113"/>
      <c r="D318" s="28"/>
      <c r="E318" s="21"/>
      <c r="F318" s="29"/>
    </row>
    <row r="319" spans="1:6" s="16" customFormat="1" ht="25.5" customHeight="1" x14ac:dyDescent="0.25">
      <c r="A319" s="30"/>
      <c r="B319" s="21"/>
      <c r="C319" s="113"/>
      <c r="D319" s="28"/>
      <c r="E319" s="21"/>
      <c r="F319" s="29"/>
    </row>
    <row r="320" spans="1:6" s="16" customFormat="1" x14ac:dyDescent="0.25">
      <c r="A320" s="30"/>
      <c r="B320" s="21"/>
      <c r="C320" s="113"/>
      <c r="D320" s="28"/>
      <c r="E320" s="21"/>
      <c r="F320" s="29"/>
    </row>
    <row r="321" spans="1:7" s="16" customFormat="1" x14ac:dyDescent="0.25">
      <c r="A321" s="30"/>
      <c r="B321" s="21"/>
      <c r="C321" s="113"/>
      <c r="D321" s="28"/>
      <c r="E321" s="21"/>
      <c r="F321" s="29"/>
    </row>
    <row r="322" spans="1:7" s="88" customFormat="1" x14ac:dyDescent="0.25">
      <c r="A322" s="30"/>
      <c r="B322" s="21"/>
      <c r="C322" s="113"/>
      <c r="D322" s="28"/>
      <c r="E322" s="21"/>
      <c r="F322" s="29"/>
    </row>
    <row r="323" spans="1:7" s="16" customFormat="1" x14ac:dyDescent="0.25">
      <c r="A323" s="96"/>
      <c r="B323" s="62" t="s">
        <v>224</v>
      </c>
      <c r="C323" s="125"/>
      <c r="D323" s="97"/>
      <c r="E323" s="98"/>
      <c r="F323" s="133"/>
    </row>
    <row r="324" spans="1:7" s="16" customFormat="1" x14ac:dyDescent="0.25">
      <c r="A324" s="40"/>
      <c r="B324" s="83" t="s">
        <v>39</v>
      </c>
      <c r="C324" s="123"/>
      <c r="D324" s="150"/>
      <c r="E324" s="151"/>
      <c r="F324" s="130"/>
    </row>
    <row r="325" spans="1:7" s="16" customFormat="1" x14ac:dyDescent="0.25">
      <c r="A325" s="152"/>
      <c r="B325" s="153" t="s">
        <v>73</v>
      </c>
      <c r="C325" s="154"/>
      <c r="D325" s="155"/>
      <c r="E325" s="156"/>
      <c r="F325" s="157"/>
    </row>
    <row r="326" spans="1:7" s="16" customFormat="1" x14ac:dyDescent="0.25">
      <c r="A326" s="158"/>
      <c r="B326" s="159" t="s">
        <v>204</v>
      </c>
      <c r="C326" s="160"/>
      <c r="D326" s="161"/>
      <c r="E326" s="162"/>
      <c r="F326" s="163"/>
    </row>
    <row r="327" spans="1:7" s="16" customFormat="1" x14ac:dyDescent="0.25">
      <c r="A327" s="164">
        <v>9.1</v>
      </c>
      <c r="B327" s="165" t="s">
        <v>58</v>
      </c>
      <c r="C327" s="166"/>
      <c r="D327" s="167"/>
      <c r="E327" s="168"/>
      <c r="F327" s="169"/>
    </row>
    <row r="328" spans="1:7" s="16" customFormat="1" ht="57" x14ac:dyDescent="0.25">
      <c r="A328" s="164"/>
      <c r="B328" s="170" t="s">
        <v>205</v>
      </c>
      <c r="C328" s="166"/>
      <c r="D328" s="171">
        <v>0</v>
      </c>
      <c r="E328" s="168"/>
      <c r="F328" s="169"/>
    </row>
    <row r="329" spans="1:7" s="16" customFormat="1" x14ac:dyDescent="0.25">
      <c r="A329" s="172"/>
      <c r="B329" s="173"/>
      <c r="C329" s="166"/>
      <c r="D329" s="174"/>
      <c r="E329" s="168"/>
      <c r="F329" s="169"/>
    </row>
    <row r="330" spans="1:7" s="16" customFormat="1" x14ac:dyDescent="0.25">
      <c r="A330" s="164">
        <v>9.1999999999999993</v>
      </c>
      <c r="B330" s="175" t="s">
        <v>206</v>
      </c>
      <c r="C330" s="166"/>
      <c r="D330" s="174"/>
      <c r="E330" s="168"/>
      <c r="F330" s="169"/>
    </row>
    <row r="331" spans="1:7" s="16" customFormat="1" ht="42.75" x14ac:dyDescent="0.25">
      <c r="A331" s="172"/>
      <c r="B331" s="176" t="s">
        <v>207</v>
      </c>
      <c r="C331" s="166"/>
      <c r="D331" s="174"/>
      <c r="E331" s="168"/>
      <c r="F331" s="169"/>
      <c r="G331" s="16">
        <f>4.15*4</f>
        <v>16.600000000000001</v>
      </c>
    </row>
    <row r="332" spans="1:7" s="16" customFormat="1" ht="42.75" x14ac:dyDescent="0.25">
      <c r="A332" s="177">
        <v>1</v>
      </c>
      <c r="B332" s="178" t="s">
        <v>279</v>
      </c>
      <c r="C332" s="166">
        <f>247*2</f>
        <v>494</v>
      </c>
      <c r="D332" s="174" t="s">
        <v>194</v>
      </c>
      <c r="E332" s="168"/>
      <c r="F332" s="169"/>
      <c r="G332" s="16">
        <f>12.175*7</f>
        <v>85.225000000000009</v>
      </c>
    </row>
    <row r="333" spans="1:7" s="16" customFormat="1" ht="28.5" x14ac:dyDescent="0.25">
      <c r="A333" s="177">
        <v>2</v>
      </c>
      <c r="B333" s="178" t="s">
        <v>278</v>
      </c>
      <c r="C333" s="166">
        <f>347*2</f>
        <v>694</v>
      </c>
      <c r="D333" s="174" t="s">
        <v>194</v>
      </c>
      <c r="E333" s="168"/>
      <c r="F333" s="169"/>
    </row>
    <row r="334" spans="1:7" s="16" customFormat="1" ht="57" x14ac:dyDescent="0.25">
      <c r="A334" s="177">
        <v>3</v>
      </c>
      <c r="B334" s="179" t="s">
        <v>208</v>
      </c>
      <c r="C334" s="166">
        <v>1</v>
      </c>
      <c r="D334" s="174" t="s">
        <v>12</v>
      </c>
      <c r="E334" s="168"/>
      <c r="F334" s="169"/>
    </row>
    <row r="335" spans="1:7" s="16" customFormat="1" x14ac:dyDescent="0.25">
      <c r="A335" s="177"/>
      <c r="B335" s="180"/>
      <c r="C335" s="166"/>
      <c r="D335" s="174"/>
      <c r="E335" s="168"/>
      <c r="F335" s="169"/>
    </row>
    <row r="336" spans="1:7" s="16" customFormat="1" x14ac:dyDescent="0.25">
      <c r="A336" s="164">
        <v>9.3000000000000007</v>
      </c>
      <c r="B336" s="175" t="s">
        <v>209</v>
      </c>
      <c r="C336" s="166"/>
      <c r="D336" s="174"/>
      <c r="E336" s="168"/>
      <c r="F336" s="169"/>
    </row>
    <row r="337" spans="1:6" s="16" customFormat="1" ht="57" x14ac:dyDescent="0.25">
      <c r="A337" s="172"/>
      <c r="B337" s="178" t="s">
        <v>210</v>
      </c>
      <c r="C337" s="166"/>
      <c r="D337" s="174"/>
      <c r="E337" s="168"/>
      <c r="F337" s="169"/>
    </row>
    <row r="338" spans="1:6" s="16" customFormat="1" x14ac:dyDescent="0.25">
      <c r="A338" s="177"/>
      <c r="B338" s="181"/>
      <c r="C338" s="166"/>
      <c r="D338" s="174"/>
      <c r="E338" s="168"/>
      <c r="F338" s="169"/>
    </row>
    <row r="339" spans="1:6" s="16" customFormat="1" x14ac:dyDescent="0.25">
      <c r="A339" s="177">
        <v>1</v>
      </c>
      <c r="B339" s="176" t="s">
        <v>211</v>
      </c>
      <c r="C339" s="166">
        <f>200*2</f>
        <v>400</v>
      </c>
      <c r="D339" s="174" t="s">
        <v>14</v>
      </c>
      <c r="E339" s="168"/>
      <c r="F339" s="169"/>
    </row>
    <row r="340" spans="1:6" s="16" customFormat="1" ht="28.5" x14ac:dyDescent="0.25">
      <c r="A340" s="177">
        <v>2</v>
      </c>
      <c r="B340" s="176" t="s">
        <v>212</v>
      </c>
      <c r="C340" s="166">
        <f>200*2</f>
        <v>400</v>
      </c>
      <c r="D340" s="174" t="s">
        <v>14</v>
      </c>
      <c r="E340" s="168"/>
      <c r="F340" s="169"/>
    </row>
    <row r="341" spans="1:6" s="16" customFormat="1" x14ac:dyDescent="0.25">
      <c r="A341" s="177">
        <v>3</v>
      </c>
      <c r="B341" s="176" t="s">
        <v>213</v>
      </c>
      <c r="C341" s="166">
        <f>60*2</f>
        <v>120</v>
      </c>
      <c r="D341" s="174" t="s">
        <v>194</v>
      </c>
      <c r="E341" s="168"/>
      <c r="F341" s="169"/>
    </row>
    <row r="342" spans="1:6" s="16" customFormat="1" x14ac:dyDescent="0.25">
      <c r="A342" s="177">
        <v>4</v>
      </c>
      <c r="B342" s="176" t="s">
        <v>214</v>
      </c>
      <c r="C342" s="166">
        <f>60*2</f>
        <v>120</v>
      </c>
      <c r="D342" s="174" t="s">
        <v>194</v>
      </c>
      <c r="E342" s="168"/>
      <c r="F342" s="169"/>
    </row>
    <row r="343" spans="1:6" s="16" customFormat="1" x14ac:dyDescent="0.25">
      <c r="A343" s="177">
        <v>5</v>
      </c>
      <c r="B343" s="176" t="s">
        <v>215</v>
      </c>
      <c r="C343" s="166">
        <v>8</v>
      </c>
      <c r="D343" s="174" t="s">
        <v>5</v>
      </c>
      <c r="E343" s="168"/>
      <c r="F343" s="169"/>
    </row>
    <row r="344" spans="1:6" s="16" customFormat="1" x14ac:dyDescent="0.25">
      <c r="A344" s="177"/>
      <c r="B344" s="176"/>
      <c r="C344" s="166"/>
      <c r="D344" s="174"/>
      <c r="E344" s="168"/>
      <c r="F344" s="169"/>
    </row>
    <row r="345" spans="1:6" s="16" customFormat="1" x14ac:dyDescent="0.25">
      <c r="A345" s="177"/>
      <c r="B345" s="181"/>
      <c r="C345" s="166"/>
      <c r="D345" s="174"/>
      <c r="E345" s="168"/>
      <c r="F345" s="169"/>
    </row>
    <row r="346" spans="1:6" s="16" customFormat="1" x14ac:dyDescent="0.25">
      <c r="A346" s="177"/>
      <c r="B346" s="181"/>
      <c r="C346" s="166"/>
      <c r="D346" s="174"/>
      <c r="E346" s="168"/>
      <c r="F346" s="169"/>
    </row>
    <row r="347" spans="1:6" s="16" customFormat="1" x14ac:dyDescent="0.25">
      <c r="A347" s="177"/>
      <c r="B347" s="181"/>
      <c r="C347" s="166"/>
      <c r="D347" s="174"/>
      <c r="E347" s="168"/>
      <c r="F347" s="169"/>
    </row>
    <row r="348" spans="1:6" s="16" customFormat="1" x14ac:dyDescent="0.25">
      <c r="A348" s="177"/>
      <c r="B348" s="181"/>
      <c r="C348" s="166"/>
      <c r="D348" s="174"/>
      <c r="E348" s="168"/>
      <c r="F348" s="169"/>
    </row>
    <row r="349" spans="1:6" s="16" customFormat="1" x14ac:dyDescent="0.25">
      <c r="A349" s="177"/>
      <c r="B349" s="181"/>
      <c r="C349" s="166"/>
      <c r="D349" s="174"/>
      <c r="E349" s="168"/>
      <c r="F349" s="169"/>
    </row>
    <row r="350" spans="1:6" s="16" customFormat="1" x14ac:dyDescent="0.25">
      <c r="A350" s="177"/>
      <c r="B350" s="181"/>
      <c r="C350" s="166"/>
      <c r="D350" s="174"/>
      <c r="E350" s="168"/>
      <c r="F350" s="169"/>
    </row>
    <row r="351" spans="1:6" s="16" customFormat="1" x14ac:dyDescent="0.25">
      <c r="A351" s="177"/>
      <c r="B351" s="181"/>
      <c r="C351" s="166"/>
      <c r="D351" s="174"/>
      <c r="E351" s="168"/>
      <c r="F351" s="169"/>
    </row>
    <row r="352" spans="1:6" s="16" customFormat="1" x14ac:dyDescent="0.25">
      <c r="A352" s="177"/>
      <c r="B352" s="181"/>
      <c r="C352" s="166"/>
      <c r="D352" s="174"/>
      <c r="E352" s="168"/>
      <c r="F352" s="169"/>
    </row>
    <row r="353" spans="1:6" s="16" customFormat="1" x14ac:dyDescent="0.25">
      <c r="A353" s="177"/>
      <c r="B353" s="181"/>
      <c r="C353" s="166"/>
      <c r="D353" s="174"/>
      <c r="E353" s="168"/>
      <c r="F353" s="169"/>
    </row>
    <row r="354" spans="1:6" s="16" customFormat="1" x14ac:dyDescent="0.25">
      <c r="A354" s="177"/>
      <c r="B354" s="181"/>
      <c r="C354" s="166"/>
      <c r="D354" s="174"/>
      <c r="E354" s="168"/>
      <c r="F354" s="169"/>
    </row>
    <row r="355" spans="1:6" s="16" customFormat="1" x14ac:dyDescent="0.25">
      <c r="A355" s="177"/>
      <c r="B355" s="181"/>
      <c r="C355" s="166"/>
      <c r="D355" s="174"/>
      <c r="E355" s="168"/>
      <c r="F355" s="169"/>
    </row>
    <row r="356" spans="1:6" s="16" customFormat="1" x14ac:dyDescent="0.25">
      <c r="A356" s="177"/>
      <c r="B356" s="181"/>
      <c r="C356" s="166"/>
      <c r="D356" s="174"/>
      <c r="E356" s="168"/>
      <c r="F356" s="169"/>
    </row>
    <row r="357" spans="1:6" s="16" customFormat="1" x14ac:dyDescent="0.25">
      <c r="A357" s="177"/>
      <c r="B357" s="181"/>
      <c r="C357" s="166"/>
      <c r="D357" s="174"/>
      <c r="E357" s="168"/>
      <c r="F357" s="169"/>
    </row>
    <row r="358" spans="1:6" s="16" customFormat="1" x14ac:dyDescent="0.25">
      <c r="A358" s="177"/>
      <c r="B358" s="181"/>
      <c r="C358" s="166"/>
      <c r="D358" s="174"/>
      <c r="E358" s="168"/>
      <c r="F358" s="169"/>
    </row>
    <row r="359" spans="1:6" s="16" customFormat="1" x14ac:dyDescent="0.25">
      <c r="A359" s="177"/>
      <c r="B359" s="181"/>
      <c r="C359" s="166"/>
      <c r="D359" s="174"/>
      <c r="E359" s="168"/>
      <c r="F359" s="169"/>
    </row>
    <row r="360" spans="1:6" s="16" customFormat="1" x14ac:dyDescent="0.25">
      <c r="A360" s="177"/>
      <c r="B360" s="181"/>
      <c r="C360" s="166"/>
      <c r="D360" s="174"/>
      <c r="E360" s="168"/>
      <c r="F360" s="169"/>
    </row>
    <row r="361" spans="1:6" s="16" customFormat="1" x14ac:dyDescent="0.25">
      <c r="A361" s="177"/>
      <c r="B361" s="181"/>
      <c r="C361" s="166"/>
      <c r="D361" s="174"/>
      <c r="E361" s="168"/>
      <c r="F361" s="169"/>
    </row>
    <row r="362" spans="1:6" s="16" customFormat="1" x14ac:dyDescent="0.25">
      <c r="A362" s="177"/>
      <c r="B362" s="181"/>
      <c r="C362" s="166"/>
      <c r="D362" s="174"/>
      <c r="E362" s="168"/>
      <c r="F362" s="169"/>
    </row>
    <row r="363" spans="1:6" s="16" customFormat="1" x14ac:dyDescent="0.25">
      <c r="A363" s="182"/>
      <c r="B363" s="183" t="s">
        <v>225</v>
      </c>
      <c r="C363" s="184"/>
      <c r="D363" s="185">
        <v>0</v>
      </c>
      <c r="E363" s="186"/>
      <c r="F363" s="187"/>
    </row>
    <row r="364" spans="1:6" s="16" customFormat="1" x14ac:dyDescent="0.25">
      <c r="A364" s="188"/>
      <c r="B364" s="189" t="s">
        <v>184</v>
      </c>
      <c r="C364" s="190"/>
      <c r="D364" s="191"/>
      <c r="E364" s="192"/>
      <c r="F364" s="193"/>
    </row>
    <row r="365" spans="1:6" s="16" customFormat="1" x14ac:dyDescent="0.25">
      <c r="A365" s="188"/>
      <c r="B365" s="189" t="s">
        <v>226</v>
      </c>
      <c r="C365" s="190"/>
      <c r="D365" s="191"/>
      <c r="E365" s="192"/>
      <c r="F365" s="193"/>
    </row>
    <row r="366" spans="1:6" s="16" customFormat="1" x14ac:dyDescent="0.25">
      <c r="A366" s="22"/>
      <c r="B366" s="18" t="s">
        <v>44</v>
      </c>
      <c r="C366" s="119"/>
      <c r="D366" s="27"/>
      <c r="E366" s="21"/>
      <c r="F366" s="29"/>
    </row>
    <row r="367" spans="1:6" s="16" customFormat="1" x14ac:dyDescent="0.25">
      <c r="A367" s="22"/>
      <c r="B367" s="18"/>
      <c r="C367" s="119"/>
      <c r="D367" s="27"/>
      <c r="E367" s="21"/>
      <c r="F367" s="29"/>
    </row>
    <row r="368" spans="1:6" s="16" customFormat="1" x14ac:dyDescent="0.25">
      <c r="A368" s="22">
        <v>10.1</v>
      </c>
      <c r="B368" s="25" t="s">
        <v>58</v>
      </c>
      <c r="C368" s="119"/>
      <c r="D368" s="27"/>
      <c r="E368" s="21"/>
      <c r="F368" s="29"/>
    </row>
    <row r="369" spans="1:6" s="16" customFormat="1" ht="114" x14ac:dyDescent="0.25">
      <c r="A369" s="17"/>
      <c r="B369" s="99" t="s">
        <v>180</v>
      </c>
      <c r="C369" s="113"/>
      <c r="D369" s="27"/>
      <c r="E369" s="21"/>
      <c r="F369" s="29"/>
    </row>
    <row r="370" spans="1:6" s="16" customFormat="1" ht="28.5" x14ac:dyDescent="0.25">
      <c r="A370" s="30" t="s">
        <v>20</v>
      </c>
      <c r="B370" s="100" t="s">
        <v>113</v>
      </c>
      <c r="C370" s="113"/>
      <c r="D370" s="27"/>
      <c r="E370" s="21"/>
      <c r="F370" s="29"/>
    </row>
    <row r="371" spans="1:6" s="16" customFormat="1" ht="28.5" x14ac:dyDescent="0.25">
      <c r="A371" s="30"/>
      <c r="B371" s="100" t="s">
        <v>114</v>
      </c>
      <c r="C371" s="113"/>
      <c r="D371" s="27"/>
      <c r="E371" s="21"/>
      <c r="F371" s="29"/>
    </row>
    <row r="372" spans="1:6" s="16" customFormat="1" x14ac:dyDescent="0.25">
      <c r="A372" s="30"/>
      <c r="B372" s="100"/>
      <c r="C372" s="19"/>
      <c r="D372" s="27"/>
      <c r="E372" s="21"/>
      <c r="F372" s="29"/>
    </row>
    <row r="373" spans="1:6" s="16" customFormat="1" x14ac:dyDescent="0.25">
      <c r="A373" s="22">
        <v>10.199999999999999</v>
      </c>
      <c r="B373" s="101" t="s">
        <v>116</v>
      </c>
      <c r="C373" s="19"/>
      <c r="D373" s="27"/>
      <c r="E373" s="21"/>
      <c r="F373" s="29"/>
    </row>
    <row r="374" spans="1:6" s="16" customFormat="1" ht="57" x14ac:dyDescent="0.25">
      <c r="A374" s="30">
        <v>1</v>
      </c>
      <c r="B374" s="91" t="s">
        <v>119</v>
      </c>
      <c r="C374" s="19">
        <v>1</v>
      </c>
      <c r="D374" s="27" t="s">
        <v>12</v>
      </c>
      <c r="E374" s="79"/>
      <c r="F374" s="29"/>
    </row>
    <row r="375" spans="1:6" s="16" customFormat="1" ht="57" x14ac:dyDescent="0.25">
      <c r="A375" s="30">
        <v>2</v>
      </c>
      <c r="B375" s="91" t="s">
        <v>120</v>
      </c>
      <c r="C375" s="19">
        <v>1</v>
      </c>
      <c r="D375" s="27" t="s">
        <v>12</v>
      </c>
      <c r="E375" s="79"/>
      <c r="F375" s="29"/>
    </row>
    <row r="376" spans="1:6" s="16" customFormat="1" ht="42.75" x14ac:dyDescent="0.25">
      <c r="A376" s="30">
        <v>3</v>
      </c>
      <c r="B376" s="91" t="s">
        <v>121</v>
      </c>
      <c r="C376" s="19">
        <v>1</v>
      </c>
      <c r="D376" s="27" t="s">
        <v>12</v>
      </c>
      <c r="E376" s="79"/>
      <c r="F376" s="29"/>
    </row>
    <row r="377" spans="1:6" s="16" customFormat="1" x14ac:dyDescent="0.25">
      <c r="A377" s="30"/>
      <c r="B377" s="102"/>
      <c r="C377" s="113"/>
      <c r="D377" s="27"/>
      <c r="E377" s="79"/>
      <c r="F377" s="29"/>
    </row>
    <row r="378" spans="1:6" s="16" customFormat="1" x14ac:dyDescent="0.25">
      <c r="A378" s="17" t="s">
        <v>185</v>
      </c>
      <c r="B378" s="103" t="s">
        <v>75</v>
      </c>
      <c r="C378" s="113"/>
      <c r="D378" s="27"/>
      <c r="E378" s="21"/>
      <c r="F378" s="29"/>
    </row>
    <row r="379" spans="1:6" s="16" customFormat="1" ht="28.5" x14ac:dyDescent="0.25">
      <c r="A379" s="30"/>
      <c r="B379" s="91" t="s">
        <v>151</v>
      </c>
      <c r="C379" s="113"/>
      <c r="D379" s="27"/>
      <c r="E379" s="21"/>
      <c r="F379" s="29"/>
    </row>
    <row r="380" spans="1:6" s="16" customFormat="1" ht="28.5" x14ac:dyDescent="0.25">
      <c r="A380" s="30"/>
      <c r="B380" s="91" t="s">
        <v>190</v>
      </c>
      <c r="C380" s="113"/>
      <c r="D380" s="27"/>
      <c r="E380" s="21"/>
      <c r="F380" s="29"/>
    </row>
    <row r="381" spans="1:6" s="16" customFormat="1" ht="28.5" x14ac:dyDescent="0.25">
      <c r="A381" s="30"/>
      <c r="B381" s="91" t="s">
        <v>191</v>
      </c>
      <c r="C381" s="113"/>
      <c r="D381" s="27"/>
      <c r="E381" s="21"/>
      <c r="F381" s="29"/>
    </row>
    <row r="382" spans="1:6" s="16" customFormat="1" ht="42.75" x14ac:dyDescent="0.25">
      <c r="A382" s="30"/>
      <c r="B382" s="91" t="s">
        <v>152</v>
      </c>
      <c r="C382" s="113"/>
      <c r="D382" s="27"/>
      <c r="E382" s="21"/>
      <c r="F382" s="29"/>
    </row>
    <row r="383" spans="1:6" s="16" customFormat="1" x14ac:dyDescent="0.25">
      <c r="A383" s="30"/>
      <c r="B383" s="91" t="s">
        <v>153</v>
      </c>
      <c r="C383" s="113"/>
      <c r="D383" s="27"/>
      <c r="E383" s="21"/>
      <c r="F383" s="29"/>
    </row>
    <row r="384" spans="1:6" s="16" customFormat="1" x14ac:dyDescent="0.25">
      <c r="A384" s="30"/>
      <c r="B384" s="91" t="s">
        <v>230</v>
      </c>
      <c r="C384" s="113"/>
      <c r="D384" s="27"/>
      <c r="E384" s="21"/>
      <c r="F384" s="29"/>
    </row>
    <row r="385" spans="1:6" s="16" customFormat="1" x14ac:dyDescent="0.25">
      <c r="A385" s="30"/>
      <c r="B385" s="91"/>
      <c r="C385" s="19"/>
      <c r="D385" s="27"/>
      <c r="E385" s="21"/>
      <c r="F385" s="29"/>
    </row>
    <row r="386" spans="1:6" s="16" customFormat="1" x14ac:dyDescent="0.25">
      <c r="A386" s="30">
        <v>1</v>
      </c>
      <c r="B386" s="100" t="s">
        <v>150</v>
      </c>
      <c r="C386" s="19">
        <v>4</v>
      </c>
      <c r="D386" s="27" t="s">
        <v>5</v>
      </c>
      <c r="E386" s="28"/>
      <c r="F386" s="29"/>
    </row>
    <row r="387" spans="1:6" s="16" customFormat="1" x14ac:dyDescent="0.25">
      <c r="A387" s="104">
        <v>2</v>
      </c>
      <c r="B387" s="100" t="s">
        <v>149</v>
      </c>
      <c r="C387" s="19">
        <v>4</v>
      </c>
      <c r="D387" s="27" t="s">
        <v>5</v>
      </c>
      <c r="E387" s="28"/>
      <c r="F387" s="29"/>
    </row>
    <row r="388" spans="1:6" s="16" customFormat="1" x14ac:dyDescent="0.25">
      <c r="A388" s="104">
        <v>4</v>
      </c>
      <c r="B388" s="128" t="s">
        <v>76</v>
      </c>
      <c r="C388" s="19">
        <v>4</v>
      </c>
      <c r="D388" s="27" t="s">
        <v>5</v>
      </c>
      <c r="E388" s="28"/>
      <c r="F388" s="29"/>
    </row>
    <row r="389" spans="1:6" s="16" customFormat="1" x14ac:dyDescent="0.25">
      <c r="A389" s="30">
        <v>5</v>
      </c>
      <c r="B389" s="100" t="s">
        <v>154</v>
      </c>
      <c r="C389" s="19">
        <v>4</v>
      </c>
      <c r="D389" s="27" t="s">
        <v>5</v>
      </c>
      <c r="E389" s="28"/>
      <c r="F389" s="29"/>
    </row>
    <row r="390" spans="1:6" s="16" customFormat="1" x14ac:dyDescent="0.25">
      <c r="A390" s="104">
        <v>6</v>
      </c>
      <c r="B390" s="100" t="s">
        <v>45</v>
      </c>
      <c r="C390" s="19">
        <v>4</v>
      </c>
      <c r="D390" s="27" t="s">
        <v>5</v>
      </c>
      <c r="E390" s="28"/>
      <c r="F390" s="29"/>
    </row>
    <row r="391" spans="1:6" s="16" customFormat="1" x14ac:dyDescent="0.25">
      <c r="A391" s="104">
        <v>8</v>
      </c>
      <c r="B391" s="100" t="s">
        <v>46</v>
      </c>
      <c r="C391" s="19">
        <v>4</v>
      </c>
      <c r="D391" s="27" t="s">
        <v>5</v>
      </c>
      <c r="E391" s="28"/>
      <c r="F391" s="29"/>
    </row>
    <row r="392" spans="1:6" s="16" customFormat="1" x14ac:dyDescent="0.25">
      <c r="A392" s="30">
        <v>9</v>
      </c>
      <c r="B392" s="100" t="s">
        <v>155</v>
      </c>
      <c r="C392" s="19">
        <v>8</v>
      </c>
      <c r="D392" s="27" t="s">
        <v>5</v>
      </c>
      <c r="E392" s="28"/>
      <c r="F392" s="29"/>
    </row>
    <row r="393" spans="1:6" s="16" customFormat="1" x14ac:dyDescent="0.25">
      <c r="A393" s="104">
        <v>10</v>
      </c>
      <c r="B393" s="100" t="s">
        <v>156</v>
      </c>
      <c r="C393" s="19">
        <v>4</v>
      </c>
      <c r="D393" s="27" t="s">
        <v>5</v>
      </c>
      <c r="E393" s="28"/>
      <c r="F393" s="29"/>
    </row>
    <row r="394" spans="1:6" s="16" customFormat="1" ht="54" customHeight="1" x14ac:dyDescent="0.25">
      <c r="A394" s="104"/>
      <c r="B394" s="100"/>
      <c r="C394" s="113"/>
      <c r="D394" s="27"/>
      <c r="E394" s="28"/>
      <c r="F394" s="29"/>
    </row>
    <row r="395" spans="1:6" s="16" customFormat="1" x14ac:dyDescent="0.25">
      <c r="A395" s="22">
        <v>10.3</v>
      </c>
      <c r="B395" s="101" t="s">
        <v>122</v>
      </c>
      <c r="C395" s="113"/>
      <c r="D395" s="27"/>
      <c r="E395" s="21"/>
      <c r="F395" s="29"/>
    </row>
    <row r="396" spans="1:6" s="16" customFormat="1" ht="99.75" x14ac:dyDescent="0.25">
      <c r="A396" s="30"/>
      <c r="B396" s="90" t="s">
        <v>123</v>
      </c>
      <c r="C396" s="113"/>
      <c r="D396" s="27"/>
      <c r="E396" s="28"/>
      <c r="F396" s="29"/>
    </row>
    <row r="397" spans="1:6" s="16" customFormat="1" x14ac:dyDescent="0.25">
      <c r="A397" s="30">
        <v>2</v>
      </c>
      <c r="B397" s="90" t="s">
        <v>124</v>
      </c>
      <c r="C397" s="19">
        <v>1</v>
      </c>
      <c r="D397" s="27" t="s">
        <v>5</v>
      </c>
      <c r="E397" s="28"/>
      <c r="F397" s="29"/>
    </row>
    <row r="398" spans="1:6" s="16" customFormat="1" x14ac:dyDescent="0.25">
      <c r="A398" s="30"/>
      <c r="B398" s="90"/>
      <c r="C398" s="113"/>
      <c r="D398" s="27"/>
      <c r="E398" s="28"/>
      <c r="F398" s="29"/>
    </row>
    <row r="399" spans="1:6" s="16" customFormat="1" x14ac:dyDescent="0.25">
      <c r="A399" s="22">
        <v>10.4</v>
      </c>
      <c r="B399" s="105" t="s">
        <v>77</v>
      </c>
      <c r="C399" s="113"/>
      <c r="D399" s="27"/>
      <c r="E399" s="21"/>
      <c r="F399" s="29"/>
    </row>
    <row r="400" spans="1:6" s="16" customFormat="1" ht="71.25" x14ac:dyDescent="0.25">
      <c r="A400" s="17"/>
      <c r="B400" s="90" t="s">
        <v>117</v>
      </c>
      <c r="C400" s="113"/>
      <c r="D400" s="27"/>
      <c r="E400" s="21"/>
      <c r="F400" s="29"/>
    </row>
    <row r="401" spans="1:6" x14ac:dyDescent="0.25">
      <c r="A401" s="22" t="s">
        <v>20</v>
      </c>
      <c r="B401" s="55" t="s">
        <v>118</v>
      </c>
      <c r="C401" s="113"/>
      <c r="D401" s="27"/>
      <c r="E401" s="21"/>
      <c r="F401" s="29"/>
    </row>
    <row r="402" spans="1:6" x14ac:dyDescent="0.25">
      <c r="A402" s="22"/>
      <c r="B402" s="55"/>
      <c r="C402" s="113"/>
      <c r="D402" s="27"/>
      <c r="E402" s="21"/>
      <c r="F402" s="29"/>
    </row>
    <row r="403" spans="1:6" s="16" customFormat="1" x14ac:dyDescent="0.25">
      <c r="A403" s="22">
        <v>10.5</v>
      </c>
      <c r="B403" s="105" t="s">
        <v>125</v>
      </c>
      <c r="C403" s="113"/>
      <c r="D403" s="27"/>
      <c r="E403" s="21"/>
      <c r="F403" s="29"/>
    </row>
    <row r="404" spans="1:6" s="16" customFormat="1" ht="28.5" x14ac:dyDescent="0.25">
      <c r="A404" s="30">
        <v>1</v>
      </c>
      <c r="B404" s="106" t="s">
        <v>126</v>
      </c>
      <c r="C404" s="19">
        <v>1</v>
      </c>
      <c r="D404" s="27" t="s">
        <v>12</v>
      </c>
      <c r="E404" s="21"/>
      <c r="F404" s="29"/>
    </row>
    <row r="405" spans="1:6" s="16" customFormat="1" x14ac:dyDescent="0.25">
      <c r="A405" s="30">
        <v>2</v>
      </c>
      <c r="B405" s="54" t="s">
        <v>127</v>
      </c>
      <c r="C405" s="195">
        <v>1</v>
      </c>
      <c r="D405" s="27" t="s">
        <v>12</v>
      </c>
      <c r="E405" s="28"/>
      <c r="F405" s="29"/>
    </row>
    <row r="406" spans="1:6" s="16" customFormat="1" x14ac:dyDescent="0.25">
      <c r="A406" s="30"/>
      <c r="B406" s="54"/>
      <c r="C406" s="126"/>
      <c r="D406" s="27"/>
      <c r="E406" s="28"/>
      <c r="F406" s="29"/>
    </row>
    <row r="407" spans="1:6" s="16" customFormat="1" x14ac:dyDescent="0.25">
      <c r="A407" s="22">
        <v>10.6</v>
      </c>
      <c r="B407" s="23" t="s">
        <v>128</v>
      </c>
      <c r="C407" s="113"/>
      <c r="D407" s="27"/>
      <c r="E407" s="79"/>
      <c r="F407" s="29"/>
    </row>
    <row r="408" spans="1:6" s="16" customFormat="1" ht="28.5" x14ac:dyDescent="0.25">
      <c r="A408" s="30"/>
      <c r="B408" s="102" t="s">
        <v>74</v>
      </c>
      <c r="C408" s="19">
        <v>4</v>
      </c>
      <c r="D408" s="27" t="s">
        <v>5</v>
      </c>
      <c r="E408" s="79"/>
      <c r="F408" s="29"/>
    </row>
    <row r="409" spans="1:6" s="16" customFormat="1" x14ac:dyDescent="0.25">
      <c r="A409" s="30"/>
      <c r="B409" s="54"/>
      <c r="C409" s="126"/>
      <c r="D409" s="27"/>
      <c r="E409" s="28"/>
      <c r="F409" s="29"/>
    </row>
    <row r="410" spans="1:6" s="16" customFormat="1" x14ac:dyDescent="0.25">
      <c r="A410" s="30"/>
      <c r="B410" s="54"/>
      <c r="C410" s="126"/>
      <c r="D410" s="27"/>
      <c r="E410" s="28"/>
      <c r="F410" s="29"/>
    </row>
    <row r="411" spans="1:6" s="16" customFormat="1" x14ac:dyDescent="0.25">
      <c r="A411" s="30"/>
      <c r="B411" s="54"/>
      <c r="C411" s="126"/>
      <c r="D411" s="27"/>
      <c r="E411" s="28"/>
      <c r="F411" s="29"/>
    </row>
    <row r="412" spans="1:6" s="16" customFormat="1" x14ac:dyDescent="0.25">
      <c r="A412" s="30"/>
      <c r="B412" s="54"/>
      <c r="C412" s="126"/>
      <c r="D412" s="27"/>
      <c r="E412" s="28"/>
      <c r="F412" s="29"/>
    </row>
    <row r="413" spans="1:6" s="16" customFormat="1" ht="23.25" customHeight="1" x14ac:dyDescent="0.25">
      <c r="A413" s="30"/>
      <c r="B413" s="54"/>
      <c r="C413" s="126"/>
      <c r="D413" s="27"/>
      <c r="E413" s="28"/>
      <c r="F413" s="29"/>
    </row>
    <row r="414" spans="1:6" s="16" customFormat="1" ht="21" customHeight="1" x14ac:dyDescent="0.25">
      <c r="A414" s="30"/>
      <c r="B414" s="54"/>
      <c r="C414" s="126"/>
      <c r="D414" s="27"/>
      <c r="E414" s="28"/>
      <c r="F414" s="29"/>
    </row>
    <row r="415" spans="1:6" s="16" customFormat="1" ht="21" customHeight="1" x14ac:dyDescent="0.25">
      <c r="A415" s="30"/>
      <c r="B415" s="54"/>
      <c r="C415" s="126"/>
      <c r="D415" s="27"/>
      <c r="E415" s="28"/>
      <c r="F415" s="29"/>
    </row>
    <row r="416" spans="1:6" s="16" customFormat="1" ht="21" customHeight="1" x14ac:dyDescent="0.25">
      <c r="A416" s="30"/>
      <c r="B416" s="54"/>
      <c r="C416" s="126"/>
      <c r="D416" s="27"/>
      <c r="E416" s="28"/>
      <c r="F416" s="29"/>
    </row>
    <row r="417" spans="1:6" s="16" customFormat="1" ht="21" customHeight="1" x14ac:dyDescent="0.25">
      <c r="A417" s="30"/>
      <c r="B417" s="54"/>
      <c r="C417" s="126"/>
      <c r="D417" s="27"/>
      <c r="E417" s="28"/>
      <c r="F417" s="29"/>
    </row>
    <row r="418" spans="1:6" s="16" customFormat="1" ht="23.25" customHeight="1" x14ac:dyDescent="0.25">
      <c r="A418" s="30"/>
      <c r="B418" s="54"/>
      <c r="C418" s="126"/>
      <c r="D418" s="27"/>
      <c r="E418" s="28"/>
      <c r="F418" s="29"/>
    </row>
    <row r="419" spans="1:6" s="16" customFormat="1" ht="27" customHeight="1" x14ac:dyDescent="0.25">
      <c r="A419" s="30"/>
      <c r="B419" s="54"/>
      <c r="C419" s="126"/>
      <c r="D419" s="27"/>
      <c r="E419" s="28"/>
      <c r="F419" s="29"/>
    </row>
    <row r="420" spans="1:6" s="16" customFormat="1" ht="25.5" customHeight="1" x14ac:dyDescent="0.25">
      <c r="A420" s="30"/>
      <c r="B420" s="54"/>
      <c r="C420" s="126"/>
      <c r="D420" s="27"/>
      <c r="E420" s="28"/>
      <c r="F420" s="29"/>
    </row>
    <row r="421" spans="1:6" s="16" customFormat="1" ht="34.5" customHeight="1" x14ac:dyDescent="0.25">
      <c r="A421" s="30"/>
      <c r="B421" s="54"/>
      <c r="C421" s="126"/>
      <c r="D421" s="27"/>
      <c r="E421" s="28"/>
      <c r="F421" s="29"/>
    </row>
    <row r="422" spans="1:6" s="16" customFormat="1" ht="34.5" customHeight="1" x14ac:dyDescent="0.25">
      <c r="A422" s="30"/>
      <c r="B422" s="54"/>
      <c r="C422" s="126"/>
      <c r="D422" s="27"/>
      <c r="E422" s="28"/>
      <c r="F422" s="29"/>
    </row>
    <row r="423" spans="1:6" s="16" customFormat="1" ht="39.75" customHeight="1" x14ac:dyDescent="0.25">
      <c r="A423" s="30"/>
      <c r="B423" s="54"/>
      <c r="C423" s="126"/>
      <c r="D423" s="27"/>
      <c r="E423" s="28"/>
      <c r="F423" s="29"/>
    </row>
    <row r="424" spans="1:6" s="16" customFormat="1" x14ac:dyDescent="0.25">
      <c r="A424" s="30"/>
      <c r="B424" s="54"/>
      <c r="C424" s="126"/>
      <c r="D424" s="27"/>
      <c r="E424" s="28"/>
      <c r="F424" s="29"/>
    </row>
    <row r="425" spans="1:6" s="16" customFormat="1" x14ac:dyDescent="0.25">
      <c r="A425" s="30"/>
      <c r="B425" s="54"/>
      <c r="C425" s="126"/>
      <c r="D425" s="27"/>
      <c r="E425" s="28"/>
      <c r="F425" s="29"/>
    </row>
    <row r="426" spans="1:6" s="16" customFormat="1" x14ac:dyDescent="0.25">
      <c r="A426" s="30"/>
      <c r="B426" s="54"/>
      <c r="C426" s="126"/>
      <c r="D426" s="27"/>
      <c r="E426" s="28"/>
      <c r="F426" s="29"/>
    </row>
    <row r="427" spans="1:6" s="16" customFormat="1" x14ac:dyDescent="0.25">
      <c r="A427" s="32"/>
      <c r="B427" s="62" t="s">
        <v>186</v>
      </c>
      <c r="C427" s="117"/>
      <c r="D427" s="34"/>
      <c r="E427" s="35"/>
      <c r="F427" s="133"/>
    </row>
    <row r="428" spans="1:6" s="16" customFormat="1" x14ac:dyDescent="0.25">
      <c r="A428" s="64"/>
      <c r="B428" s="37" t="s">
        <v>41</v>
      </c>
      <c r="C428" s="118"/>
      <c r="D428" s="38"/>
      <c r="E428" s="39"/>
      <c r="F428" s="131"/>
    </row>
    <row r="429" spans="1:6" s="16" customFormat="1" x14ac:dyDescent="0.25">
      <c r="A429" s="64"/>
      <c r="B429" s="92" t="s">
        <v>187</v>
      </c>
      <c r="C429" s="124"/>
      <c r="D429" s="89"/>
      <c r="E429" s="86"/>
      <c r="F429" s="85"/>
    </row>
    <row r="430" spans="1:6" s="16" customFormat="1" x14ac:dyDescent="0.25">
      <c r="A430" s="32"/>
      <c r="B430" s="107" t="s">
        <v>80</v>
      </c>
      <c r="C430" s="122"/>
      <c r="D430" s="15"/>
      <c r="E430" s="71"/>
      <c r="F430" s="29"/>
    </row>
    <row r="431" spans="1:6" s="16" customFormat="1" x14ac:dyDescent="0.25">
      <c r="A431" s="22">
        <v>11.1</v>
      </c>
      <c r="B431" s="108" t="s">
        <v>58</v>
      </c>
      <c r="C431" s="113"/>
      <c r="D431" s="20"/>
      <c r="E431" s="21"/>
      <c r="F431" s="29"/>
    </row>
    <row r="432" spans="1:6" s="16" customFormat="1" ht="57" x14ac:dyDescent="0.25">
      <c r="A432" s="22"/>
      <c r="B432" s="31" t="s">
        <v>131</v>
      </c>
      <c r="C432" s="113"/>
      <c r="D432" s="20"/>
      <c r="E432" s="21"/>
      <c r="F432" s="29"/>
    </row>
    <row r="433" spans="1:6" s="16" customFormat="1" ht="57" x14ac:dyDescent="0.25">
      <c r="A433" s="22"/>
      <c r="B433" s="31" t="s">
        <v>132</v>
      </c>
      <c r="C433" s="113"/>
      <c r="D433" s="27">
        <v>0</v>
      </c>
      <c r="E433" s="21"/>
      <c r="F433" s="29"/>
    </row>
    <row r="434" spans="1:6" s="16" customFormat="1" ht="71.25" x14ac:dyDescent="0.25">
      <c r="A434" s="17"/>
      <c r="B434" s="31" t="s">
        <v>133</v>
      </c>
      <c r="C434" s="113"/>
      <c r="D434" s="27"/>
      <c r="E434" s="21"/>
      <c r="F434" s="29"/>
    </row>
    <row r="435" spans="1:6" s="16" customFormat="1" ht="57" x14ac:dyDescent="0.25">
      <c r="A435" s="17"/>
      <c r="B435" s="31" t="s">
        <v>134</v>
      </c>
      <c r="C435" s="113"/>
      <c r="D435" s="27"/>
      <c r="E435" s="21"/>
      <c r="F435" s="29"/>
    </row>
    <row r="436" spans="1:6" s="16" customFormat="1" ht="28.5" x14ac:dyDescent="0.25">
      <c r="A436" s="17"/>
      <c r="B436" s="31" t="s">
        <v>135</v>
      </c>
      <c r="C436" s="113"/>
      <c r="D436" s="27"/>
      <c r="E436" s="21"/>
      <c r="F436" s="29"/>
    </row>
    <row r="437" spans="1:6" s="16" customFormat="1" ht="57" x14ac:dyDescent="0.25">
      <c r="A437" s="17"/>
      <c r="B437" s="31" t="s">
        <v>136</v>
      </c>
      <c r="C437" s="113"/>
      <c r="D437" s="27"/>
      <c r="E437" s="21"/>
      <c r="F437" s="29"/>
    </row>
    <row r="438" spans="1:6" s="16" customFormat="1" ht="28.5" x14ac:dyDescent="0.25">
      <c r="A438" s="17"/>
      <c r="B438" s="31" t="s">
        <v>137</v>
      </c>
      <c r="C438" s="113"/>
      <c r="D438" s="27"/>
      <c r="E438" s="21"/>
      <c r="F438" s="29"/>
    </row>
    <row r="439" spans="1:6" s="16" customFormat="1" x14ac:dyDescent="0.25">
      <c r="A439" s="17"/>
      <c r="B439" s="31" t="s">
        <v>138</v>
      </c>
      <c r="C439" s="113"/>
      <c r="D439" s="27"/>
      <c r="E439" s="21"/>
      <c r="F439" s="29"/>
    </row>
    <row r="440" spans="1:6" s="16" customFormat="1" x14ac:dyDescent="0.25">
      <c r="A440" s="17"/>
      <c r="B440" s="31"/>
      <c r="C440" s="113"/>
      <c r="D440" s="27"/>
      <c r="E440" s="21"/>
      <c r="F440" s="29"/>
    </row>
    <row r="441" spans="1:6" s="16" customFormat="1" x14ac:dyDescent="0.25">
      <c r="A441" s="22">
        <v>11.2</v>
      </c>
      <c r="B441" s="23" t="s">
        <v>139</v>
      </c>
      <c r="C441" s="113"/>
      <c r="D441" s="27">
        <v>0</v>
      </c>
      <c r="E441" s="28"/>
      <c r="F441" s="29"/>
    </row>
    <row r="442" spans="1:6" s="16" customFormat="1" ht="57" x14ac:dyDescent="0.25">
      <c r="A442" s="30">
        <v>1</v>
      </c>
      <c r="B442" s="31" t="s">
        <v>374</v>
      </c>
      <c r="C442" s="19">
        <v>62</v>
      </c>
      <c r="D442" s="28" t="s">
        <v>194</v>
      </c>
      <c r="E442" s="28"/>
      <c r="F442" s="29"/>
    </row>
    <row r="443" spans="1:6" s="16" customFormat="1" ht="42.75" x14ac:dyDescent="0.25">
      <c r="A443" s="30">
        <v>2</v>
      </c>
      <c r="B443" s="31" t="s">
        <v>140</v>
      </c>
      <c r="C443" s="19">
        <v>1</v>
      </c>
      <c r="D443" s="28" t="s">
        <v>12</v>
      </c>
      <c r="E443" s="28"/>
      <c r="F443" s="29"/>
    </row>
    <row r="444" spans="1:6" s="16" customFormat="1" x14ac:dyDescent="0.25">
      <c r="A444" s="17"/>
      <c r="B444" s="31"/>
      <c r="C444" s="113"/>
      <c r="D444" s="27"/>
      <c r="E444" s="21"/>
      <c r="F444" s="29"/>
    </row>
    <row r="445" spans="1:6" s="16" customFormat="1" x14ac:dyDescent="0.25">
      <c r="A445" s="22">
        <v>11.3</v>
      </c>
      <c r="B445" s="23" t="s">
        <v>81</v>
      </c>
      <c r="C445" s="113"/>
      <c r="D445" s="27"/>
      <c r="E445" s="21"/>
      <c r="F445" s="29"/>
    </row>
    <row r="446" spans="1:6" s="16" customFormat="1" ht="42.75" x14ac:dyDescent="0.25">
      <c r="A446" s="22"/>
      <c r="B446" s="31" t="s">
        <v>142</v>
      </c>
      <c r="C446" s="19"/>
      <c r="D446" s="28"/>
      <c r="E446" s="28"/>
      <c r="F446" s="29"/>
    </row>
    <row r="447" spans="1:6" s="16" customFormat="1" x14ac:dyDescent="0.25">
      <c r="A447" s="30">
        <v>1</v>
      </c>
      <c r="B447" s="31" t="s">
        <v>159</v>
      </c>
      <c r="C447" s="19">
        <v>2</v>
      </c>
      <c r="D447" s="27" t="s">
        <v>5</v>
      </c>
      <c r="E447" s="28"/>
      <c r="F447" s="29"/>
    </row>
    <row r="448" spans="1:6" s="16" customFormat="1" ht="42.75" x14ac:dyDescent="0.25">
      <c r="A448" s="30"/>
      <c r="B448" s="31" t="s">
        <v>280</v>
      </c>
      <c r="C448" s="19"/>
      <c r="D448" s="27"/>
      <c r="E448" s="28"/>
      <c r="F448" s="29"/>
    </row>
    <row r="449" spans="1:6" s="16" customFormat="1" x14ac:dyDescent="0.25">
      <c r="A449" s="30"/>
      <c r="B449" s="31"/>
      <c r="C449" s="19"/>
      <c r="D449" s="27"/>
      <c r="E449" s="28"/>
      <c r="F449" s="29"/>
    </row>
    <row r="450" spans="1:6" s="16" customFormat="1" x14ac:dyDescent="0.25">
      <c r="A450" s="22">
        <v>11.4</v>
      </c>
      <c r="B450" s="200" t="s">
        <v>281</v>
      </c>
      <c r="C450" s="113"/>
      <c r="D450" s="27"/>
      <c r="E450" s="28"/>
      <c r="F450" s="29"/>
    </row>
    <row r="451" spans="1:6" s="16" customFormat="1" ht="57" x14ac:dyDescent="0.25">
      <c r="A451" s="22"/>
      <c r="B451" s="31" t="s">
        <v>141</v>
      </c>
      <c r="C451" s="19"/>
      <c r="D451" s="27">
        <v>0</v>
      </c>
      <c r="E451" s="28"/>
      <c r="F451" s="29"/>
    </row>
    <row r="452" spans="1:6" s="16" customFormat="1" x14ac:dyDescent="0.25">
      <c r="A452" s="30">
        <v>1</v>
      </c>
      <c r="B452" s="31" t="s">
        <v>171</v>
      </c>
      <c r="C452" s="19">
        <v>1</v>
      </c>
      <c r="D452" s="28" t="s">
        <v>12</v>
      </c>
      <c r="E452" s="28"/>
      <c r="F452" s="29"/>
    </row>
    <row r="453" spans="1:6" s="16" customFormat="1" x14ac:dyDescent="0.25">
      <c r="A453" s="30">
        <v>2</v>
      </c>
      <c r="B453" s="31" t="s">
        <v>172</v>
      </c>
      <c r="C453" s="19">
        <v>1</v>
      </c>
      <c r="D453" s="28" t="s">
        <v>12</v>
      </c>
      <c r="E453" s="28"/>
      <c r="F453" s="29"/>
    </row>
    <row r="454" spans="1:6" s="16" customFormat="1" x14ac:dyDescent="0.25">
      <c r="A454" s="30"/>
      <c r="B454" s="31"/>
      <c r="C454" s="19"/>
      <c r="D454" s="28"/>
      <c r="E454" s="28"/>
      <c r="F454" s="29"/>
    </row>
    <row r="455" spans="1:6" s="16" customFormat="1" x14ac:dyDescent="0.25">
      <c r="A455" s="22">
        <v>11.4</v>
      </c>
      <c r="B455" s="23" t="s">
        <v>82</v>
      </c>
      <c r="C455" s="113"/>
      <c r="D455" s="27"/>
      <c r="E455" s="21"/>
      <c r="F455" s="29"/>
    </row>
    <row r="456" spans="1:6" s="16" customFormat="1" ht="42.75" x14ac:dyDescent="0.25">
      <c r="A456" s="22"/>
      <c r="B456" s="31" t="s">
        <v>232</v>
      </c>
      <c r="C456" s="113"/>
      <c r="D456" s="28"/>
      <c r="E456" s="28"/>
      <c r="F456" s="29"/>
    </row>
    <row r="457" spans="1:6" s="16" customFormat="1" x14ac:dyDescent="0.25">
      <c r="A457" s="30">
        <v>1</v>
      </c>
      <c r="B457" s="31" t="s">
        <v>160</v>
      </c>
      <c r="C457" s="19">
        <v>4</v>
      </c>
      <c r="D457" s="27" t="s">
        <v>5</v>
      </c>
      <c r="E457" s="28"/>
      <c r="F457" s="29"/>
    </row>
    <row r="458" spans="1:6" s="16" customFormat="1" x14ac:dyDescent="0.25">
      <c r="A458" s="30">
        <v>2</v>
      </c>
      <c r="B458" s="31" t="s">
        <v>192</v>
      </c>
      <c r="C458" s="19">
        <v>24</v>
      </c>
      <c r="D458" s="27" t="s">
        <v>5</v>
      </c>
      <c r="E458" s="28"/>
      <c r="F458" s="29"/>
    </row>
    <row r="459" spans="1:6" s="16" customFormat="1" x14ac:dyDescent="0.25">
      <c r="A459" s="30">
        <v>3</v>
      </c>
      <c r="B459" s="31" t="s">
        <v>286</v>
      </c>
      <c r="C459" s="19">
        <v>16</v>
      </c>
      <c r="D459" s="27" t="s">
        <v>5</v>
      </c>
      <c r="E459" s="28"/>
      <c r="F459" s="29"/>
    </row>
    <row r="460" spans="1:6" s="16" customFormat="1" x14ac:dyDescent="0.25">
      <c r="A460" s="30">
        <v>4</v>
      </c>
      <c r="B460" s="31" t="s">
        <v>233</v>
      </c>
      <c r="C460" s="19">
        <v>88</v>
      </c>
      <c r="D460" s="27" t="s">
        <v>5</v>
      </c>
      <c r="E460" s="28"/>
      <c r="F460" s="29"/>
    </row>
    <row r="461" spans="1:6" s="16" customFormat="1" ht="28.5" x14ac:dyDescent="0.25">
      <c r="A461" s="30">
        <v>5</v>
      </c>
      <c r="B461" s="74" t="s">
        <v>143</v>
      </c>
      <c r="C461" s="19">
        <v>16</v>
      </c>
      <c r="D461" s="27" t="s">
        <v>5</v>
      </c>
      <c r="E461" s="28"/>
      <c r="F461" s="29"/>
    </row>
    <row r="462" spans="1:6" s="16" customFormat="1" x14ac:dyDescent="0.25">
      <c r="A462" s="30">
        <v>6</v>
      </c>
      <c r="B462" s="74" t="s">
        <v>285</v>
      </c>
      <c r="C462" s="19">
        <v>14</v>
      </c>
      <c r="D462" s="27" t="s">
        <v>5</v>
      </c>
      <c r="E462" s="28"/>
      <c r="F462" s="29"/>
    </row>
    <row r="463" spans="1:6" s="16" customFormat="1" ht="28.5" x14ac:dyDescent="0.25">
      <c r="A463" s="30">
        <v>7</v>
      </c>
      <c r="B463" s="31" t="s">
        <v>193</v>
      </c>
      <c r="C463" s="19">
        <v>14</v>
      </c>
      <c r="D463" s="27" t="s">
        <v>5</v>
      </c>
      <c r="E463" s="28"/>
      <c r="F463" s="29"/>
    </row>
    <row r="464" spans="1:6" s="16" customFormat="1" x14ac:dyDescent="0.25">
      <c r="A464" s="30"/>
      <c r="B464" s="31"/>
      <c r="C464" s="113"/>
      <c r="D464" s="27"/>
      <c r="E464" s="28"/>
      <c r="F464" s="29"/>
    </row>
    <row r="465" spans="1:8" s="16" customFormat="1" x14ac:dyDescent="0.25">
      <c r="A465" s="30"/>
      <c r="B465" s="31"/>
      <c r="C465" s="113"/>
      <c r="D465" s="28"/>
      <c r="E465" s="28"/>
      <c r="F465" s="29"/>
    </row>
    <row r="466" spans="1:8" s="16" customFormat="1" x14ac:dyDescent="0.25">
      <c r="A466" s="22">
        <v>11.5</v>
      </c>
      <c r="B466" s="23" t="s">
        <v>157</v>
      </c>
      <c r="C466" s="113"/>
      <c r="D466" s="28"/>
      <c r="E466" s="28"/>
      <c r="F466" s="29"/>
    </row>
    <row r="467" spans="1:8" s="16" customFormat="1" ht="71.25" x14ac:dyDescent="0.25">
      <c r="A467" s="30"/>
      <c r="B467" s="31" t="s">
        <v>158</v>
      </c>
      <c r="C467" s="113"/>
      <c r="D467" s="28"/>
      <c r="E467" s="21"/>
      <c r="F467" s="29"/>
    </row>
    <row r="468" spans="1:8" s="16" customFormat="1" x14ac:dyDescent="0.25">
      <c r="A468" s="30">
        <v>1</v>
      </c>
      <c r="B468" s="31" t="s">
        <v>234</v>
      </c>
      <c r="C468" s="19">
        <v>2</v>
      </c>
      <c r="D468" s="109" t="s">
        <v>5</v>
      </c>
      <c r="E468" s="21"/>
      <c r="F468" s="29"/>
      <c r="H468" s="16" t="s">
        <v>195</v>
      </c>
    </row>
    <row r="469" spans="1:8" s="16" customFormat="1" x14ac:dyDescent="0.25">
      <c r="A469" s="30">
        <v>2</v>
      </c>
      <c r="B469" s="31" t="s">
        <v>282</v>
      </c>
      <c r="C469" s="19">
        <v>8</v>
      </c>
      <c r="D469" s="109" t="s">
        <v>5</v>
      </c>
      <c r="E469" s="21"/>
      <c r="F469" s="29"/>
    </row>
    <row r="470" spans="1:8" s="16" customFormat="1" x14ac:dyDescent="0.25">
      <c r="A470" s="30"/>
      <c r="B470" s="31"/>
      <c r="C470" s="113"/>
      <c r="D470" s="28"/>
      <c r="E470" s="21"/>
      <c r="F470" s="29"/>
    </row>
    <row r="471" spans="1:8" s="16" customFormat="1" x14ac:dyDescent="0.25">
      <c r="A471" s="22">
        <v>11.6</v>
      </c>
      <c r="B471" s="23" t="s">
        <v>144</v>
      </c>
      <c r="C471" s="19"/>
      <c r="D471" s="109"/>
      <c r="E471" s="21"/>
      <c r="F471" s="29"/>
    </row>
    <row r="472" spans="1:8" s="16" customFormat="1" ht="57" x14ac:dyDescent="0.25">
      <c r="A472" s="30"/>
      <c r="B472" s="31" t="s">
        <v>145</v>
      </c>
      <c r="C472" s="19"/>
      <c r="D472" s="109"/>
      <c r="E472" s="21"/>
      <c r="F472" s="29"/>
    </row>
    <row r="473" spans="1:8" s="16" customFormat="1" x14ac:dyDescent="0.25">
      <c r="A473" s="30">
        <v>1</v>
      </c>
      <c r="B473" s="31" t="s">
        <v>146</v>
      </c>
      <c r="C473" s="19">
        <v>2</v>
      </c>
      <c r="D473" s="109" t="s">
        <v>5</v>
      </c>
      <c r="E473" s="21"/>
      <c r="F473" s="29"/>
    </row>
    <row r="474" spans="1:8" s="16" customFormat="1" x14ac:dyDescent="0.25">
      <c r="A474" s="30"/>
      <c r="B474" s="31"/>
      <c r="C474" s="19"/>
      <c r="D474" s="109"/>
      <c r="E474" s="21"/>
      <c r="F474" s="29"/>
    </row>
    <row r="475" spans="1:8" s="16" customFormat="1" x14ac:dyDescent="0.25">
      <c r="A475" s="22">
        <v>11.7</v>
      </c>
      <c r="B475" s="23" t="s">
        <v>287</v>
      </c>
      <c r="C475" s="196"/>
      <c r="D475" s="202"/>
      <c r="E475" s="21"/>
      <c r="F475" s="29"/>
    </row>
    <row r="476" spans="1:8" s="16" customFormat="1" ht="71.25" x14ac:dyDescent="0.25">
      <c r="A476" s="30"/>
      <c r="B476" s="31" t="s">
        <v>288</v>
      </c>
      <c r="C476" s="196"/>
      <c r="D476" s="197"/>
      <c r="E476" s="21"/>
      <c r="F476" s="29"/>
    </row>
    <row r="477" spans="1:8" s="16" customFormat="1" x14ac:dyDescent="0.25">
      <c r="A477" s="30">
        <v>1</v>
      </c>
      <c r="B477" s="31" t="s">
        <v>289</v>
      </c>
      <c r="C477" s="196">
        <v>8</v>
      </c>
      <c r="D477" s="202" t="s">
        <v>5</v>
      </c>
      <c r="E477" s="21"/>
      <c r="F477" s="29"/>
    </row>
    <row r="478" spans="1:8" s="16" customFormat="1" x14ac:dyDescent="0.25">
      <c r="A478" s="30">
        <v>2</v>
      </c>
      <c r="B478" s="31" t="s">
        <v>290</v>
      </c>
      <c r="C478" s="196">
        <v>2</v>
      </c>
      <c r="D478" s="202" t="s">
        <v>5</v>
      </c>
      <c r="E478" s="21"/>
      <c r="F478" s="29"/>
    </row>
    <row r="479" spans="1:8" s="16" customFormat="1" x14ac:dyDescent="0.25">
      <c r="A479" s="30">
        <v>3</v>
      </c>
      <c r="B479" s="31" t="s">
        <v>291</v>
      </c>
      <c r="C479" s="196">
        <v>2</v>
      </c>
      <c r="D479" s="202" t="s">
        <v>5</v>
      </c>
      <c r="E479" s="21"/>
      <c r="F479" s="29"/>
    </row>
    <row r="480" spans="1:8" s="16" customFormat="1" x14ac:dyDescent="0.25">
      <c r="A480" s="30"/>
      <c r="B480" s="31"/>
      <c r="C480" s="19"/>
      <c r="D480" s="109"/>
      <c r="E480" s="21"/>
      <c r="F480" s="29"/>
    </row>
    <row r="481" spans="1:6" s="16" customFormat="1" ht="11.25" customHeight="1" x14ac:dyDescent="0.25">
      <c r="A481" s="30"/>
      <c r="B481" s="31"/>
      <c r="C481" s="19"/>
      <c r="D481" s="61"/>
      <c r="E481" s="21"/>
      <c r="F481" s="29"/>
    </row>
    <row r="482" spans="1:6" s="16" customFormat="1" x14ac:dyDescent="0.25">
      <c r="A482" s="22">
        <v>11.8</v>
      </c>
      <c r="B482" s="23" t="s">
        <v>83</v>
      </c>
      <c r="C482" s="113"/>
      <c r="D482" s="28"/>
      <c r="E482" s="21"/>
      <c r="F482" s="29"/>
    </row>
    <row r="483" spans="1:6" s="16" customFormat="1" ht="42.75" x14ac:dyDescent="0.25">
      <c r="A483" s="22"/>
      <c r="B483" s="31" t="s">
        <v>161</v>
      </c>
      <c r="C483" s="19"/>
      <c r="D483" s="28"/>
      <c r="E483" s="28"/>
      <c r="F483" s="29"/>
    </row>
    <row r="484" spans="1:6" s="16" customFormat="1" x14ac:dyDescent="0.25">
      <c r="A484" s="30">
        <v>1</v>
      </c>
      <c r="B484" s="31" t="s">
        <v>284</v>
      </c>
      <c r="C484" s="19">
        <v>12</v>
      </c>
      <c r="D484" s="28" t="s">
        <v>1</v>
      </c>
      <c r="E484" s="28"/>
      <c r="F484" s="29"/>
    </row>
    <row r="485" spans="1:6" s="16" customFormat="1" x14ac:dyDescent="0.25">
      <c r="A485" s="30">
        <v>2</v>
      </c>
      <c r="B485" s="201" t="s">
        <v>283</v>
      </c>
      <c r="C485" s="19">
        <v>12</v>
      </c>
      <c r="D485" s="28" t="s">
        <v>1</v>
      </c>
      <c r="E485" s="28"/>
      <c r="F485" s="29"/>
    </row>
    <row r="486" spans="1:6" s="16" customFormat="1" x14ac:dyDescent="0.25">
      <c r="A486" s="30"/>
      <c r="B486" s="31"/>
      <c r="C486" s="113"/>
      <c r="D486" s="28"/>
      <c r="E486" s="28"/>
      <c r="F486" s="29"/>
    </row>
    <row r="487" spans="1:6" s="16" customFormat="1" x14ac:dyDescent="0.25">
      <c r="A487" s="22"/>
      <c r="B487" s="110"/>
      <c r="C487" s="113"/>
      <c r="D487" s="28"/>
      <c r="E487" s="28"/>
      <c r="F487" s="29"/>
    </row>
    <row r="488" spans="1:6" s="16" customFormat="1" x14ac:dyDescent="0.25">
      <c r="A488" s="22"/>
      <c r="B488" s="110"/>
      <c r="C488" s="113"/>
      <c r="D488" s="28"/>
      <c r="E488" s="28"/>
      <c r="F488" s="29"/>
    </row>
    <row r="489" spans="1:6" s="16" customFormat="1" x14ac:dyDescent="0.25">
      <c r="A489" s="22"/>
      <c r="B489" s="110"/>
      <c r="C489" s="113"/>
      <c r="D489" s="28"/>
      <c r="E489" s="28"/>
      <c r="F489" s="29"/>
    </row>
    <row r="490" spans="1:6" s="16" customFormat="1" x14ac:dyDescent="0.25">
      <c r="A490" s="30"/>
      <c r="B490" s="111"/>
      <c r="C490" s="113"/>
      <c r="D490" s="28"/>
      <c r="E490" s="21"/>
      <c r="F490" s="29"/>
    </row>
    <row r="491" spans="1:6" s="16" customFormat="1" x14ac:dyDescent="0.25">
      <c r="A491" s="96"/>
      <c r="B491" s="62" t="s">
        <v>188</v>
      </c>
      <c r="C491" s="125"/>
      <c r="D491" s="97"/>
      <c r="E491" s="98"/>
      <c r="F491" s="63"/>
    </row>
    <row r="492" spans="1:6" s="16" customFormat="1" x14ac:dyDescent="0.25">
      <c r="A492" s="36"/>
      <c r="B492" s="37" t="s">
        <v>43</v>
      </c>
      <c r="C492" s="120"/>
      <c r="D492" s="65"/>
      <c r="E492" s="66"/>
      <c r="F492" s="67"/>
    </row>
    <row r="493" spans="1:6" x14ac:dyDescent="0.25">
      <c r="A493" s="246"/>
      <c r="B493" s="247" t="s">
        <v>303</v>
      </c>
      <c r="C493" s="248"/>
      <c r="D493" s="249"/>
      <c r="E493" s="250"/>
      <c r="F493" s="251"/>
    </row>
    <row r="494" spans="1:6" x14ac:dyDescent="0.25">
      <c r="A494" s="252"/>
      <c r="B494" s="253" t="s">
        <v>305</v>
      </c>
      <c r="C494" s="254"/>
      <c r="D494" s="255"/>
      <c r="E494" s="256"/>
      <c r="F494" s="257"/>
    </row>
    <row r="495" spans="1:6" x14ac:dyDescent="0.25">
      <c r="A495" s="252"/>
      <c r="B495" s="258" t="s">
        <v>58</v>
      </c>
      <c r="C495" s="254"/>
      <c r="D495" s="255"/>
      <c r="E495" s="256"/>
      <c r="F495" s="257"/>
    </row>
    <row r="496" spans="1:6" ht="28.5" x14ac:dyDescent="0.25">
      <c r="A496" s="252"/>
      <c r="B496" s="267" t="s">
        <v>355</v>
      </c>
      <c r="C496" s="254"/>
      <c r="D496" s="255"/>
      <c r="E496" s="256"/>
      <c r="F496" s="257"/>
    </row>
    <row r="497" spans="1:6" x14ac:dyDescent="0.25">
      <c r="A497" s="252"/>
      <c r="B497" s="267" t="s">
        <v>356</v>
      </c>
      <c r="C497" s="254"/>
      <c r="D497" s="255"/>
      <c r="E497" s="256"/>
      <c r="F497" s="257"/>
    </row>
    <row r="498" spans="1:6" ht="85.5" x14ac:dyDescent="0.25">
      <c r="A498" s="252"/>
      <c r="B498" s="267" t="s">
        <v>357</v>
      </c>
      <c r="C498" s="254"/>
      <c r="D498" s="255"/>
      <c r="E498" s="256"/>
      <c r="F498" s="257"/>
    </row>
    <row r="499" spans="1:6" ht="57" x14ac:dyDescent="0.25">
      <c r="A499" s="252"/>
      <c r="B499" s="267" t="s">
        <v>358</v>
      </c>
      <c r="C499" s="254"/>
      <c r="D499" s="259"/>
      <c r="E499" s="256"/>
      <c r="F499" s="257"/>
    </row>
    <row r="500" spans="1:6" ht="71.25" x14ac:dyDescent="0.25">
      <c r="A500" s="260"/>
      <c r="B500" s="267" t="s">
        <v>359</v>
      </c>
      <c r="C500" s="254"/>
      <c r="D500" s="255"/>
      <c r="E500" s="256"/>
      <c r="F500" s="257"/>
    </row>
    <row r="501" spans="1:6" ht="85.5" x14ac:dyDescent="0.25">
      <c r="A501" s="261"/>
      <c r="B501" s="267" t="s">
        <v>360</v>
      </c>
      <c r="C501" s="254"/>
      <c r="D501" s="255"/>
      <c r="E501" s="256"/>
      <c r="F501" s="257"/>
    </row>
    <row r="502" spans="1:6" ht="57" x14ac:dyDescent="0.25">
      <c r="A502" s="262"/>
      <c r="B502" s="268" t="s">
        <v>361</v>
      </c>
      <c r="C502" s="263"/>
      <c r="D502" s="264"/>
      <c r="E502" s="265"/>
      <c r="F502" s="266"/>
    </row>
    <row r="503" spans="1:6" x14ac:dyDescent="0.25">
      <c r="A503" s="224">
        <v>12</v>
      </c>
      <c r="B503" s="225" t="s">
        <v>305</v>
      </c>
      <c r="C503" s="226"/>
      <c r="D503" s="161"/>
      <c r="E503" s="227"/>
      <c r="F503" s="228"/>
    </row>
    <row r="504" spans="1:6" x14ac:dyDescent="0.25">
      <c r="A504" s="177">
        <v>1</v>
      </c>
      <c r="B504" s="229" t="s">
        <v>306</v>
      </c>
      <c r="C504" s="294">
        <v>2</v>
      </c>
      <c r="D504" s="295" t="s">
        <v>5</v>
      </c>
      <c r="E504" s="290"/>
      <c r="F504" s="291"/>
    </row>
    <row r="505" spans="1:6" ht="28.5" x14ac:dyDescent="0.25">
      <c r="A505" s="177"/>
      <c r="B505" s="179" t="s">
        <v>307</v>
      </c>
      <c r="C505" s="294"/>
      <c r="D505" s="295"/>
      <c r="E505" s="290"/>
      <c r="F505" s="291"/>
    </row>
    <row r="506" spans="1:6" x14ac:dyDescent="0.25">
      <c r="A506" s="177"/>
      <c r="B506" s="230" t="s">
        <v>308</v>
      </c>
      <c r="C506" s="294"/>
      <c r="D506" s="295"/>
      <c r="E506" s="290"/>
      <c r="F506" s="291"/>
    </row>
    <row r="507" spans="1:6" ht="28.5" x14ac:dyDescent="0.25">
      <c r="A507" s="177"/>
      <c r="B507" s="179" t="s">
        <v>309</v>
      </c>
      <c r="C507" s="294"/>
      <c r="D507" s="295"/>
      <c r="E507" s="290"/>
      <c r="F507" s="291"/>
    </row>
    <row r="508" spans="1:6" ht="28.5" x14ac:dyDescent="0.25">
      <c r="A508" s="177"/>
      <c r="B508" s="179" t="s">
        <v>310</v>
      </c>
      <c r="C508" s="294"/>
      <c r="D508" s="295"/>
      <c r="E508" s="290"/>
      <c r="F508" s="291"/>
    </row>
    <row r="509" spans="1:6" ht="28.5" x14ac:dyDescent="0.25">
      <c r="A509" s="177"/>
      <c r="B509" s="179" t="s">
        <v>311</v>
      </c>
      <c r="C509" s="294"/>
      <c r="D509" s="295"/>
      <c r="E509" s="290"/>
      <c r="F509" s="291"/>
    </row>
    <row r="510" spans="1:6" ht="28.5" x14ac:dyDescent="0.25">
      <c r="A510" s="177"/>
      <c r="B510" s="179" t="s">
        <v>312</v>
      </c>
      <c r="C510" s="294"/>
      <c r="D510" s="295"/>
      <c r="E510" s="290"/>
      <c r="F510" s="291"/>
    </row>
    <row r="511" spans="1:6" x14ac:dyDescent="0.25">
      <c r="A511" s="177"/>
      <c r="B511" s="230" t="s">
        <v>313</v>
      </c>
      <c r="C511" s="294"/>
      <c r="D511" s="295"/>
      <c r="E511" s="290"/>
      <c r="F511" s="291"/>
    </row>
    <row r="512" spans="1:6" x14ac:dyDescent="0.25">
      <c r="A512" s="177"/>
      <c r="B512" s="230" t="s">
        <v>314</v>
      </c>
      <c r="C512" s="294"/>
      <c r="D512" s="295"/>
      <c r="E512" s="290"/>
      <c r="F512" s="291"/>
    </row>
    <row r="513" spans="1:6" x14ac:dyDescent="0.25">
      <c r="A513" s="177"/>
      <c r="B513" s="230" t="s">
        <v>315</v>
      </c>
      <c r="C513" s="294"/>
      <c r="D513" s="295"/>
      <c r="E513" s="290"/>
      <c r="F513" s="291"/>
    </row>
    <row r="514" spans="1:6" ht="28.5" x14ac:dyDescent="0.25">
      <c r="A514" s="177"/>
      <c r="B514" s="179" t="s">
        <v>316</v>
      </c>
      <c r="C514" s="231"/>
      <c r="D514" s="232"/>
      <c r="E514" s="233"/>
      <c r="F514" s="234"/>
    </row>
    <row r="515" spans="1:6" x14ac:dyDescent="0.25">
      <c r="A515" s="177"/>
      <c r="B515" s="179"/>
      <c r="C515" s="231"/>
      <c r="D515" s="232"/>
      <c r="E515" s="233"/>
      <c r="F515" s="234"/>
    </row>
    <row r="516" spans="1:6" x14ac:dyDescent="0.25">
      <c r="A516" s="177"/>
      <c r="B516" s="179"/>
      <c r="C516" s="231"/>
      <c r="D516" s="232"/>
      <c r="E516" s="233"/>
      <c r="F516" s="234"/>
    </row>
    <row r="517" spans="1:6" x14ac:dyDescent="0.25">
      <c r="A517" s="177"/>
      <c r="B517" s="179"/>
      <c r="C517" s="231"/>
      <c r="D517" s="232"/>
      <c r="E517" s="233"/>
      <c r="F517" s="234"/>
    </row>
    <row r="518" spans="1:6" x14ac:dyDescent="0.25">
      <c r="A518" s="177"/>
      <c r="B518" s="179"/>
      <c r="C518" s="231"/>
      <c r="D518" s="232"/>
      <c r="E518" s="233"/>
      <c r="F518" s="234"/>
    </row>
    <row r="519" spans="1:6" x14ac:dyDescent="0.25">
      <c r="A519" s="177"/>
      <c r="B519" s="179"/>
      <c r="C519" s="231"/>
      <c r="D519" s="232"/>
      <c r="E519" s="233"/>
      <c r="F519" s="234"/>
    </row>
    <row r="520" spans="1:6" x14ac:dyDescent="0.25">
      <c r="A520" s="177"/>
      <c r="B520" s="230"/>
      <c r="C520" s="231"/>
      <c r="D520" s="232"/>
      <c r="E520" s="233"/>
      <c r="F520" s="234"/>
    </row>
    <row r="521" spans="1:6" x14ac:dyDescent="0.25">
      <c r="A521" s="177">
        <v>2</v>
      </c>
      <c r="B521" s="229" t="s">
        <v>317</v>
      </c>
      <c r="C521" s="231">
        <v>2</v>
      </c>
      <c r="D521" s="232" t="s">
        <v>5</v>
      </c>
      <c r="E521" s="233"/>
      <c r="F521" s="234"/>
    </row>
    <row r="522" spans="1:6" ht="28.5" x14ac:dyDescent="0.25">
      <c r="A522" s="177"/>
      <c r="B522" s="179" t="s">
        <v>307</v>
      </c>
      <c r="C522" s="231"/>
      <c r="D522" s="232"/>
      <c r="E522" s="233"/>
      <c r="F522" s="234"/>
    </row>
    <row r="523" spans="1:6" x14ac:dyDescent="0.25">
      <c r="A523" s="177"/>
      <c r="B523" s="230" t="s">
        <v>308</v>
      </c>
      <c r="C523" s="231"/>
      <c r="D523" s="232"/>
      <c r="E523" s="233"/>
      <c r="F523" s="234"/>
    </row>
    <row r="524" spans="1:6" ht="28.5" x14ac:dyDescent="0.25">
      <c r="A524" s="177"/>
      <c r="B524" s="179" t="s">
        <v>309</v>
      </c>
      <c r="C524" s="231"/>
      <c r="D524" s="232"/>
      <c r="E524" s="233"/>
      <c r="F524" s="234"/>
    </row>
    <row r="525" spans="1:6" ht="28.5" x14ac:dyDescent="0.25">
      <c r="A525" s="177"/>
      <c r="B525" s="179" t="s">
        <v>310</v>
      </c>
      <c r="C525" s="231"/>
      <c r="D525" s="232"/>
      <c r="E525" s="233"/>
      <c r="F525" s="234"/>
    </row>
    <row r="526" spans="1:6" ht="28.5" x14ac:dyDescent="0.25">
      <c r="A526" s="177"/>
      <c r="B526" s="179" t="s">
        <v>311</v>
      </c>
      <c r="C526" s="231"/>
      <c r="D526" s="232"/>
      <c r="E526" s="233"/>
      <c r="F526" s="234"/>
    </row>
    <row r="527" spans="1:6" ht="28.5" x14ac:dyDescent="0.25">
      <c r="A527" s="177"/>
      <c r="B527" s="179" t="s">
        <v>312</v>
      </c>
      <c r="C527" s="231"/>
      <c r="D527" s="232"/>
      <c r="E527" s="233"/>
      <c r="F527" s="234"/>
    </row>
    <row r="528" spans="1:6" x14ac:dyDescent="0.25">
      <c r="A528" s="177"/>
      <c r="B528" s="230" t="s">
        <v>313</v>
      </c>
      <c r="C528" s="231"/>
      <c r="D528" s="232"/>
      <c r="E528" s="233"/>
      <c r="F528" s="234"/>
    </row>
    <row r="529" spans="1:6" x14ac:dyDescent="0.25">
      <c r="A529" s="177"/>
      <c r="B529" s="230" t="s">
        <v>314</v>
      </c>
      <c r="C529" s="231"/>
      <c r="D529" s="232"/>
      <c r="E529" s="233"/>
      <c r="F529" s="234"/>
    </row>
    <row r="530" spans="1:6" x14ac:dyDescent="0.25">
      <c r="A530" s="177"/>
      <c r="B530" s="230" t="s">
        <v>315</v>
      </c>
      <c r="C530" s="231"/>
      <c r="D530" s="232"/>
      <c r="E530" s="233"/>
      <c r="F530" s="234"/>
    </row>
    <row r="531" spans="1:6" ht="28.5" x14ac:dyDescent="0.25">
      <c r="A531" s="177"/>
      <c r="B531" s="179" t="s">
        <v>316</v>
      </c>
      <c r="C531" s="231"/>
      <c r="D531" s="232"/>
      <c r="E531" s="233"/>
      <c r="F531" s="234"/>
    </row>
    <row r="532" spans="1:6" x14ac:dyDescent="0.25">
      <c r="A532" s="177"/>
      <c r="B532" s="230"/>
      <c r="C532" s="231"/>
      <c r="D532" s="232"/>
      <c r="E532" s="233"/>
      <c r="F532" s="234"/>
    </row>
    <row r="533" spans="1:6" x14ac:dyDescent="0.25">
      <c r="A533" s="177">
        <v>3</v>
      </c>
      <c r="B533" s="229" t="s">
        <v>318</v>
      </c>
      <c r="C533" s="294">
        <v>4</v>
      </c>
      <c r="D533" s="295" t="s">
        <v>5</v>
      </c>
      <c r="E533" s="290"/>
      <c r="F533" s="291"/>
    </row>
    <row r="534" spans="1:6" x14ac:dyDescent="0.25">
      <c r="A534" s="177"/>
      <c r="B534" s="230" t="s">
        <v>319</v>
      </c>
      <c r="C534" s="294"/>
      <c r="D534" s="295"/>
      <c r="E534" s="290"/>
      <c r="F534" s="291"/>
    </row>
    <row r="535" spans="1:6" x14ac:dyDescent="0.25">
      <c r="A535" s="177"/>
      <c r="B535" s="230" t="s">
        <v>320</v>
      </c>
      <c r="C535" s="294"/>
      <c r="D535" s="295"/>
      <c r="E535" s="290"/>
      <c r="F535" s="291"/>
    </row>
    <row r="536" spans="1:6" x14ac:dyDescent="0.25">
      <c r="A536" s="177"/>
      <c r="B536" s="230" t="s">
        <v>321</v>
      </c>
      <c r="C536" s="294"/>
      <c r="D536" s="295"/>
      <c r="E536" s="290"/>
      <c r="F536" s="291"/>
    </row>
    <row r="537" spans="1:6" x14ac:dyDescent="0.25">
      <c r="A537" s="177"/>
      <c r="B537" s="230" t="s">
        <v>322</v>
      </c>
      <c r="C537" s="294"/>
      <c r="D537" s="295"/>
      <c r="E537" s="290"/>
      <c r="F537" s="291"/>
    </row>
    <row r="538" spans="1:6" ht="23.25" customHeight="1" x14ac:dyDescent="0.25">
      <c r="A538" s="177"/>
      <c r="B538" s="230" t="s">
        <v>323</v>
      </c>
      <c r="C538" s="231"/>
      <c r="D538" s="232"/>
      <c r="E538" s="233"/>
      <c r="F538" s="234"/>
    </row>
    <row r="539" spans="1:6" x14ac:dyDescent="0.25">
      <c r="A539" s="177"/>
      <c r="B539" s="179" t="s">
        <v>324</v>
      </c>
      <c r="C539" s="231"/>
      <c r="D539" s="232"/>
      <c r="E539" s="233"/>
      <c r="F539" s="234"/>
    </row>
    <row r="540" spans="1:6" x14ac:dyDescent="0.25">
      <c r="A540" s="177"/>
      <c r="B540" s="179" t="s">
        <v>325</v>
      </c>
      <c r="C540" s="231"/>
      <c r="D540" s="232"/>
      <c r="E540" s="233"/>
      <c r="F540" s="234"/>
    </row>
    <row r="541" spans="1:6" x14ac:dyDescent="0.25">
      <c r="A541" s="177"/>
      <c r="B541" s="230"/>
      <c r="C541" s="166"/>
      <c r="D541" s="167"/>
      <c r="E541" s="235"/>
      <c r="F541" s="236"/>
    </row>
    <row r="542" spans="1:6" x14ac:dyDescent="0.25">
      <c r="A542" s="177">
        <v>4</v>
      </c>
      <c r="B542" s="237" t="s">
        <v>326</v>
      </c>
      <c r="C542" s="238">
        <v>8</v>
      </c>
      <c r="D542" s="239" t="s">
        <v>5</v>
      </c>
      <c r="E542" s="240"/>
      <c r="F542" s="241"/>
    </row>
    <row r="543" spans="1:6" x14ac:dyDescent="0.25">
      <c r="A543" s="177"/>
      <c r="B543" s="179" t="s">
        <v>324</v>
      </c>
      <c r="C543" s="238"/>
      <c r="D543" s="239"/>
      <c r="E543" s="240"/>
      <c r="F543" s="241"/>
    </row>
    <row r="544" spans="1:6" x14ac:dyDescent="0.25">
      <c r="A544" s="177"/>
      <c r="B544" s="179" t="s">
        <v>325</v>
      </c>
      <c r="C544" s="238"/>
      <c r="D544" s="239"/>
      <c r="E544" s="240"/>
      <c r="F544" s="241"/>
    </row>
    <row r="545" spans="1:6" ht="28.5" x14ac:dyDescent="0.25">
      <c r="A545" s="177"/>
      <c r="B545" s="179" t="s">
        <v>327</v>
      </c>
      <c r="C545" s="239"/>
      <c r="D545" s="239"/>
      <c r="E545" s="239"/>
      <c r="F545" s="242"/>
    </row>
    <row r="546" spans="1:6" x14ac:dyDescent="0.25">
      <c r="A546" s="177"/>
      <c r="B546" s="179" t="s">
        <v>328</v>
      </c>
      <c r="C546" s="239"/>
      <c r="D546" s="239"/>
      <c r="E546" s="239"/>
      <c r="F546" s="242"/>
    </row>
    <row r="547" spans="1:6" x14ac:dyDescent="0.25">
      <c r="A547" s="177"/>
      <c r="B547" s="179" t="s">
        <v>329</v>
      </c>
      <c r="C547" s="239"/>
      <c r="D547" s="239"/>
      <c r="E547" s="239"/>
      <c r="F547" s="242"/>
    </row>
    <row r="548" spans="1:6" x14ac:dyDescent="0.25">
      <c r="A548" s="177"/>
      <c r="B548" s="179" t="s">
        <v>330</v>
      </c>
      <c r="C548" s="239"/>
      <c r="D548" s="239"/>
      <c r="E548" s="239"/>
      <c r="F548" s="242"/>
    </row>
    <row r="549" spans="1:6" x14ac:dyDescent="0.25">
      <c r="A549" s="177"/>
      <c r="B549" s="179" t="s">
        <v>331</v>
      </c>
      <c r="C549" s="239"/>
      <c r="D549" s="239"/>
      <c r="E549" s="239"/>
      <c r="F549" s="242"/>
    </row>
    <row r="550" spans="1:6" x14ac:dyDescent="0.25">
      <c r="A550" s="177"/>
      <c r="B550" s="243"/>
      <c r="C550" s="239"/>
      <c r="D550" s="239"/>
      <c r="E550" s="239"/>
      <c r="F550" s="242"/>
    </row>
    <row r="551" spans="1:6" x14ac:dyDescent="0.25">
      <c r="A551" s="177">
        <v>5</v>
      </c>
      <c r="B551" s="244" t="s">
        <v>332</v>
      </c>
      <c r="C551" s="239">
        <v>6</v>
      </c>
      <c r="D551" s="239" t="s">
        <v>5</v>
      </c>
      <c r="E551" s="239"/>
      <c r="F551" s="242"/>
    </row>
    <row r="552" spans="1:6" x14ac:dyDescent="0.25">
      <c r="A552" s="177"/>
      <c r="B552" s="243" t="s">
        <v>333</v>
      </c>
      <c r="C552" s="239"/>
      <c r="D552" s="239"/>
      <c r="E552" s="239"/>
      <c r="F552" s="242"/>
    </row>
    <row r="553" spans="1:6" x14ac:dyDescent="0.25">
      <c r="A553" s="177"/>
      <c r="B553" s="243" t="s">
        <v>334</v>
      </c>
      <c r="C553" s="239"/>
      <c r="D553" s="239"/>
      <c r="E553" s="239"/>
      <c r="F553" s="242"/>
    </row>
    <row r="554" spans="1:6" x14ac:dyDescent="0.25">
      <c r="A554" s="177"/>
      <c r="B554" s="243" t="s">
        <v>335</v>
      </c>
      <c r="C554" s="239"/>
      <c r="D554" s="239"/>
      <c r="E554" s="239"/>
      <c r="F554" s="242"/>
    </row>
    <row r="555" spans="1:6" x14ac:dyDescent="0.25">
      <c r="A555" s="177"/>
      <c r="B555" s="243" t="s">
        <v>336</v>
      </c>
      <c r="C555" s="239"/>
      <c r="D555" s="239"/>
      <c r="E555" s="239"/>
      <c r="F555" s="242"/>
    </row>
    <row r="556" spans="1:6" x14ac:dyDescent="0.25">
      <c r="A556" s="177"/>
      <c r="B556" s="243"/>
      <c r="C556" s="239"/>
      <c r="D556" s="239"/>
      <c r="E556" s="239"/>
      <c r="F556" s="242"/>
    </row>
    <row r="557" spans="1:6" ht="28.5" x14ac:dyDescent="0.25">
      <c r="A557" s="177">
        <v>6</v>
      </c>
      <c r="B557" s="244" t="s">
        <v>337</v>
      </c>
      <c r="C557" s="239">
        <v>14</v>
      </c>
      <c r="D557" s="239" t="s">
        <v>5</v>
      </c>
      <c r="E557" s="239"/>
      <c r="F557" s="242"/>
    </row>
    <row r="558" spans="1:6" x14ac:dyDescent="0.25">
      <c r="A558" s="177"/>
      <c r="B558" s="245" t="s">
        <v>338</v>
      </c>
      <c r="C558" s="239"/>
      <c r="D558" s="239"/>
      <c r="E558" s="239"/>
      <c r="F558" s="242"/>
    </row>
    <row r="559" spans="1:6" x14ac:dyDescent="0.25">
      <c r="A559" s="177"/>
      <c r="B559" s="243" t="s">
        <v>339</v>
      </c>
      <c r="C559" s="239"/>
      <c r="D559" s="239"/>
      <c r="E559" s="239"/>
      <c r="F559" s="242"/>
    </row>
    <row r="560" spans="1:6" x14ac:dyDescent="0.25">
      <c r="A560" s="177"/>
      <c r="B560" s="243" t="s">
        <v>340</v>
      </c>
      <c r="C560" s="239"/>
      <c r="D560" s="239"/>
      <c r="E560" s="239"/>
      <c r="F560" s="242"/>
    </row>
    <row r="561" spans="1:6" x14ac:dyDescent="0.25">
      <c r="A561" s="177"/>
      <c r="B561" s="243"/>
      <c r="C561" s="239"/>
      <c r="D561" s="239"/>
      <c r="E561" s="239"/>
      <c r="F561" s="242"/>
    </row>
    <row r="562" spans="1:6" ht="28.5" x14ac:dyDescent="0.25">
      <c r="A562" s="177">
        <v>7</v>
      </c>
      <c r="B562" s="244" t="s">
        <v>341</v>
      </c>
      <c r="C562" s="239">
        <v>2</v>
      </c>
      <c r="D562" s="239" t="s">
        <v>5</v>
      </c>
      <c r="E562" s="239"/>
      <c r="F562" s="242"/>
    </row>
    <row r="563" spans="1:6" x14ac:dyDescent="0.25">
      <c r="A563" s="177"/>
      <c r="B563" s="243" t="s">
        <v>342</v>
      </c>
      <c r="C563" s="239"/>
      <c r="D563" s="239"/>
      <c r="E563" s="239"/>
      <c r="F563" s="242"/>
    </row>
    <row r="564" spans="1:6" x14ac:dyDescent="0.25">
      <c r="A564" s="177"/>
      <c r="B564" s="243" t="s">
        <v>343</v>
      </c>
      <c r="C564" s="239"/>
      <c r="D564" s="239"/>
      <c r="E564" s="239"/>
      <c r="F564" s="242"/>
    </row>
    <row r="565" spans="1:6" x14ac:dyDescent="0.25">
      <c r="A565" s="177"/>
      <c r="B565" s="243" t="s">
        <v>344</v>
      </c>
      <c r="C565" s="239"/>
      <c r="D565" s="239"/>
      <c r="E565" s="239"/>
      <c r="F565" s="242"/>
    </row>
    <row r="566" spans="1:6" x14ac:dyDescent="0.25">
      <c r="A566" s="177"/>
      <c r="B566" s="243" t="s">
        <v>340</v>
      </c>
      <c r="C566" s="239"/>
      <c r="D566" s="239"/>
      <c r="E566" s="239"/>
      <c r="F566" s="242"/>
    </row>
    <row r="567" spans="1:6" ht="5.25" customHeight="1" x14ac:dyDescent="0.25">
      <c r="A567" s="177"/>
      <c r="B567" s="243"/>
      <c r="C567" s="239"/>
      <c r="D567" s="239"/>
      <c r="E567" s="239"/>
      <c r="F567" s="242"/>
    </row>
    <row r="568" spans="1:6" x14ac:dyDescent="0.25">
      <c r="A568" s="177">
        <v>8</v>
      </c>
      <c r="B568" s="244" t="s">
        <v>345</v>
      </c>
      <c r="C568" s="239">
        <v>2</v>
      </c>
      <c r="D568" s="239" t="s">
        <v>5</v>
      </c>
      <c r="E568" s="239"/>
      <c r="F568" s="242"/>
    </row>
    <row r="569" spans="1:6" x14ac:dyDescent="0.25">
      <c r="A569" s="177"/>
      <c r="B569" s="243" t="s">
        <v>346</v>
      </c>
      <c r="C569" s="239"/>
      <c r="D569" s="239"/>
      <c r="E569" s="239"/>
      <c r="F569" s="242"/>
    </row>
    <row r="570" spans="1:6" x14ac:dyDescent="0.25">
      <c r="A570" s="177"/>
      <c r="B570" s="243" t="s">
        <v>347</v>
      </c>
      <c r="C570" s="239"/>
      <c r="D570" s="239"/>
      <c r="E570" s="239"/>
      <c r="F570" s="242"/>
    </row>
    <row r="571" spans="1:6" x14ac:dyDescent="0.25">
      <c r="A571" s="177"/>
      <c r="B571" s="243" t="s">
        <v>348</v>
      </c>
      <c r="C571" s="239"/>
      <c r="D571" s="239"/>
      <c r="E571" s="239"/>
      <c r="F571" s="242"/>
    </row>
    <row r="572" spans="1:6" x14ac:dyDescent="0.25">
      <c r="A572" s="177"/>
      <c r="B572" s="243"/>
      <c r="C572" s="239"/>
      <c r="D572" s="239"/>
      <c r="E572" s="239"/>
      <c r="F572" s="242"/>
    </row>
    <row r="573" spans="1:6" x14ac:dyDescent="0.25">
      <c r="A573" s="177">
        <v>9</v>
      </c>
      <c r="B573" s="244" t="s">
        <v>349</v>
      </c>
      <c r="C573" s="239">
        <v>4</v>
      </c>
      <c r="D573" s="239" t="s">
        <v>5</v>
      </c>
      <c r="E573" s="239"/>
      <c r="F573" s="242"/>
    </row>
    <row r="574" spans="1:6" x14ac:dyDescent="0.25">
      <c r="A574" s="177"/>
      <c r="B574" s="243" t="s">
        <v>350</v>
      </c>
      <c r="C574" s="239"/>
      <c r="D574" s="239"/>
      <c r="E574" s="239"/>
      <c r="F574" s="242"/>
    </row>
    <row r="575" spans="1:6" x14ac:dyDescent="0.25">
      <c r="A575" s="177"/>
      <c r="B575" s="243" t="s">
        <v>351</v>
      </c>
      <c r="C575" s="239"/>
      <c r="D575" s="239"/>
      <c r="E575" s="239"/>
      <c r="F575" s="242"/>
    </row>
    <row r="576" spans="1:6" x14ac:dyDescent="0.25">
      <c r="A576" s="177"/>
      <c r="B576" s="243"/>
      <c r="C576" s="239"/>
      <c r="D576" s="239"/>
      <c r="E576" s="239"/>
      <c r="F576" s="242"/>
    </row>
    <row r="577" spans="1:6" x14ac:dyDescent="0.25">
      <c r="A577" s="177">
        <v>10</v>
      </c>
      <c r="B577" s="244" t="s">
        <v>352</v>
      </c>
      <c r="C577" s="239">
        <v>12</v>
      </c>
      <c r="D577" s="239" t="s">
        <v>5</v>
      </c>
      <c r="E577" s="239"/>
      <c r="F577" s="242"/>
    </row>
    <row r="578" spans="1:6" x14ac:dyDescent="0.25">
      <c r="A578" s="177"/>
      <c r="B578" s="243" t="s">
        <v>353</v>
      </c>
      <c r="C578" s="239"/>
      <c r="D578" s="239"/>
      <c r="E578" s="239"/>
      <c r="F578" s="242"/>
    </row>
    <row r="579" spans="1:6" x14ac:dyDescent="0.25">
      <c r="A579" s="177"/>
      <c r="B579" s="243" t="s">
        <v>354</v>
      </c>
      <c r="C579" s="239"/>
      <c r="D579" s="239"/>
      <c r="E579" s="239"/>
      <c r="F579" s="242"/>
    </row>
    <row r="580" spans="1:6" x14ac:dyDescent="0.25">
      <c r="A580" s="177"/>
      <c r="B580" s="243" t="s">
        <v>322</v>
      </c>
      <c r="C580" s="239"/>
      <c r="D580" s="239"/>
      <c r="E580" s="239"/>
      <c r="F580" s="242"/>
    </row>
    <row r="581" spans="1:6" x14ac:dyDescent="0.25">
      <c r="A581" s="177"/>
      <c r="B581" s="243"/>
      <c r="C581" s="239"/>
      <c r="D581" s="239"/>
      <c r="E581" s="239"/>
      <c r="F581" s="242"/>
    </row>
    <row r="582" spans="1:6" x14ac:dyDescent="0.25">
      <c r="A582" s="252"/>
      <c r="B582" s="269"/>
      <c r="C582" s="254"/>
      <c r="D582" s="255"/>
      <c r="E582" s="256"/>
      <c r="F582" s="257"/>
    </row>
    <row r="583" spans="1:6" x14ac:dyDescent="0.25">
      <c r="A583" s="252"/>
      <c r="B583" s="269"/>
      <c r="C583" s="254"/>
      <c r="D583" s="255"/>
      <c r="E583" s="256"/>
      <c r="F583" s="257"/>
    </row>
    <row r="584" spans="1:6" x14ac:dyDescent="0.25">
      <c r="A584" s="262"/>
      <c r="B584" s="270"/>
      <c r="C584" s="263"/>
      <c r="D584" s="264"/>
      <c r="E584" s="265"/>
      <c r="F584" s="266"/>
    </row>
    <row r="585" spans="1:6" x14ac:dyDescent="0.25">
      <c r="A585" s="293" t="s">
        <v>368</v>
      </c>
      <c r="B585" s="293"/>
      <c r="C585" s="293"/>
      <c r="D585" s="293"/>
      <c r="E585" s="220"/>
      <c r="F585" s="221"/>
    </row>
    <row r="586" spans="1:6" x14ac:dyDescent="0.25">
      <c r="A586" s="289" t="s">
        <v>370</v>
      </c>
      <c r="B586" s="289"/>
      <c r="C586" s="289"/>
      <c r="D586" s="289"/>
      <c r="E586" s="222"/>
      <c r="F586" s="223"/>
    </row>
    <row r="587" spans="1:6" x14ac:dyDescent="0.25">
      <c r="A587" s="246"/>
      <c r="B587" s="247" t="s">
        <v>304</v>
      </c>
      <c r="C587" s="248"/>
      <c r="D587" s="249"/>
      <c r="E587" s="250"/>
      <c r="F587" s="251"/>
    </row>
    <row r="588" spans="1:6" x14ac:dyDescent="0.25">
      <c r="A588" s="252"/>
      <c r="B588" s="253" t="s">
        <v>301</v>
      </c>
      <c r="C588" s="254"/>
      <c r="D588" s="255"/>
      <c r="E588" s="256"/>
      <c r="F588" s="257"/>
    </row>
    <row r="589" spans="1:6" x14ac:dyDescent="0.25">
      <c r="A589" s="252"/>
      <c r="B589" s="269"/>
      <c r="C589" s="254"/>
      <c r="D589" s="255"/>
      <c r="E589" s="256"/>
      <c r="F589" s="257"/>
    </row>
    <row r="590" spans="1:6" x14ac:dyDescent="0.25">
      <c r="A590" s="252"/>
      <c r="B590" s="253"/>
      <c r="C590" s="254"/>
      <c r="D590" s="255"/>
      <c r="E590" s="256"/>
      <c r="F590" s="257"/>
    </row>
    <row r="591" spans="1:6" x14ac:dyDescent="0.25">
      <c r="A591" s="252"/>
      <c r="B591" s="269"/>
      <c r="C591" s="254"/>
      <c r="D591" s="255"/>
      <c r="E591" s="256"/>
      <c r="F591" s="257"/>
    </row>
    <row r="592" spans="1:6" x14ac:dyDescent="0.25">
      <c r="A592" s="252"/>
      <c r="B592" s="253"/>
      <c r="C592" s="254"/>
      <c r="D592" s="255"/>
      <c r="E592" s="256"/>
      <c r="F592" s="257"/>
    </row>
    <row r="593" spans="1:6" x14ac:dyDescent="0.25">
      <c r="A593" s="252"/>
      <c r="B593" s="253"/>
      <c r="C593" s="254"/>
      <c r="D593" s="255"/>
      <c r="E593" s="256"/>
      <c r="F593" s="257"/>
    </row>
    <row r="594" spans="1:6" x14ac:dyDescent="0.25">
      <c r="A594" s="252"/>
      <c r="B594" s="253"/>
      <c r="C594" s="254"/>
      <c r="D594" s="255"/>
      <c r="E594" s="256"/>
      <c r="F594" s="257"/>
    </row>
    <row r="595" spans="1:6" x14ac:dyDescent="0.25">
      <c r="A595" s="252"/>
      <c r="B595" s="253"/>
      <c r="C595" s="254"/>
      <c r="D595" s="255"/>
      <c r="E595" s="256"/>
      <c r="F595" s="257"/>
    </row>
    <row r="596" spans="1:6" x14ac:dyDescent="0.25">
      <c r="A596" s="252"/>
      <c r="B596" s="253"/>
      <c r="C596" s="254"/>
      <c r="D596" s="255"/>
      <c r="E596" s="256"/>
      <c r="F596" s="257"/>
    </row>
    <row r="597" spans="1:6" x14ac:dyDescent="0.25">
      <c r="A597" s="252"/>
      <c r="B597" s="269"/>
      <c r="C597" s="254"/>
      <c r="D597" s="255"/>
      <c r="E597" s="256"/>
      <c r="F597" s="257"/>
    </row>
    <row r="598" spans="1:6" x14ac:dyDescent="0.25">
      <c r="A598" s="252"/>
      <c r="B598" s="269"/>
      <c r="C598" s="254"/>
      <c r="D598" s="255"/>
      <c r="E598" s="256"/>
      <c r="F598" s="257"/>
    </row>
    <row r="599" spans="1:6" x14ac:dyDescent="0.25">
      <c r="A599" s="252"/>
      <c r="B599" s="269"/>
      <c r="C599" s="254"/>
      <c r="D599" s="255"/>
      <c r="E599" s="256"/>
      <c r="F599" s="257"/>
    </row>
    <row r="600" spans="1:6" x14ac:dyDescent="0.25">
      <c r="A600" s="252"/>
      <c r="B600" s="269"/>
      <c r="C600" s="254"/>
      <c r="D600" s="255"/>
      <c r="E600" s="256"/>
      <c r="F600" s="257"/>
    </row>
    <row r="601" spans="1:6" x14ac:dyDescent="0.25">
      <c r="A601" s="262"/>
      <c r="B601" s="270"/>
      <c r="C601" s="263"/>
      <c r="D601" s="264"/>
      <c r="E601" s="265"/>
      <c r="F601" s="266"/>
    </row>
    <row r="602" spans="1:6" x14ac:dyDescent="0.25">
      <c r="A602" s="292" t="s">
        <v>362</v>
      </c>
      <c r="B602" s="293"/>
      <c r="C602" s="293"/>
      <c r="D602" s="293"/>
      <c r="E602" s="220"/>
      <c r="F602" s="221"/>
    </row>
    <row r="603" spans="1:6" x14ac:dyDescent="0.25">
      <c r="A603" s="288" t="s">
        <v>372</v>
      </c>
      <c r="B603" s="289"/>
      <c r="C603" s="289"/>
      <c r="D603" s="289"/>
      <c r="E603" s="222"/>
      <c r="F603" s="223"/>
    </row>
    <row r="604" spans="1:6" x14ac:dyDescent="0.25">
      <c r="A604" s="246"/>
      <c r="B604" s="247" t="s">
        <v>363</v>
      </c>
      <c r="C604" s="248"/>
      <c r="D604" s="249"/>
      <c r="E604" s="250"/>
      <c r="F604" s="251"/>
    </row>
    <row r="605" spans="1:6" x14ac:dyDescent="0.25">
      <c r="A605" s="252"/>
      <c r="B605" s="253" t="s">
        <v>302</v>
      </c>
      <c r="C605" s="254"/>
      <c r="D605" s="255"/>
      <c r="E605" s="256"/>
      <c r="F605" s="257"/>
    </row>
    <row r="606" spans="1:6" x14ac:dyDescent="0.25">
      <c r="A606" s="252"/>
      <c r="B606" s="269"/>
      <c r="C606" s="254"/>
      <c r="D606" s="255"/>
      <c r="E606" s="256"/>
      <c r="F606" s="257"/>
    </row>
    <row r="607" spans="1:6" x14ac:dyDescent="0.25">
      <c r="A607" s="252"/>
      <c r="B607" s="253"/>
      <c r="C607" s="254"/>
      <c r="D607" s="255"/>
      <c r="E607" s="256"/>
      <c r="F607" s="257"/>
    </row>
    <row r="608" spans="1:6" x14ac:dyDescent="0.25">
      <c r="A608" s="252"/>
      <c r="B608" s="269"/>
      <c r="C608" s="254"/>
      <c r="D608" s="255"/>
      <c r="E608" s="256"/>
      <c r="F608" s="257"/>
    </row>
    <row r="609" spans="1:6" x14ac:dyDescent="0.25">
      <c r="A609" s="252"/>
      <c r="B609" s="269"/>
      <c r="C609" s="254"/>
      <c r="D609" s="255"/>
      <c r="E609" s="256"/>
      <c r="F609" s="257"/>
    </row>
    <row r="610" spans="1:6" x14ac:dyDescent="0.25">
      <c r="A610" s="252"/>
      <c r="B610" s="271"/>
      <c r="C610" s="254"/>
      <c r="D610" s="255"/>
      <c r="E610" s="256"/>
      <c r="F610" s="257"/>
    </row>
    <row r="611" spans="1:6" x14ac:dyDescent="0.25">
      <c r="A611" s="252"/>
      <c r="B611" s="253"/>
      <c r="C611" s="254"/>
      <c r="D611" s="255"/>
      <c r="E611" s="256"/>
      <c r="F611" s="257"/>
    </row>
    <row r="612" spans="1:6" x14ac:dyDescent="0.25">
      <c r="A612" s="252"/>
      <c r="B612" s="269"/>
      <c r="C612" s="254"/>
      <c r="D612" s="259"/>
      <c r="E612" s="256"/>
      <c r="F612" s="257"/>
    </row>
    <row r="613" spans="1:6" x14ac:dyDescent="0.25">
      <c r="A613" s="252"/>
      <c r="B613" s="269"/>
      <c r="C613" s="254"/>
      <c r="D613" s="259"/>
      <c r="E613" s="256"/>
      <c r="F613" s="257"/>
    </row>
    <row r="614" spans="1:6" x14ac:dyDescent="0.25">
      <c r="A614" s="252"/>
      <c r="B614" s="269"/>
      <c r="C614" s="254"/>
      <c r="D614" s="259"/>
      <c r="E614" s="256"/>
      <c r="F614" s="257"/>
    </row>
    <row r="615" spans="1:6" x14ac:dyDescent="0.25">
      <c r="A615" s="252"/>
      <c r="B615" s="269"/>
      <c r="C615" s="254"/>
      <c r="D615" s="259"/>
      <c r="E615" s="256"/>
      <c r="F615" s="257"/>
    </row>
    <row r="616" spans="1:6" x14ac:dyDescent="0.25">
      <c r="A616" s="252"/>
      <c r="B616" s="253"/>
      <c r="C616" s="254"/>
      <c r="D616" s="255"/>
      <c r="E616" s="256"/>
      <c r="F616" s="257"/>
    </row>
    <row r="617" spans="1:6" x14ac:dyDescent="0.25">
      <c r="A617" s="252"/>
      <c r="B617" s="269"/>
      <c r="C617" s="254"/>
      <c r="D617" s="255"/>
      <c r="E617" s="256"/>
      <c r="F617" s="257"/>
    </row>
    <row r="618" spans="1:6" x14ac:dyDescent="0.25">
      <c r="A618" s="252"/>
      <c r="B618" s="269"/>
      <c r="C618" s="254"/>
      <c r="D618" s="259"/>
      <c r="E618" s="256"/>
      <c r="F618" s="257"/>
    </row>
    <row r="619" spans="1:6" x14ac:dyDescent="0.25">
      <c r="A619" s="252"/>
      <c r="B619" s="269"/>
      <c r="C619" s="254"/>
      <c r="D619" s="259"/>
      <c r="E619" s="256"/>
      <c r="F619" s="257"/>
    </row>
    <row r="620" spans="1:6" x14ac:dyDescent="0.25">
      <c r="A620" s="252"/>
      <c r="B620" s="269"/>
      <c r="C620" s="254"/>
      <c r="D620" s="259"/>
      <c r="E620" s="256"/>
      <c r="F620" s="257"/>
    </row>
    <row r="621" spans="1:6" x14ac:dyDescent="0.25">
      <c r="A621" s="292" t="s">
        <v>364</v>
      </c>
      <c r="B621" s="293"/>
      <c r="C621" s="293"/>
      <c r="D621" s="293"/>
      <c r="E621" s="220"/>
      <c r="F621" s="221"/>
    </row>
    <row r="622" spans="1:6" x14ac:dyDescent="0.25">
      <c r="A622" s="288" t="s">
        <v>371</v>
      </c>
      <c r="B622" s="289"/>
      <c r="C622" s="289"/>
      <c r="D622" s="289"/>
      <c r="E622" s="222"/>
      <c r="F622" s="223"/>
    </row>
  </sheetData>
  <mergeCells count="20">
    <mergeCell ref="B276:B277"/>
    <mergeCell ref="A2:B2"/>
    <mergeCell ref="A3:B3"/>
    <mergeCell ref="A8:B8"/>
    <mergeCell ref="A9:B9"/>
    <mergeCell ref="A10:F10"/>
    <mergeCell ref="A622:D622"/>
    <mergeCell ref="E504:E513"/>
    <mergeCell ref="F504:F513"/>
    <mergeCell ref="E533:E537"/>
    <mergeCell ref="F533:F537"/>
    <mergeCell ref="A621:D621"/>
    <mergeCell ref="A585:D585"/>
    <mergeCell ref="A586:D586"/>
    <mergeCell ref="C504:C513"/>
    <mergeCell ref="D504:D513"/>
    <mergeCell ref="C533:C537"/>
    <mergeCell ref="D533:D537"/>
    <mergeCell ref="A602:D602"/>
    <mergeCell ref="A603:D603"/>
  </mergeCells>
  <pageMargins left="0.5" right="0.5" top="0.5" bottom="0.5" header="0.3" footer="0.3"/>
  <pageSetup paperSize="9" orientation="portrait" r:id="rId1"/>
  <headerFooter>
    <firstFooter>&amp;CPage &amp;P of &amp;N</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Summery</vt:lpstr>
      <vt:lpstr>BOQ</vt:lpstr>
      <vt:lpstr>BOQ!Print_Area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AISHATH HUSSAIN</cp:lastModifiedBy>
  <cp:lastPrinted>2017-07-20T06:49:24Z</cp:lastPrinted>
  <dcterms:created xsi:type="dcterms:W3CDTF">2009-10-23T12:30:50Z</dcterms:created>
  <dcterms:modified xsi:type="dcterms:W3CDTF">2017-07-31T06:50:10Z</dcterms:modified>
</cp:coreProperties>
</file>