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f_1914\Desktop\HulhuMale Police station 2017\"/>
    </mc:Choice>
  </mc:AlternateContent>
  <bookViews>
    <workbookView xWindow="360" yWindow="435" windowWidth="20730" windowHeight="9750" activeTab="2"/>
  </bookViews>
  <sheets>
    <sheet name="COVER SHEET" sheetId="11" r:id="rId1"/>
    <sheet name="SUMMERY" sheetId="5" r:id="rId2"/>
    <sheet name="BOQ" sheetId="6" r:id="rId3"/>
    <sheet name="BOUNDARY BOQ" sheetId="14" r:id="rId4"/>
  </sheets>
  <definedNames>
    <definedName name="_xlnm.Print_Area" localSheetId="2">BOQ!$A$1:$F$1052</definedName>
    <definedName name="_xlnm.Print_Area" localSheetId="3">'BOUNDARY BOQ'!$A$1:$F$204</definedName>
    <definedName name="_xlnm.Print_Area" localSheetId="0">'COVER SHEET'!$A$1:$H$44</definedName>
    <definedName name="_xlnm.Print_Area" localSheetId="1">SUMMERY!$A$1:$C$35</definedName>
    <definedName name="_xlnm.Print_Titles" localSheetId="2">BOQ!#REF!</definedName>
    <definedName name="_xlnm.Print_Titles" localSheetId="3">'BOUNDARY BOQ'!#REF!</definedName>
  </definedNames>
  <calcPr calcId="152511"/>
</workbook>
</file>

<file path=xl/calcChain.xml><?xml version="1.0" encoding="utf-8"?>
<calcChain xmlns="http://schemas.openxmlformats.org/spreadsheetml/2006/main">
  <c r="C118" i="6" l="1"/>
  <c r="C748" i="6" l="1"/>
  <c r="C763" i="6"/>
  <c r="C793" i="6" l="1"/>
  <c r="C791" i="6"/>
  <c r="C792" i="6"/>
  <c r="C790" i="6"/>
  <c r="B634" i="6" l="1"/>
  <c r="C634" i="6"/>
  <c r="C116" i="14" l="1"/>
  <c r="C120" i="14" l="1"/>
  <c r="C81" i="14"/>
  <c r="C69" i="14"/>
  <c r="C70" i="14"/>
  <c r="C82" i="14"/>
  <c r="C93" i="14"/>
  <c r="C92" i="14"/>
  <c r="C91" i="14"/>
  <c r="C90" i="14"/>
  <c r="C65" i="14"/>
  <c r="C80" i="14"/>
  <c r="C79" i="14"/>
  <c r="C78" i="14"/>
  <c r="C77" i="14"/>
  <c r="C76" i="14"/>
  <c r="C75" i="14"/>
  <c r="C57" i="14"/>
  <c r="C56" i="14"/>
  <c r="C32" i="14"/>
  <c r="C31" i="14"/>
  <c r="C30" i="14"/>
  <c r="C27" i="14"/>
  <c r="C26" i="14"/>
  <c r="C15" i="14"/>
  <c r="C19" i="14"/>
  <c r="C20" i="14"/>
  <c r="C18" i="14"/>
  <c r="C17" i="14"/>
  <c r="C16" i="14"/>
  <c r="C64" i="14"/>
  <c r="C63" i="14"/>
  <c r="C68" i="14"/>
  <c r="C67" i="14"/>
  <c r="C66" i="14"/>
  <c r="C632" i="6"/>
  <c r="C633" i="6"/>
  <c r="C631" i="6"/>
  <c r="B632" i="6"/>
  <c r="B633" i="6"/>
  <c r="B631" i="6"/>
  <c r="B627" i="6"/>
  <c r="B625" i="6"/>
  <c r="B626" i="6"/>
  <c r="B624" i="6"/>
  <c r="C619" i="6"/>
  <c r="C620" i="6"/>
  <c r="B616" i="6"/>
  <c r="B617" i="6"/>
  <c r="B618" i="6"/>
  <c r="B619" i="6"/>
  <c r="B620" i="6"/>
  <c r="B615" i="6"/>
  <c r="C599" i="6"/>
  <c r="C598" i="6"/>
  <c r="C588" i="6"/>
  <c r="C587" i="6"/>
  <c r="C580" i="6"/>
  <c r="C579" i="6"/>
  <c r="C221" i="6"/>
  <c r="C210" i="6"/>
  <c r="C198" i="6"/>
  <c r="C162" i="6"/>
  <c r="C151" i="6"/>
  <c r="C139" i="6"/>
  <c r="C403" i="6"/>
  <c r="C625" i="6" s="1"/>
  <c r="C404" i="6"/>
  <c r="C626" i="6" s="1"/>
  <c r="C405" i="6"/>
  <c r="C627" i="6" s="1"/>
  <c r="C402" i="6"/>
  <c r="C624" i="6" s="1"/>
  <c r="C395" i="6"/>
  <c r="C616" i="6" s="1"/>
  <c r="C396" i="6"/>
  <c r="C617" i="6" s="1"/>
  <c r="C397" i="6"/>
  <c r="C618" i="6" s="1"/>
  <c r="C394" i="6"/>
  <c r="C615" i="6" s="1"/>
  <c r="C377" i="6"/>
  <c r="C393" i="6" s="1"/>
  <c r="C158" i="14" l="1"/>
  <c r="C318" i="6"/>
  <c r="C316" i="6"/>
  <c r="C278" i="6"/>
  <c r="C258" i="6"/>
  <c r="C323" i="6"/>
  <c r="C322" i="6"/>
  <c r="C321" i="6"/>
  <c r="C303" i="6"/>
  <c r="C302" i="6"/>
  <c r="C301" i="6"/>
  <c r="C283" i="6"/>
  <c r="C282" i="6"/>
  <c r="C326" i="6"/>
  <c r="C306" i="6"/>
  <c r="C286" i="6"/>
  <c r="C281" i="6"/>
  <c r="C298" i="6"/>
  <c r="C296" i="6"/>
  <c r="C277" i="6"/>
  <c r="C257" i="6"/>
  <c r="C174" i="6"/>
  <c r="C113" i="6"/>
  <c r="C244" i="6"/>
  <c r="C243" i="6"/>
  <c r="C185" i="6" l="1"/>
  <c r="C186" i="6"/>
  <c r="C184" i="6"/>
  <c r="C124" i="6"/>
  <c r="C127" i="6" l="1"/>
  <c r="C126" i="6"/>
  <c r="C125" i="6"/>
  <c r="C224" i="6"/>
  <c r="C218" i="6"/>
  <c r="C217" i="6"/>
  <c r="C216" i="6"/>
  <c r="C215" i="6"/>
  <c r="C214" i="6"/>
  <c r="C213" i="6"/>
  <c r="C206" i="6"/>
  <c r="C205" i="6"/>
  <c r="C204" i="6"/>
  <c r="C203" i="6"/>
  <c r="C202" i="6"/>
  <c r="C201" i="6"/>
  <c r="C194" i="6"/>
  <c r="C193" i="6"/>
  <c r="C192" i="6"/>
  <c r="C191" i="6"/>
  <c r="C190" i="6"/>
  <c r="C189" i="6"/>
  <c r="C181" i="6"/>
  <c r="C197" i="6" s="1"/>
  <c r="C209" i="6" s="1"/>
  <c r="C180" i="6"/>
  <c r="C179" i="6"/>
  <c r="C176" i="6"/>
  <c r="C175" i="6"/>
  <c r="C173" i="6"/>
  <c r="C172" i="6"/>
  <c r="C171" i="6"/>
  <c r="C137" i="6" l="1"/>
  <c r="C136" i="6"/>
  <c r="C149" i="6"/>
  <c r="C148" i="6"/>
  <c r="C160" i="6"/>
  <c r="C161" i="6"/>
  <c r="C166" i="6"/>
  <c r="C165" i="6"/>
  <c r="C155" i="6"/>
  <c r="C154" i="6"/>
  <c r="C143" i="6"/>
  <c r="C142" i="6"/>
  <c r="C135" i="6"/>
  <c r="C147" i="6" s="1"/>
  <c r="C159" i="6" s="1"/>
  <c r="C134" i="6"/>
  <c r="C146" i="6" s="1"/>
  <c r="C158" i="6" s="1"/>
  <c r="C133" i="6"/>
  <c r="C145" i="6" s="1"/>
  <c r="C157" i="6" s="1"/>
  <c r="C132" i="6"/>
  <c r="C144" i="6" s="1"/>
  <c r="C156" i="6" s="1"/>
  <c r="C131" i="6"/>
  <c r="C130" i="6"/>
  <c r="C120" i="6"/>
  <c r="C121" i="6"/>
  <c r="C138" i="6" s="1"/>
  <c r="C150" i="6" s="1"/>
  <c r="C115" i="6"/>
  <c r="C119" i="6"/>
  <c r="C114" i="6"/>
  <c r="C112" i="6"/>
  <c r="C111" i="6"/>
  <c r="C110" i="6"/>
  <c r="C103" i="6"/>
  <c r="C102" i="6"/>
  <c r="C101" i="6"/>
  <c r="C100" i="6"/>
  <c r="C84" i="6"/>
  <c r="C83" i="6"/>
  <c r="C82" i="6"/>
  <c r="C81" i="6"/>
  <c r="C77" i="6"/>
  <c r="C76" i="6"/>
  <c r="C75" i="6"/>
  <c r="C67" i="6"/>
  <c r="C68" i="6"/>
  <c r="C66" i="6"/>
  <c r="C61" i="6"/>
  <c r="C60" i="6"/>
  <c r="C59" i="6"/>
</calcChain>
</file>

<file path=xl/sharedStrings.xml><?xml version="1.0" encoding="utf-8"?>
<sst xmlns="http://schemas.openxmlformats.org/spreadsheetml/2006/main" count="1405" uniqueCount="683">
  <si>
    <t>GROUND WORKS</t>
  </si>
  <si>
    <t>Nos</t>
  </si>
  <si>
    <t>Ground Floor</t>
  </si>
  <si>
    <t>First Floor</t>
  </si>
  <si>
    <t>Foundation</t>
  </si>
  <si>
    <t>WALLS</t>
  </si>
  <si>
    <t>nos</t>
  </si>
  <si>
    <t>Bill No</t>
  </si>
  <si>
    <t>Description</t>
  </si>
  <si>
    <t>Amount</t>
  </si>
  <si>
    <t>Item</t>
  </si>
  <si>
    <t>Unit</t>
  </si>
  <si>
    <t>Qty</t>
  </si>
  <si>
    <t>Rate</t>
  </si>
  <si>
    <t>PRELIMINARIES</t>
  </si>
  <si>
    <t>Abbreviations</t>
  </si>
  <si>
    <t>m - metre</t>
  </si>
  <si>
    <t>m³ - cubic metre</t>
  </si>
  <si>
    <t>m² - square metre</t>
  </si>
  <si>
    <t>Lm - Linear metre</t>
  </si>
  <si>
    <t>t - tonnes</t>
  </si>
  <si>
    <t>incl - including</t>
  </si>
  <si>
    <t>mm - millimetre</t>
  </si>
  <si>
    <t>dia - diameter</t>
  </si>
  <si>
    <t>SS - Stainless Steel</t>
  </si>
  <si>
    <t>GI - Galvanised Iron</t>
  </si>
  <si>
    <t>item</t>
  </si>
  <si>
    <t>TOTAL OF BILL No: 01 - Carried over to summary</t>
  </si>
  <si>
    <t>BILL No: 02</t>
  </si>
  <si>
    <t>m²</t>
  </si>
  <si>
    <t>m³</t>
  </si>
  <si>
    <t>BILL No: 02 - GROUND WORKS</t>
  </si>
  <si>
    <t>TOTAL OF BILL No: 02 - Carried over to summary</t>
  </si>
  <si>
    <t>BILL No: 03</t>
  </si>
  <si>
    <t>CONCRETE</t>
  </si>
  <si>
    <t xml:space="preserve"> </t>
  </si>
  <si>
    <t>3.3.1</t>
  </si>
  <si>
    <t>3.3.2</t>
  </si>
  <si>
    <t>3.3.3</t>
  </si>
  <si>
    <t>First floor</t>
  </si>
  <si>
    <t>3.3.4</t>
  </si>
  <si>
    <t>Roof Level</t>
  </si>
  <si>
    <t>3.4.1</t>
  </si>
  <si>
    <t>3.4.2</t>
  </si>
  <si>
    <t>3.4.3</t>
  </si>
  <si>
    <t>3.4.4</t>
  </si>
  <si>
    <t>3.5.1</t>
  </si>
  <si>
    <t>3.5.2</t>
  </si>
  <si>
    <t>3.5.3</t>
  </si>
  <si>
    <t>3.5.4</t>
  </si>
  <si>
    <t>TOTAL OF BILL No: 03 - Carried over to summary</t>
  </si>
  <si>
    <t>BILL No: 04</t>
  </si>
  <si>
    <t>MASONRY AND PLASTERING</t>
  </si>
  <si>
    <t>Ground floor</t>
  </si>
  <si>
    <t>BILL No: 04 - MASONRY AND PLASTERING</t>
  </si>
  <si>
    <t>TOTAL OF BILL No: 04 - Carried over to summary</t>
  </si>
  <si>
    <t>BILL No: 05</t>
  </si>
  <si>
    <t>m</t>
  </si>
  <si>
    <t>TOTAL OF BILL No: 05 - Carried over to summary</t>
  </si>
  <si>
    <t>BILL No: 06</t>
  </si>
  <si>
    <t>TOTAL OF BILL No: 06 - Carried over to summary</t>
  </si>
  <si>
    <t>TOTAL OF BILL No: 07 - Carried over to summary</t>
  </si>
  <si>
    <t>BILL N0: 08</t>
  </si>
  <si>
    <t>DOORS AND WINDOWS</t>
  </si>
  <si>
    <t>TOTAL OF BILL No: 08 - Carried over to summary</t>
  </si>
  <si>
    <t>FINISHES</t>
  </si>
  <si>
    <t>PAINTING</t>
  </si>
  <si>
    <t>TOTAL OF BILL No: 11 - Carried over to summary</t>
  </si>
  <si>
    <t>HYDRAULICS &amp; DRAINAGE</t>
  </si>
  <si>
    <t>Floor drain</t>
  </si>
  <si>
    <t>TOTAL OF BILL No: 12 - Carried over to summary</t>
  </si>
  <si>
    <t>TOTAL OF BILL No: 13 - Carried over to summary</t>
  </si>
  <si>
    <t>Muslim Shower</t>
  </si>
  <si>
    <t>Note: Rates shall include for: all necessary boarding, supports, erecting, framing, temporary cambering, cutting, perforations for reinforcing bars, bolts, straps, ties, hangers, pipes and removal of formwork.</t>
  </si>
  <si>
    <t>t</t>
  </si>
  <si>
    <t>BILL OF QUANTITIES</t>
  </si>
  <si>
    <t>BILL N0: 01</t>
  </si>
  <si>
    <t>SITE MANAGEMENT COST</t>
  </si>
  <si>
    <t>SIGN BOARD</t>
  </si>
  <si>
    <t>Allow for sign board</t>
  </si>
  <si>
    <t>BILL N0: 01 -PRELIMINARIES</t>
  </si>
  <si>
    <t>SITE CLEARING</t>
  </si>
  <si>
    <t>Clear site generally, whenever necessary cutting down trees, irrespective of sizes, grubbing roots, stumps etc. dispose of and carting debris, loose boulders, waste materials away from the site.</t>
  </si>
  <si>
    <t>EXCAVATION</t>
  </si>
  <si>
    <t xml:space="preserve">Note: Excavation quantities are measured to the faces of concrete members. Rates shall include for all additional excavation required to place the formwork/shuttering and dewatering the trenches for the required days. </t>
  </si>
  <si>
    <t>BACK FILLING</t>
  </si>
  <si>
    <t>GENERAL</t>
  </si>
  <si>
    <t>(b) Rates shall include supply of all formwork item including form oil, timber, plywood, nails etc.</t>
  </si>
  <si>
    <t>LEAN CONCRETE</t>
  </si>
  <si>
    <t>Note: Quantity is measured to the edges of concrete members. Rates shall be inclusive of any additional concrete required to place the formwork.</t>
  </si>
  <si>
    <t>REINFORCED CONCRETE</t>
  </si>
  <si>
    <t>REINFORCEMENT</t>
  </si>
  <si>
    <t>16 mm dia. bars in tie beams</t>
  </si>
  <si>
    <t>6 mm dia. bars in tie beams</t>
  </si>
  <si>
    <t>16 mm dia. bars in columns</t>
  </si>
  <si>
    <t>6 mm dia. bars in columns</t>
  </si>
  <si>
    <t>16 mm dia. bars in beams</t>
  </si>
  <si>
    <t>6 mm dia. bars in beams</t>
  </si>
  <si>
    <t>BILL No: 03 - CONCRETE</t>
  </si>
  <si>
    <t>PLASTERING</t>
  </si>
  <si>
    <t>(b) Rates shall include for all painting and finishing.</t>
  </si>
  <si>
    <t>(c) Rates shall include for fabrication and erection of temporary supports and fixing into position</t>
  </si>
  <si>
    <t>CEILING</t>
  </si>
  <si>
    <t>BILL N0: 06 - CEILINGS</t>
  </si>
  <si>
    <t>BILL N0: 07</t>
  </si>
  <si>
    <t>BILL N0: 07 -DOORS AND WINDOWS</t>
  </si>
  <si>
    <t>FLOOR FINISHES</t>
  </si>
  <si>
    <t>8.2.1</t>
  </si>
  <si>
    <t>8.2.2</t>
  </si>
  <si>
    <t>BILL No: 08 - FINISHES</t>
  </si>
  <si>
    <t>BILL No: 09</t>
  </si>
  <si>
    <t>Sanitary Fixtures &amp; Accessories</t>
  </si>
  <si>
    <t>DRAINAGE</t>
  </si>
  <si>
    <t>WALLS / CONCRETE SURFACES</t>
  </si>
  <si>
    <t>CEILING / SOFFIT OF SLAB</t>
  </si>
  <si>
    <t>ELECTRICAL &amp; SPECIFIC INSTALLATIONS</t>
  </si>
  <si>
    <t>ELECTRICAL BOARDS</t>
  </si>
  <si>
    <t>ELECTRICAL WIRING</t>
  </si>
  <si>
    <t>LIGHTING</t>
  </si>
  <si>
    <t xml:space="preserve">ADDITIONS </t>
  </si>
  <si>
    <t xml:space="preserve"> GRAND TOTAL </t>
  </si>
  <si>
    <t>Nos - numbers</t>
  </si>
  <si>
    <t>Allow for all on and off site management cost including cost of certified site engineer,foreman and assistants, temporary services, telephone, fax,hoardings, guards and similler.</t>
  </si>
  <si>
    <t>CLEAN - UP</t>
  </si>
  <si>
    <t>Allow for clean- up of completed works and site up on completion.</t>
  </si>
  <si>
    <t>(a) Rates Shall include for: leveling, grading, triming, compecting to faces of excavation, keep sides plumb, back filling, consolidating and disposing surplus soil.</t>
  </si>
  <si>
    <t>Note:(a) Rates shall include for levelling, grading, trimming, compacting and similar.</t>
  </si>
  <si>
    <t xml:space="preserve">        (b) Ground need to be compected to the requred density by the consultant.</t>
  </si>
  <si>
    <t>DAMP PROOF MEMBRANE</t>
  </si>
  <si>
    <t>Note: Rates shall include for: dressing around and sealing to avoid all penetrations, laps and turnups.</t>
  </si>
  <si>
    <t>(c) Mix ratio for  reinforced concrete shall be 1:2:3 and lean concrete shall be 1:3:6 by volume.</t>
  </si>
  <si>
    <t>Add water proofing compound to concrete mix for walls and cover slab below ground level.</t>
  </si>
  <si>
    <t>Staircase including waist, raise, going, midlanding, etc.. upto first floor level.</t>
  </si>
  <si>
    <t>Note: In-situ reinforced concrete to:</t>
  </si>
  <si>
    <t>10 mm dia. bars in staircase</t>
  </si>
  <si>
    <t>10 mm dia. bars in slabs</t>
  </si>
  <si>
    <t>(a)Rates shall include for: blocks, cutting or leaving holes and openings as recesses, building in pipes, conduits, sleeves and similar as required for all trades; leaving surfaces rough or raking out joints for plastering and flashing, bedding  frames.</t>
  </si>
  <si>
    <t>ALL EXTERNAL WALLS</t>
  </si>
  <si>
    <t>4.2.1</t>
  </si>
  <si>
    <t xml:space="preserve">First Floor </t>
  </si>
  <si>
    <t>ALL INTERNAL WALLS</t>
  </si>
  <si>
    <t>(b) Mix ratio for Plastering &amp; masonry shall be 1:3 Cement Mortar, tie rods, compression gap filler, nylon / plastic mesh as specified.</t>
  </si>
  <si>
    <t>4.3.1</t>
  </si>
  <si>
    <t>4.4.1</t>
  </si>
  <si>
    <t>4.4.2</t>
  </si>
  <si>
    <t>CEMENT SCREED FINISH</t>
  </si>
  <si>
    <t>Rates shall include for: all labour in framing, notching and fitting around projections, pipes, light fittings, hatches, grilles and similar and complete with cleats, packers, wedges and timber beeding, etc…. similar nail and screws.</t>
  </si>
  <si>
    <t>(a) Rates shall include for locks, latches, closures, push plates, pull handles, bolts, kick plates, hinges,door closer,door stoppers and all door &amp; window hardware.</t>
  </si>
  <si>
    <t>(b) Rates shall include for door frames, mullions, transoms, trims, glazing, tinting, timber panels, boarding, framing, lining, fastenings and all fixings.</t>
  </si>
  <si>
    <t>(c) All Aluminium door abd windows shall be 60-80 micron aluminium.</t>
  </si>
  <si>
    <t>(d) All Timber doors shall Solid timber paneled door with paint finish.</t>
  </si>
  <si>
    <t>(e) All Windows Glazing shall be 6-12mm blue reflective glass. (see door and window schedule)</t>
  </si>
  <si>
    <t>7.1.1</t>
  </si>
  <si>
    <t>7.1.2</t>
  </si>
  <si>
    <t>Rates for tiling shall include for: fixing, bedding, grouting, pointing, finishing and any other similar works to ensure the required finish.</t>
  </si>
  <si>
    <t>(b) All pipe work and fittings shall be high pressure PVC.</t>
  </si>
  <si>
    <t>(c) Rates shall include for supply and fixing of all pipes.</t>
  </si>
  <si>
    <t>Apply 2 coats of Brush Bond or similar on all concrete and masonry plastered surfaces below ground level in accordance with manufacturer's instructions.</t>
  </si>
  <si>
    <t xml:space="preserve">(a) Rates shall include for: provision to place in position; casting of all required items and finishing after removal of formwork and  additional concrete required to conform to structural and excavated tolerances. </t>
  </si>
  <si>
    <t>PIPE WORK</t>
  </si>
  <si>
    <t>Note: (a) Rates shall include for excavation, maintaining faces of drain pipe trenches and pits, backfilling, disposal of surplus soil, bends, junctions, reducers, expansion joints and all joints and other incidental materials.</t>
  </si>
  <si>
    <t xml:space="preserve">           (b) All pipework shall be PVC</t>
  </si>
  <si>
    <t xml:space="preserve"> 75mm ø  UPVC Rainwater down pipe from roof to the rainwater collection tank</t>
  </si>
  <si>
    <t>Allow for ground water connection and internal pipe works well to all toilets, laundarys inc. supply and laying of all pipe works.</t>
  </si>
  <si>
    <t>Allow for fresh water connection and internal pipework rain water tank to all toilets, laundarys, kitchen and counters inc. supply and laying of all pipes.</t>
  </si>
  <si>
    <t>Allow for Waste water and sewage connection and internal pipe works from all the toilets  inc. supply and laying of pipes.</t>
  </si>
  <si>
    <t>PUMPING SYSTEM</t>
  </si>
  <si>
    <t>Note: Supply and installation of appropriate capacity water pump ( fresh water and ground water ) complete pump system with automatic controle board including connecting valves to pipework and electricity as per requirements "Davy, Groundfos or equivalant".</t>
  </si>
  <si>
    <t>For Ground Water Connection</t>
  </si>
  <si>
    <t>DISCHARGE PIPEWORK</t>
  </si>
  <si>
    <t>All pipe connection from fixtures and upto the inspection chember.</t>
  </si>
  <si>
    <t>INSPECTION CHEMBER</t>
  </si>
  <si>
    <t>REINWATER DISCHAREGE PIPE LINE</t>
  </si>
  <si>
    <t>(a) Rates shall include for: the provision, erection and removal of scaffolding, preparation, rubbing down between coats and similar work, the protection and/or masking floors, fittings and similar work, removing and replacing door window furniture</t>
  </si>
  <si>
    <t>(a) Design, provide and install electrical network for the entire building complete in accordance to the standerds set by the local governing body 'STELCO'.</t>
  </si>
  <si>
    <t>(b) Rates shall include for: screws, nails, bolts, nuts, standard cable fixing or supporting clips, brackets, straps, rivets, plugs and all incidental accessories</t>
  </si>
  <si>
    <t>(c) Rates for work in trench shall include for: excavation, maintaining faces of excavations, backfilling, compaction, appropriate cable covers, warning tape and disposal of surplus spoil.</t>
  </si>
  <si>
    <t>(d) Rates for electrical isolators, conduits, fittings, equipment and similar items shall include for: all fixings to various building surfaces.</t>
  </si>
  <si>
    <t>(e) Light end and switch end of wiring together measured as one point.</t>
  </si>
  <si>
    <t>(f) A point wiring for power points is measured as one point for each socket outlet; other end of wire is not included in the quantity.</t>
  </si>
  <si>
    <t xml:space="preserve">(g) Rates shall include for supply and complete installation. </t>
  </si>
  <si>
    <t>(h) Three phase power supply.</t>
  </si>
  <si>
    <t>MAIN CONNECTIONS</t>
  </si>
  <si>
    <t>Allow for connection to electrical mains from out side substation to main panel board.</t>
  </si>
  <si>
    <t>Allow for connection to electrical mains from main panel board to floor floor distribution boards.</t>
  </si>
  <si>
    <t>Note: Electrical wiring with copper conductor cable in conduits in walls and concrete  as per government regulations including necessary D-boards at each level.</t>
  </si>
  <si>
    <t>Note: Complete installation, including for all connections, earthing, painting, testing and similar of:</t>
  </si>
  <si>
    <t>Electric meter</t>
  </si>
  <si>
    <t>Note: All lights shall be of 'PHILIPS brand or equivalent', all switches, sockets etc. shall be 'LEGRAND brand or equivalent'.</t>
  </si>
  <si>
    <t xml:space="preserve">DN - Drawing number from drawings </t>
  </si>
  <si>
    <t xml:space="preserve">SN - Sheet number from drawings </t>
  </si>
  <si>
    <t>Wash Basins</t>
  </si>
  <si>
    <t>Water Closets</t>
  </si>
  <si>
    <t xml:space="preserve">Note: (a)Sanitary fixtures complete including brackets, stop valves, fittings etc. </t>
  </si>
  <si>
    <t xml:space="preserve">          (c)All fixtures shall be of 'COTTO' brand. </t>
  </si>
  <si>
    <t xml:space="preserve">          (b)All sanitary fittings shall be of 'COTTO' brand. </t>
  </si>
  <si>
    <t xml:space="preserve">         (d) All Taps, Hand shower, Head shower, Bidet shower, towel ring, and towel bar should be plastic.</t>
  </si>
  <si>
    <t xml:space="preserve">         ( e) All pipes shall be of 'UPVC' .</t>
  </si>
  <si>
    <t>Stop Valves</t>
  </si>
  <si>
    <t>Wash Basin Taps</t>
  </si>
  <si>
    <r>
      <t>m</t>
    </r>
    <r>
      <rPr>
        <vertAlign val="superscript"/>
        <sz val="10"/>
        <rFont val="Times New Roman"/>
        <family val="1"/>
      </rPr>
      <t>2</t>
    </r>
  </si>
  <si>
    <r>
      <t xml:space="preserve">Note: 20mm Thick cement plastering on all </t>
    </r>
    <r>
      <rPr>
        <b/>
        <sz val="10"/>
        <rFont val="Times New Roman"/>
        <family val="1"/>
      </rPr>
      <t>EXTERNAL WALLS</t>
    </r>
    <r>
      <rPr>
        <sz val="10"/>
        <rFont val="Times New Roman"/>
        <family val="1"/>
      </rPr>
      <t xml:space="preserve"> and concrete surface with 1:4 cement mortor mix as specified incl. wire mesh at joints of concrete surfaces and walls ( first, second coats ).</t>
    </r>
  </si>
  <si>
    <r>
      <t xml:space="preserve">Note: Oil based emultion paint system with textured finish on plastered and concrete surfaces of all </t>
    </r>
    <r>
      <rPr>
        <b/>
        <sz val="10"/>
        <rFont val="Times New Roman"/>
        <family val="1"/>
      </rPr>
      <t>EXTERNAL WALL</t>
    </r>
    <r>
      <rPr>
        <sz val="10"/>
        <rFont val="Times New Roman"/>
        <family val="1"/>
      </rPr>
      <t>. 1 coat of wall sealer, 1 coat of textured and 2 coat of paint.</t>
    </r>
  </si>
  <si>
    <t>FORMWORK</t>
  </si>
  <si>
    <t>Note: (a) Rates shall include for: cleaning, fabrication, placing, the provision for all necessary temporary fixings and supports including tie wire and chair supports, laps and wastage.</t>
  </si>
  <si>
    <t xml:space="preserve">         (c) The exact length exclusive of laps are given. The rates shall take into account laps and any wastage.</t>
  </si>
  <si>
    <t xml:space="preserve">          (b) All reinforcing bars except 6mm dia bars shall be high strength deformed bars.</t>
  </si>
  <si>
    <t>Timber door units</t>
  </si>
  <si>
    <t>Aluminium window units</t>
  </si>
  <si>
    <t>9.2.1</t>
  </si>
  <si>
    <t>9.2.2</t>
  </si>
  <si>
    <t>Wiring to Lights and fans.</t>
  </si>
  <si>
    <t>Wiring to Socket outlets.</t>
  </si>
  <si>
    <t xml:space="preserve">OMMITIONS </t>
  </si>
  <si>
    <t>BILL No: 09 - PAINTING</t>
  </si>
  <si>
    <t>TOTAL OF BILL No: 09 - Carried over to summary</t>
  </si>
  <si>
    <t>BILL No: 11</t>
  </si>
  <si>
    <t>BILL No:13</t>
  </si>
  <si>
    <t>Second Floor</t>
  </si>
  <si>
    <t>Staircase including waist, raise, going, midlanding, etc.. upto second floor level.</t>
  </si>
  <si>
    <t>3.3.5</t>
  </si>
  <si>
    <t xml:space="preserve">Second Floor </t>
  </si>
  <si>
    <t>Second floor</t>
  </si>
  <si>
    <t>8.2.3</t>
  </si>
  <si>
    <t>3.5.5</t>
  </si>
  <si>
    <t>25mm dia. SS Pipe railing</t>
  </si>
  <si>
    <t>3.4.5</t>
  </si>
  <si>
    <t>Columns C1, (250x300mm)</t>
  </si>
  <si>
    <t>75mm thick ground slab</t>
  </si>
  <si>
    <t>Stair footing</t>
  </si>
  <si>
    <t>50mm thick lean concrete to bottom of stair footing.</t>
  </si>
  <si>
    <t>20 mm dia. bars in columns</t>
  </si>
  <si>
    <t>10 mm dia. bars in stair case</t>
  </si>
  <si>
    <t>20 mm dia. bars in beams</t>
  </si>
  <si>
    <t xml:space="preserve">First floor </t>
  </si>
  <si>
    <t>Note: 50mm Thick cement screed on the concrete floor with 1:4 cement mortar mix incl. float finish to receive the tiles.</t>
  </si>
  <si>
    <t>(a) Rates shall include for: all fabrication work, welding, marking, drilling for bolts including those securing timbers, steel plates, bolts, nuts and any type of washer, riveted work, counter sinking and tapping for bolts or machine screws.</t>
  </si>
  <si>
    <t>Stair case railing</t>
  </si>
  <si>
    <t xml:space="preserve">Polythene damp proof membrane (500 gauge)  under:- </t>
  </si>
  <si>
    <t>Columns C2, (250x350mm)</t>
  </si>
  <si>
    <t>10 mm dia. bars in Strip footing</t>
  </si>
  <si>
    <t>12 mm dia. bars in Strip footing</t>
  </si>
  <si>
    <t>Tie Beams (TB)</t>
  </si>
  <si>
    <t>Foundation Strip (ST - 1)</t>
  </si>
  <si>
    <t>Columns (C1, C2)</t>
  </si>
  <si>
    <t>Staircase</t>
  </si>
  <si>
    <t xml:space="preserve">Application of 2 coats of floor paint finish "NIPPON" or Equivalent". </t>
  </si>
  <si>
    <t>(b) All painting work shall be carried in accordance with the Specifications of "NIPPON PAINT or Equivalent".</t>
  </si>
  <si>
    <t>1x13 Amp Single Socket out let</t>
  </si>
  <si>
    <t>2x13 Amp Double Socket out let</t>
  </si>
  <si>
    <t>Fan regulator</t>
  </si>
  <si>
    <t xml:space="preserve">FIRE FIGHTING </t>
  </si>
  <si>
    <t>Provide &amp; install fire fighting equipment inclusive of all necessary connection as per local regulations as described.</t>
  </si>
  <si>
    <t>CO2 Fire Extinguisher(2kg)</t>
  </si>
  <si>
    <t>H2O Water Extinguisher(9ltr, 13A)</t>
  </si>
  <si>
    <t>Exit Sign</t>
  </si>
  <si>
    <t>Bill of Quantities</t>
  </si>
  <si>
    <t>Excavation for Strip footings  ST-01</t>
  </si>
  <si>
    <t>Excavation for Strip footings  ST-02</t>
  </si>
  <si>
    <t>Earth filling for Strip footings  ST-01</t>
  </si>
  <si>
    <t>Earth filling for Strip footings  ST-02</t>
  </si>
  <si>
    <t>Well compacted earth filling under ground slab</t>
  </si>
  <si>
    <t xml:space="preserve">Earth filling for Tie Beam  </t>
  </si>
  <si>
    <t>Excavation for Tie beam</t>
  </si>
  <si>
    <t>Strip footings  ST-01</t>
  </si>
  <si>
    <t>Strip footings  ST-02</t>
  </si>
  <si>
    <t>Tie Beam</t>
  </si>
  <si>
    <t>Ground Slab</t>
  </si>
  <si>
    <t>Below ground level walls</t>
  </si>
  <si>
    <t>50mm thick lean concrete to bottom of Strip footings  ST-01</t>
  </si>
  <si>
    <t>50mm thick lean concrete to bottom of Strip footings  ST-02</t>
  </si>
  <si>
    <t>50mm thick lean concrete to bottom of Tie Beam</t>
  </si>
  <si>
    <t xml:space="preserve"> Strip footings  ST-01</t>
  </si>
  <si>
    <t xml:space="preserve"> Strip footings  ST-02</t>
  </si>
  <si>
    <t xml:space="preserve"> Tie Beam</t>
  </si>
  <si>
    <t>Columns C1, (250x400mm)</t>
  </si>
  <si>
    <t>Columns C2, (200x400mm)</t>
  </si>
  <si>
    <t xml:space="preserve">   </t>
  </si>
  <si>
    <t>Attached Beams B1, (200x450mm)</t>
  </si>
  <si>
    <t>140mm floor Slab</t>
  </si>
  <si>
    <t>160mm floor Slab</t>
  </si>
  <si>
    <t>Attached Beams B2, (200x450mm)</t>
  </si>
  <si>
    <t>Attached Beams B3, (200x450mm)</t>
  </si>
  <si>
    <t>Attached Beams CB1, (200x450mm)</t>
  </si>
  <si>
    <t>Terrace Floor</t>
  </si>
  <si>
    <t>Columns C1, (200x375mm)</t>
  </si>
  <si>
    <t>Columns C2, (200x350mm)</t>
  </si>
  <si>
    <t>Attached Beams RB, (200x400mm)</t>
  </si>
  <si>
    <t>RCC Roof Slab</t>
  </si>
  <si>
    <t>Roof Slab</t>
  </si>
  <si>
    <t>Foundation Strip (ST - 2)</t>
  </si>
  <si>
    <t>20 mm dia. bars in Strip footing</t>
  </si>
  <si>
    <t>16 mm dia. bars in Strip footing</t>
  </si>
  <si>
    <t>Cell Block Area</t>
  </si>
  <si>
    <t xml:space="preserve">Ground Beam (150x200mm) </t>
  </si>
  <si>
    <t xml:space="preserve">Stiffner Columns (150x150mm) </t>
  </si>
  <si>
    <t>Lintel Beam (150x150mm)</t>
  </si>
  <si>
    <t>50mm thick Lean Concrete under Ground Beam</t>
  </si>
  <si>
    <t>6 mm dia. bars in ground beam</t>
  </si>
  <si>
    <t>10 mm dia. bars in ground beam</t>
  </si>
  <si>
    <t>10 mm dia. bars in columns</t>
  </si>
  <si>
    <t>10 mm dia. bars in lintel beam</t>
  </si>
  <si>
    <t>6 mm dia. bars in lintel beam</t>
  </si>
  <si>
    <t>12 mm dia. bars in columns</t>
  </si>
  <si>
    <t>Beams (B1, B2, B3, CB1)</t>
  </si>
  <si>
    <t>10 mm dia. Bars in ground slab</t>
  </si>
  <si>
    <t>RCC slab</t>
  </si>
  <si>
    <t>Roof Beam (RB)</t>
  </si>
  <si>
    <t>10 mm dia. bars in slab</t>
  </si>
  <si>
    <t xml:space="preserve">Terrace floor </t>
  </si>
  <si>
    <t>150mmhtick solid brick wall</t>
  </si>
  <si>
    <t xml:space="preserve">100mm thick solid brick walls </t>
  </si>
  <si>
    <t>Under ground</t>
  </si>
  <si>
    <t xml:space="preserve">Terrace Floor </t>
  </si>
  <si>
    <t>15mm thick plastering on first and second floor balcony walls</t>
  </si>
  <si>
    <t>15mm thick plastering on terrace floor balcony walls</t>
  </si>
  <si>
    <t>100mm thic RCC Balcony wall</t>
  </si>
  <si>
    <t>RCC Balcony Wall</t>
  </si>
  <si>
    <t>10 mm dia. bars in balcony wall</t>
  </si>
  <si>
    <t>Terrace floor</t>
  </si>
  <si>
    <t>TIMBER FRAME GYPSUM BOARD CEILING</t>
  </si>
  <si>
    <t>Timber Skirting</t>
  </si>
  <si>
    <t>Door D1  (1800x2800mm)</t>
  </si>
  <si>
    <t>Door D6  (750x2100mm)</t>
  </si>
  <si>
    <t>Door D2  (1000x2100mm)</t>
  </si>
  <si>
    <t>Door D3  (1000x2100mm)</t>
  </si>
  <si>
    <t>Door D4  (900x2100mm)</t>
  </si>
  <si>
    <t>Door D5  (1000x2100mm)</t>
  </si>
  <si>
    <t>Door SD 1  (1650x2100mm)</t>
  </si>
  <si>
    <t>GI Pipe door units</t>
  </si>
  <si>
    <t>Door CD1 (2110x2100mm)</t>
  </si>
  <si>
    <t>Door CD2 (700x600mm)</t>
  </si>
  <si>
    <t>Window W1 (1800x1600mm)</t>
  </si>
  <si>
    <t>Window W2 (750x700mm)</t>
  </si>
  <si>
    <t>Window W3 (600x700mm)</t>
  </si>
  <si>
    <t xml:space="preserve">600x600mm  Homogenous tiles on floor </t>
  </si>
  <si>
    <t xml:space="preserve">300x300mm  Ceramic tiles on floor </t>
  </si>
  <si>
    <t>300x300mm non-skid Ceramic tiles on toilet floor</t>
  </si>
  <si>
    <t>200x600mm non-skid Homogenous tiles with Homogenous nosing strip on stair.</t>
  </si>
  <si>
    <t>300x450mm homogenous tiles on toilet walls (1.35m Height.)</t>
  </si>
  <si>
    <t>300x300mm non-skid Ceramic tiles on balcony</t>
  </si>
  <si>
    <t>300x300mm non-skid Ceramic floor tiles on ablution area</t>
  </si>
  <si>
    <t>300x450mm non-skid Ceramic wall tiles on ablution area</t>
  </si>
  <si>
    <t>600x600mm  Homogenous tiles on floor (indor)</t>
  </si>
  <si>
    <t>300x300mm  Ceramic tiles on floor (outdor)</t>
  </si>
  <si>
    <t>300x300mm Homogenous tiles on kitchen area</t>
  </si>
  <si>
    <t>Note: Rates shall include for: Supply and installation of 100mm height timber skirting. Fix as per manufactures instructions.</t>
  </si>
  <si>
    <t>Tile Skirting</t>
  </si>
  <si>
    <t>Note: Rates shall include for: Cutting and installation of 100mm height tile skirting. Fix as per manufactures instructions.</t>
  </si>
  <si>
    <t>Terrace floor (Out door and kitchen area)</t>
  </si>
  <si>
    <t>STAIRCASE HANDRAILING</t>
  </si>
  <si>
    <t>PCC Inspection Chambers (600 x600x600) for  toilets with PVC screening net.</t>
  </si>
  <si>
    <t>3 Phase Panel Board</t>
  </si>
  <si>
    <t>3 Phase Distribution Board</t>
  </si>
  <si>
    <t>MWSC Inspection chember</t>
  </si>
  <si>
    <t>Excavation for Foundation Beam FB1</t>
  </si>
  <si>
    <t>Excavation for Foundation Beam FB2</t>
  </si>
  <si>
    <t>Foundation Beam FB-01</t>
  </si>
  <si>
    <t>Foundation Beam FB-02</t>
  </si>
  <si>
    <t xml:space="preserve">Below ground level </t>
  </si>
  <si>
    <t>50mm thick lean concrete Foundation Beam FB-01</t>
  </si>
  <si>
    <t>50mm thick lean concrete Foundation Beam FB-02</t>
  </si>
  <si>
    <t>Columns C1, (600x600mm)</t>
  </si>
  <si>
    <t>Columns C2, (550x250mm)</t>
  </si>
  <si>
    <t>Columns C3, (550x250mm)</t>
  </si>
  <si>
    <t>Columns C4, (550x250mm)</t>
  </si>
  <si>
    <t>Excavation for Column C1</t>
  </si>
  <si>
    <t>Excavation for Column C2</t>
  </si>
  <si>
    <t>Excavation for Column C3</t>
  </si>
  <si>
    <t>Excavation for Column C4</t>
  </si>
  <si>
    <t>12 mm dia. bars in Foundation Beams</t>
  </si>
  <si>
    <t>06 mm dia. bars in Foundation beams</t>
  </si>
  <si>
    <t>06 mm dia. bars in columns</t>
  </si>
  <si>
    <t>12 mm dia. bars in top beam</t>
  </si>
  <si>
    <t>06 mm dia. bars in top beam</t>
  </si>
  <si>
    <t>100mm thick RCC slab with RCC Arc wall</t>
  </si>
  <si>
    <t>Top Beam TB</t>
  </si>
  <si>
    <t>10 mm dia. bars in slab with arc wall</t>
  </si>
  <si>
    <t>100mm thick solid brick wall</t>
  </si>
  <si>
    <r>
      <t>Gate door G1  (</t>
    </r>
    <r>
      <rPr>
        <u/>
        <sz val="10"/>
        <rFont val="Times New Roman"/>
        <family val="1"/>
      </rPr>
      <t>1800x2800</t>
    </r>
    <r>
      <rPr>
        <sz val="10"/>
        <rFont val="Times New Roman"/>
        <family val="1"/>
      </rPr>
      <t>mm)</t>
    </r>
  </si>
  <si>
    <r>
      <t>Gate door G2 (</t>
    </r>
    <r>
      <rPr>
        <u/>
        <sz val="10"/>
        <rFont val="Times New Roman"/>
        <family val="1"/>
      </rPr>
      <t>1800x2800</t>
    </r>
    <r>
      <rPr>
        <sz val="10"/>
        <rFont val="Times New Roman"/>
        <family val="1"/>
      </rPr>
      <t>mm)</t>
    </r>
  </si>
  <si>
    <t>MWSC water meter</t>
  </si>
  <si>
    <t>Globe light</t>
  </si>
  <si>
    <t xml:space="preserve">Wiring to Lights </t>
  </si>
  <si>
    <t>Ceiling fan 1.2m dia ceiling mount</t>
  </si>
  <si>
    <t>Ceiling fan wall mount</t>
  </si>
  <si>
    <t>1 Gang switch (one way)</t>
  </si>
  <si>
    <t>2 Gang switch (one way)</t>
  </si>
  <si>
    <t>3 Gang switch (one way)</t>
  </si>
  <si>
    <t>4 Gang switch (one way)</t>
  </si>
  <si>
    <t>Light dimmer</t>
  </si>
  <si>
    <t xml:space="preserve">SS water closet </t>
  </si>
  <si>
    <t>SS floor drain</t>
  </si>
  <si>
    <t>low level tap</t>
  </si>
  <si>
    <t>Total</t>
  </si>
  <si>
    <t>Maldives Police Service</t>
  </si>
  <si>
    <t>Male' Rep of Maldives</t>
  </si>
  <si>
    <r>
      <rPr>
        <b/>
        <sz val="11"/>
        <rFont val="Cambria"/>
        <family val="1"/>
      </rPr>
      <t>CLIENT</t>
    </r>
    <r>
      <rPr>
        <sz val="11"/>
        <rFont val="Cambria"/>
        <family val="1"/>
      </rPr>
      <t>: Maldives police service</t>
    </r>
  </si>
  <si>
    <r>
      <rPr>
        <b/>
        <sz val="11"/>
        <rFont val="Cambria"/>
        <family val="1"/>
      </rPr>
      <t>PROJECT</t>
    </r>
    <r>
      <rPr>
        <sz val="11"/>
        <rFont val="Cambria"/>
        <family val="1"/>
      </rPr>
      <t>: Construction of hulumale' police station</t>
    </r>
  </si>
  <si>
    <r>
      <rPr>
        <b/>
        <sz val="11"/>
        <rFont val="Cambria"/>
        <family val="1"/>
      </rPr>
      <t>LOCATION</t>
    </r>
    <r>
      <rPr>
        <sz val="11"/>
        <rFont val="Cambria"/>
        <family val="1"/>
      </rPr>
      <t>:  Hulumale'</t>
    </r>
  </si>
  <si>
    <t>OTHER CONCRETE WORKS</t>
  </si>
  <si>
    <t>3.6.1</t>
  </si>
  <si>
    <t>RCC Well</t>
  </si>
  <si>
    <t>1800mm dia RCC ground water well 1.2m depth of water level as per the instruction given in the drawing all necessary pipe connections and all related works.</t>
  </si>
  <si>
    <t>Flag Post</t>
  </si>
  <si>
    <t>Reception counter</t>
  </si>
  <si>
    <t>Asper the drawings make a reception counter. Rates should include all necessary works</t>
  </si>
  <si>
    <t>RCC window lintel and sill beams</t>
  </si>
  <si>
    <t>3.6.2</t>
  </si>
  <si>
    <t>3.6.3</t>
  </si>
  <si>
    <t>3.6.4</t>
  </si>
  <si>
    <t xml:space="preserve">Window FG 1 </t>
  </si>
  <si>
    <t>Window FG 2</t>
  </si>
  <si>
    <t>Window FG 3</t>
  </si>
  <si>
    <t>Window FG 4</t>
  </si>
  <si>
    <t>Window FG 5</t>
  </si>
  <si>
    <t>METAL WORKS &amp; WOOD WORKS</t>
  </si>
  <si>
    <t>RECEPTION COUNTER</t>
  </si>
  <si>
    <t>KITCHEN CABINET</t>
  </si>
  <si>
    <t>Febricate Kichen wall and base cabinet. Rates shall include double bowl zinc, taps, hood, etc.. and all necessary fixtures.</t>
  </si>
  <si>
    <t>BILL No: 05 - METAL &amp; WOOD WORKS</t>
  </si>
  <si>
    <t>6% GST</t>
  </si>
  <si>
    <t>TELECOMUNICATION SYSTEM</t>
  </si>
  <si>
    <t xml:space="preserve">Note: Telephone networking cables with DBs including  all necessary wiring, fittings, and connection from the concern authorities and PABX etc.. for state no. of lines and number of extensions. </t>
  </si>
  <si>
    <t>Telephone extension sockets</t>
  </si>
  <si>
    <t>Internet outlet extension sockets</t>
  </si>
  <si>
    <t>CABLE TV EXTENSION</t>
  </si>
  <si>
    <t>Note: Cable TV extension as per the drawings and from the concern authorities rules and regulations including all the connections and required TAPS/DBs, etc.</t>
  </si>
  <si>
    <t>Cable TV sockets outlets</t>
  </si>
  <si>
    <r>
      <t>m</t>
    </r>
    <r>
      <rPr>
        <vertAlign val="superscript"/>
        <sz val="10"/>
        <rFont val="Cambria"/>
        <family val="1"/>
        <scheme val="major"/>
      </rPr>
      <t>2</t>
    </r>
  </si>
  <si>
    <r>
      <t xml:space="preserve">Note: 20mm Thick cement plastering on all </t>
    </r>
    <r>
      <rPr>
        <b/>
        <sz val="10"/>
        <rFont val="Cambria"/>
        <family val="1"/>
        <scheme val="major"/>
      </rPr>
      <t>EXTERNAL WALLS</t>
    </r>
    <r>
      <rPr>
        <sz val="10"/>
        <rFont val="Cambria"/>
        <family val="1"/>
        <scheme val="major"/>
      </rPr>
      <t xml:space="preserve"> and concrete surface with 1:4 cement mortor mix as specified incl. wire mesh at joints of concrete surfaces and walls ( first, second coats ).</t>
    </r>
  </si>
  <si>
    <r>
      <t xml:space="preserve">Note: 12mm Thick cement plastering on all </t>
    </r>
    <r>
      <rPr>
        <b/>
        <sz val="10"/>
        <rFont val="Cambria"/>
        <family val="1"/>
        <scheme val="major"/>
      </rPr>
      <t>INTERNAL WALLS</t>
    </r>
    <r>
      <rPr>
        <sz val="10"/>
        <rFont val="Cambria"/>
        <family val="1"/>
        <scheme val="major"/>
      </rPr>
      <t xml:space="preserve"> and concrete surface with 1:4 cement mortor mix as specified incl. wire mesh at joints of concrete surfaces and walls ( first, second coats ).</t>
    </r>
  </si>
  <si>
    <r>
      <t xml:space="preserve">Note: Oil based emultion paint system with textured finish on plastered and concrete surfaces of all </t>
    </r>
    <r>
      <rPr>
        <b/>
        <sz val="10"/>
        <rFont val="Cambria"/>
        <family val="1"/>
        <scheme val="major"/>
      </rPr>
      <t>EXTERNAL WALL</t>
    </r>
    <r>
      <rPr>
        <sz val="10"/>
        <rFont val="Cambria"/>
        <family val="1"/>
        <scheme val="major"/>
      </rPr>
      <t>. 1 coat of wall sealer, 1 coat of textured and 2 coat of paint.</t>
    </r>
  </si>
  <si>
    <r>
      <t xml:space="preserve">Note: Emultion paint mat finish  surfaces of all </t>
    </r>
    <r>
      <rPr>
        <b/>
        <sz val="10"/>
        <rFont val="Cambria"/>
        <family val="1"/>
        <scheme val="major"/>
      </rPr>
      <t>INTERNAL WALL</t>
    </r>
    <r>
      <rPr>
        <sz val="10"/>
        <rFont val="Cambria"/>
        <family val="1"/>
        <scheme val="major"/>
      </rPr>
      <t>. 1 coat of wall sealer  and 2 coat of paint.</t>
    </r>
  </si>
  <si>
    <r>
      <t xml:space="preserve">Note: Emultion paint oil based finish  surfaces of all </t>
    </r>
    <r>
      <rPr>
        <b/>
        <sz val="10"/>
        <rFont val="Cambria"/>
        <family val="1"/>
        <scheme val="major"/>
      </rPr>
      <t>CEILING AREA</t>
    </r>
    <r>
      <rPr>
        <sz val="10"/>
        <rFont val="Cambria"/>
        <family val="1"/>
        <scheme val="major"/>
      </rPr>
      <t>. 1 coat of wall sealer  and 2 coat of paint.</t>
    </r>
  </si>
  <si>
    <r>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r>
    <r>
      <rPr>
        <sz val="10"/>
        <color indexed="10"/>
        <rFont val="Cambria"/>
        <family val="1"/>
        <scheme val="major"/>
      </rPr>
      <t>.</t>
    </r>
  </si>
  <si>
    <t>BILL No: 10</t>
  </si>
  <si>
    <t>10.2.1</t>
  </si>
  <si>
    <t>BILL No: 10 - HYDRAULIC AND DRAINAGE</t>
  </si>
  <si>
    <t>TOTAL OF BILL No: 10 - Carried over to summary</t>
  </si>
  <si>
    <t>BILL No: 11 - ELECTRICAL</t>
  </si>
  <si>
    <t>BILL N0: 14</t>
  </si>
  <si>
    <t>Construction of 4 Storey Police Station at Hulumale'</t>
  </si>
  <si>
    <t>Window W4 (4150x2250mm)</t>
  </si>
  <si>
    <t>Window W5 (1600x2400mm)</t>
  </si>
  <si>
    <t>Window W6 (1926x2655mm)</t>
  </si>
  <si>
    <t>Window W7 (1926x732mm)</t>
  </si>
  <si>
    <t>Window W8 (1600x600mm)</t>
  </si>
  <si>
    <t>8.2.4</t>
  </si>
  <si>
    <t>MASSONRY AND PLASTERING</t>
  </si>
  <si>
    <t>DOORS &amp; WINDOWS</t>
  </si>
  <si>
    <t>HYDRAULIC AND DRAINAGE</t>
  </si>
  <si>
    <t>ELECTRICAL AND SPECIFIC INSTALLATION</t>
  </si>
  <si>
    <t>ADDITION</t>
  </si>
  <si>
    <t>OMMISSION</t>
  </si>
  <si>
    <t>BOUNDRY WALL</t>
  </si>
  <si>
    <t>Infrastructure Unit</t>
  </si>
  <si>
    <r>
      <rPr>
        <b/>
        <sz val="11"/>
        <rFont val="Cambria"/>
        <family val="1"/>
      </rPr>
      <t>Date:</t>
    </r>
    <r>
      <rPr>
        <sz val="11"/>
        <rFont val="Cambria"/>
        <family val="1"/>
      </rPr>
      <t xml:space="preserve"> 04 January 2017</t>
    </r>
  </si>
  <si>
    <t>DURATION (DAYS)</t>
  </si>
  <si>
    <t xml:space="preserve">GRAND TOTAL (MVR) </t>
  </si>
  <si>
    <t>NET TOTAL  (MVR)</t>
  </si>
  <si>
    <t>BILL No:14 A - GROUND WORKS</t>
  </si>
  <si>
    <t>BILL No: 14B</t>
  </si>
  <si>
    <t>BILL No: 14B - CONCRETE</t>
  </si>
  <si>
    <t>TOTAL OF BILL No: 14B - Carried over to summary</t>
  </si>
  <si>
    <t>TOTAL OF BILL No: 14A - Carried over to summary</t>
  </si>
  <si>
    <t>14A</t>
  </si>
  <si>
    <t>BILL No: 14C</t>
  </si>
  <si>
    <t>BILL No: 14C - MASONRY AND PLASTERING</t>
  </si>
  <si>
    <t>TOTAL OF BILL No: 14C - Carried over to summary</t>
  </si>
  <si>
    <t>BILL N0: 14D</t>
  </si>
  <si>
    <t>BILL N0: 14D -DOORS AND WINDOWS</t>
  </si>
  <si>
    <t>TOTAL OF BILL No: 14D - Carried over to summary</t>
  </si>
  <si>
    <t>BILL No: 14E</t>
  </si>
  <si>
    <t>BILL No: 14E - PAINTING</t>
  </si>
  <si>
    <t>TOTAL OF BILL No: 14E - Carried over to summary</t>
  </si>
  <si>
    <t>BILL No: 14F</t>
  </si>
  <si>
    <t>BILL No: 14F - ELECTRICAL</t>
  </si>
  <si>
    <t>TOTAL OF BILL No: 14F - Carried over to summary</t>
  </si>
  <si>
    <t>SUMMARY</t>
  </si>
  <si>
    <r>
      <rPr>
        <b/>
        <sz val="11"/>
        <rFont val="Cambria"/>
        <family val="1"/>
        <scheme val="major"/>
      </rPr>
      <t>PROJECT</t>
    </r>
    <r>
      <rPr>
        <sz val="11"/>
        <rFont val="Cambria"/>
        <family val="1"/>
        <scheme val="major"/>
      </rPr>
      <t>: Construction of Boundary Wall at Hulhumale' Police Stattion.</t>
    </r>
  </si>
  <si>
    <r>
      <rPr>
        <b/>
        <sz val="11"/>
        <rFont val="Cambria"/>
        <family val="1"/>
        <scheme val="major"/>
      </rPr>
      <t>CLIENT</t>
    </r>
    <r>
      <rPr>
        <sz val="11"/>
        <rFont val="Cambria"/>
        <family val="1"/>
        <scheme val="major"/>
      </rPr>
      <t>: Maldives Police Service.</t>
    </r>
  </si>
  <si>
    <r>
      <rPr>
        <b/>
        <sz val="11"/>
        <rFont val="Cambria"/>
        <family val="1"/>
        <scheme val="major"/>
      </rPr>
      <t>LOCATION</t>
    </r>
    <r>
      <rPr>
        <sz val="11"/>
        <rFont val="Cambria"/>
        <family val="1"/>
        <scheme val="major"/>
      </rPr>
      <t>: Hulhumale' Police Station</t>
    </r>
  </si>
  <si>
    <t>PABX</t>
  </si>
  <si>
    <t>Network Switch</t>
  </si>
  <si>
    <t>AIR CONDITION UNITS</t>
  </si>
  <si>
    <t>Ceiling recessed down LED light (12W)</t>
  </si>
  <si>
    <t>Ceiling recessed pannel LED light (20W)</t>
  </si>
  <si>
    <t>Ceiling mount LED light (12W)</t>
  </si>
  <si>
    <t>Wall mount light (LED)</t>
  </si>
  <si>
    <t>Emergency light 2 hours non maintained. (LED)</t>
  </si>
  <si>
    <t>Mirror set with accessories</t>
  </si>
  <si>
    <t>Towel hanger</t>
  </si>
  <si>
    <t>Floor waste with gully trap</t>
  </si>
  <si>
    <t>Connecting to the MWSC Inspection Chember.</t>
  </si>
  <si>
    <t>Allow for connection to electrical mains from main panel board to all floor AC distribution board.</t>
  </si>
  <si>
    <t>Allow for connection to electrical mains from main panel board to all floor floor distribution boards.</t>
  </si>
  <si>
    <t>Power Distribution Board</t>
  </si>
  <si>
    <t>Light Distribution Board</t>
  </si>
  <si>
    <t>AC Distribution Board</t>
  </si>
  <si>
    <t>Wiring to Air Condition Units</t>
  </si>
  <si>
    <t>Out door Wall mount light (weather proof)</t>
  </si>
  <si>
    <t>Exhause fan controled from light swith</t>
  </si>
  <si>
    <t>(a) Rate shall include for all necessary electrical wiring and accessaries required for completion of Air condition system and drain pipes and out door trenched etc.</t>
  </si>
  <si>
    <t>d) AC Rates shall include for all necessary installation of pipe, fittings &amp; fixtures of air conditioning system shall be executed in conformance to the manufacturers specifications, to adhere with the owner's requirement and as per the drawings and brand  HITACHI or equivalent</t>
  </si>
  <si>
    <t>e) Air Conditioner shall be a VRV  system as per the drawings  and specification . Follow the specification provided by HITACHI Air Conditioning system. Rate shall Includes   of all indoors units &amp; Out door units including materials supply and installation etc. (Contractor has to submit the shop drawings along with indoor unit capacities and out door capacity)</t>
  </si>
  <si>
    <t>Air Condition system (9000 BTU)</t>
  </si>
  <si>
    <t>Air Condition system (12000 BTU)</t>
  </si>
  <si>
    <t>Air Condition system (18000 BTU)</t>
  </si>
  <si>
    <t>Air Condition system (24000 BTU)</t>
  </si>
  <si>
    <t>Motion sensor lights in toilet area</t>
  </si>
  <si>
    <t>BILL No: 12</t>
  </si>
  <si>
    <t>FURNITURES</t>
  </si>
  <si>
    <t>(D)Catalog should be included and all materials shall be of approved (superior) quality delivered and fixed in the first class workmanship</t>
  </si>
  <si>
    <t>Desk (600mm x 1200mm) with cable grommet</t>
  </si>
  <si>
    <t>Partitions - front (1200 x 1200mm) as per drawing</t>
  </si>
  <si>
    <t>Partitions - side (600 x 1200mm) as per drawing</t>
  </si>
  <si>
    <t>Material :Wood / Ready made wood</t>
  </si>
  <si>
    <t>Partition fabric colour: Grey</t>
  </si>
  <si>
    <t>Colour: Maple/ beech</t>
  </si>
  <si>
    <t>Desk (1500mm x 700mm) with cable grommet</t>
  </si>
  <si>
    <t>Medium Standard Executive Office Station</t>
  </si>
  <si>
    <t>Writing Table 1500x700x750 mm with cable grommet</t>
  </si>
  <si>
    <t>Side Table: 1000x450x750 mm</t>
  </si>
  <si>
    <t>Drawer set and CPU holder should be included.</t>
  </si>
  <si>
    <t xml:space="preserve">Material:Solid  Wood </t>
  </si>
  <si>
    <t xml:space="preserve">CPU holder should be included. </t>
  </si>
  <si>
    <t>Round discussion table for 5-6 people</t>
  </si>
  <si>
    <t>Dimensions: 48" dia</t>
  </si>
  <si>
    <t xml:space="preserve">Material :Solid Wood </t>
  </si>
  <si>
    <t>Colour: Walnut</t>
  </si>
  <si>
    <t>3 + 2 seater</t>
  </si>
  <si>
    <t>Coffee table included</t>
  </si>
  <si>
    <t>Sofa set + coffee table colour: Wenge</t>
  </si>
  <si>
    <t>Material: solid wood</t>
  </si>
  <si>
    <t>Fabric cushion covers included</t>
  </si>
  <si>
    <t>Cushion cover design &amp; colour : *Samples for approval</t>
  </si>
  <si>
    <t>3 + 2 +2 seater</t>
  </si>
  <si>
    <t>Seat: 21" W x 19"D</t>
  </si>
  <si>
    <t>Back: 19"W x 23"H</t>
  </si>
  <si>
    <t xml:space="preserve">Swivel chair with hydraulic height adjustment </t>
  </si>
  <si>
    <t>Polyurethane arm rest</t>
  </si>
  <si>
    <t xml:space="preserve">Lockable reclining system </t>
  </si>
  <si>
    <t>Material : Fabric</t>
  </si>
  <si>
    <t>Colour: Black</t>
  </si>
  <si>
    <t>Metal 5 seater visitor bench</t>
  </si>
  <si>
    <t>Leather Seater colour: Black/ Blue</t>
  </si>
  <si>
    <t>Metal chrome plated armrests</t>
  </si>
  <si>
    <t>Material: Steel</t>
  </si>
  <si>
    <t>Metal 4 seater visitor bench</t>
  </si>
  <si>
    <t>Leather seater colour: Black/ Blue</t>
  </si>
  <si>
    <t>CLASSROOM CHAIRS WITH WRITING PAD</t>
  </si>
  <si>
    <t>Size: Standard</t>
  </si>
  <si>
    <t>Materials: Metal frame with mesh back &amp; fabric seats</t>
  </si>
  <si>
    <t>Seat fabric: Blue / Black</t>
  </si>
  <si>
    <t xml:space="preserve">Slatted bed base </t>
  </si>
  <si>
    <t>Length: 77" x 41"</t>
  </si>
  <si>
    <t>Mattress L 189cm x W 97cm</t>
  </si>
  <si>
    <t>Mattress Type: Kurl-on or equivalent</t>
  </si>
  <si>
    <t>Mattress Thickness: 5"</t>
  </si>
  <si>
    <r>
      <rPr>
        <b/>
        <sz val="11"/>
        <rFont val="Cambria"/>
        <family val="1"/>
        <scheme val="major"/>
      </rPr>
      <t>Must include</t>
    </r>
    <r>
      <rPr>
        <sz val="11"/>
        <rFont val="Cambria"/>
        <family val="1"/>
        <scheme val="major"/>
      </rPr>
      <t xml:space="preserve"> Fitted bedsheet + 4 pillows with cover                                                                </t>
    </r>
  </si>
  <si>
    <t>Bedding set colour: Blue shade</t>
  </si>
  <si>
    <t>Material: Solid wood</t>
  </si>
  <si>
    <t>Wood colour: Walnut/Wenge</t>
  </si>
  <si>
    <t>Containing hanger rail and lower shelf</t>
  </si>
  <si>
    <t>Dimension: 1200mm x 600mm</t>
  </si>
  <si>
    <t>Wood Colour: Walnut/wenge</t>
  </si>
  <si>
    <t>Queen Size 5' X 6'</t>
  </si>
  <si>
    <t xml:space="preserve">Must include Fitted bedsheet + 2 pillows with cover  &amp; Duvet + Duvet cover                                                              </t>
  </si>
  <si>
    <t>Bed colour: Wenge/walnut</t>
  </si>
  <si>
    <t>With lock and key</t>
  </si>
  <si>
    <t>8 SITTER WOODEN DINING TABLE  SET</t>
  </si>
  <si>
    <t>1 DINING TABLE WITH 8 DINING CHAIRS</t>
  </si>
  <si>
    <t>Dimensions: 1615mm x 800mm</t>
  </si>
  <si>
    <t>Dining chair with soft cushion seat and wooden back</t>
  </si>
  <si>
    <t xml:space="preserve">Dimension: 5656mm x 600mm </t>
  </si>
  <si>
    <t xml:space="preserve">Dimension: 2000mm x 600mm </t>
  </si>
  <si>
    <t xml:space="preserve">12 - 14 person </t>
  </si>
  <si>
    <t>Colour: Wenge</t>
  </si>
  <si>
    <t>SLOTTED ANGLE RACKS</t>
  </si>
  <si>
    <t>Dimensions: 3587mm x 900mm</t>
  </si>
  <si>
    <t>3400mm x900mm</t>
  </si>
  <si>
    <t>Colour: grey</t>
  </si>
  <si>
    <t>Dimensions: 3750mm x 600mm</t>
  </si>
  <si>
    <t>3450mm x600mm</t>
  </si>
  <si>
    <t>Dimension: L915 x W381x H1828mm</t>
  </si>
  <si>
    <t>Material: Steel with epoxy coated</t>
  </si>
  <si>
    <t>Colour: Light grey</t>
  </si>
  <si>
    <t>Lock on each drawer</t>
  </si>
  <si>
    <t xml:space="preserve">Material: Steel with epoxy coated </t>
  </si>
  <si>
    <t>Dimensions: H1745 x W1175 x D295mm</t>
  </si>
  <si>
    <t>Material: SOLID WOOD</t>
  </si>
  <si>
    <t>Colour: Wenge/walnut</t>
  </si>
  <si>
    <t>IRONING BOARD</t>
  </si>
  <si>
    <t xml:space="preserve">Desk : 1200mm x 700mm </t>
  </si>
  <si>
    <t>Colour: Maple/beech</t>
  </si>
  <si>
    <t>Dimension: L900 x W400 x H750mm</t>
  </si>
  <si>
    <t xml:space="preserve">Material: Laminated particle board </t>
  </si>
  <si>
    <t>PLASTIC CHAIR WITH ARMREST</t>
  </si>
  <si>
    <t>Colour: White</t>
  </si>
  <si>
    <t>TOWEL RACK</t>
  </si>
  <si>
    <t>Should be able to hang 6 towel</t>
  </si>
  <si>
    <t>Material: Wood</t>
  </si>
  <si>
    <t>Stainless steel sink used in forensic laboratories</t>
  </si>
  <si>
    <t>Dimensions: 15' x 3.5'</t>
  </si>
  <si>
    <t>Bench Top: Stainless steel</t>
  </si>
  <si>
    <t>5-6 Cabinets included</t>
  </si>
  <si>
    <t>BILL No: 12 - FURNITURES</t>
  </si>
  <si>
    <t>BILL No: 13-ADDITIONS</t>
  </si>
  <si>
    <t>BILL No:14</t>
  </si>
  <si>
    <t>BILL No: 14 -OMISSIONS</t>
  </si>
  <si>
    <t>(b) Assemling price should be included.</t>
  </si>
  <si>
    <t>(c)The contractor shall acertain that the work characters stipulated herein shall complete the whole of the work. No change or variation whatsoever shall be entertained unless or otherwise the written instructions from the owner.</t>
  </si>
  <si>
    <t>10mm dia. SS Pipe railing</t>
  </si>
  <si>
    <t>As per the drawings lintel beams and sill beam on all external windows shown in the drawings with the reinforcement, shuttering, plastering, etc….</t>
  </si>
  <si>
    <t>As per the drawings make a reception counter. Rates should include all necessary works</t>
  </si>
  <si>
    <t>As per the drawings construct a flag post. Rates should include all necessary works</t>
  </si>
  <si>
    <t>10000 Liters PVC Rainwater Tank</t>
  </si>
  <si>
    <t>50mm dia. SS Pipe Hand Rail</t>
  </si>
  <si>
    <t>* For Left sided or Right sided workstation refer floor plans</t>
  </si>
  <si>
    <t>[e] Contractor must refer given Floor layouts ( Architectural floor plans ) for furniture orientation and dimensions.  E.g: Left sided and right sided workstations shown in floor plans.</t>
  </si>
  <si>
    <t xml:space="preserve">(a) The contractor must ensure actual site dimensions </t>
  </si>
  <si>
    <r>
      <t>[g]</t>
    </r>
    <r>
      <rPr>
        <b/>
        <sz val="10"/>
        <rFont val="Cambria"/>
        <family val="1"/>
        <scheme val="major"/>
      </rPr>
      <t>Furniture approval:</t>
    </r>
    <r>
      <rPr>
        <sz val="10"/>
        <rFont val="Cambria"/>
        <family val="1"/>
        <scheme val="major"/>
      </rPr>
      <t xml:space="preserve"> For furnitures ordering from aborad, price must inlcude 2 persons travelling  costs. ( transportations, ticket, accommodation and food ) </t>
    </r>
  </si>
  <si>
    <r>
      <t xml:space="preserve">[f] Use  Pictures  given  in </t>
    </r>
    <r>
      <rPr>
        <b/>
        <sz val="10"/>
        <rFont val="Cambria"/>
        <family val="1"/>
        <scheme val="major"/>
      </rPr>
      <t xml:space="preserve">Furniture Information </t>
    </r>
    <r>
      <rPr>
        <sz val="10"/>
        <rFont val="Cambria"/>
        <family val="1"/>
        <scheme val="major"/>
      </rPr>
      <t xml:space="preserve">for reference Only. Final furniture selection will be carried out after further discussion (Catologues will be required)  with the project winning contractor </t>
    </r>
  </si>
  <si>
    <t xml:space="preserve">                                                                                                                                                                                                                                                                                                                                                                                                                                                                                                                                                                                                                                                                                                                                                                                                                                                                                                                                                                                                                                                                                                                                                                                                                                                                                                                                                                                                                                                                                                                                                                                                                                                                                                                                                                                                                                                                                                                                                                                                                                                                                                                                                                                                                                                                                                                                                                                                                                                                                                                                                                                                                                                                                                                                                                                                                                                                                                                                                                                                                                                                                                                                                                                                                                                                                                                                                                                                                                                                                                                                                                                                                                                                                                                                                                                                                                                                                                                                                                                                                                                                                                                                                                                                                                                                                                                                                                                                                                                                                                                                                                                                                                                                                                                                                                                                                                                                                                                                                                                                                                                                                                                                                                                                                                                                                                                                                                                                                                                                                                                                                                                                                                                                                                                                                                                                                                                                                                                                                                                                                                                                                                                                                                                                                                                                                                                                                                                                                                                                                                                                                                                                                                                                                                                                                                                                                                                                                                                                                                                                                                                                                                                                                                                                                                                                                                                                                                                                                                                                                                                                                                                                                                                                                                                                                                                                                                                                                                                                                                                                                                                                                                                                                                                                                                                                                                                                                                                                                                                                                                                                                                                                                                                                                                                                                                                                                                                                                                                                                                                                                                                                                                                                                                                                                                                                                                                                                                                                                                                                                                                                                                                                                                                                                                                                                                                                                                                                                                                                                                                                                                                                                                                                                                                                                                                                                                                                                                                                                                                                                                                                                                                                                                                                                                                                                                                                                                                                                                                                                                                                                                                                                                                                                                                                                                                                                                                                                                                                                                                                                                                                                                                                                                                                                                                                                                                                                                                                                                                                                                                                                                                                                                                                                                                                                                                                                                                                                                                                                                                                                                                                                                                                                                                                                                                                                                                                                                                                                                                                                                                                                                                                                                                                                                                                                                                                                                                                                                                                                                                                                                                                                                                                                                                                                                                                                                                                                                                                                                                                                                                                                                                                                                                                                                                                                                                                                                                                                                                                                                                                                                                                                                                                                                                                                                                                                                                                                                                                                                                                                                                                                                                                                                                                                                                                                                                                                                                                                                                                                                                                                                                                                                                                                                                                                                                                                                                                                                                                                                                                                                                                                                                                                                                                                                                                                                                                                                                                                                                                                                                                                                                                                                                                       </t>
  </si>
  <si>
    <t>Iron board: 48" x 12"</t>
  </si>
  <si>
    <t xml:space="preserve"> mirrors on both panels</t>
  </si>
  <si>
    <t>Containing hanger rail and lower shelf on both panels</t>
  </si>
  <si>
    <t>2 nos Bedside table</t>
  </si>
  <si>
    <t>4 SEATER VISITOR BENCH (SE2)</t>
  </si>
  <si>
    <t>5 SEATER VISITOR BENCH (SE1)</t>
  </si>
  <si>
    <t>Side table 1000mm x 450mm</t>
  </si>
  <si>
    <t>MEDIUM BACK CHAIR (MC1)</t>
  </si>
  <si>
    <t>Waiting room sofa set (WS2)</t>
  </si>
  <si>
    <t>Waiting room sofa set (WS1)</t>
  </si>
  <si>
    <t>2 DOOR WARDROBE ( for 2 persons Use ) (WD1)</t>
  </si>
  <si>
    <t>BEDROOM SET  (BS1)</t>
  </si>
  <si>
    <t>BUNK BED  (BB1)</t>
  </si>
  <si>
    <t>Dimensions: 1500mm x 600mm</t>
  </si>
  <si>
    <t>Round Discussion Table (SET 1)</t>
  </si>
  <si>
    <t>WORK STATION (WS1)</t>
  </si>
  <si>
    <t>INTERVIEW ROOM TABLE (IT1)</t>
  </si>
  <si>
    <t>12 COMPARTMENT STEEL LOCKER 36" X 15"  (LS1)</t>
  </si>
  <si>
    <t xml:space="preserve"> Dimensions: L463mm x W613x H1320</t>
  </si>
  <si>
    <t>4 DRAWER FILING CABINET WITH RECESS HANDLE  (FC1)</t>
  </si>
  <si>
    <t>12 COMPARTMENT BOOK SHELF (BS1)</t>
  </si>
  <si>
    <t>OFFICE DESK  (OD1)</t>
  </si>
  <si>
    <t>SIDE CABINET  (SC1)</t>
  </si>
  <si>
    <t>MEDIUM STANDARD EXECUTIVE STATION (EX1)</t>
  </si>
  <si>
    <t>Colour:  walnut/ Mahogany</t>
  </si>
  <si>
    <t>Waiting room sofa set (WS3)</t>
  </si>
  <si>
    <t>CONFERENCE TABLE (CT1)</t>
  </si>
  <si>
    <t>Dimension: 4500mm x 1400mm</t>
  </si>
  <si>
    <t>*Sink must be Chemical Resistant</t>
  </si>
  <si>
    <t>Dimensions: CA1 - 1853mm x 600mm</t>
  </si>
  <si>
    <t xml:space="preserve">                      CA2 - 1853mm x 1250mm x 600mm</t>
  </si>
  <si>
    <t xml:space="preserve">                      CA3 - 1300mm x 600mm</t>
  </si>
  <si>
    <t>WALL KITCHEN CABINET  (CA)</t>
  </si>
  <si>
    <t xml:space="preserve">*Refer to the layout </t>
  </si>
  <si>
    <t>TV RACK  (TR1)</t>
  </si>
  <si>
    <t>1000 x 395 x 420cm</t>
  </si>
  <si>
    <t>CUPBOARD (BT2)</t>
  </si>
  <si>
    <t>Material: Fomica Finish / Varnish finish</t>
  </si>
  <si>
    <t>CUPBOARD (BT1)</t>
  </si>
  <si>
    <t>Material: Fomica Finish / Varnish Finish</t>
  </si>
  <si>
    <t>Colour: Optional</t>
  </si>
  <si>
    <r>
      <t xml:space="preserve">Black Medium back fabric 6 </t>
    </r>
    <r>
      <rPr>
        <b/>
        <sz val="11"/>
        <rFont val="Cambria"/>
        <family val="1"/>
        <scheme val="major"/>
      </rPr>
      <t xml:space="preserve">Chair </t>
    </r>
  </si>
  <si>
    <t>Partiton side- (1550mm x 1200mm) as per drawing</t>
  </si>
  <si>
    <t>2 Low back fabric chair - black</t>
  </si>
  <si>
    <t>3 Door Wardrobe with mirror  (WD2)</t>
  </si>
  <si>
    <t>Dimensions: 900mm x 900mm</t>
  </si>
  <si>
    <t>Colour: Maple/walnut</t>
  </si>
  <si>
    <t>Material: Plastic with steel legs</t>
  </si>
  <si>
    <t>with Lock and key on both panels</t>
  </si>
  <si>
    <r>
      <t xml:space="preserve">1 High back (faux)Leather chair and 13 medium back Black (faux)leather </t>
    </r>
    <r>
      <rPr>
        <b/>
        <sz val="11"/>
        <rFont val="Cambria"/>
        <family val="1"/>
        <scheme val="major"/>
      </rPr>
      <t>Chairs</t>
    </r>
  </si>
  <si>
    <r>
      <t>1 Executive high back</t>
    </r>
    <r>
      <rPr>
        <b/>
        <sz val="11"/>
        <rFont val="Cambria"/>
        <family val="1"/>
        <scheme val="major"/>
      </rPr>
      <t xml:space="preserve"> (faux) leather chair</t>
    </r>
    <r>
      <rPr>
        <sz val="11"/>
        <rFont val="Cambria"/>
        <family val="1"/>
        <scheme val="major"/>
      </rPr>
      <t xml:space="preserve"> colour: Black</t>
    </r>
  </si>
  <si>
    <t>2 medium back Guest Chair faux leather</t>
  </si>
  <si>
    <t>High Cabint Should be included 1200mm x 395mm x 1800mm</t>
  </si>
  <si>
    <r>
      <t xml:space="preserve">Attached Three drawer set (L390 x B600 x H730) and </t>
    </r>
    <r>
      <rPr>
        <b/>
        <sz val="11"/>
        <rFont val="Cambria"/>
        <family val="1"/>
        <scheme val="major"/>
      </rPr>
      <t>CPU holder</t>
    </r>
    <r>
      <rPr>
        <sz val="11"/>
        <rFont val="Cambria"/>
        <family val="1"/>
        <scheme val="major"/>
      </rPr>
      <t xml:space="preserve"> should be included. </t>
    </r>
  </si>
  <si>
    <r>
      <t xml:space="preserve">Attached 3 drawer set (L390 x B600 x H730) and </t>
    </r>
    <r>
      <rPr>
        <b/>
        <sz val="11"/>
        <rFont val="Cambria"/>
        <family val="1"/>
        <scheme val="major"/>
      </rPr>
      <t>CPU holder</t>
    </r>
    <r>
      <rPr>
        <sz val="11"/>
        <rFont val="Cambria"/>
        <family val="1"/>
        <scheme val="major"/>
      </rPr>
      <t xml:space="preserve"> should be included. </t>
    </r>
  </si>
  <si>
    <t>PLASTIC SQUARE TABLE (RT1)</t>
  </si>
  <si>
    <t>FORENSIC LABORATORY WORKBENCH (FB1)</t>
  </si>
  <si>
    <t>PLASTIC CHAIR WITHOUT ARMREST</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</si>
</sst>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0.0"/>
    <numFmt numFmtId="165" formatCode="_(* #,##0.0_);_(* \(#,##0.0\);_(* &quot;&quot;??_)"/>
    <numFmt numFmtId="166" formatCode="\(0\)"/>
    <numFmt numFmtId="167" formatCode="_(* #,##0.00_);_(* \(#,##0.00\);_(* &quot;&quot;??_);_(@_)"/>
    <numFmt numFmtId="168" formatCode="[$-409]d\-mmm\-yy;@"/>
    <numFmt numFmtId="169" formatCode="_(* #,##0_);_(* \(#,##0\);_(* &quot;-&quot;??_);_(@_)"/>
    <numFmt numFmtId="170" formatCode="_(* #,##0_);_(* \(#,##0\);_(* &quot;&quot;??_);_(@_)"/>
    <numFmt numFmtId="171" formatCode="#,##0.0_);[Red]\(#,##0.0\)"/>
  </numFmts>
  <fonts count="49" x14ac:knownFonts="1">
    <font>
      <sz val="11"/>
      <color theme="1"/>
      <name val="Calibri"/>
      <family val="2"/>
      <scheme val="minor"/>
    </font>
    <font>
      <sz val="10"/>
      <name val="Arial"/>
      <family val="2"/>
    </font>
    <font>
      <sz val="10"/>
      <name val="Arial"/>
      <family val="2"/>
    </font>
    <font>
      <sz val="11"/>
      <color theme="1"/>
      <name val="Calibri"/>
      <family val="2"/>
      <scheme val="minor"/>
    </font>
    <font>
      <sz val="10"/>
      <name val="MS Sans Serif"/>
      <family val="2"/>
    </font>
    <font>
      <b/>
      <sz val="10"/>
      <name val="Times New Roman"/>
      <family val="1"/>
    </font>
    <font>
      <sz val="10"/>
      <name val="Times New Roman"/>
      <family val="1"/>
    </font>
    <font>
      <b/>
      <u/>
      <sz val="14"/>
      <name val="Times New Roman"/>
      <family val="1"/>
    </font>
    <font>
      <b/>
      <u/>
      <sz val="10"/>
      <name val="Times New Roman"/>
      <family val="1"/>
    </font>
    <font>
      <vertAlign val="superscript"/>
      <sz val="10"/>
      <name val="Times New Roman"/>
      <family val="1"/>
    </font>
    <font>
      <u/>
      <sz val="10"/>
      <name val="Times New Roman"/>
      <family val="1"/>
    </font>
    <font>
      <i/>
      <u/>
      <sz val="10"/>
      <name val="Times New Roman"/>
      <family val="1"/>
    </font>
    <font>
      <b/>
      <i/>
      <sz val="26"/>
      <color theme="1"/>
      <name val="Book Antiqua"/>
      <family val="1"/>
    </font>
    <font>
      <b/>
      <sz val="18"/>
      <color theme="1"/>
      <name val="Book Antiqua"/>
      <family val="1"/>
    </font>
    <font>
      <sz val="10"/>
      <color rgb="FFFF0000"/>
      <name val="Times New Roman"/>
      <family val="1"/>
    </font>
    <font>
      <sz val="11"/>
      <name val="Cambria"/>
      <family val="1"/>
    </font>
    <font>
      <b/>
      <sz val="11"/>
      <name val="Cambria"/>
      <family val="1"/>
    </font>
    <font>
      <i/>
      <sz val="12"/>
      <name val="Cambria"/>
      <family val="1"/>
    </font>
    <font>
      <i/>
      <sz val="10"/>
      <name val="Cambria"/>
      <family val="1"/>
    </font>
    <font>
      <b/>
      <u/>
      <sz val="16"/>
      <name val="Cambria"/>
      <family val="1"/>
    </font>
    <font>
      <sz val="10"/>
      <name val="Cambria"/>
      <family val="1"/>
    </font>
    <font>
      <b/>
      <sz val="14"/>
      <name val="Cambria"/>
      <family val="1"/>
    </font>
    <font>
      <sz val="14"/>
      <name val="Cambria"/>
      <family val="1"/>
    </font>
    <font>
      <sz val="14"/>
      <color indexed="8"/>
      <name val="Cambria"/>
      <family val="1"/>
    </font>
    <font>
      <sz val="14"/>
      <color indexed="9"/>
      <name val="Cambria"/>
      <family val="1"/>
    </font>
    <font>
      <b/>
      <u val="doubleAccounting"/>
      <sz val="14"/>
      <color indexed="8"/>
      <name val="Cambria"/>
      <family val="1"/>
    </font>
    <font>
      <sz val="10"/>
      <name val="Lucida Sans"/>
      <family val="2"/>
    </font>
    <font>
      <sz val="10"/>
      <name val="Cambria"/>
      <family val="1"/>
      <scheme val="major"/>
    </font>
    <font>
      <b/>
      <sz val="10"/>
      <name val="Cambria"/>
      <family val="1"/>
      <scheme val="major"/>
    </font>
    <font>
      <b/>
      <u/>
      <sz val="14"/>
      <name val="Cambria"/>
      <family val="1"/>
      <scheme val="major"/>
    </font>
    <font>
      <b/>
      <u/>
      <sz val="10"/>
      <name val="Cambria"/>
      <family val="1"/>
      <scheme val="major"/>
    </font>
    <font>
      <vertAlign val="superscript"/>
      <sz val="10"/>
      <name val="Cambria"/>
      <family val="1"/>
      <scheme val="major"/>
    </font>
    <font>
      <i/>
      <u/>
      <sz val="10"/>
      <name val="Cambria"/>
      <family val="1"/>
      <scheme val="major"/>
    </font>
    <font>
      <sz val="10"/>
      <color theme="9" tint="-0.249977111117893"/>
      <name val="Cambria"/>
      <family val="1"/>
      <scheme val="major"/>
    </font>
    <font>
      <sz val="10"/>
      <color rgb="FF000000"/>
      <name val="Cambria"/>
      <family val="1"/>
      <scheme val="major"/>
    </font>
    <font>
      <sz val="10"/>
      <color indexed="10"/>
      <name val="Cambria"/>
      <family val="1"/>
      <scheme val="major"/>
    </font>
    <font>
      <u/>
      <sz val="10"/>
      <name val="Cambria"/>
      <family val="1"/>
      <scheme val="major"/>
    </font>
    <font>
      <b/>
      <sz val="10"/>
      <color theme="0"/>
      <name val="Cambria"/>
      <family val="1"/>
      <scheme val="major"/>
    </font>
    <font>
      <sz val="10"/>
      <color theme="0"/>
      <name val="Cambria"/>
      <family val="1"/>
      <scheme val="major"/>
    </font>
    <font>
      <sz val="10"/>
      <color rgb="FFFF0000"/>
      <name val="Cambria"/>
      <family val="1"/>
      <scheme val="major"/>
    </font>
    <font>
      <b/>
      <u val="doubleAccounting"/>
      <sz val="14"/>
      <name val="Cambria"/>
      <family val="1"/>
    </font>
    <font>
      <sz val="11"/>
      <name val="Lucida Sans"/>
      <family val="2"/>
    </font>
    <font>
      <b/>
      <sz val="11"/>
      <name val="Cambria"/>
      <family val="1"/>
      <scheme val="major"/>
    </font>
    <font>
      <sz val="11"/>
      <name val="Cambria"/>
      <family val="1"/>
      <scheme val="major"/>
    </font>
    <font>
      <sz val="14"/>
      <name val="Cambria"/>
      <family val="1"/>
      <scheme val="major"/>
    </font>
    <font>
      <sz val="11"/>
      <name val="Times New Roman"/>
      <family val="1"/>
    </font>
    <font>
      <sz val="11"/>
      <color rgb="FF333333"/>
      <name val="Cambria"/>
      <family val="1"/>
      <scheme val="major"/>
    </font>
    <font>
      <sz val="11"/>
      <color theme="1"/>
      <name val="Cambria"/>
      <family val="1"/>
      <scheme val="major"/>
    </font>
    <font>
      <u/>
      <sz val="11"/>
      <name val="Cambria"/>
      <family val="1"/>
      <scheme val="major"/>
    </font>
  </fonts>
  <fills count="9">
    <fill>
      <patternFill patternType="none"/>
    </fill>
    <fill>
      <patternFill patternType="gray125"/>
    </fill>
    <fill>
      <patternFill patternType="gray0625"/>
    </fill>
    <fill>
      <patternFill patternType="solid">
        <fgColor indexed="65"/>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FFFF0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thin">
        <color indexed="64"/>
      </left>
      <right/>
      <top/>
      <bottom/>
      <diagonal/>
    </border>
    <border>
      <left style="thin">
        <color indexed="64"/>
      </left>
      <right style="hair">
        <color indexed="64"/>
      </right>
      <top style="thin">
        <color indexed="64"/>
      </top>
      <bottom/>
      <diagonal/>
    </border>
    <border>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right/>
      <top style="thin">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s>
  <cellStyleXfs count="8">
    <xf numFmtId="0" fontId="0" fillId="0" borderId="0"/>
    <xf numFmtId="0" fontId="1" fillId="0" borderId="0"/>
    <xf numFmtId="0" fontId="2" fillId="0" borderId="0"/>
    <xf numFmtId="0" fontId="2" fillId="0" borderId="0"/>
    <xf numFmtId="0" fontId="2" fillId="0" borderId="0"/>
    <xf numFmtId="43" fontId="3" fillId="0" borderId="0" applyFont="0" applyFill="0" applyBorder="0" applyAlignment="0" applyProtection="0"/>
    <xf numFmtId="0" fontId="4" fillId="0" borderId="0"/>
    <xf numFmtId="0" fontId="2" fillId="0" borderId="0"/>
  </cellStyleXfs>
  <cellXfs count="459">
    <xf numFmtId="0" fontId="0" fillId="0" borderId="0" xfId="0"/>
    <xf numFmtId="0" fontId="6" fillId="4" borderId="0" xfId="0" applyFont="1" applyFill="1" applyBorder="1" applyAlignment="1">
      <alignment horizontal="center" vertical="top" wrapText="1"/>
    </xf>
    <xf numFmtId="0" fontId="6" fillId="4" borderId="0" xfId="0" applyFont="1" applyFill="1" applyAlignment="1">
      <alignment vertical="top"/>
    </xf>
    <xf numFmtId="0" fontId="6" fillId="4" borderId="0" xfId="0" applyFont="1" applyFill="1" applyBorder="1" applyAlignment="1">
      <alignment vertical="top"/>
    </xf>
    <xf numFmtId="0" fontId="6" fillId="4" borderId="0" xfId="0" applyFont="1" applyFill="1" applyBorder="1" applyAlignment="1">
      <alignment horizontal="center" vertical="top"/>
    </xf>
    <xf numFmtId="4" fontId="6" fillId="4" borderId="0" xfId="0" applyNumberFormat="1" applyFont="1" applyFill="1" applyBorder="1" applyAlignment="1">
      <alignment horizontal="right" vertical="top"/>
    </xf>
    <xf numFmtId="168" fontId="6" fillId="4" borderId="0" xfId="0" applyNumberFormat="1" applyFont="1" applyFill="1" applyBorder="1" applyAlignment="1">
      <alignment horizontal="right" vertical="top"/>
    </xf>
    <xf numFmtId="0" fontId="5" fillId="4" borderId="6" xfId="0" applyFont="1" applyFill="1" applyBorder="1" applyAlignment="1">
      <alignment vertical="top"/>
    </xf>
    <xf numFmtId="40" fontId="5" fillId="4" borderId="7" xfId="5" quotePrefix="1" applyNumberFormat="1" applyFont="1" applyFill="1" applyBorder="1" applyAlignment="1">
      <alignment horizontal="left" vertical="top"/>
    </xf>
    <xf numFmtId="0" fontId="5" fillId="4" borderId="7" xfId="0" applyFont="1" applyFill="1" applyBorder="1" applyAlignment="1">
      <alignment horizontal="center" vertical="top"/>
    </xf>
    <xf numFmtId="4" fontId="5" fillId="4" borderId="7" xfId="0" applyNumberFormat="1" applyFont="1" applyFill="1" applyBorder="1" applyAlignment="1">
      <alignment horizontal="right" vertical="top"/>
    </xf>
    <xf numFmtId="4" fontId="5" fillId="4" borderId="8" xfId="0" applyNumberFormat="1" applyFont="1" applyFill="1" applyBorder="1" applyAlignment="1">
      <alignment horizontal="center" vertical="top"/>
    </xf>
    <xf numFmtId="164" fontId="6" fillId="4" borderId="11" xfId="5" applyNumberFormat="1" applyFont="1" applyFill="1" applyBorder="1" applyAlignment="1">
      <alignment horizontal="right" vertical="top"/>
    </xf>
    <xf numFmtId="169" fontId="6" fillId="4" borderId="13" xfId="5" applyNumberFormat="1" applyFont="1" applyFill="1" applyBorder="1" applyAlignment="1">
      <alignment horizontal="center" vertical="top"/>
    </xf>
    <xf numFmtId="40" fontId="6" fillId="4" borderId="21" xfId="5" applyNumberFormat="1" applyFont="1" applyFill="1" applyBorder="1" applyAlignment="1">
      <alignment vertical="top"/>
    </xf>
    <xf numFmtId="40" fontId="8" fillId="4" borderId="16" xfId="5" applyNumberFormat="1" applyFont="1" applyFill="1" applyBorder="1" applyAlignment="1">
      <alignment horizontal="center" vertical="top"/>
    </xf>
    <xf numFmtId="169" fontId="6" fillId="4" borderId="16" xfId="5" applyNumberFormat="1" applyFont="1" applyFill="1" applyBorder="1" applyAlignment="1">
      <alignment horizontal="center" vertical="top"/>
    </xf>
    <xf numFmtId="40" fontId="6" fillId="4" borderId="18" xfId="5" applyNumberFormat="1" applyFont="1" applyFill="1" applyBorder="1" applyAlignment="1">
      <alignment vertical="top"/>
    </xf>
    <xf numFmtId="40" fontId="8" fillId="4" borderId="16" xfId="5" applyNumberFormat="1" applyFont="1" applyFill="1" applyBorder="1" applyAlignment="1">
      <alignment horizontal="center" vertical="top" wrapText="1"/>
    </xf>
    <xf numFmtId="40" fontId="8" fillId="4" borderId="16" xfId="5" applyNumberFormat="1" applyFont="1" applyFill="1" applyBorder="1" applyAlignment="1">
      <alignment horizontal="left" vertical="top"/>
    </xf>
    <xf numFmtId="164" fontId="6" fillId="4" borderId="4" xfId="5" applyNumberFormat="1" applyFont="1" applyFill="1" applyBorder="1" applyAlignment="1">
      <alignment horizontal="right" vertical="top"/>
    </xf>
    <xf numFmtId="40" fontId="5" fillId="4" borderId="12" xfId="5" applyNumberFormat="1" applyFont="1" applyFill="1" applyBorder="1" applyAlignment="1">
      <alignment horizontal="left" vertical="top"/>
    </xf>
    <xf numFmtId="169" fontId="6" fillId="4" borderId="12" xfId="5" applyNumberFormat="1" applyFont="1" applyFill="1" applyBorder="1" applyAlignment="1">
      <alignment horizontal="center" vertical="top"/>
    </xf>
    <xf numFmtId="40" fontId="6" fillId="4" borderId="12" xfId="5" applyNumberFormat="1" applyFont="1" applyFill="1" applyBorder="1" applyAlignment="1">
      <alignment horizontal="right" vertical="top"/>
    </xf>
    <xf numFmtId="40" fontId="6" fillId="4" borderId="14" xfId="5" applyNumberFormat="1" applyFont="1" applyFill="1" applyBorder="1" applyAlignment="1">
      <alignment vertical="top"/>
    </xf>
    <xf numFmtId="164" fontId="5" fillId="4" borderId="3" xfId="5" applyNumberFormat="1" applyFont="1" applyFill="1" applyBorder="1" applyAlignment="1">
      <alignment horizontal="right" vertical="top"/>
    </xf>
    <xf numFmtId="40" fontId="5" fillId="4" borderId="2" xfId="5" quotePrefix="1" applyNumberFormat="1" applyFont="1" applyFill="1" applyBorder="1" applyAlignment="1">
      <alignment horizontal="left" vertical="top"/>
    </xf>
    <xf numFmtId="169" fontId="5" fillId="4" borderId="2" xfId="5" applyNumberFormat="1" applyFont="1" applyFill="1" applyBorder="1" applyAlignment="1">
      <alignment horizontal="center" vertical="top"/>
    </xf>
    <xf numFmtId="40" fontId="5" fillId="4" borderId="2" xfId="5" applyNumberFormat="1" applyFont="1" applyFill="1" applyBorder="1" applyAlignment="1">
      <alignment horizontal="right" vertical="top"/>
    </xf>
    <xf numFmtId="40" fontId="5" fillId="4" borderId="23" xfId="5" applyNumberFormat="1" applyFont="1" applyFill="1" applyBorder="1" applyAlignment="1">
      <alignment vertical="top"/>
    </xf>
    <xf numFmtId="169" fontId="5" fillId="4" borderId="0" xfId="5" applyNumberFormat="1" applyFont="1" applyFill="1" applyBorder="1" applyAlignment="1">
      <alignment horizontal="center" vertical="top"/>
    </xf>
    <xf numFmtId="40" fontId="5" fillId="4" borderId="0" xfId="5" applyNumberFormat="1" applyFont="1" applyFill="1" applyBorder="1" applyAlignment="1">
      <alignment horizontal="right" vertical="top"/>
    </xf>
    <xf numFmtId="164" fontId="5" fillId="4" borderId="11" xfId="5" applyNumberFormat="1" applyFont="1" applyFill="1" applyBorder="1" applyAlignment="1">
      <alignment horizontal="right" vertical="top"/>
    </xf>
    <xf numFmtId="40" fontId="8" fillId="4" borderId="13" xfId="5" applyNumberFormat="1" applyFont="1" applyFill="1" applyBorder="1" applyAlignment="1">
      <alignment horizontal="center" vertical="top"/>
    </xf>
    <xf numFmtId="169" fontId="5" fillId="4" borderId="13" xfId="5" applyNumberFormat="1" applyFont="1" applyFill="1" applyBorder="1" applyAlignment="1">
      <alignment horizontal="center" vertical="top"/>
    </xf>
    <xf numFmtId="40" fontId="5" fillId="4" borderId="13" xfId="5" applyNumberFormat="1" applyFont="1" applyFill="1" applyBorder="1" applyAlignment="1">
      <alignment horizontal="right" vertical="top"/>
    </xf>
    <xf numFmtId="40" fontId="5" fillId="4" borderId="21" xfId="5" applyNumberFormat="1" applyFont="1" applyFill="1" applyBorder="1" applyAlignment="1">
      <alignment vertical="top"/>
    </xf>
    <xf numFmtId="169" fontId="5" fillId="4" borderId="16" xfId="5" applyNumberFormat="1" applyFont="1" applyFill="1" applyBorder="1" applyAlignment="1">
      <alignment horizontal="center" vertical="top"/>
    </xf>
    <xf numFmtId="40" fontId="5" fillId="4" borderId="16" xfId="5" applyNumberFormat="1" applyFont="1" applyFill="1" applyBorder="1" applyAlignment="1">
      <alignment horizontal="right" vertical="top"/>
    </xf>
    <xf numFmtId="40" fontId="5" fillId="4" borderId="18" xfId="5" applyNumberFormat="1" applyFont="1" applyFill="1" applyBorder="1" applyAlignment="1">
      <alignment horizontal="center" vertical="top"/>
    </xf>
    <xf numFmtId="0" fontId="6" fillId="4" borderId="16" xfId="6" applyNumberFormat="1" applyFont="1" applyFill="1" applyBorder="1" applyAlignment="1">
      <alignment horizontal="left" vertical="top" wrapText="1"/>
    </xf>
    <xf numFmtId="40" fontId="5" fillId="4" borderId="18" xfId="5" applyNumberFormat="1" applyFont="1" applyFill="1" applyBorder="1" applyAlignment="1">
      <alignment vertical="top"/>
    </xf>
    <xf numFmtId="40" fontId="6" fillId="4" borderId="16" xfId="5" applyNumberFormat="1" applyFont="1" applyFill="1" applyBorder="1" applyAlignment="1">
      <alignment horizontal="justify" vertical="top" wrapText="1"/>
    </xf>
    <xf numFmtId="40" fontId="6" fillId="4" borderId="16" xfId="5" quotePrefix="1" applyNumberFormat="1" applyFont="1" applyFill="1" applyBorder="1" applyAlignment="1">
      <alignment horizontal="left" vertical="top"/>
    </xf>
    <xf numFmtId="166" fontId="6" fillId="4" borderId="10" xfId="5" applyNumberFormat="1" applyFont="1" applyFill="1" applyBorder="1" applyAlignment="1">
      <alignment horizontal="right" vertical="top"/>
    </xf>
    <xf numFmtId="40" fontId="6" fillId="4" borderId="24" xfId="5" applyNumberFormat="1" applyFont="1" applyFill="1" applyBorder="1" applyAlignment="1">
      <alignment horizontal="justify" vertical="top"/>
    </xf>
    <xf numFmtId="40" fontId="6" fillId="4" borderId="24" xfId="5" applyNumberFormat="1" applyFont="1" applyFill="1" applyBorder="1" applyAlignment="1">
      <alignment horizontal="center" vertical="top"/>
    </xf>
    <xf numFmtId="40" fontId="6" fillId="4" borderId="24" xfId="5" applyNumberFormat="1" applyFont="1" applyFill="1" applyBorder="1" applyAlignment="1">
      <alignment horizontal="right" vertical="top"/>
    </xf>
    <xf numFmtId="40" fontId="6" fillId="4" borderId="18" xfId="5" applyNumberFormat="1" applyFont="1" applyFill="1" applyBorder="1" applyAlignment="1">
      <alignment horizontal="right" vertical="top"/>
    </xf>
    <xf numFmtId="40" fontId="5" fillId="4" borderId="12" xfId="5" quotePrefix="1" applyNumberFormat="1" applyFont="1" applyFill="1" applyBorder="1" applyAlignment="1">
      <alignment horizontal="left" vertical="top"/>
    </xf>
    <xf numFmtId="40" fontId="5" fillId="4" borderId="14" xfId="5" applyNumberFormat="1" applyFont="1" applyFill="1" applyBorder="1" applyAlignment="1">
      <alignment horizontal="center" vertical="top"/>
    </xf>
    <xf numFmtId="164" fontId="6" fillId="4" borderId="3" xfId="5" applyNumberFormat="1" applyFont="1" applyFill="1" applyBorder="1" applyAlignment="1">
      <alignment horizontal="right" vertical="top"/>
    </xf>
    <xf numFmtId="169" fontId="6" fillId="4" borderId="2" xfId="5" applyNumberFormat="1" applyFont="1" applyFill="1" applyBorder="1" applyAlignment="1">
      <alignment horizontal="center" vertical="top"/>
    </xf>
    <xf numFmtId="40" fontId="6" fillId="4" borderId="2" xfId="5" applyNumberFormat="1" applyFont="1" applyFill="1" applyBorder="1" applyAlignment="1">
      <alignment horizontal="right" vertical="top"/>
    </xf>
    <xf numFmtId="40" fontId="5" fillId="4" borderId="23" xfId="5" applyNumberFormat="1" applyFont="1" applyFill="1" applyBorder="1" applyAlignment="1">
      <alignment horizontal="center" vertical="top"/>
    </xf>
    <xf numFmtId="164" fontId="5" fillId="4" borderId="6" xfId="5" applyNumberFormat="1" applyFont="1" applyFill="1" applyBorder="1" applyAlignment="1">
      <alignment horizontal="right" vertical="top"/>
    </xf>
    <xf numFmtId="169" fontId="5" fillId="4" borderId="7" xfId="5" applyNumberFormat="1" applyFont="1" applyFill="1" applyBorder="1" applyAlignment="1">
      <alignment horizontal="center" vertical="top"/>
    </xf>
    <xf numFmtId="40" fontId="5" fillId="4" borderId="8" xfId="5" applyNumberFormat="1" applyFont="1" applyFill="1" applyBorder="1" applyAlignment="1">
      <alignment horizontal="center" vertical="top"/>
    </xf>
    <xf numFmtId="40" fontId="6" fillId="4" borderId="13" xfId="5" applyNumberFormat="1" applyFont="1" applyFill="1" applyBorder="1" applyAlignment="1">
      <alignment horizontal="right" vertical="top"/>
    </xf>
    <xf numFmtId="40" fontId="6" fillId="4" borderId="21" xfId="5" applyNumberFormat="1" applyFont="1" applyFill="1" applyBorder="1" applyAlignment="1">
      <alignment horizontal="center" vertical="top"/>
    </xf>
    <xf numFmtId="164" fontId="5" fillId="4" borderId="15" xfId="5" quotePrefix="1" applyNumberFormat="1" applyFont="1" applyFill="1" applyBorder="1" applyAlignment="1">
      <alignment horizontal="right" vertical="top"/>
    </xf>
    <xf numFmtId="40" fontId="6" fillId="4" borderId="0" xfId="5" applyNumberFormat="1" applyFont="1" applyFill="1" applyBorder="1" applyAlignment="1">
      <alignment horizontal="left" vertical="top"/>
    </xf>
    <xf numFmtId="0" fontId="6" fillId="4" borderId="16" xfId="5" applyNumberFormat="1" applyFont="1" applyFill="1" applyBorder="1" applyAlignment="1">
      <alignment horizontal="justify" vertical="top"/>
    </xf>
    <xf numFmtId="2" fontId="6" fillId="4" borderId="15" xfId="5" applyNumberFormat="1" applyFont="1" applyFill="1" applyBorder="1" applyAlignment="1">
      <alignment horizontal="right" vertical="top"/>
    </xf>
    <xf numFmtId="166" fontId="6" fillId="4" borderId="25" xfId="5" applyNumberFormat="1" applyFont="1" applyFill="1" applyBorder="1" applyAlignment="1">
      <alignment horizontal="right" vertical="top"/>
    </xf>
    <xf numFmtId="40" fontId="6" fillId="4" borderId="24" xfId="5" quotePrefix="1" applyNumberFormat="1" applyFont="1" applyFill="1" applyBorder="1" applyAlignment="1">
      <alignment horizontal="left" vertical="top"/>
    </xf>
    <xf numFmtId="40" fontId="6" fillId="4" borderId="19" xfId="5" applyNumberFormat="1" applyFont="1" applyFill="1" applyBorder="1" applyAlignment="1">
      <alignment vertical="top"/>
    </xf>
    <xf numFmtId="164" fontId="5" fillId="4" borderId="4" xfId="5" applyNumberFormat="1" applyFont="1" applyFill="1" applyBorder="1" applyAlignment="1">
      <alignment horizontal="right" vertical="top"/>
    </xf>
    <xf numFmtId="40" fontId="5" fillId="4" borderId="0" xfId="5" quotePrefix="1" applyNumberFormat="1" applyFont="1" applyFill="1" applyBorder="1" applyAlignment="1">
      <alignment horizontal="left" vertical="top"/>
    </xf>
    <xf numFmtId="40" fontId="5" fillId="4" borderId="17" xfId="5" applyNumberFormat="1" applyFont="1" applyFill="1" applyBorder="1" applyAlignment="1">
      <alignment vertical="top"/>
    </xf>
    <xf numFmtId="164" fontId="6" fillId="4" borderId="6" xfId="5" applyNumberFormat="1" applyFont="1" applyFill="1" applyBorder="1" applyAlignment="1">
      <alignment horizontal="right" vertical="top"/>
    </xf>
    <xf numFmtId="40" fontId="6" fillId="4" borderId="7" xfId="5" applyNumberFormat="1" applyFont="1" applyFill="1" applyBorder="1" applyAlignment="1">
      <alignment horizontal="center" vertical="top"/>
    </xf>
    <xf numFmtId="40" fontId="6" fillId="4" borderId="7" xfId="5" applyNumberFormat="1" applyFont="1" applyFill="1" applyBorder="1" applyAlignment="1">
      <alignment horizontal="right" vertical="top"/>
    </xf>
    <xf numFmtId="40" fontId="6" fillId="4" borderId="8" xfId="5" applyNumberFormat="1" applyFont="1" applyFill="1" applyBorder="1" applyAlignment="1">
      <alignment vertical="top"/>
    </xf>
    <xf numFmtId="40" fontId="5" fillId="4" borderId="0" xfId="5" applyNumberFormat="1" applyFont="1" applyFill="1" applyAlignment="1">
      <alignment vertical="top"/>
    </xf>
    <xf numFmtId="169" fontId="6" fillId="4" borderId="7" xfId="5" applyNumberFormat="1" applyFont="1" applyFill="1" applyBorder="1" applyAlignment="1">
      <alignment horizontal="center" vertical="top"/>
    </xf>
    <xf numFmtId="40" fontId="8" fillId="4" borderId="16" xfId="5" applyNumberFormat="1" applyFont="1" applyFill="1" applyBorder="1" applyAlignment="1">
      <alignment horizontal="left" vertical="top" wrapText="1"/>
    </xf>
    <xf numFmtId="40" fontId="5" fillId="4" borderId="7" xfId="5" applyNumberFormat="1" applyFont="1" applyFill="1" applyBorder="1" applyAlignment="1">
      <alignment horizontal="left" vertical="top"/>
    </xf>
    <xf numFmtId="40" fontId="6" fillId="4" borderId="16" xfId="5" quotePrefix="1" applyNumberFormat="1" applyFont="1" applyFill="1" applyBorder="1" applyAlignment="1">
      <alignment horizontal="justify" vertical="top" wrapText="1"/>
    </xf>
    <xf numFmtId="40" fontId="6" fillId="4" borderId="10" xfId="5" applyNumberFormat="1" applyFont="1" applyFill="1" applyBorder="1" applyAlignment="1">
      <alignment horizontal="right" vertical="top"/>
    </xf>
    <xf numFmtId="40" fontId="8" fillId="4" borderId="9" xfId="5" applyNumberFormat="1" applyFont="1" applyFill="1" applyBorder="1" applyAlignment="1">
      <alignment horizontal="center" vertical="top"/>
    </xf>
    <xf numFmtId="166" fontId="6" fillId="4" borderId="4" xfId="5" applyNumberFormat="1" applyFont="1" applyFill="1" applyBorder="1" applyAlignment="1">
      <alignment horizontal="right" vertical="top"/>
    </xf>
    <xf numFmtId="169" fontId="5" fillId="4" borderId="12" xfId="5" applyNumberFormat="1" applyFont="1" applyFill="1" applyBorder="1" applyAlignment="1">
      <alignment horizontal="center" vertical="top"/>
    </xf>
    <xf numFmtId="40" fontId="5" fillId="4" borderId="12" xfId="5" applyNumberFormat="1" applyFont="1" applyFill="1" applyBorder="1" applyAlignment="1">
      <alignment horizontal="right" vertical="top"/>
    </xf>
    <xf numFmtId="0" fontId="6" fillId="4" borderId="0" xfId="0" applyFont="1" applyFill="1" applyBorder="1" applyAlignment="1">
      <alignment horizontal="right" vertical="top"/>
    </xf>
    <xf numFmtId="40" fontId="8" fillId="4" borderId="13" xfId="5" applyNumberFormat="1" applyFont="1" applyFill="1" applyBorder="1" applyAlignment="1">
      <alignment horizontal="centerContinuous" vertical="top"/>
    </xf>
    <xf numFmtId="40" fontId="8" fillId="4" borderId="9" xfId="5" applyNumberFormat="1" applyFont="1" applyFill="1" applyBorder="1" applyAlignment="1">
      <alignment horizontal="justify" vertical="top"/>
    </xf>
    <xf numFmtId="40" fontId="6" fillId="4" borderId="0" xfId="5" applyNumberFormat="1" applyFont="1" applyFill="1" applyBorder="1" applyAlignment="1">
      <alignment horizontal="justify" vertical="top" wrapText="1"/>
    </xf>
    <xf numFmtId="40" fontId="6" fillId="4" borderId="17" xfId="5" applyNumberFormat="1" applyFont="1" applyFill="1" applyBorder="1" applyAlignment="1">
      <alignment horizontal="center" vertical="top"/>
    </xf>
    <xf numFmtId="40" fontId="6" fillId="4" borderId="0" xfId="5" applyNumberFormat="1" applyFont="1" applyFill="1" applyBorder="1" applyAlignment="1">
      <alignment horizontal="justify" vertical="top"/>
    </xf>
    <xf numFmtId="40" fontId="6" fillId="4" borderId="17" xfId="5" applyNumberFormat="1" applyFont="1" applyFill="1" applyBorder="1" applyAlignment="1">
      <alignment vertical="top"/>
    </xf>
    <xf numFmtId="40" fontId="6" fillId="4" borderId="0" xfId="0" applyNumberFormat="1" applyFont="1" applyFill="1" applyBorder="1" applyAlignment="1">
      <alignment vertical="top"/>
    </xf>
    <xf numFmtId="1" fontId="6" fillId="4" borderId="0" xfId="0" applyNumberFormat="1" applyFont="1" applyFill="1" applyBorder="1" applyAlignment="1">
      <alignment vertical="top"/>
    </xf>
    <xf numFmtId="2" fontId="6" fillId="4" borderId="0" xfId="0" applyNumberFormat="1" applyFont="1" applyFill="1" applyBorder="1" applyAlignment="1">
      <alignment horizontal="center" vertical="top"/>
    </xf>
    <xf numFmtId="2" fontId="5" fillId="4" borderId="7" xfId="0" applyNumberFormat="1" applyFont="1" applyFill="1" applyBorder="1" applyAlignment="1">
      <alignment horizontal="center" vertical="top"/>
    </xf>
    <xf numFmtId="2" fontId="6" fillId="4" borderId="13" xfId="5" applyNumberFormat="1" applyFont="1" applyFill="1" applyBorder="1" applyAlignment="1">
      <alignment horizontal="center" vertical="top"/>
    </xf>
    <xf numFmtId="2" fontId="6" fillId="4" borderId="12" xfId="5" applyNumberFormat="1" applyFont="1" applyFill="1" applyBorder="1" applyAlignment="1">
      <alignment horizontal="center" vertical="top"/>
    </xf>
    <xf numFmtId="2" fontId="5" fillId="4" borderId="2" xfId="5" applyNumberFormat="1" applyFont="1" applyFill="1" applyBorder="1" applyAlignment="1">
      <alignment horizontal="center" vertical="top"/>
    </xf>
    <xf numFmtId="2" fontId="5" fillId="4" borderId="13" xfId="5" applyNumberFormat="1" applyFont="1" applyFill="1" applyBorder="1" applyAlignment="1">
      <alignment horizontal="center" vertical="top"/>
    </xf>
    <xf numFmtId="2" fontId="5" fillId="4" borderId="16" xfId="5" applyNumberFormat="1" applyFont="1" applyFill="1" applyBorder="1" applyAlignment="1">
      <alignment horizontal="center" vertical="top"/>
    </xf>
    <xf numFmtId="2" fontId="6" fillId="4" borderId="24" xfId="5" applyNumberFormat="1" applyFont="1" applyFill="1" applyBorder="1" applyAlignment="1">
      <alignment horizontal="center" vertical="top"/>
    </xf>
    <xf numFmtId="2" fontId="6" fillId="4" borderId="2" xfId="5" applyNumberFormat="1" applyFont="1" applyFill="1" applyBorder="1" applyAlignment="1">
      <alignment horizontal="center" vertical="top"/>
    </xf>
    <xf numFmtId="2" fontId="5" fillId="4" borderId="7" xfId="5" applyNumberFormat="1" applyFont="1" applyFill="1" applyBorder="1" applyAlignment="1">
      <alignment horizontal="center" vertical="top"/>
    </xf>
    <xf numFmtId="2" fontId="6" fillId="4" borderId="0" xfId="5" applyNumberFormat="1" applyFont="1" applyFill="1" applyBorder="1" applyAlignment="1">
      <alignment horizontal="center" vertical="top"/>
    </xf>
    <xf numFmtId="2" fontId="6" fillId="4" borderId="7" xfId="5" applyNumberFormat="1" applyFont="1" applyFill="1" applyBorder="1" applyAlignment="1">
      <alignment horizontal="center" vertical="top"/>
    </xf>
    <xf numFmtId="2" fontId="5" fillId="4" borderId="12" xfId="5" applyNumberFormat="1" applyFont="1" applyFill="1" applyBorder="1" applyAlignment="1">
      <alignment horizontal="center" vertical="top"/>
    </xf>
    <xf numFmtId="40" fontId="11" fillId="4" borderId="16" xfId="5" applyNumberFormat="1" applyFont="1" applyFill="1" applyBorder="1" applyAlignment="1">
      <alignment horizontal="justify" vertical="top"/>
    </xf>
    <xf numFmtId="40" fontId="6" fillId="4" borderId="0" xfId="5" applyNumberFormat="1" applyFont="1" applyFill="1" applyAlignment="1">
      <alignment vertical="top"/>
    </xf>
    <xf numFmtId="164" fontId="6" fillId="4" borderId="15" xfId="5" applyNumberFormat="1" applyFont="1" applyFill="1" applyBorder="1" applyAlignment="1">
      <alignment horizontal="right" vertical="top"/>
    </xf>
    <xf numFmtId="40" fontId="6" fillId="4" borderId="16" xfId="5" applyNumberFormat="1" applyFont="1" applyFill="1" applyBorder="1" applyAlignment="1">
      <alignment horizontal="center" vertical="top"/>
    </xf>
    <xf numFmtId="40" fontId="6" fillId="4" borderId="16" xfId="5" applyNumberFormat="1" applyFont="1" applyFill="1" applyBorder="1" applyAlignment="1">
      <alignment horizontal="right" vertical="top"/>
    </xf>
    <xf numFmtId="164" fontId="5" fillId="4" borderId="15" xfId="5" applyNumberFormat="1" applyFont="1" applyFill="1" applyBorder="1" applyAlignment="1">
      <alignment horizontal="right" vertical="top"/>
    </xf>
    <xf numFmtId="40" fontId="8" fillId="4" borderId="16" xfId="5" applyNumberFormat="1" applyFont="1" applyFill="1" applyBorder="1" applyAlignment="1">
      <alignment horizontal="justify" vertical="top"/>
    </xf>
    <xf numFmtId="40" fontId="6" fillId="4" borderId="16" xfId="5" applyNumberFormat="1" applyFont="1" applyFill="1" applyBorder="1" applyAlignment="1">
      <alignment horizontal="left" vertical="top" wrapText="1"/>
    </xf>
    <xf numFmtId="170" fontId="6" fillId="4" borderId="16" xfId="5" applyNumberFormat="1" applyFont="1" applyFill="1" applyBorder="1" applyAlignment="1">
      <alignment horizontal="center" vertical="top"/>
    </xf>
    <xf numFmtId="40" fontId="6" fillId="4" borderId="18" xfId="5" applyNumberFormat="1" applyFont="1" applyFill="1" applyBorder="1" applyAlignment="1">
      <alignment horizontal="center" vertical="top"/>
    </xf>
    <xf numFmtId="166" fontId="6" fillId="4" borderId="15" xfId="5" applyNumberFormat="1" applyFont="1" applyFill="1" applyBorder="1" applyAlignment="1">
      <alignment horizontal="right" vertical="top"/>
    </xf>
    <xf numFmtId="40" fontId="6" fillId="4" borderId="16" xfId="5" applyNumberFormat="1" applyFont="1" applyFill="1" applyBorder="1" applyAlignment="1">
      <alignment horizontal="justify" vertical="top"/>
    </xf>
    <xf numFmtId="40" fontId="6" fillId="4" borderId="16" xfId="5" applyNumberFormat="1" applyFont="1" applyFill="1" applyBorder="1" applyAlignment="1">
      <alignment horizontal="left" vertical="top"/>
    </xf>
    <xf numFmtId="40" fontId="8" fillId="4" borderId="16" xfId="5" applyNumberFormat="1" applyFont="1" applyFill="1" applyBorder="1" applyAlignment="1">
      <alignment vertical="top"/>
    </xf>
    <xf numFmtId="2" fontId="6" fillId="4" borderId="16" xfId="5" applyNumberFormat="1" applyFont="1" applyFill="1" applyBorder="1" applyAlignment="1">
      <alignment horizontal="center" vertical="top"/>
    </xf>
    <xf numFmtId="2" fontId="6" fillId="0" borderId="16" xfId="5" applyNumberFormat="1" applyFont="1" applyFill="1" applyBorder="1" applyAlignment="1">
      <alignment horizontal="center" vertical="top"/>
    </xf>
    <xf numFmtId="40" fontId="5" fillId="4" borderId="7" xfId="5" applyNumberFormat="1" applyFont="1" applyFill="1" applyBorder="1" applyAlignment="1">
      <alignment horizontal="right" vertical="top"/>
    </xf>
    <xf numFmtId="0" fontId="6" fillId="4" borderId="0" xfId="0" applyFont="1" applyFill="1" applyBorder="1" applyAlignment="1">
      <alignment horizontal="left" vertical="top" wrapText="1"/>
    </xf>
    <xf numFmtId="40" fontId="14" fillId="4" borderId="0" xfId="5" applyNumberFormat="1" applyFont="1" applyFill="1" applyAlignment="1">
      <alignment vertical="top"/>
    </xf>
    <xf numFmtId="2" fontId="14" fillId="4" borderId="16" xfId="5" applyNumberFormat="1" applyFont="1" applyFill="1" applyBorder="1" applyAlignment="1">
      <alignment horizontal="center" vertical="top"/>
    </xf>
    <xf numFmtId="170" fontId="14" fillId="4" borderId="16" xfId="5" applyNumberFormat="1" applyFont="1" applyFill="1" applyBorder="1" applyAlignment="1">
      <alignment horizontal="center" vertical="top"/>
    </xf>
    <xf numFmtId="40" fontId="14" fillId="4" borderId="16" xfId="5" applyNumberFormat="1" applyFont="1" applyFill="1" applyBorder="1" applyAlignment="1">
      <alignment horizontal="right" vertical="top"/>
    </xf>
    <xf numFmtId="40" fontId="14" fillId="4" borderId="18" xfId="5" applyNumberFormat="1" applyFont="1" applyFill="1" applyBorder="1" applyAlignment="1">
      <alignment horizontal="center" vertical="top"/>
    </xf>
    <xf numFmtId="0" fontId="8" fillId="4" borderId="16" xfId="5" applyNumberFormat="1" applyFont="1" applyFill="1" applyBorder="1" applyAlignment="1">
      <alignment horizontal="left" vertical="top"/>
    </xf>
    <xf numFmtId="2" fontId="15" fillId="4" borderId="0" xfId="0" applyNumberFormat="1" applyFont="1" applyFill="1" applyBorder="1" applyAlignment="1">
      <alignment horizontal="center"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horizontal="right" vertical="top" wrapText="1"/>
    </xf>
    <xf numFmtId="4" fontId="15" fillId="4" borderId="0" xfId="0" applyNumberFormat="1" applyFont="1" applyFill="1" applyAlignment="1">
      <alignment vertical="top"/>
    </xf>
    <xf numFmtId="0" fontId="15" fillId="4" borderId="0" xfId="0" applyFont="1" applyFill="1" applyAlignment="1">
      <alignment vertical="top"/>
    </xf>
    <xf numFmtId="0" fontId="15" fillId="4" borderId="0" xfId="0" applyFont="1" applyFill="1" applyBorder="1" applyAlignment="1">
      <alignment horizontal="left" vertical="top"/>
    </xf>
    <xf numFmtId="0" fontId="18" fillId="0" borderId="0" xfId="0" applyFont="1"/>
    <xf numFmtId="43" fontId="18" fillId="0" borderId="0" xfId="5" applyFont="1"/>
    <xf numFmtId="0" fontId="21" fillId="2" borderId="5" xfId="0" applyFont="1" applyFill="1" applyBorder="1" applyAlignment="1">
      <alignment horizontal="center" vertical="center"/>
    </xf>
    <xf numFmtId="43" fontId="21" fillId="2" borderId="5" xfId="5" applyFont="1" applyFill="1" applyBorder="1" applyAlignment="1">
      <alignment horizontal="center" vertical="center"/>
    </xf>
    <xf numFmtId="0" fontId="18" fillId="0" borderId="0" xfId="0" applyFont="1" applyAlignment="1">
      <alignment horizontal="center" vertical="center"/>
    </xf>
    <xf numFmtId="165" fontId="17" fillId="0" borderId="0" xfId="0" applyNumberFormat="1" applyFont="1"/>
    <xf numFmtId="165" fontId="18" fillId="0" borderId="0" xfId="0" applyNumberFormat="1" applyFont="1"/>
    <xf numFmtId="0" fontId="26" fillId="4" borderId="0" xfId="0" applyFont="1" applyFill="1" applyBorder="1" applyAlignment="1">
      <alignment horizontal="center" vertical="top"/>
    </xf>
    <xf numFmtId="0" fontId="26" fillId="4" borderId="0" xfId="0" applyFont="1" applyFill="1" applyBorder="1" applyAlignment="1">
      <alignment horizontal="right" vertical="top"/>
    </xf>
    <xf numFmtId="43" fontId="26" fillId="4" borderId="0" xfId="5" applyFont="1" applyFill="1" applyBorder="1" applyAlignment="1">
      <alignment vertical="top"/>
    </xf>
    <xf numFmtId="0" fontId="27" fillId="4" borderId="0" xfId="0" applyFont="1" applyFill="1" applyAlignment="1">
      <alignment vertical="top"/>
    </xf>
    <xf numFmtId="0" fontId="26" fillId="4" borderId="0" xfId="0" applyFont="1" applyFill="1" applyBorder="1" applyAlignment="1">
      <alignment horizontal="center" vertical="top" wrapText="1"/>
    </xf>
    <xf numFmtId="0" fontId="26" fillId="4" borderId="0" xfId="0" applyFont="1" applyFill="1" applyBorder="1" applyAlignment="1">
      <alignment horizontal="right" vertical="top" wrapText="1"/>
    </xf>
    <xf numFmtId="43" fontId="26" fillId="4" borderId="0" xfId="5" applyFont="1" applyFill="1" applyBorder="1" applyAlignment="1">
      <alignment horizontal="center" vertical="top" wrapText="1"/>
    </xf>
    <xf numFmtId="0" fontId="27" fillId="4" borderId="0" xfId="0" applyFont="1" applyFill="1" applyBorder="1" applyAlignment="1">
      <alignment horizontal="center" vertical="top" wrapText="1"/>
    </xf>
    <xf numFmtId="0" fontId="27" fillId="4" borderId="0" xfId="0" applyFont="1" applyFill="1" applyBorder="1" applyAlignment="1">
      <alignment horizontal="left" vertical="top" wrapText="1"/>
    </xf>
    <xf numFmtId="0" fontId="27" fillId="4" borderId="0" xfId="0" applyFont="1" applyFill="1" applyBorder="1" applyAlignment="1">
      <alignment vertical="top"/>
    </xf>
    <xf numFmtId="2" fontId="27" fillId="4" borderId="0" xfId="0" applyNumberFormat="1" applyFont="1" applyFill="1" applyBorder="1" applyAlignment="1">
      <alignment horizontal="center" vertical="top"/>
    </xf>
    <xf numFmtId="0" fontId="27" fillId="4" borderId="0" xfId="0" applyFont="1" applyFill="1" applyBorder="1" applyAlignment="1">
      <alignment horizontal="center" vertical="top"/>
    </xf>
    <xf numFmtId="4" fontId="27"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28" fillId="4" borderId="6" xfId="0" applyFont="1" applyFill="1" applyBorder="1" applyAlignment="1">
      <alignment vertical="top"/>
    </xf>
    <xf numFmtId="40" fontId="28" fillId="4" borderId="7" xfId="5" quotePrefix="1" applyNumberFormat="1" applyFont="1" applyFill="1" applyBorder="1" applyAlignment="1">
      <alignment horizontal="left" vertical="top"/>
    </xf>
    <xf numFmtId="2" fontId="28" fillId="4" borderId="7" xfId="0" applyNumberFormat="1" applyFont="1" applyFill="1" applyBorder="1" applyAlignment="1">
      <alignment horizontal="center" vertical="top"/>
    </xf>
    <xf numFmtId="0" fontId="28" fillId="4" borderId="7" xfId="0" applyFont="1" applyFill="1" applyBorder="1" applyAlignment="1">
      <alignment horizontal="center" vertical="top"/>
    </xf>
    <xf numFmtId="4" fontId="28" fillId="4" borderId="7" xfId="0" applyNumberFormat="1" applyFont="1" applyFill="1" applyBorder="1" applyAlignment="1">
      <alignment horizontal="right" vertical="top"/>
    </xf>
    <xf numFmtId="4" fontId="28" fillId="4" borderId="8" xfId="0" applyNumberFormat="1" applyFont="1" applyFill="1" applyBorder="1" applyAlignment="1">
      <alignment horizontal="center" vertical="top"/>
    </xf>
    <xf numFmtId="164" fontId="27" fillId="4" borderId="11" xfId="5" applyNumberFormat="1" applyFont="1" applyFill="1" applyBorder="1" applyAlignment="1">
      <alignment horizontal="right" vertical="top"/>
    </xf>
    <xf numFmtId="40" fontId="28" fillId="4" borderId="0" xfId="5" quotePrefix="1" applyNumberFormat="1" applyFont="1" applyFill="1" applyBorder="1" applyAlignment="1">
      <alignment horizontal="center" vertical="top"/>
    </xf>
    <xf numFmtId="2" fontId="27" fillId="4" borderId="13" xfId="5" applyNumberFormat="1" applyFont="1" applyFill="1" applyBorder="1" applyAlignment="1">
      <alignment horizontal="center" vertical="top"/>
    </xf>
    <xf numFmtId="169" fontId="27" fillId="4" borderId="13" xfId="5" applyNumberFormat="1" applyFont="1" applyFill="1" applyBorder="1" applyAlignment="1">
      <alignment horizontal="center" vertical="top"/>
    </xf>
    <xf numFmtId="40" fontId="27" fillId="4" borderId="20" xfId="5" applyNumberFormat="1" applyFont="1" applyFill="1" applyBorder="1" applyAlignment="1">
      <alignment horizontal="right" vertical="top"/>
    </xf>
    <xf numFmtId="40" fontId="27" fillId="4" borderId="21" xfId="5" applyNumberFormat="1" applyFont="1" applyFill="1" applyBorder="1" applyAlignment="1">
      <alignment vertical="top"/>
    </xf>
    <xf numFmtId="40" fontId="27" fillId="4" borderId="0" xfId="5" applyNumberFormat="1" applyFont="1" applyFill="1" applyAlignment="1">
      <alignment vertical="top"/>
    </xf>
    <xf numFmtId="164" fontId="27" fillId="4" borderId="15" xfId="5" applyNumberFormat="1" applyFont="1" applyFill="1" applyBorder="1" applyAlignment="1">
      <alignment horizontal="right" vertical="top"/>
    </xf>
    <xf numFmtId="40" fontId="30" fillId="4" borderId="16" xfId="5" applyNumberFormat="1" applyFont="1" applyFill="1" applyBorder="1" applyAlignment="1">
      <alignment horizontal="center" vertical="top"/>
    </xf>
    <xf numFmtId="2" fontId="27" fillId="4" borderId="16" xfId="5" applyNumberFormat="1" applyFont="1" applyFill="1" applyBorder="1" applyAlignment="1">
      <alignment horizontal="center" vertical="top"/>
    </xf>
    <xf numFmtId="169" fontId="27" fillId="4" borderId="16" xfId="5" applyNumberFormat="1" applyFont="1" applyFill="1" applyBorder="1" applyAlignment="1">
      <alignment horizontal="center" vertical="top"/>
    </xf>
    <xf numFmtId="40" fontId="27" fillId="4" borderId="16" xfId="5" applyNumberFormat="1" applyFont="1" applyFill="1" applyBorder="1" applyAlignment="1">
      <alignment horizontal="right" vertical="top"/>
    </xf>
    <xf numFmtId="40" fontId="27" fillId="4" borderId="18" xfId="5" applyNumberFormat="1" applyFont="1" applyFill="1" applyBorder="1" applyAlignment="1">
      <alignment vertical="top"/>
    </xf>
    <xf numFmtId="164" fontId="28" fillId="4" borderId="15" xfId="5" applyNumberFormat="1" applyFont="1" applyFill="1" applyBorder="1" applyAlignment="1">
      <alignment horizontal="right" vertical="top"/>
    </xf>
    <xf numFmtId="40" fontId="30" fillId="4" borderId="16" xfId="5" applyNumberFormat="1" applyFont="1" applyFill="1" applyBorder="1" applyAlignment="1">
      <alignment horizontal="justify" vertical="top"/>
    </xf>
    <xf numFmtId="40" fontId="27" fillId="4" borderId="0" xfId="5" applyNumberFormat="1" applyFont="1" applyFill="1" applyBorder="1" applyAlignment="1">
      <alignment horizontal="left" vertical="top" wrapText="1"/>
    </xf>
    <xf numFmtId="40" fontId="30" fillId="4" borderId="16" xfId="5" applyNumberFormat="1" applyFont="1" applyFill="1" applyBorder="1" applyAlignment="1">
      <alignment horizontal="center" vertical="top" wrapText="1"/>
    </xf>
    <xf numFmtId="40" fontId="30" fillId="4" borderId="16" xfId="5" applyNumberFormat="1" applyFont="1" applyFill="1" applyBorder="1" applyAlignment="1">
      <alignment horizontal="left" vertical="top"/>
    </xf>
    <xf numFmtId="40" fontId="27" fillId="4" borderId="16" xfId="5" applyNumberFormat="1" applyFont="1" applyFill="1" applyBorder="1" applyAlignment="1">
      <alignment horizontal="left" vertical="top" wrapText="1"/>
    </xf>
    <xf numFmtId="170" fontId="27" fillId="4" borderId="16" xfId="5" applyNumberFormat="1" applyFont="1" applyFill="1" applyBorder="1" applyAlignment="1">
      <alignment horizontal="center" vertical="top"/>
    </xf>
    <xf numFmtId="40" fontId="27" fillId="4" borderId="16" xfId="5" applyNumberFormat="1" applyFont="1" applyFill="1" applyBorder="1" applyAlignment="1">
      <alignment horizontal="center" vertical="top"/>
    </xf>
    <xf numFmtId="40" fontId="27" fillId="4" borderId="18" xfId="5" applyNumberFormat="1" applyFont="1" applyFill="1" applyBorder="1" applyAlignment="1">
      <alignment horizontal="center" vertical="top"/>
    </xf>
    <xf numFmtId="166" fontId="27" fillId="4" borderId="15" xfId="5" quotePrefix="1" applyNumberFormat="1" applyFont="1" applyFill="1" applyBorder="1" applyAlignment="1">
      <alignment horizontal="right" vertical="top"/>
    </xf>
    <xf numFmtId="40" fontId="27" fillId="4" borderId="16" xfId="5" applyNumberFormat="1" applyFont="1" applyFill="1" applyBorder="1" applyAlignment="1">
      <alignment vertical="top" wrapText="1"/>
    </xf>
    <xf numFmtId="167" fontId="27" fillId="4" borderId="16" xfId="5" applyNumberFormat="1" applyFont="1" applyFill="1" applyBorder="1" applyAlignment="1">
      <alignment vertical="top"/>
    </xf>
    <xf numFmtId="166" fontId="27" fillId="4" borderId="15" xfId="5" applyNumberFormat="1" applyFont="1" applyFill="1" applyBorder="1" applyAlignment="1">
      <alignment horizontal="right" vertical="top"/>
    </xf>
    <xf numFmtId="40" fontId="27" fillId="4" borderId="16" xfId="5" applyNumberFormat="1" applyFont="1" applyFill="1" applyBorder="1" applyAlignment="1">
      <alignment horizontal="justify" vertical="top"/>
    </xf>
    <xf numFmtId="164" fontId="27" fillId="4" borderId="4" xfId="5" applyNumberFormat="1" applyFont="1" applyFill="1" applyBorder="1" applyAlignment="1">
      <alignment horizontal="right" vertical="top"/>
    </xf>
    <xf numFmtId="40" fontId="28" fillId="4" borderId="12" xfId="5" applyNumberFormat="1" applyFont="1" applyFill="1" applyBorder="1" applyAlignment="1">
      <alignment horizontal="left" vertical="top"/>
    </xf>
    <xf numFmtId="2" fontId="27" fillId="4" borderId="12" xfId="5" applyNumberFormat="1" applyFont="1" applyFill="1" applyBorder="1" applyAlignment="1">
      <alignment horizontal="center" vertical="top"/>
    </xf>
    <xf numFmtId="169" fontId="27" fillId="4" borderId="12" xfId="5" applyNumberFormat="1" applyFont="1" applyFill="1" applyBorder="1" applyAlignment="1">
      <alignment horizontal="center" vertical="top"/>
    </xf>
    <xf numFmtId="40" fontId="27" fillId="4" borderId="12" xfId="5" applyNumberFormat="1" applyFont="1" applyFill="1" applyBorder="1" applyAlignment="1">
      <alignment horizontal="right" vertical="top"/>
    </xf>
    <xf numFmtId="40" fontId="27" fillId="4" borderId="14" xfId="5" applyNumberFormat="1" applyFont="1" applyFill="1" applyBorder="1" applyAlignment="1">
      <alignment vertical="top"/>
    </xf>
    <xf numFmtId="164" fontId="28" fillId="4" borderId="3" xfId="5" applyNumberFormat="1" applyFont="1" applyFill="1" applyBorder="1" applyAlignment="1">
      <alignment horizontal="right" vertical="top"/>
    </xf>
    <xf numFmtId="40" fontId="28" fillId="4" borderId="2" xfId="5" quotePrefix="1" applyNumberFormat="1" applyFont="1" applyFill="1" applyBorder="1" applyAlignment="1">
      <alignment horizontal="left" vertical="top"/>
    </xf>
    <xf numFmtId="2" fontId="28" fillId="4" borderId="2" xfId="5" applyNumberFormat="1" applyFont="1" applyFill="1" applyBorder="1" applyAlignment="1">
      <alignment horizontal="center" vertical="top"/>
    </xf>
    <xf numFmtId="169" fontId="28" fillId="4" borderId="2" xfId="5" applyNumberFormat="1" applyFont="1" applyFill="1" applyBorder="1" applyAlignment="1">
      <alignment horizontal="center" vertical="top"/>
    </xf>
    <xf numFmtId="40" fontId="28" fillId="4" borderId="2" xfId="5" applyNumberFormat="1" applyFont="1" applyFill="1" applyBorder="1" applyAlignment="1">
      <alignment horizontal="right" vertical="top"/>
    </xf>
    <xf numFmtId="40" fontId="28" fillId="4" borderId="23" xfId="5" applyNumberFormat="1" applyFont="1" applyFill="1" applyBorder="1" applyAlignment="1">
      <alignment vertical="top"/>
    </xf>
    <xf numFmtId="164" fontId="28" fillId="4" borderId="10" xfId="5" applyNumberFormat="1" applyFont="1" applyFill="1" applyBorder="1" applyAlignment="1">
      <alignment horizontal="right" vertical="top"/>
    </xf>
    <xf numFmtId="169" fontId="28" fillId="4" borderId="0" xfId="5" applyNumberFormat="1" applyFont="1" applyFill="1" applyBorder="1" applyAlignment="1">
      <alignment horizontal="center" vertical="top"/>
    </xf>
    <xf numFmtId="40" fontId="28" fillId="4" borderId="0" xfId="5" applyNumberFormat="1" applyFont="1" applyFill="1" applyBorder="1" applyAlignment="1">
      <alignment horizontal="right" vertical="top"/>
    </xf>
    <xf numFmtId="164" fontId="28" fillId="4" borderId="11" xfId="5" applyNumberFormat="1" applyFont="1" applyFill="1" applyBorder="1" applyAlignment="1">
      <alignment horizontal="right" vertical="top"/>
    </xf>
    <xf numFmtId="40" fontId="30" fillId="4" borderId="13" xfId="5" applyNumberFormat="1" applyFont="1" applyFill="1" applyBorder="1" applyAlignment="1">
      <alignment horizontal="center" vertical="top"/>
    </xf>
    <xf numFmtId="2" fontId="28" fillId="4" borderId="13" xfId="5" applyNumberFormat="1" applyFont="1" applyFill="1" applyBorder="1" applyAlignment="1">
      <alignment horizontal="center" vertical="top"/>
    </xf>
    <xf numFmtId="169" fontId="28" fillId="4" borderId="13" xfId="5" applyNumberFormat="1" applyFont="1" applyFill="1" applyBorder="1" applyAlignment="1">
      <alignment horizontal="center" vertical="top"/>
    </xf>
    <xf numFmtId="40" fontId="28" fillId="4" borderId="13" xfId="5" applyNumberFormat="1" applyFont="1" applyFill="1" applyBorder="1" applyAlignment="1">
      <alignment horizontal="right" vertical="top"/>
    </xf>
    <xf numFmtId="40" fontId="28" fillId="4" borderId="21" xfId="5" applyNumberFormat="1" applyFont="1" applyFill="1" applyBorder="1" applyAlignment="1">
      <alignment vertical="top"/>
    </xf>
    <xf numFmtId="169" fontId="28" fillId="4" borderId="16" xfId="5" applyNumberFormat="1" applyFont="1" applyFill="1" applyBorder="1" applyAlignment="1">
      <alignment horizontal="center" vertical="top"/>
    </xf>
    <xf numFmtId="40" fontId="28" fillId="4" borderId="16" xfId="5" applyNumberFormat="1" applyFont="1" applyFill="1" applyBorder="1" applyAlignment="1">
      <alignment horizontal="right" vertical="top"/>
    </xf>
    <xf numFmtId="40" fontId="28" fillId="4" borderId="18" xfId="5" applyNumberFormat="1" applyFont="1" applyFill="1" applyBorder="1" applyAlignment="1">
      <alignment horizontal="center" vertical="top"/>
    </xf>
    <xf numFmtId="0" fontId="27" fillId="4" borderId="16" xfId="6" applyNumberFormat="1" applyFont="1" applyFill="1" applyBorder="1" applyAlignment="1">
      <alignment horizontal="left" vertical="top" wrapText="1"/>
    </xf>
    <xf numFmtId="2" fontId="28" fillId="4" borderId="16" xfId="5" applyNumberFormat="1" applyFont="1" applyFill="1" applyBorder="1" applyAlignment="1">
      <alignment horizontal="center" vertical="top"/>
    </xf>
    <xf numFmtId="40" fontId="28" fillId="4" borderId="18" xfId="5" applyNumberFormat="1" applyFont="1" applyFill="1" applyBorder="1" applyAlignment="1">
      <alignment vertical="top"/>
    </xf>
    <xf numFmtId="40" fontId="27" fillId="4" borderId="16" xfId="5" applyNumberFormat="1" applyFont="1" applyFill="1" applyBorder="1" applyAlignment="1">
      <alignment horizontal="justify" vertical="top" wrapText="1"/>
    </xf>
    <xf numFmtId="40" fontId="27" fillId="4" borderId="16" xfId="5" applyNumberFormat="1" applyFont="1" applyFill="1" applyBorder="1" applyAlignment="1">
      <alignment horizontal="left" vertical="top"/>
    </xf>
    <xf numFmtId="40" fontId="27" fillId="4" borderId="16" xfId="5" quotePrefix="1" applyNumberFormat="1" applyFont="1" applyFill="1" applyBorder="1" applyAlignment="1">
      <alignment horizontal="left" vertical="top"/>
    </xf>
    <xf numFmtId="166" fontId="27" fillId="4" borderId="10" xfId="5" applyNumberFormat="1" applyFont="1" applyFill="1" applyBorder="1" applyAlignment="1">
      <alignment horizontal="right" vertical="top"/>
    </xf>
    <xf numFmtId="40" fontId="28" fillId="4" borderId="16" xfId="5" applyNumberFormat="1" applyFont="1" applyFill="1" applyBorder="1" applyAlignment="1">
      <alignment horizontal="center" vertical="top"/>
    </xf>
    <xf numFmtId="40" fontId="27" fillId="4" borderId="0" xfId="5" applyNumberFormat="1" applyFont="1" applyFill="1" applyBorder="1" applyAlignment="1">
      <alignment vertical="top"/>
    </xf>
    <xf numFmtId="40" fontId="27" fillId="4" borderId="24" xfId="5" applyNumberFormat="1" applyFont="1" applyFill="1" applyBorder="1" applyAlignment="1">
      <alignment horizontal="justify" vertical="top"/>
    </xf>
    <xf numFmtId="2" fontId="27" fillId="4" borderId="24" xfId="5" applyNumberFormat="1" applyFont="1" applyFill="1" applyBorder="1" applyAlignment="1">
      <alignment horizontal="center" vertical="top"/>
    </xf>
    <xf numFmtId="40" fontId="27" fillId="4" borderId="24" xfId="5" applyNumberFormat="1" applyFont="1" applyFill="1" applyBorder="1" applyAlignment="1">
      <alignment horizontal="center" vertical="top"/>
    </xf>
    <xf numFmtId="40" fontId="27" fillId="4" borderId="24" xfId="5" applyNumberFormat="1" applyFont="1" applyFill="1" applyBorder="1" applyAlignment="1">
      <alignment horizontal="right" vertical="top"/>
    </xf>
    <xf numFmtId="40" fontId="27" fillId="4" borderId="18" xfId="5" applyNumberFormat="1" applyFont="1" applyFill="1" applyBorder="1" applyAlignment="1">
      <alignment horizontal="right" vertical="top"/>
    </xf>
    <xf numFmtId="40" fontId="28" fillId="4" borderId="12" xfId="5" quotePrefix="1" applyNumberFormat="1" applyFont="1" applyFill="1" applyBorder="1" applyAlignment="1">
      <alignment horizontal="left" vertical="top"/>
    </xf>
    <xf numFmtId="40" fontId="28" fillId="4" borderId="14" xfId="5" applyNumberFormat="1" applyFont="1" applyFill="1" applyBorder="1" applyAlignment="1">
      <alignment horizontal="center" vertical="top"/>
    </xf>
    <xf numFmtId="164" fontId="27" fillId="4" borderId="3" xfId="5" applyNumberFormat="1" applyFont="1" applyFill="1" applyBorder="1" applyAlignment="1">
      <alignment horizontal="right" vertical="top"/>
    </xf>
    <xf numFmtId="2" fontId="27" fillId="4" borderId="2" xfId="5" applyNumberFormat="1" applyFont="1" applyFill="1" applyBorder="1" applyAlignment="1">
      <alignment horizontal="center" vertical="top"/>
    </xf>
    <xf numFmtId="169" fontId="27" fillId="4" borderId="2" xfId="5" applyNumberFormat="1" applyFont="1" applyFill="1" applyBorder="1" applyAlignment="1">
      <alignment horizontal="center" vertical="top"/>
    </xf>
    <xf numFmtId="40" fontId="27" fillId="4" borderId="2" xfId="5" applyNumberFormat="1" applyFont="1" applyFill="1" applyBorder="1" applyAlignment="1">
      <alignment horizontal="right" vertical="top"/>
    </xf>
    <xf numFmtId="40" fontId="28" fillId="4" borderId="23" xfId="5" applyNumberFormat="1" applyFont="1" applyFill="1" applyBorder="1" applyAlignment="1">
      <alignment horizontal="center" vertical="top"/>
    </xf>
    <xf numFmtId="164" fontId="28" fillId="4" borderId="6" xfId="5" applyNumberFormat="1" applyFont="1" applyFill="1" applyBorder="1" applyAlignment="1">
      <alignment horizontal="right" vertical="top"/>
    </xf>
    <xf numFmtId="2" fontId="28" fillId="4" borderId="7" xfId="5" applyNumberFormat="1" applyFont="1" applyFill="1" applyBorder="1" applyAlignment="1">
      <alignment horizontal="center" vertical="top"/>
    </xf>
    <xf numFmtId="169" fontId="28" fillId="4" borderId="7" xfId="5" applyNumberFormat="1" applyFont="1" applyFill="1" applyBorder="1" applyAlignment="1">
      <alignment horizontal="center" vertical="top"/>
    </xf>
    <xf numFmtId="40" fontId="28" fillId="4" borderId="7" xfId="5" applyNumberFormat="1" applyFont="1" applyFill="1" applyBorder="1" applyAlignment="1">
      <alignment horizontal="right" vertical="top"/>
    </xf>
    <xf numFmtId="40" fontId="28" fillId="4" borderId="8" xfId="5" applyNumberFormat="1" applyFont="1" applyFill="1" applyBorder="1" applyAlignment="1">
      <alignment horizontal="center" vertical="top"/>
    </xf>
    <xf numFmtId="40" fontId="27" fillId="4" borderId="13" xfId="5" applyNumberFormat="1" applyFont="1" applyFill="1" applyBorder="1" applyAlignment="1">
      <alignment horizontal="right" vertical="top"/>
    </xf>
    <xf numFmtId="40" fontId="27" fillId="4" borderId="21" xfId="5" applyNumberFormat="1" applyFont="1" applyFill="1" applyBorder="1" applyAlignment="1">
      <alignment horizontal="center" vertical="top"/>
    </xf>
    <xf numFmtId="164" fontId="28" fillId="4" borderId="15" xfId="5" quotePrefix="1" applyNumberFormat="1" applyFont="1" applyFill="1" applyBorder="1" applyAlignment="1">
      <alignment horizontal="right" vertical="top"/>
    </xf>
    <xf numFmtId="40" fontId="27" fillId="4" borderId="16" xfId="5" quotePrefix="1" applyNumberFormat="1" applyFont="1" applyFill="1" applyBorder="1" applyAlignment="1">
      <alignment horizontal="justify" vertical="top"/>
    </xf>
    <xf numFmtId="40" fontId="32" fillId="4" borderId="16" xfId="5" applyNumberFormat="1" applyFont="1" applyFill="1" applyBorder="1" applyAlignment="1">
      <alignment horizontal="left" vertical="top" wrapText="1"/>
    </xf>
    <xf numFmtId="40" fontId="27" fillId="4" borderId="0" xfId="5" applyNumberFormat="1" applyFont="1" applyFill="1" applyBorder="1" applyAlignment="1">
      <alignment horizontal="left" vertical="top"/>
    </xf>
    <xf numFmtId="40" fontId="27" fillId="4" borderId="0" xfId="5" quotePrefix="1" applyNumberFormat="1" applyFont="1" applyFill="1" applyBorder="1" applyAlignment="1">
      <alignment horizontal="left" vertical="top"/>
    </xf>
    <xf numFmtId="0" fontId="30" fillId="4" borderId="16" xfId="5" applyNumberFormat="1" applyFont="1" applyFill="1" applyBorder="1" applyAlignment="1">
      <alignment horizontal="left" vertical="top"/>
    </xf>
    <xf numFmtId="0" fontId="27" fillId="4" borderId="16" xfId="5" applyNumberFormat="1" applyFont="1" applyFill="1" applyBorder="1" applyAlignment="1">
      <alignment horizontal="justify" vertical="top"/>
    </xf>
    <xf numFmtId="2" fontId="27" fillId="0" borderId="16" xfId="5" applyNumberFormat="1" applyFont="1" applyFill="1" applyBorder="1" applyAlignment="1">
      <alignment horizontal="center" vertical="top"/>
    </xf>
    <xf numFmtId="40" fontId="27" fillId="4" borderId="22" xfId="5" applyNumberFormat="1" applyFont="1" applyFill="1" applyBorder="1" applyAlignment="1">
      <alignment horizontal="left" vertical="top" wrapText="1"/>
    </xf>
    <xf numFmtId="40" fontId="27" fillId="4" borderId="9" xfId="5" applyNumberFormat="1" applyFont="1" applyFill="1" applyBorder="1" applyAlignment="1">
      <alignment horizontal="center" vertical="top"/>
    </xf>
    <xf numFmtId="2" fontId="27" fillId="4" borderId="15" xfId="5" applyNumberFormat="1" applyFont="1" applyFill="1" applyBorder="1" applyAlignment="1">
      <alignment horizontal="right" vertical="top"/>
    </xf>
    <xf numFmtId="40" fontId="32" fillId="4" borderId="16" xfId="5" applyNumberFormat="1" applyFont="1" applyFill="1" applyBorder="1" applyAlignment="1">
      <alignment horizontal="justify" vertical="top"/>
    </xf>
    <xf numFmtId="40" fontId="27" fillId="4" borderId="0" xfId="5" applyNumberFormat="1" applyFont="1" applyFill="1" applyBorder="1" applyAlignment="1">
      <alignment horizontal="justify" vertical="top"/>
    </xf>
    <xf numFmtId="166" fontId="27" fillId="4" borderId="25" xfId="5" applyNumberFormat="1" applyFont="1" applyFill="1" applyBorder="1" applyAlignment="1">
      <alignment horizontal="right" vertical="top"/>
    </xf>
    <xf numFmtId="40" fontId="27" fillId="4" borderId="24" xfId="5" quotePrefix="1" applyNumberFormat="1" applyFont="1" applyFill="1" applyBorder="1" applyAlignment="1">
      <alignment horizontal="left" vertical="top"/>
    </xf>
    <xf numFmtId="40" fontId="27" fillId="4" borderId="19" xfId="5" applyNumberFormat="1" applyFont="1" applyFill="1" applyBorder="1" applyAlignment="1">
      <alignment vertical="top"/>
    </xf>
    <xf numFmtId="164" fontId="28" fillId="4" borderId="4" xfId="5" applyNumberFormat="1" applyFont="1" applyFill="1" applyBorder="1" applyAlignment="1">
      <alignment horizontal="right" vertical="top"/>
    </xf>
    <xf numFmtId="40" fontId="28" fillId="4" borderId="0" xfId="5" quotePrefix="1" applyNumberFormat="1" applyFont="1" applyFill="1" applyBorder="1" applyAlignment="1">
      <alignment horizontal="left" vertical="top"/>
    </xf>
    <xf numFmtId="2" fontId="27" fillId="4" borderId="0" xfId="5" applyNumberFormat="1" applyFont="1" applyFill="1" applyBorder="1" applyAlignment="1">
      <alignment horizontal="center" vertical="top"/>
    </xf>
    <xf numFmtId="40" fontId="28" fillId="4" borderId="17" xfId="5" applyNumberFormat="1" applyFont="1" applyFill="1" applyBorder="1" applyAlignment="1">
      <alignment vertical="top"/>
    </xf>
    <xf numFmtId="164" fontId="27" fillId="4" borderId="6" xfId="5" applyNumberFormat="1" applyFont="1" applyFill="1" applyBorder="1" applyAlignment="1">
      <alignment horizontal="right" vertical="top"/>
    </xf>
    <xf numFmtId="2" fontId="27" fillId="4" borderId="7" xfId="5" applyNumberFormat="1" applyFont="1" applyFill="1" applyBorder="1" applyAlignment="1">
      <alignment horizontal="center" vertical="top"/>
    </xf>
    <xf numFmtId="40" fontId="27" fillId="4" borderId="7" xfId="5" applyNumberFormat="1" applyFont="1" applyFill="1" applyBorder="1" applyAlignment="1">
      <alignment horizontal="center" vertical="top"/>
    </xf>
    <xf numFmtId="40" fontId="27" fillId="4" borderId="7" xfId="5" applyNumberFormat="1" applyFont="1" applyFill="1" applyBorder="1" applyAlignment="1">
      <alignment horizontal="right" vertical="top"/>
    </xf>
    <xf numFmtId="40" fontId="27" fillId="4" borderId="8" xfId="5" applyNumberFormat="1" applyFont="1" applyFill="1" applyBorder="1" applyAlignment="1">
      <alignment vertical="top"/>
    </xf>
    <xf numFmtId="40" fontId="30" fillId="4" borderId="16" xfId="5" applyNumberFormat="1" applyFont="1" applyFill="1" applyBorder="1" applyAlignment="1">
      <alignment vertical="top"/>
    </xf>
    <xf numFmtId="40" fontId="28" fillId="4" borderId="0" xfId="5" applyNumberFormat="1" applyFont="1" applyFill="1" applyAlignment="1">
      <alignment vertical="top"/>
    </xf>
    <xf numFmtId="169" fontId="27" fillId="4" borderId="7" xfId="5" applyNumberFormat="1" applyFont="1" applyFill="1" applyBorder="1" applyAlignment="1">
      <alignment horizontal="center" vertical="top"/>
    </xf>
    <xf numFmtId="40" fontId="30" fillId="4" borderId="16" xfId="5" applyNumberFormat="1" applyFont="1" applyFill="1" applyBorder="1" applyAlignment="1">
      <alignment horizontal="left" vertical="top" wrapText="1"/>
    </xf>
    <xf numFmtId="40" fontId="27" fillId="4" borderId="22" xfId="5" applyNumberFormat="1" applyFont="1" applyFill="1" applyBorder="1" applyAlignment="1">
      <alignment horizontal="justify" vertical="top"/>
    </xf>
    <xf numFmtId="40" fontId="28" fillId="4" borderId="7" xfId="5" applyNumberFormat="1" applyFont="1" applyFill="1" applyBorder="1" applyAlignment="1">
      <alignment horizontal="left" vertical="top"/>
    </xf>
    <xf numFmtId="40" fontId="28" fillId="4" borderId="21" xfId="5" applyNumberFormat="1" applyFont="1" applyFill="1" applyBorder="1" applyAlignment="1">
      <alignment horizontal="center" vertical="top"/>
    </xf>
    <xf numFmtId="2" fontId="33" fillId="4" borderId="16" xfId="5" applyNumberFormat="1" applyFont="1" applyFill="1" applyBorder="1" applyAlignment="1">
      <alignment horizontal="center" vertical="top"/>
    </xf>
    <xf numFmtId="40" fontId="33" fillId="4" borderId="16" xfId="5" applyNumberFormat="1" applyFont="1" applyFill="1" applyBorder="1" applyAlignment="1">
      <alignment horizontal="center" vertical="top"/>
    </xf>
    <xf numFmtId="164" fontId="27" fillId="4" borderId="10" xfId="5" applyNumberFormat="1" applyFont="1" applyFill="1" applyBorder="1" applyAlignment="1">
      <alignment horizontal="right" vertical="top"/>
    </xf>
    <xf numFmtId="2" fontId="27" fillId="4" borderId="9" xfId="5" applyNumberFormat="1" applyFont="1" applyFill="1" applyBorder="1" applyAlignment="1">
      <alignment horizontal="center" vertical="top"/>
    </xf>
    <xf numFmtId="40" fontId="27" fillId="4" borderId="16" xfId="5" quotePrefix="1" applyNumberFormat="1" applyFont="1" applyFill="1" applyBorder="1" applyAlignment="1">
      <alignment horizontal="justify" vertical="top" wrapText="1"/>
    </xf>
    <xf numFmtId="40" fontId="27" fillId="4" borderId="10" xfId="5" applyNumberFormat="1" applyFont="1" applyFill="1" applyBorder="1" applyAlignment="1">
      <alignment horizontal="right" vertical="top"/>
    </xf>
    <xf numFmtId="40" fontId="27" fillId="4" borderId="16" xfId="5" applyNumberFormat="1" applyFont="1" applyFill="1" applyBorder="1" applyAlignment="1">
      <alignment vertical="top"/>
    </xf>
    <xf numFmtId="40" fontId="30" fillId="4" borderId="9" xfId="5" applyNumberFormat="1" applyFont="1" applyFill="1" applyBorder="1" applyAlignment="1">
      <alignment horizontal="center" vertical="top"/>
    </xf>
    <xf numFmtId="166" fontId="27" fillId="4" borderId="4" xfId="5" applyNumberFormat="1" applyFont="1" applyFill="1" applyBorder="1" applyAlignment="1">
      <alignment horizontal="right" vertical="top"/>
    </xf>
    <xf numFmtId="2" fontId="28" fillId="4" borderId="12" xfId="5" applyNumberFormat="1" applyFont="1" applyFill="1" applyBorder="1" applyAlignment="1">
      <alignment horizontal="center" vertical="top"/>
    </xf>
    <xf numFmtId="169" fontId="28" fillId="4" borderId="12" xfId="5" applyNumberFormat="1" applyFont="1" applyFill="1" applyBorder="1" applyAlignment="1">
      <alignment horizontal="center" vertical="top"/>
    </xf>
    <xf numFmtId="40" fontId="28" fillId="4" borderId="12" xfId="5" applyNumberFormat="1" applyFont="1" applyFill="1" applyBorder="1" applyAlignment="1">
      <alignment horizontal="right" vertical="top"/>
    </xf>
    <xf numFmtId="0" fontId="34" fillId="4" borderId="0" xfId="0" applyFont="1" applyFill="1" applyAlignment="1">
      <alignment horizontal="justify" vertical="top"/>
    </xf>
    <xf numFmtId="40" fontId="27" fillId="4" borderId="22" xfId="5" applyNumberFormat="1" applyFont="1" applyFill="1" applyBorder="1" applyAlignment="1">
      <alignment vertical="top" wrapText="1"/>
    </xf>
    <xf numFmtId="40" fontId="30" fillId="4" borderId="22" xfId="5" applyNumberFormat="1" applyFont="1" applyFill="1" applyBorder="1" applyAlignment="1">
      <alignment horizontal="justify" vertical="top"/>
    </xf>
    <xf numFmtId="171" fontId="27" fillId="4" borderId="22" xfId="5" applyNumberFormat="1" applyFont="1" applyFill="1" applyBorder="1" applyAlignment="1">
      <alignment horizontal="justify" vertical="top" wrapText="1"/>
    </xf>
    <xf numFmtId="40" fontId="28" fillId="4" borderId="22" xfId="5" applyNumberFormat="1" applyFont="1" applyFill="1" applyBorder="1" applyAlignment="1">
      <alignment horizontal="justify" vertical="top"/>
    </xf>
    <xf numFmtId="40" fontId="27" fillId="4" borderId="22" xfId="5" applyNumberFormat="1" applyFont="1" applyFill="1" applyBorder="1" applyAlignment="1">
      <alignment horizontal="justify" vertical="top" wrapText="1"/>
    </xf>
    <xf numFmtId="40" fontId="30" fillId="4" borderId="22" xfId="5" applyNumberFormat="1" applyFont="1" applyFill="1" applyBorder="1" applyAlignment="1">
      <alignment horizontal="left" vertical="top"/>
    </xf>
    <xf numFmtId="0" fontId="27" fillId="4" borderId="0" xfId="0" applyFont="1" applyFill="1" applyBorder="1" applyAlignment="1">
      <alignment vertical="top" wrapText="1"/>
    </xf>
    <xf numFmtId="2" fontId="27" fillId="4" borderId="22" xfId="5" applyNumberFormat="1" applyFont="1" applyFill="1" applyBorder="1" applyAlignment="1">
      <alignment horizontal="center" vertical="top"/>
    </xf>
    <xf numFmtId="40" fontId="36" fillId="4" borderId="16" xfId="5" applyNumberFormat="1" applyFont="1" applyFill="1" applyBorder="1" applyAlignment="1">
      <alignment horizontal="justify" vertical="top"/>
    </xf>
    <xf numFmtId="40" fontId="30" fillId="4" borderId="13" xfId="5" applyNumberFormat="1" applyFont="1" applyFill="1" applyBorder="1" applyAlignment="1">
      <alignment horizontal="centerContinuous" vertical="top"/>
    </xf>
    <xf numFmtId="40" fontId="30" fillId="4" borderId="9" xfId="5" applyNumberFormat="1" applyFont="1" applyFill="1" applyBorder="1" applyAlignment="1">
      <alignment horizontal="justify" vertical="top"/>
    </xf>
    <xf numFmtId="40" fontId="28" fillId="4" borderId="22" xfId="5" applyNumberFormat="1" applyFont="1" applyFill="1" applyBorder="1" applyAlignment="1">
      <alignment horizontal="left" vertical="top"/>
    </xf>
    <xf numFmtId="40" fontId="28" fillId="4" borderId="22" xfId="5" applyNumberFormat="1" applyFont="1" applyFill="1" applyBorder="1" applyAlignment="1">
      <alignment vertical="top"/>
    </xf>
    <xf numFmtId="40" fontId="30" fillId="4" borderId="22" xfId="5" applyNumberFormat="1" applyFont="1" applyFill="1" applyBorder="1" applyAlignment="1">
      <alignment vertical="top"/>
    </xf>
    <xf numFmtId="170" fontId="27" fillId="4" borderId="12" xfId="5" applyNumberFormat="1" applyFont="1" applyFill="1" applyBorder="1" applyAlignment="1">
      <alignment horizontal="center" vertical="top"/>
    </xf>
    <xf numFmtId="2" fontId="28" fillId="4" borderId="15" xfId="5" applyNumberFormat="1" applyFont="1" applyFill="1" applyBorder="1" applyAlignment="1">
      <alignment horizontal="right" vertical="top"/>
    </xf>
    <xf numFmtId="164" fontId="37" fillId="4" borderId="0" xfId="5" applyNumberFormat="1" applyFont="1" applyFill="1" applyBorder="1" applyAlignment="1">
      <alignment horizontal="right" vertical="top"/>
    </xf>
    <xf numFmtId="40" fontId="37" fillId="4" borderId="0" xfId="5" applyNumberFormat="1" applyFont="1" applyFill="1" applyBorder="1" applyAlignment="1">
      <alignment horizontal="center" vertical="top"/>
    </xf>
    <xf numFmtId="2" fontId="38" fillId="4" borderId="0" xfId="5" applyNumberFormat="1" applyFont="1" applyFill="1" applyBorder="1" applyAlignment="1">
      <alignment horizontal="center" vertical="top"/>
    </xf>
    <xf numFmtId="169" fontId="38" fillId="4" borderId="0" xfId="5" applyNumberFormat="1" applyFont="1" applyFill="1" applyBorder="1" applyAlignment="1">
      <alignment horizontal="center" vertical="top"/>
    </xf>
    <xf numFmtId="40" fontId="38" fillId="4" borderId="0" xfId="5" applyNumberFormat="1" applyFont="1" applyFill="1" applyBorder="1" applyAlignment="1">
      <alignment horizontal="right" vertical="top"/>
    </xf>
    <xf numFmtId="40" fontId="38" fillId="4" borderId="0" xfId="5" applyNumberFormat="1" applyFont="1" applyFill="1" applyBorder="1" applyAlignment="1">
      <alignment vertical="top"/>
    </xf>
    <xf numFmtId="0" fontId="38" fillId="4" borderId="0" xfId="0" applyFont="1" applyFill="1" applyBorder="1" applyAlignment="1">
      <alignment vertical="top"/>
    </xf>
    <xf numFmtId="1" fontId="37" fillId="4" borderId="0" xfId="5" applyNumberFormat="1" applyFont="1" applyFill="1" applyBorder="1" applyAlignment="1">
      <alignment horizontal="right" vertical="top"/>
    </xf>
    <xf numFmtId="40" fontId="37" fillId="4" borderId="0" xfId="5" applyNumberFormat="1" applyFont="1" applyFill="1" applyBorder="1" applyAlignment="1">
      <alignment horizontal="justify" vertical="top"/>
    </xf>
    <xf numFmtId="170" fontId="38" fillId="4" borderId="0" xfId="5" applyNumberFormat="1" applyFont="1" applyFill="1" applyBorder="1" applyAlignment="1">
      <alignment horizontal="center" vertical="top"/>
    </xf>
    <xf numFmtId="40" fontId="37" fillId="4" borderId="0" xfId="5" applyNumberFormat="1" applyFont="1" applyFill="1" applyBorder="1" applyAlignment="1">
      <alignment horizontal="right" vertical="top"/>
    </xf>
    <xf numFmtId="40" fontId="37" fillId="4" borderId="0" xfId="5" applyNumberFormat="1" applyFont="1" applyFill="1" applyBorder="1" applyAlignment="1">
      <alignment vertical="top"/>
    </xf>
    <xf numFmtId="40" fontId="37" fillId="4" borderId="0" xfId="5" applyNumberFormat="1" applyFont="1" applyFill="1" applyBorder="1" applyAlignment="1">
      <alignment horizontal="left" vertical="top"/>
    </xf>
    <xf numFmtId="2" fontId="38" fillId="4" borderId="0" xfId="5" applyNumberFormat="1" applyFont="1" applyFill="1" applyBorder="1" applyAlignment="1">
      <alignment horizontal="center" vertical="top" wrapText="1"/>
    </xf>
    <xf numFmtId="170" fontId="38" fillId="4" borderId="0" xfId="5" applyNumberFormat="1" applyFont="1" applyFill="1" applyBorder="1" applyAlignment="1">
      <alignment horizontal="center" vertical="top" wrapText="1"/>
    </xf>
    <xf numFmtId="2" fontId="37" fillId="4" borderId="0" xfId="5" applyNumberFormat="1" applyFont="1" applyFill="1" applyBorder="1" applyAlignment="1">
      <alignment horizontal="center" vertical="top"/>
    </xf>
    <xf numFmtId="169" fontId="37" fillId="4" borderId="0" xfId="5" applyNumberFormat="1" applyFont="1" applyFill="1" applyBorder="1" applyAlignment="1">
      <alignment horizontal="center" vertical="top"/>
    </xf>
    <xf numFmtId="2" fontId="27" fillId="4" borderId="0" xfId="0" applyNumberFormat="1" applyFont="1" applyFill="1" applyBorder="1" applyAlignment="1">
      <alignment vertical="top"/>
    </xf>
    <xf numFmtId="0" fontId="27" fillId="4" borderId="0" xfId="0" applyFont="1" applyFill="1" applyBorder="1" applyAlignment="1">
      <alignment horizontal="right" vertical="top"/>
    </xf>
    <xf numFmtId="40" fontId="27" fillId="4" borderId="0" xfId="0" applyNumberFormat="1" applyFont="1" applyFill="1" applyBorder="1" applyAlignment="1">
      <alignment vertical="top"/>
    </xf>
    <xf numFmtId="1" fontId="27" fillId="4" borderId="0" xfId="0" applyNumberFormat="1" applyFont="1" applyFill="1" applyBorder="1" applyAlignment="1">
      <alignment vertical="top"/>
    </xf>
    <xf numFmtId="40" fontId="27" fillId="4" borderId="0" xfId="5" applyNumberFormat="1" applyFont="1" applyFill="1" applyBorder="1" applyAlignment="1">
      <alignment horizontal="center" vertical="top"/>
    </xf>
    <xf numFmtId="40" fontId="39" fillId="4" borderId="16" xfId="5" applyNumberFormat="1" applyFont="1" applyFill="1" applyBorder="1" applyAlignment="1">
      <alignment horizontal="justify" vertical="top"/>
    </xf>
    <xf numFmtId="40" fontId="39" fillId="4" borderId="16" xfId="5" applyNumberFormat="1" applyFont="1" applyFill="1" applyBorder="1" applyAlignment="1">
      <alignment horizontal="center" vertical="top"/>
    </xf>
    <xf numFmtId="40" fontId="39" fillId="4" borderId="18" xfId="5" applyNumberFormat="1" applyFont="1" applyFill="1" applyBorder="1" applyAlignment="1">
      <alignment horizontal="center" vertical="top"/>
    </xf>
    <xf numFmtId="40" fontId="39" fillId="4" borderId="0" xfId="5" applyNumberFormat="1" applyFont="1" applyFill="1" applyAlignment="1">
      <alignment vertical="top"/>
    </xf>
    <xf numFmtId="40" fontId="6" fillId="4" borderId="26" xfId="0" applyNumberFormat="1" applyFont="1" applyFill="1" applyBorder="1" applyAlignment="1">
      <alignment vertical="top"/>
    </xf>
    <xf numFmtId="0" fontId="17" fillId="4" borderId="0" xfId="0" applyFont="1" applyFill="1"/>
    <xf numFmtId="0" fontId="18" fillId="4" borderId="0" xfId="0" applyFont="1" applyFill="1"/>
    <xf numFmtId="43" fontId="18" fillId="4" borderId="0" xfId="5" applyFont="1" applyFill="1"/>
    <xf numFmtId="0" fontId="20" fillId="4" borderId="0" xfId="0" applyFont="1" applyFill="1"/>
    <xf numFmtId="43" fontId="20" fillId="4" borderId="0" xfId="5" applyFont="1" applyFill="1"/>
    <xf numFmtId="0" fontId="22" fillId="5" borderId="27" xfId="0" applyFont="1" applyFill="1" applyBorder="1" applyAlignment="1">
      <alignment horizontal="center" vertical="center"/>
    </xf>
    <xf numFmtId="0" fontId="21" fillId="5" borderId="28" xfId="0" applyFont="1" applyFill="1" applyBorder="1" applyAlignment="1">
      <alignment horizontal="right" vertical="center"/>
    </xf>
    <xf numFmtId="43" fontId="40" fillId="5" borderId="29" xfId="5" applyFont="1" applyFill="1" applyBorder="1" applyAlignment="1">
      <alignment horizontal="center" vertical="center"/>
    </xf>
    <xf numFmtId="0" fontId="22" fillId="6" borderId="27" xfId="0" applyFont="1" applyFill="1" applyBorder="1" applyAlignment="1">
      <alignment horizontal="center" vertical="center"/>
    </xf>
    <xf numFmtId="0" fontId="21" fillId="6" borderId="28" xfId="0" applyFont="1" applyFill="1" applyBorder="1" applyAlignment="1">
      <alignment horizontal="right" vertical="center"/>
    </xf>
    <xf numFmtId="43" fontId="25" fillId="6" borderId="29" xfId="5" applyFont="1" applyFill="1" applyBorder="1" applyAlignment="1">
      <alignment horizontal="center" vertical="center"/>
    </xf>
    <xf numFmtId="0" fontId="22" fillId="7" borderId="27" xfId="0" applyFont="1" applyFill="1" applyBorder="1" applyAlignment="1">
      <alignment horizontal="center" vertical="center"/>
    </xf>
    <xf numFmtId="0" fontId="21" fillId="7" borderId="28" xfId="0" applyFont="1" applyFill="1" applyBorder="1" applyAlignment="1">
      <alignment horizontal="right" vertical="center"/>
    </xf>
    <xf numFmtId="43" fontId="25" fillId="7" borderId="29" xfId="5" applyFont="1" applyFill="1" applyBorder="1" applyAlignment="1">
      <alignment horizontal="center" vertical="center"/>
    </xf>
    <xf numFmtId="0" fontId="22" fillId="7" borderId="6" xfId="0" applyFont="1" applyFill="1" applyBorder="1" applyAlignment="1">
      <alignment horizontal="center" vertical="center"/>
    </xf>
    <xf numFmtId="0" fontId="21" fillId="7" borderId="7" xfId="0" applyFont="1" applyFill="1" applyBorder="1" applyAlignment="1">
      <alignment horizontal="right" vertical="center"/>
    </xf>
    <xf numFmtId="43" fontId="25" fillId="7" borderId="1" xfId="5" applyFont="1" applyFill="1" applyBorder="1" applyAlignment="1">
      <alignment horizontal="center" vertical="center"/>
    </xf>
    <xf numFmtId="2" fontId="41" fillId="4" borderId="0" xfId="0" applyNumberFormat="1" applyFont="1" applyFill="1" applyBorder="1" applyAlignment="1">
      <alignment horizontal="center" vertical="top"/>
    </xf>
    <xf numFmtId="2" fontId="41" fillId="4" borderId="0" xfId="0" applyNumberFormat="1" applyFont="1" applyFill="1" applyBorder="1" applyAlignment="1">
      <alignment horizontal="center" vertical="top" wrapText="1"/>
    </xf>
    <xf numFmtId="0" fontId="41" fillId="4" borderId="0" xfId="0" applyFont="1" applyFill="1" applyBorder="1" applyAlignment="1">
      <alignment horizontal="left" vertical="top" wrapText="1"/>
    </xf>
    <xf numFmtId="0" fontId="42" fillId="4" borderId="0" xfId="0" applyFont="1" applyFill="1" applyBorder="1" applyAlignment="1">
      <alignment vertical="top"/>
    </xf>
    <xf numFmtId="0" fontId="43" fillId="4" borderId="0" xfId="0" applyFont="1" applyFill="1" applyBorder="1" applyAlignment="1">
      <alignment vertical="top"/>
    </xf>
    <xf numFmtId="0" fontId="0" fillId="4" borderId="0" xfId="0" applyFill="1"/>
    <xf numFmtId="0" fontId="5" fillId="6" borderId="1" xfId="0" applyFont="1" applyFill="1" applyBorder="1" applyAlignment="1">
      <alignment horizontal="center" vertical="center"/>
    </xf>
    <xf numFmtId="2" fontId="5" fillId="6" borderId="1" xfId="0" applyNumberFormat="1" applyFont="1" applyFill="1" applyBorder="1" applyAlignment="1">
      <alignment horizontal="center" vertical="center"/>
    </xf>
    <xf numFmtId="4" fontId="5" fillId="6" borderId="1" xfId="0" applyNumberFormat="1" applyFont="1" applyFill="1" applyBorder="1" applyAlignment="1">
      <alignment horizontal="center" vertical="center"/>
    </xf>
    <xf numFmtId="0" fontId="28" fillId="6" borderId="1" xfId="0" applyFont="1" applyFill="1" applyBorder="1" applyAlignment="1">
      <alignment horizontal="center" vertical="top"/>
    </xf>
    <xf numFmtId="2" fontId="28" fillId="6" borderId="1" xfId="0" applyNumberFormat="1" applyFont="1" applyFill="1" applyBorder="1" applyAlignment="1">
      <alignment horizontal="center" vertical="top"/>
    </xf>
    <xf numFmtId="4" fontId="28" fillId="6" borderId="1" xfId="0" applyNumberFormat="1" applyFont="1" applyFill="1" applyBorder="1" applyAlignment="1">
      <alignment horizontal="center" vertical="top"/>
    </xf>
    <xf numFmtId="40" fontId="27" fillId="4" borderId="22" xfId="5" applyNumberFormat="1" applyFont="1" applyFill="1" applyBorder="1" applyAlignment="1">
      <alignment horizontal="left" vertical="top"/>
    </xf>
    <xf numFmtId="0" fontId="22" fillId="0" borderId="30" xfId="0" applyFont="1" applyBorder="1" applyAlignment="1">
      <alignment horizontal="center" vertical="center"/>
    </xf>
    <xf numFmtId="40" fontId="22" fillId="3" borderId="31" xfId="0" applyNumberFormat="1" applyFont="1" applyFill="1" applyBorder="1" applyAlignment="1">
      <alignment horizontal="left" vertical="center"/>
    </xf>
    <xf numFmtId="43" fontId="23" fillId="0" borderId="32" xfId="5" applyFont="1" applyBorder="1" applyAlignment="1">
      <alignment horizontal="center" vertical="center"/>
    </xf>
    <xf numFmtId="0" fontId="22" fillId="0" borderId="33" xfId="0" applyFont="1" applyBorder="1" applyAlignment="1">
      <alignment horizontal="center" vertical="center"/>
    </xf>
    <xf numFmtId="40" fontId="22" fillId="3" borderId="34" xfId="0" applyNumberFormat="1" applyFont="1" applyFill="1" applyBorder="1" applyAlignment="1">
      <alignment horizontal="left" vertical="center"/>
    </xf>
    <xf numFmtId="43" fontId="23" fillId="0" borderId="35" xfId="5" applyFont="1" applyBorder="1" applyAlignment="1">
      <alignment horizontal="center" vertical="center"/>
    </xf>
    <xf numFmtId="43" fontId="24" fillId="0" borderId="35" xfId="5" applyFont="1" applyBorder="1" applyAlignment="1">
      <alignment horizontal="center" vertical="center"/>
    </xf>
    <xf numFmtId="0" fontId="22" fillId="3" borderId="34" xfId="0" applyFont="1" applyFill="1" applyBorder="1" applyAlignment="1">
      <alignment horizontal="left" vertical="center"/>
    </xf>
    <xf numFmtId="0" fontId="22" fillId="0" borderId="36" xfId="0" applyFont="1" applyBorder="1" applyAlignment="1">
      <alignment horizontal="center" vertical="center"/>
    </xf>
    <xf numFmtId="0" fontId="22" fillId="3" borderId="37" xfId="0" quotePrefix="1" applyFont="1" applyFill="1" applyBorder="1" applyAlignment="1">
      <alignment horizontal="left" vertical="center"/>
    </xf>
    <xf numFmtId="43" fontId="24" fillId="0" borderId="38" xfId="5" applyFont="1" applyBorder="1" applyAlignment="1">
      <alignment horizontal="center" vertical="center"/>
    </xf>
    <xf numFmtId="40" fontId="44" fillId="4" borderId="0" xfId="5" applyNumberFormat="1" applyFont="1" applyFill="1" applyAlignment="1">
      <alignment vertical="top"/>
    </xf>
    <xf numFmtId="0" fontId="45" fillId="4" borderId="0" xfId="0" applyFont="1" applyFill="1" applyAlignment="1">
      <alignment horizontal="center" vertical="top"/>
    </xf>
    <xf numFmtId="164" fontId="45" fillId="4" borderId="0" xfId="0" applyNumberFormat="1" applyFont="1" applyFill="1" applyBorder="1" applyAlignment="1">
      <alignment horizontal="center" vertical="top"/>
    </xf>
    <xf numFmtId="40" fontId="27" fillId="4" borderId="0" xfId="5" applyNumberFormat="1" applyFont="1" applyFill="1" applyBorder="1" applyAlignment="1">
      <alignment horizontal="center" vertical="top"/>
    </xf>
    <xf numFmtId="0" fontId="43" fillId="4" borderId="0" xfId="0" applyFont="1" applyFill="1" applyAlignment="1">
      <alignment vertical="top"/>
    </xf>
    <xf numFmtId="164" fontId="28" fillId="4" borderId="0" xfId="5" applyNumberFormat="1" applyFont="1" applyFill="1" applyBorder="1" applyAlignment="1">
      <alignment horizontal="right" vertical="top"/>
    </xf>
    <xf numFmtId="166" fontId="43" fillId="4" borderId="15" xfId="5" applyNumberFormat="1" applyFont="1" applyFill="1" applyBorder="1" applyAlignment="1">
      <alignment horizontal="right" vertical="top"/>
    </xf>
    <xf numFmtId="40" fontId="42" fillId="4" borderId="16" xfId="5" applyNumberFormat="1" applyFont="1" applyFill="1" applyBorder="1" applyAlignment="1">
      <alignment horizontal="left" vertical="top"/>
    </xf>
    <xf numFmtId="40" fontId="43" fillId="4" borderId="0" xfId="5" applyNumberFormat="1" applyFont="1" applyFill="1" applyAlignment="1">
      <alignment vertical="top"/>
    </xf>
    <xf numFmtId="40" fontId="43" fillId="4" borderId="16" xfId="5" applyNumberFormat="1" applyFont="1" applyFill="1" applyBorder="1" applyAlignment="1">
      <alignment horizontal="left" vertical="top"/>
    </xf>
    <xf numFmtId="40" fontId="43" fillId="4" borderId="16" xfId="5" applyNumberFormat="1" applyFont="1" applyFill="1" applyBorder="1" applyAlignment="1">
      <alignment horizontal="left" vertical="top" wrapText="1"/>
    </xf>
    <xf numFmtId="2" fontId="43" fillId="4" borderId="16" xfId="5" applyNumberFormat="1" applyFont="1" applyFill="1" applyBorder="1" applyAlignment="1">
      <alignment horizontal="center" vertical="center"/>
    </xf>
    <xf numFmtId="169" fontId="43" fillId="4" borderId="16" xfId="5" applyNumberFormat="1" applyFont="1" applyFill="1" applyBorder="1" applyAlignment="1">
      <alignment horizontal="center" vertical="center"/>
    </xf>
    <xf numFmtId="4" fontId="43" fillId="4" borderId="16" xfId="5" applyNumberFormat="1" applyFont="1" applyFill="1" applyBorder="1" applyAlignment="1">
      <alignment horizontal="center" vertical="center"/>
    </xf>
    <xf numFmtId="4" fontId="43" fillId="4" borderId="18" xfId="5" applyNumberFormat="1" applyFont="1" applyFill="1" applyBorder="1" applyAlignment="1">
      <alignment horizontal="center" vertical="center"/>
    </xf>
    <xf numFmtId="169" fontId="43" fillId="4" borderId="16" xfId="5" applyNumberFormat="1" applyFont="1" applyFill="1" applyBorder="1" applyAlignment="1">
      <alignment horizontal="center" vertical="top"/>
    </xf>
    <xf numFmtId="4" fontId="43" fillId="4" borderId="16" xfId="5" applyNumberFormat="1" applyFont="1" applyFill="1" applyBorder="1" applyAlignment="1">
      <alignment horizontal="right" vertical="top"/>
    </xf>
    <xf numFmtId="4" fontId="42" fillId="4" borderId="18" xfId="5" applyNumberFormat="1" applyFont="1" applyFill="1" applyBorder="1" applyAlignment="1">
      <alignment vertical="top"/>
    </xf>
    <xf numFmtId="169" fontId="43" fillId="4" borderId="16" xfId="5" applyNumberFormat="1" applyFont="1" applyFill="1" applyBorder="1" applyAlignment="1">
      <alignment horizontal="center" vertical="center" wrapText="1"/>
    </xf>
    <xf numFmtId="4" fontId="43" fillId="4" borderId="16" xfId="5" applyNumberFormat="1" applyFont="1" applyFill="1" applyBorder="1" applyAlignment="1">
      <alignment vertical="center" wrapText="1"/>
    </xf>
    <xf numFmtId="4" fontId="43" fillId="4" borderId="18" xfId="5" applyNumberFormat="1" applyFont="1" applyFill="1" applyBorder="1" applyAlignment="1">
      <alignment horizontal="center" vertical="center" wrapText="1"/>
    </xf>
    <xf numFmtId="2" fontId="43" fillId="4" borderId="16" xfId="5" applyNumberFormat="1" applyFont="1" applyFill="1" applyBorder="1" applyAlignment="1">
      <alignment vertical="center"/>
    </xf>
    <xf numFmtId="169" fontId="43" fillId="4" borderId="16" xfId="5" applyNumberFormat="1" applyFont="1" applyFill="1" applyBorder="1" applyAlignment="1">
      <alignment vertical="center" wrapText="1"/>
    </xf>
    <xf numFmtId="40" fontId="43" fillId="4" borderId="0" xfId="5" applyNumberFormat="1" applyFont="1" applyFill="1" applyBorder="1" applyAlignment="1">
      <alignment horizontal="left" vertical="top"/>
    </xf>
    <xf numFmtId="40" fontId="42" fillId="4" borderId="16" xfId="5" applyNumberFormat="1" applyFont="1" applyFill="1" applyBorder="1" applyAlignment="1">
      <alignment horizontal="left" vertical="top" wrapText="1"/>
    </xf>
    <xf numFmtId="43" fontId="43" fillId="4" borderId="16" xfId="5" applyFont="1" applyFill="1" applyBorder="1" applyAlignment="1">
      <alignment horizontal="center" vertical="center"/>
    </xf>
    <xf numFmtId="4" fontId="43" fillId="4" borderId="16" xfId="5" applyNumberFormat="1" applyFont="1" applyFill="1" applyBorder="1" applyAlignment="1">
      <alignment horizontal="center" vertical="center" wrapText="1"/>
    </xf>
    <xf numFmtId="43" fontId="43" fillId="4" borderId="18" xfId="5" applyFont="1" applyFill="1" applyBorder="1" applyAlignment="1">
      <alignment vertical="center"/>
    </xf>
    <xf numFmtId="40" fontId="43" fillId="4" borderId="0" xfId="5" applyNumberFormat="1" applyFont="1" applyFill="1" applyBorder="1" applyAlignment="1">
      <alignment horizontal="left" vertical="top" wrapText="1"/>
    </xf>
    <xf numFmtId="40" fontId="42" fillId="4" borderId="0" xfId="5" applyNumberFormat="1" applyFont="1" applyFill="1" applyBorder="1" applyAlignment="1">
      <alignment horizontal="left" vertical="top" wrapText="1"/>
    </xf>
    <xf numFmtId="0" fontId="46" fillId="0" borderId="0" xfId="0" applyFont="1"/>
    <xf numFmtId="40" fontId="43" fillId="4" borderId="16" xfId="5" applyNumberFormat="1" applyFont="1" applyFill="1" applyBorder="1" applyAlignment="1">
      <alignment vertical="top"/>
    </xf>
    <xf numFmtId="40" fontId="43" fillId="4" borderId="0" xfId="5" applyNumberFormat="1" applyFont="1" applyFill="1" applyBorder="1" applyAlignment="1">
      <alignment vertical="top"/>
    </xf>
    <xf numFmtId="0" fontId="47" fillId="0" borderId="0" xfId="0" applyFont="1" applyAlignment="1">
      <alignment horizontal="left" vertical="center" wrapText="1" indent="1"/>
    </xf>
    <xf numFmtId="40" fontId="27" fillId="4" borderId="17" xfId="5" applyNumberFormat="1" applyFont="1" applyFill="1" applyBorder="1" applyAlignment="1">
      <alignment vertical="top"/>
    </xf>
    <xf numFmtId="40" fontId="27" fillId="4" borderId="17" xfId="5" applyNumberFormat="1" applyFont="1" applyFill="1" applyBorder="1" applyAlignment="1">
      <alignment vertical="top" wrapText="1"/>
    </xf>
    <xf numFmtId="40" fontId="43" fillId="4" borderId="16" xfId="5" applyNumberFormat="1" applyFont="1" applyFill="1" applyBorder="1" applyAlignment="1">
      <alignment vertical="top" wrapText="1"/>
    </xf>
    <xf numFmtId="166" fontId="27" fillId="8" borderId="10" xfId="5" applyNumberFormat="1" applyFont="1" applyFill="1" applyBorder="1" applyAlignment="1">
      <alignment horizontal="right" vertical="top"/>
    </xf>
    <xf numFmtId="40" fontId="27" fillId="8" borderId="16" xfId="5" applyNumberFormat="1" applyFont="1" applyFill="1" applyBorder="1" applyAlignment="1">
      <alignment horizontal="justify" vertical="top"/>
    </xf>
    <xf numFmtId="2" fontId="27" fillId="8" borderId="16" xfId="5" applyNumberFormat="1" applyFont="1" applyFill="1" applyBorder="1" applyAlignment="1">
      <alignment horizontal="center" vertical="top"/>
    </xf>
    <xf numFmtId="40" fontId="27" fillId="8" borderId="16" xfId="5" applyNumberFormat="1" applyFont="1" applyFill="1" applyBorder="1" applyAlignment="1">
      <alignment horizontal="center" vertical="top"/>
    </xf>
    <xf numFmtId="164" fontId="28" fillId="0" borderId="15" xfId="5" applyNumberFormat="1" applyFont="1" applyFill="1" applyBorder="1" applyAlignment="1">
      <alignment horizontal="right" vertical="top"/>
    </xf>
    <xf numFmtId="40" fontId="30" fillId="0" borderId="16" xfId="5" applyNumberFormat="1" applyFont="1" applyFill="1" applyBorder="1" applyAlignment="1">
      <alignment horizontal="justify" vertical="top"/>
    </xf>
    <xf numFmtId="2" fontId="28" fillId="0" borderId="16" xfId="5" applyNumberFormat="1" applyFont="1" applyFill="1" applyBorder="1" applyAlignment="1">
      <alignment horizontal="center" vertical="top"/>
    </xf>
    <xf numFmtId="169" fontId="28" fillId="0" borderId="16" xfId="5" applyNumberFormat="1" applyFont="1" applyFill="1" applyBorder="1" applyAlignment="1">
      <alignment horizontal="center" vertical="top"/>
    </xf>
    <xf numFmtId="166" fontId="27" fillId="8" borderId="15" xfId="5" applyNumberFormat="1" applyFont="1" applyFill="1" applyBorder="1" applyAlignment="1">
      <alignment horizontal="right" vertical="top"/>
    </xf>
    <xf numFmtId="40" fontId="32" fillId="8" borderId="16" xfId="5" applyNumberFormat="1" applyFont="1" applyFill="1" applyBorder="1" applyAlignment="1">
      <alignment horizontal="justify" vertical="top"/>
    </xf>
    <xf numFmtId="171" fontId="27" fillId="8" borderId="22" xfId="5" applyNumberFormat="1" applyFont="1" applyFill="1" applyBorder="1" applyAlignment="1">
      <alignment horizontal="justify" vertical="top" wrapText="1"/>
    </xf>
    <xf numFmtId="170" fontId="27" fillId="8" borderId="16" xfId="5" applyNumberFormat="1" applyFont="1" applyFill="1" applyBorder="1" applyAlignment="1">
      <alignment horizontal="center" vertical="top"/>
    </xf>
    <xf numFmtId="166" fontId="27" fillId="8" borderId="15" xfId="5" applyNumberFormat="1" applyFont="1" applyFill="1" applyBorder="1" applyAlignment="1">
      <alignment vertical="top"/>
    </xf>
    <xf numFmtId="40" fontId="27" fillId="8" borderId="22" xfId="5" applyNumberFormat="1" applyFont="1" applyFill="1" applyBorder="1" applyAlignment="1">
      <alignment vertical="top" wrapText="1"/>
    </xf>
    <xf numFmtId="40" fontId="43" fillId="8" borderId="16" xfId="5" applyNumberFormat="1" applyFont="1" applyFill="1" applyBorder="1" applyAlignment="1">
      <alignment horizontal="left" vertical="top"/>
    </xf>
    <xf numFmtId="2" fontId="42" fillId="4" borderId="16" xfId="5" applyNumberFormat="1" applyFont="1" applyFill="1" applyBorder="1" applyAlignment="1">
      <alignment horizontal="center" vertical="center"/>
    </xf>
    <xf numFmtId="4" fontId="43" fillId="4" borderId="16" xfId="5" applyNumberFormat="1" applyFont="1" applyFill="1" applyBorder="1" applyAlignment="1">
      <alignment horizontal="center" vertical="center"/>
    </xf>
    <xf numFmtId="4" fontId="43" fillId="4" borderId="18" xfId="5" applyNumberFormat="1" applyFont="1" applyFill="1" applyBorder="1" applyAlignment="1">
      <alignment horizontal="center" vertical="center"/>
    </xf>
    <xf numFmtId="40" fontId="43" fillId="4" borderId="16" xfId="5" applyNumberFormat="1" applyFont="1" applyFill="1" applyBorder="1" applyAlignment="1">
      <alignment horizontal="left" vertical="top" wrapText="1"/>
    </xf>
    <xf numFmtId="2" fontId="42" fillId="4" borderId="16" xfId="5" applyNumberFormat="1" applyFont="1" applyFill="1" applyBorder="1" applyAlignment="1">
      <alignment horizontal="center" vertical="center"/>
    </xf>
    <xf numFmtId="169" fontId="43" fillId="4" borderId="16" xfId="5" applyNumberFormat="1" applyFont="1" applyFill="1" applyBorder="1" applyAlignment="1">
      <alignment horizontal="center" vertical="center"/>
    </xf>
    <xf numFmtId="40" fontId="48" fillId="4" borderId="16" xfId="5" applyNumberFormat="1" applyFont="1" applyFill="1" applyBorder="1" applyAlignment="1">
      <alignment horizontal="left" vertical="top"/>
    </xf>
    <xf numFmtId="2" fontId="42" fillId="4" borderId="16" xfId="5" applyNumberFormat="1" applyFont="1" applyFill="1" applyBorder="1" applyAlignment="1">
      <alignment horizontal="center" vertical="top"/>
    </xf>
    <xf numFmtId="2" fontId="42" fillId="4" borderId="16" xfId="5" applyNumberFormat="1" applyFont="1" applyFill="1" applyBorder="1" applyAlignment="1">
      <alignment vertical="center"/>
    </xf>
    <xf numFmtId="43" fontId="43" fillId="0" borderId="16" xfId="5" applyFont="1" applyFill="1" applyBorder="1" applyAlignment="1">
      <alignment horizontal="center" vertical="center"/>
    </xf>
    <xf numFmtId="40" fontId="43" fillId="0" borderId="0" xfId="5" applyNumberFormat="1" applyFont="1" applyFill="1" applyBorder="1" applyAlignment="1">
      <alignment vertical="top"/>
    </xf>
    <xf numFmtId="40" fontId="43" fillId="8" borderId="0" xfId="5" applyNumberFormat="1" applyFont="1" applyFill="1" applyBorder="1" applyAlignment="1">
      <alignment horizontal="left" vertical="top" wrapText="1"/>
    </xf>
    <xf numFmtId="40" fontId="42" fillId="8" borderId="0" xfId="5" applyNumberFormat="1" applyFont="1" applyFill="1" applyBorder="1" applyAlignment="1">
      <alignment vertical="top"/>
    </xf>
    <xf numFmtId="43" fontId="43" fillId="8" borderId="16" xfId="5" applyFont="1" applyFill="1" applyBorder="1" applyAlignment="1">
      <alignment horizontal="center" vertical="center"/>
    </xf>
    <xf numFmtId="40" fontId="43" fillId="8" borderId="0" xfId="5" applyNumberFormat="1" applyFont="1" applyFill="1" applyBorder="1" applyAlignment="1">
      <alignment vertical="top"/>
    </xf>
    <xf numFmtId="40" fontId="43" fillId="8" borderId="16" xfId="5" applyNumberFormat="1" applyFont="1" applyFill="1" applyBorder="1" applyAlignment="1">
      <alignment horizontal="left" vertical="top" wrapText="1"/>
    </xf>
    <xf numFmtId="40" fontId="43" fillId="0" borderId="16" xfId="5" applyNumberFormat="1" applyFont="1" applyFill="1" applyBorder="1" applyAlignment="1">
      <alignment horizontal="left" vertical="top"/>
    </xf>
    <xf numFmtId="43" fontId="42" fillId="4" borderId="16" xfId="5" applyFont="1" applyFill="1" applyBorder="1" applyAlignment="1">
      <alignment horizontal="center" vertical="center"/>
    </xf>
    <xf numFmtId="2" fontId="42" fillId="8" borderId="16" xfId="5" applyNumberFormat="1" applyFont="1" applyFill="1" applyBorder="1" applyAlignment="1">
      <alignment vertical="center"/>
    </xf>
    <xf numFmtId="43" fontId="42" fillId="8" borderId="16" xfId="5" applyFont="1" applyFill="1" applyBorder="1" applyAlignment="1">
      <alignment horizontal="center" vertical="center"/>
    </xf>
    <xf numFmtId="40" fontId="42" fillId="8" borderId="0" xfId="5" applyNumberFormat="1" applyFont="1" applyFill="1" applyBorder="1" applyAlignment="1">
      <alignment horizontal="left" vertical="top" wrapText="1"/>
    </xf>
    <xf numFmtId="0" fontId="12" fillId="4" borderId="0" xfId="0" applyFont="1" applyFill="1" applyAlignment="1">
      <alignment horizontal="center"/>
    </xf>
    <xf numFmtId="0" fontId="13" fillId="4" borderId="0" xfId="0" applyFont="1" applyFill="1" applyAlignment="1">
      <alignment horizontal="center" vertical="center" wrapText="1"/>
    </xf>
    <xf numFmtId="0" fontId="43" fillId="4" borderId="0" xfId="0" applyFont="1" applyFill="1" applyBorder="1" applyAlignment="1">
      <alignment horizontal="left" vertical="top" wrapText="1"/>
    </xf>
    <xf numFmtId="0" fontId="15" fillId="4" borderId="0" xfId="0" applyFont="1" applyFill="1" applyBorder="1" applyAlignment="1">
      <alignment horizontal="left" vertical="top" wrapText="1"/>
    </xf>
    <xf numFmtId="0" fontId="19" fillId="4" borderId="9" xfId="0" applyFont="1" applyFill="1" applyBorder="1" applyAlignment="1">
      <alignment horizontal="center"/>
    </xf>
    <xf numFmtId="0" fontId="19" fillId="4" borderId="0" xfId="0" applyFont="1" applyFill="1" applyBorder="1" applyAlignment="1">
      <alignment horizontal="center"/>
    </xf>
    <xf numFmtId="40" fontId="37" fillId="4" borderId="0" xfId="5" applyNumberFormat="1" applyFont="1" applyFill="1" applyBorder="1" applyAlignment="1">
      <alignment horizontal="right" vertical="top"/>
    </xf>
    <xf numFmtId="4" fontId="43" fillId="4" borderId="16" xfId="5" applyNumberFormat="1" applyFont="1" applyFill="1" applyBorder="1" applyAlignment="1">
      <alignment horizontal="center" vertical="center"/>
    </xf>
    <xf numFmtId="4" fontId="43" fillId="4" borderId="18" xfId="5" applyNumberFormat="1" applyFont="1" applyFill="1" applyBorder="1" applyAlignment="1">
      <alignment horizontal="center" vertical="center"/>
    </xf>
    <xf numFmtId="2" fontId="42" fillId="4" borderId="16" xfId="5" applyNumberFormat="1" applyFont="1" applyFill="1" applyBorder="1" applyAlignment="1">
      <alignment horizontal="center" vertical="center"/>
    </xf>
    <xf numFmtId="169" fontId="43" fillId="4" borderId="16" xfId="5" applyNumberFormat="1" applyFont="1" applyFill="1" applyBorder="1" applyAlignment="1">
      <alignment horizontal="center" vertical="center"/>
    </xf>
    <xf numFmtId="40" fontId="38" fillId="4" borderId="0" xfId="5" applyNumberFormat="1" applyFont="1" applyFill="1" applyBorder="1" applyAlignment="1">
      <alignment horizontal="center" vertical="top"/>
    </xf>
    <xf numFmtId="0" fontId="29" fillId="4" borderId="0" xfId="0" applyFont="1" applyFill="1" applyBorder="1" applyAlignment="1">
      <alignment horizontal="center" vertical="top" wrapText="1"/>
    </xf>
    <xf numFmtId="0" fontId="6" fillId="4" borderId="12" xfId="0" applyFont="1" applyFill="1" applyBorder="1" applyAlignment="1">
      <alignment horizontal="right" vertical="top"/>
    </xf>
    <xf numFmtId="0" fontId="7" fillId="4" borderId="0" xfId="0" applyFont="1" applyFill="1" applyBorder="1" applyAlignment="1">
      <alignment horizontal="center" vertical="top" wrapText="1"/>
    </xf>
  </cellXfs>
  <cellStyles count="8">
    <cellStyle name="Comma" xfId="5" builtinId="3"/>
    <cellStyle name="Normal" xfId="0" builtinId="0"/>
    <cellStyle name="Normal 2" xfId="1"/>
    <cellStyle name="Normal 2 2" xfId="7"/>
    <cellStyle name="Normal 3" xfId="2"/>
    <cellStyle name="Normal 4" xfId="3"/>
    <cellStyle name="Normal 5" xfId="4"/>
    <cellStyle name="Normal_Sheet2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view="pageLayout" topLeftCell="A16" zoomScaleNormal="100" workbookViewId="0">
      <selection activeCell="E22" sqref="E22"/>
    </sheetView>
  </sheetViews>
  <sheetFormatPr defaultRowHeight="15" x14ac:dyDescent="0.25"/>
  <cols>
    <col min="1" max="1" width="10.5703125" customWidth="1"/>
    <col min="2" max="2" width="11" customWidth="1"/>
    <col min="3" max="3" width="10.42578125" customWidth="1"/>
    <col min="4" max="4" width="10.28515625" customWidth="1"/>
    <col min="5" max="5" width="9.140625" customWidth="1"/>
  </cols>
  <sheetData>
    <row r="1" spans="1:8" x14ac:dyDescent="0.25">
      <c r="A1" s="352"/>
      <c r="B1" s="352"/>
      <c r="C1" s="352"/>
      <c r="D1" s="352"/>
      <c r="E1" s="352"/>
      <c r="F1" s="352"/>
      <c r="G1" s="352"/>
      <c r="H1" s="352"/>
    </row>
    <row r="2" spans="1:8" x14ac:dyDescent="0.25">
      <c r="A2" s="352"/>
      <c r="B2" s="352"/>
      <c r="C2" s="352"/>
      <c r="D2" s="352"/>
      <c r="E2" s="352"/>
      <c r="F2" s="352"/>
      <c r="G2" s="352"/>
      <c r="H2" s="352"/>
    </row>
    <row r="3" spans="1:8" x14ac:dyDescent="0.25">
      <c r="A3" s="352"/>
      <c r="B3" s="352"/>
      <c r="C3" s="352"/>
      <c r="D3" s="352"/>
      <c r="E3" s="352"/>
      <c r="F3" s="352"/>
      <c r="G3" s="352"/>
      <c r="H3" s="352"/>
    </row>
    <row r="4" spans="1:8" x14ac:dyDescent="0.25">
      <c r="A4" s="352"/>
      <c r="B4" s="352"/>
      <c r="C4" s="352"/>
      <c r="D4" s="352"/>
      <c r="E4" s="352"/>
      <c r="F4" s="352"/>
      <c r="G4" s="352"/>
      <c r="H4" s="352"/>
    </row>
    <row r="5" spans="1:8" x14ac:dyDescent="0.25">
      <c r="A5" s="352"/>
      <c r="B5" s="352"/>
      <c r="C5" s="352"/>
      <c r="D5" s="352"/>
      <c r="E5" s="352"/>
      <c r="F5" s="352"/>
      <c r="G5" s="352"/>
      <c r="H5" s="352"/>
    </row>
    <row r="6" spans="1:8" x14ac:dyDescent="0.25">
      <c r="A6" s="352"/>
      <c r="B6" s="352"/>
      <c r="C6" s="352"/>
      <c r="D6" s="352"/>
      <c r="E6" s="352"/>
      <c r="F6" s="352"/>
      <c r="G6" s="352"/>
      <c r="H6" s="352"/>
    </row>
    <row r="7" spans="1:8" x14ac:dyDescent="0.25">
      <c r="A7" s="352"/>
      <c r="B7" s="352"/>
      <c r="C7" s="352"/>
      <c r="D7" s="352"/>
      <c r="E7" s="352"/>
      <c r="F7" s="352"/>
      <c r="G7" s="352"/>
      <c r="H7" s="352"/>
    </row>
    <row r="8" spans="1:8" x14ac:dyDescent="0.25">
      <c r="A8" s="352"/>
      <c r="B8" s="352"/>
      <c r="C8" s="352"/>
      <c r="D8" s="352"/>
      <c r="E8" s="352"/>
      <c r="F8" s="352"/>
      <c r="G8" s="352"/>
      <c r="H8" s="352"/>
    </row>
    <row r="9" spans="1:8" x14ac:dyDescent="0.25">
      <c r="A9" s="352"/>
      <c r="B9" s="352"/>
      <c r="C9" s="352"/>
      <c r="D9" s="352"/>
      <c r="E9" s="352"/>
      <c r="F9" s="352"/>
      <c r="G9" s="352"/>
      <c r="H9" s="352"/>
    </row>
    <row r="10" spans="1:8" x14ac:dyDescent="0.25">
      <c r="A10" s="352"/>
      <c r="B10" s="352"/>
      <c r="C10" s="352"/>
      <c r="D10" s="352"/>
      <c r="E10" s="352"/>
      <c r="F10" s="352"/>
      <c r="G10" s="352"/>
      <c r="H10" s="352"/>
    </row>
    <row r="11" spans="1:8" x14ac:dyDescent="0.25">
      <c r="A11" s="352"/>
      <c r="B11" s="352"/>
      <c r="C11" s="352"/>
      <c r="D11" s="352"/>
      <c r="E11" s="352"/>
      <c r="F11" s="352"/>
      <c r="G11" s="352"/>
      <c r="H11" s="352"/>
    </row>
    <row r="12" spans="1:8" x14ac:dyDescent="0.25">
      <c r="A12" s="352"/>
      <c r="B12" s="352"/>
      <c r="C12" s="352"/>
      <c r="D12" s="352"/>
      <c r="E12" s="352"/>
      <c r="F12" s="352"/>
      <c r="G12" s="352"/>
      <c r="H12" s="352"/>
    </row>
    <row r="13" spans="1:8" x14ac:dyDescent="0.25">
      <c r="A13" s="352"/>
      <c r="B13" s="352"/>
      <c r="C13" s="352"/>
      <c r="D13" s="352"/>
      <c r="E13" s="352"/>
      <c r="F13" s="352"/>
      <c r="G13" s="352"/>
      <c r="H13" s="352"/>
    </row>
    <row r="14" spans="1:8" x14ac:dyDescent="0.25">
      <c r="A14" s="352"/>
      <c r="B14" s="352"/>
      <c r="C14" s="352"/>
      <c r="D14" s="352"/>
      <c r="E14" s="352"/>
      <c r="F14" s="352"/>
      <c r="G14" s="352"/>
      <c r="H14" s="352"/>
    </row>
    <row r="15" spans="1:8" ht="34.5" x14ac:dyDescent="0.55000000000000004">
      <c r="A15" s="444" t="s">
        <v>256</v>
      </c>
      <c r="B15" s="444"/>
      <c r="C15" s="444"/>
      <c r="D15" s="444"/>
      <c r="E15" s="444"/>
      <c r="F15" s="444"/>
      <c r="G15" s="444"/>
      <c r="H15" s="444"/>
    </row>
    <row r="16" spans="1:8" x14ac:dyDescent="0.25">
      <c r="A16" s="352"/>
      <c r="B16" s="352"/>
      <c r="C16" s="352"/>
      <c r="D16" s="352"/>
      <c r="E16" s="352"/>
      <c r="F16" s="352"/>
      <c r="G16" s="352"/>
      <c r="H16" s="352"/>
    </row>
    <row r="17" spans="1:8" ht="53.25" customHeight="1" x14ac:dyDescent="0.25">
      <c r="A17" s="445" t="s">
        <v>442</v>
      </c>
      <c r="B17" s="445"/>
      <c r="C17" s="445"/>
      <c r="D17" s="445"/>
      <c r="E17" s="445"/>
      <c r="F17" s="445"/>
      <c r="G17" s="445"/>
      <c r="H17" s="445"/>
    </row>
    <row r="18" spans="1:8" x14ac:dyDescent="0.25">
      <c r="A18" s="352"/>
      <c r="B18" s="352"/>
      <c r="C18" s="352"/>
      <c r="D18" s="352"/>
      <c r="E18" s="352"/>
      <c r="F18" s="352"/>
      <c r="G18" s="352"/>
      <c r="H18" s="352"/>
    </row>
    <row r="19" spans="1:8" x14ac:dyDescent="0.25">
      <c r="A19" s="352"/>
      <c r="B19" s="352"/>
      <c r="C19" s="352"/>
      <c r="D19" s="352"/>
      <c r="E19" s="352"/>
      <c r="F19" s="352"/>
      <c r="G19" s="352"/>
      <c r="H19" s="352"/>
    </row>
    <row r="20" spans="1:8" x14ac:dyDescent="0.25">
      <c r="A20" s="352"/>
      <c r="B20" s="352"/>
      <c r="C20" s="352"/>
      <c r="D20" s="352"/>
      <c r="E20" s="352"/>
      <c r="F20" s="352"/>
      <c r="G20" s="352"/>
      <c r="H20" s="352"/>
    </row>
    <row r="21" spans="1:8" x14ac:dyDescent="0.25">
      <c r="A21" s="352"/>
      <c r="B21" s="352"/>
      <c r="C21" s="352"/>
      <c r="D21" s="352"/>
      <c r="E21" s="352"/>
      <c r="F21" s="352"/>
      <c r="G21" s="352"/>
      <c r="H21" s="352"/>
    </row>
    <row r="22" spans="1:8" x14ac:dyDescent="0.25">
      <c r="A22" s="352"/>
      <c r="B22" s="352"/>
      <c r="C22" s="352"/>
      <c r="D22" s="352"/>
      <c r="E22" s="352"/>
      <c r="F22" s="352"/>
      <c r="G22" s="352"/>
      <c r="H22" s="352"/>
    </row>
    <row r="23" spans="1:8" x14ac:dyDescent="0.25">
      <c r="A23" s="352"/>
      <c r="B23" s="352"/>
      <c r="C23" s="352"/>
      <c r="D23" s="352"/>
      <c r="E23" s="352"/>
      <c r="F23" s="352"/>
      <c r="G23" s="352"/>
      <c r="H23" s="352"/>
    </row>
    <row r="24" spans="1:8" x14ac:dyDescent="0.25">
      <c r="A24" s="352"/>
      <c r="B24" s="352"/>
      <c r="C24" s="352"/>
      <c r="D24" s="352"/>
      <c r="E24" s="352"/>
      <c r="F24" s="352"/>
      <c r="G24" s="352"/>
      <c r="H24" s="352"/>
    </row>
    <row r="25" spans="1:8" x14ac:dyDescent="0.25">
      <c r="A25" s="352"/>
      <c r="B25" s="352"/>
      <c r="C25" s="352"/>
      <c r="D25" s="352"/>
      <c r="E25" s="352"/>
      <c r="F25" s="352"/>
      <c r="G25" s="352"/>
      <c r="H25" s="352"/>
    </row>
    <row r="26" spans="1:8" x14ac:dyDescent="0.25">
      <c r="A26" s="352"/>
      <c r="B26" s="352"/>
      <c r="C26" s="352"/>
      <c r="D26" s="352"/>
      <c r="E26" s="352"/>
      <c r="F26" s="352"/>
      <c r="G26" s="352"/>
      <c r="H26" s="352"/>
    </row>
    <row r="27" spans="1:8" x14ac:dyDescent="0.25">
      <c r="A27" s="352"/>
      <c r="B27" s="352"/>
      <c r="C27" s="352"/>
      <c r="D27" s="352"/>
      <c r="E27" s="352"/>
      <c r="F27" s="352"/>
      <c r="G27" s="352"/>
      <c r="H27" s="352"/>
    </row>
    <row r="28" spans="1:8" x14ac:dyDescent="0.25">
      <c r="A28" s="352"/>
      <c r="B28" s="352"/>
      <c r="C28" s="352"/>
      <c r="D28" s="352"/>
      <c r="E28" s="352"/>
      <c r="F28" s="352"/>
      <c r="G28" s="352"/>
      <c r="H28" s="352"/>
    </row>
    <row r="29" spans="1:8" x14ac:dyDescent="0.25">
      <c r="A29" s="352"/>
      <c r="B29" s="352"/>
      <c r="C29" s="352"/>
      <c r="D29" s="352"/>
      <c r="E29" s="352"/>
      <c r="F29" s="352"/>
      <c r="G29" s="352"/>
      <c r="H29" s="352"/>
    </row>
    <row r="30" spans="1:8" x14ac:dyDescent="0.25">
      <c r="A30" s="352"/>
      <c r="B30" s="352"/>
      <c r="C30" s="352"/>
      <c r="D30" s="352"/>
      <c r="E30" s="352"/>
      <c r="F30" s="352"/>
      <c r="G30" s="352"/>
      <c r="H30" s="352"/>
    </row>
    <row r="31" spans="1:8" x14ac:dyDescent="0.25">
      <c r="A31" s="352"/>
      <c r="B31" s="352"/>
      <c r="C31" s="352"/>
      <c r="D31" s="352"/>
      <c r="E31" s="352"/>
      <c r="F31" s="352"/>
      <c r="G31" s="352"/>
      <c r="H31" s="352"/>
    </row>
    <row r="32" spans="1:8" x14ac:dyDescent="0.25">
      <c r="A32" s="352"/>
      <c r="B32" s="352"/>
      <c r="C32" s="352"/>
      <c r="D32" s="352"/>
      <c r="E32" s="352"/>
      <c r="F32" s="352"/>
      <c r="G32" s="352"/>
      <c r="H32" s="352"/>
    </row>
    <row r="33" spans="1:8" x14ac:dyDescent="0.25">
      <c r="A33" s="352"/>
      <c r="B33" s="352"/>
      <c r="C33" s="352"/>
      <c r="D33" s="352"/>
      <c r="E33" s="352"/>
      <c r="F33" s="352"/>
      <c r="G33" s="352"/>
      <c r="H33" s="352"/>
    </row>
    <row r="34" spans="1:8" x14ac:dyDescent="0.25">
      <c r="A34" s="352"/>
      <c r="B34" s="352"/>
      <c r="C34" s="352"/>
      <c r="D34" s="352"/>
      <c r="E34" s="352"/>
      <c r="F34" s="352"/>
      <c r="G34" s="352"/>
      <c r="H34" s="352"/>
    </row>
    <row r="35" spans="1:8" x14ac:dyDescent="0.25">
      <c r="A35" s="352"/>
      <c r="B35" s="352"/>
      <c r="C35" s="352"/>
      <c r="D35" s="352"/>
      <c r="E35" s="352"/>
      <c r="F35" s="352"/>
      <c r="G35" s="352"/>
      <c r="H35" s="352"/>
    </row>
    <row r="36" spans="1:8" x14ac:dyDescent="0.25">
      <c r="A36" s="352"/>
      <c r="B36" s="352"/>
      <c r="C36" s="352"/>
      <c r="D36" s="352"/>
      <c r="E36" s="352"/>
      <c r="F36" s="352"/>
      <c r="G36" s="352"/>
      <c r="H36" s="352"/>
    </row>
    <row r="37" spans="1:8" x14ac:dyDescent="0.25">
      <c r="A37" s="352"/>
      <c r="B37" s="352"/>
      <c r="C37" s="352"/>
      <c r="D37" s="352"/>
      <c r="E37" s="352"/>
      <c r="F37" s="352"/>
      <c r="G37" s="352"/>
      <c r="H37" s="352"/>
    </row>
    <row r="38" spans="1:8" x14ac:dyDescent="0.25">
      <c r="A38" s="352"/>
      <c r="B38" s="352"/>
      <c r="C38" s="352"/>
      <c r="D38" s="352"/>
      <c r="E38" s="352"/>
      <c r="F38" s="352"/>
      <c r="G38" s="352"/>
      <c r="H38" s="352"/>
    </row>
    <row r="39" spans="1:8" x14ac:dyDescent="0.25">
      <c r="A39" s="352"/>
      <c r="B39" s="352"/>
      <c r="C39" s="352"/>
      <c r="D39" s="352"/>
      <c r="E39" s="352"/>
      <c r="F39" s="352"/>
      <c r="G39" s="352"/>
      <c r="H39" s="352"/>
    </row>
    <row r="40" spans="1:8" x14ac:dyDescent="0.25">
      <c r="A40" s="352"/>
      <c r="B40" s="352"/>
      <c r="C40" s="352"/>
      <c r="D40" s="352"/>
      <c r="E40" s="352"/>
      <c r="F40" s="352"/>
      <c r="G40" s="352"/>
      <c r="H40" s="352"/>
    </row>
    <row r="41" spans="1:8" x14ac:dyDescent="0.25">
      <c r="A41" s="352"/>
      <c r="B41" s="352"/>
      <c r="C41" s="352"/>
      <c r="D41" s="352"/>
      <c r="E41" s="352"/>
      <c r="F41" s="352"/>
      <c r="G41" s="352"/>
      <c r="H41" s="352"/>
    </row>
    <row r="42" spans="1:8" x14ac:dyDescent="0.25">
      <c r="A42" s="352"/>
      <c r="B42" s="352"/>
      <c r="C42" s="352"/>
      <c r="D42" s="352"/>
      <c r="E42" s="352"/>
      <c r="F42" s="352"/>
      <c r="G42" s="352"/>
      <c r="H42" s="352"/>
    </row>
    <row r="43" spans="1:8" x14ac:dyDescent="0.25">
      <c r="A43" s="352"/>
      <c r="B43" s="352"/>
      <c r="C43" s="352"/>
      <c r="D43" s="352"/>
      <c r="E43" s="352"/>
      <c r="F43" s="352"/>
      <c r="G43" s="352"/>
      <c r="H43" s="352"/>
    </row>
    <row r="44" spans="1:8" x14ac:dyDescent="0.25">
      <c r="A44" s="352"/>
      <c r="B44" s="352"/>
      <c r="C44" s="352"/>
      <c r="D44" s="352"/>
      <c r="E44" s="352"/>
      <c r="F44" s="352"/>
      <c r="G44" s="352"/>
      <c r="H44" s="352"/>
    </row>
  </sheetData>
  <mergeCells count="2">
    <mergeCell ref="A15:H15"/>
    <mergeCell ref="A17:H17"/>
  </mergeCells>
  <pageMargins left="1" right="1"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9"/>
  <sheetViews>
    <sheetView view="pageLayout" topLeftCell="A10" zoomScaleNormal="100" workbookViewId="0">
      <selection activeCell="B28" sqref="B14:B28"/>
    </sheetView>
  </sheetViews>
  <sheetFormatPr defaultRowHeight="12.75" x14ac:dyDescent="0.2"/>
  <cols>
    <col min="1" max="1" width="10.7109375" style="136" customWidth="1"/>
    <col min="2" max="2" width="52.42578125" style="136" customWidth="1"/>
    <col min="3" max="3" width="24.140625" style="137" customWidth="1"/>
    <col min="4" max="16384" width="9.140625" style="136"/>
  </cols>
  <sheetData>
    <row r="1" spans="1:14" s="2" customFormat="1" ht="15" customHeight="1" x14ac:dyDescent="0.25">
      <c r="A1" s="350" t="s">
        <v>395</v>
      </c>
      <c r="B1" s="351"/>
      <c r="C1" s="347"/>
      <c r="D1" s="143"/>
      <c r="E1" s="144"/>
      <c r="F1" s="145"/>
      <c r="I1" s="146"/>
      <c r="J1" s="146"/>
      <c r="K1" s="146"/>
      <c r="L1" s="146"/>
      <c r="M1" s="146"/>
      <c r="N1" s="146"/>
    </row>
    <row r="2" spans="1:14" s="2" customFormat="1" ht="15" customHeight="1" x14ac:dyDescent="0.25">
      <c r="A2" s="446" t="s">
        <v>456</v>
      </c>
      <c r="B2" s="446"/>
      <c r="C2" s="348"/>
      <c r="D2" s="147"/>
      <c r="E2" s="148"/>
      <c r="F2" s="149"/>
      <c r="I2" s="146"/>
      <c r="J2" s="146"/>
      <c r="K2" s="146"/>
      <c r="L2" s="146"/>
      <c r="M2" s="146"/>
      <c r="N2" s="146"/>
    </row>
    <row r="3" spans="1:14" s="2" customFormat="1" ht="15" customHeight="1" x14ac:dyDescent="0.25">
      <c r="A3" s="446" t="s">
        <v>396</v>
      </c>
      <c r="B3" s="446"/>
      <c r="C3" s="348"/>
      <c r="D3" s="147"/>
      <c r="E3" s="148"/>
      <c r="F3" s="149"/>
      <c r="I3" s="146"/>
      <c r="J3" s="146"/>
      <c r="K3" s="146"/>
      <c r="L3" s="146"/>
      <c r="M3" s="146"/>
      <c r="N3" s="146"/>
    </row>
    <row r="4" spans="1:14" s="2" customFormat="1" ht="14.25" x14ac:dyDescent="0.25">
      <c r="A4" s="349"/>
      <c r="B4" s="349"/>
      <c r="C4" s="348"/>
      <c r="D4" s="147"/>
      <c r="E4" s="148"/>
      <c r="F4" s="149"/>
      <c r="I4" s="146"/>
      <c r="J4" s="146"/>
      <c r="K4" s="146"/>
      <c r="L4" s="146"/>
      <c r="M4" s="146"/>
      <c r="N4" s="146"/>
    </row>
    <row r="5" spans="1:14" s="134" customFormat="1" ht="15" customHeight="1" x14ac:dyDescent="0.25">
      <c r="A5" s="135" t="s">
        <v>457</v>
      </c>
      <c r="B5" s="131"/>
      <c r="C5" s="130"/>
      <c r="D5" s="131"/>
      <c r="E5" s="132"/>
      <c r="F5" s="131"/>
      <c r="G5" s="133"/>
    </row>
    <row r="6" spans="1:14" s="134" customFormat="1" ht="14.25" x14ac:dyDescent="0.25">
      <c r="A6" s="131"/>
      <c r="B6" s="131"/>
      <c r="C6" s="130"/>
      <c r="D6" s="131"/>
      <c r="E6" s="132"/>
      <c r="F6" s="131"/>
      <c r="G6" s="133"/>
    </row>
    <row r="7" spans="1:14" s="134" customFormat="1" ht="15" customHeight="1" x14ac:dyDescent="0.25">
      <c r="A7" s="447" t="s">
        <v>398</v>
      </c>
      <c r="B7" s="447"/>
      <c r="C7" s="130"/>
      <c r="D7" s="131"/>
      <c r="E7" s="132"/>
      <c r="F7" s="131"/>
      <c r="G7" s="133"/>
    </row>
    <row r="8" spans="1:14" s="134" customFormat="1" ht="15" customHeight="1" x14ac:dyDescent="0.25">
      <c r="A8" s="447" t="s">
        <v>397</v>
      </c>
      <c r="B8" s="447"/>
      <c r="C8" s="130"/>
      <c r="D8" s="131"/>
      <c r="E8" s="132"/>
      <c r="F8" s="131"/>
      <c r="G8" s="133"/>
    </row>
    <row r="9" spans="1:14" s="134" customFormat="1" ht="15" customHeight="1" x14ac:dyDescent="0.25">
      <c r="A9" s="447" t="s">
        <v>399</v>
      </c>
      <c r="B9" s="447"/>
      <c r="C9" s="130"/>
      <c r="D9" s="131"/>
      <c r="E9" s="132"/>
      <c r="F9" s="131"/>
      <c r="G9" s="133"/>
    </row>
    <row r="10" spans="1:14" ht="27.75" customHeight="1" x14ac:dyDescent="0.25">
      <c r="A10" s="330"/>
      <c r="B10" s="331"/>
      <c r="C10" s="332"/>
    </row>
    <row r="11" spans="1:14" ht="20.25" x14ac:dyDescent="0.3">
      <c r="A11" s="448" t="s">
        <v>479</v>
      </c>
      <c r="B11" s="448"/>
      <c r="C11" s="449"/>
    </row>
    <row r="12" spans="1:14" ht="13.5" thickBot="1" x14ac:dyDescent="0.25">
      <c r="A12" s="333"/>
      <c r="B12" s="333"/>
      <c r="C12" s="334"/>
    </row>
    <row r="13" spans="1:14" s="140" customFormat="1" ht="24.95" customHeight="1" thickBot="1" x14ac:dyDescent="0.3">
      <c r="A13" s="138" t="s">
        <v>7</v>
      </c>
      <c r="B13" s="138" t="s">
        <v>8</v>
      </c>
      <c r="C13" s="139" t="s">
        <v>9</v>
      </c>
    </row>
    <row r="14" spans="1:14" s="140" customFormat="1" ht="24.95" customHeight="1" x14ac:dyDescent="0.25">
      <c r="A14" s="360">
        <v>1</v>
      </c>
      <c r="B14" s="361" t="s">
        <v>14</v>
      </c>
      <c r="C14" s="362"/>
    </row>
    <row r="15" spans="1:14" s="140" customFormat="1" ht="24.95" customHeight="1" x14ac:dyDescent="0.25">
      <c r="A15" s="363">
        <v>2</v>
      </c>
      <c r="B15" s="364" t="s">
        <v>0</v>
      </c>
      <c r="C15" s="365"/>
    </row>
    <row r="16" spans="1:14" s="140" customFormat="1" ht="24.95" customHeight="1" x14ac:dyDescent="0.25">
      <c r="A16" s="363">
        <v>3</v>
      </c>
      <c r="B16" s="364" t="s">
        <v>34</v>
      </c>
      <c r="C16" s="365"/>
    </row>
    <row r="17" spans="1:4" s="140" customFormat="1" ht="24.95" customHeight="1" x14ac:dyDescent="0.25">
      <c r="A17" s="363">
        <v>4</v>
      </c>
      <c r="B17" s="364" t="s">
        <v>449</v>
      </c>
      <c r="C17" s="365"/>
    </row>
    <row r="18" spans="1:4" s="140" customFormat="1" ht="24.95" customHeight="1" x14ac:dyDescent="0.25">
      <c r="A18" s="363">
        <v>5</v>
      </c>
      <c r="B18" s="364" t="s">
        <v>416</v>
      </c>
      <c r="C18" s="365"/>
    </row>
    <row r="19" spans="1:4" s="140" customFormat="1" ht="24.95" customHeight="1" x14ac:dyDescent="0.25">
      <c r="A19" s="363">
        <v>6</v>
      </c>
      <c r="B19" s="364" t="s">
        <v>102</v>
      </c>
      <c r="C19" s="365"/>
    </row>
    <row r="20" spans="1:4" s="140" customFormat="1" ht="24.95" customHeight="1" x14ac:dyDescent="0.25">
      <c r="A20" s="363">
        <v>7</v>
      </c>
      <c r="B20" s="364" t="s">
        <v>450</v>
      </c>
      <c r="C20" s="365"/>
    </row>
    <row r="21" spans="1:4" s="140" customFormat="1" ht="24.95" customHeight="1" x14ac:dyDescent="0.25">
      <c r="A21" s="363">
        <v>8</v>
      </c>
      <c r="B21" s="364" t="s">
        <v>65</v>
      </c>
      <c r="C21" s="365"/>
    </row>
    <row r="22" spans="1:4" s="140" customFormat="1" ht="24.95" customHeight="1" x14ac:dyDescent="0.25">
      <c r="A22" s="363">
        <v>9</v>
      </c>
      <c r="B22" s="364" t="s">
        <v>66</v>
      </c>
      <c r="C22" s="365"/>
    </row>
    <row r="23" spans="1:4" s="140" customFormat="1" ht="24.95" customHeight="1" x14ac:dyDescent="0.25">
      <c r="A23" s="363">
        <v>10</v>
      </c>
      <c r="B23" s="364" t="s">
        <v>451</v>
      </c>
      <c r="C23" s="365"/>
    </row>
    <row r="24" spans="1:4" s="140" customFormat="1" ht="24.95" customHeight="1" x14ac:dyDescent="0.25">
      <c r="A24" s="363">
        <v>11</v>
      </c>
      <c r="B24" s="364" t="s">
        <v>452</v>
      </c>
      <c r="C24" s="365"/>
    </row>
    <row r="25" spans="1:4" s="140" customFormat="1" ht="24.95" customHeight="1" x14ac:dyDescent="0.25">
      <c r="A25" s="363">
        <v>12</v>
      </c>
      <c r="B25" s="364" t="s">
        <v>512</v>
      </c>
      <c r="C25" s="365"/>
    </row>
    <row r="26" spans="1:4" s="140" customFormat="1" ht="24.95" customHeight="1" x14ac:dyDescent="0.25">
      <c r="A26" s="363">
        <v>13</v>
      </c>
      <c r="B26" s="364" t="s">
        <v>453</v>
      </c>
      <c r="C26" s="365"/>
    </row>
    <row r="27" spans="1:4" s="140" customFormat="1" ht="24.95" customHeight="1" x14ac:dyDescent="0.25">
      <c r="A27" s="363">
        <v>14</v>
      </c>
      <c r="B27" s="364" t="s">
        <v>454</v>
      </c>
      <c r="C27" s="366"/>
    </row>
    <row r="28" spans="1:4" s="140" customFormat="1" ht="24.95" customHeight="1" x14ac:dyDescent="0.25">
      <c r="A28" s="363" t="s">
        <v>466</v>
      </c>
      <c r="B28" s="367" t="s">
        <v>455</v>
      </c>
      <c r="C28" s="366"/>
    </row>
    <row r="29" spans="1:4" s="140" customFormat="1" ht="24.95" customHeight="1" thickBot="1" x14ac:dyDescent="0.3">
      <c r="A29" s="368"/>
      <c r="B29" s="369"/>
      <c r="C29" s="370"/>
    </row>
    <row r="30" spans="1:4" s="140" customFormat="1" ht="30" customHeight="1" thickBot="1" x14ac:dyDescent="0.3">
      <c r="A30" s="335"/>
      <c r="B30" s="336" t="s">
        <v>459</v>
      </c>
      <c r="C30" s="337"/>
    </row>
    <row r="31" spans="1:4" ht="30" customHeight="1" thickBot="1" x14ac:dyDescent="0.3">
      <c r="A31" s="338"/>
      <c r="B31" s="339" t="s">
        <v>421</v>
      </c>
      <c r="C31" s="340"/>
      <c r="D31" s="141"/>
    </row>
    <row r="32" spans="1:4" ht="30" customHeight="1" thickBot="1" x14ac:dyDescent="0.25">
      <c r="A32" s="341"/>
      <c r="B32" s="342" t="s">
        <v>460</v>
      </c>
      <c r="C32" s="343"/>
      <c r="D32" s="142"/>
    </row>
    <row r="33" spans="1:3" ht="22.5" customHeight="1" x14ac:dyDescent="0.2">
      <c r="A33" s="331"/>
      <c r="B33" s="331"/>
      <c r="C33" s="332"/>
    </row>
    <row r="34" spans="1:3" ht="26.25" customHeight="1" x14ac:dyDescent="0.2">
      <c r="A34" s="344"/>
      <c r="B34" s="345" t="s">
        <v>458</v>
      </c>
      <c r="C34" s="346"/>
    </row>
    <row r="259" spans="3:6" x14ac:dyDescent="0.2">
      <c r="C259" s="136"/>
      <c r="F259" s="136">
        <v>100</v>
      </c>
    </row>
  </sheetData>
  <mergeCells count="6">
    <mergeCell ref="A2:B2"/>
    <mergeCell ref="A9:B9"/>
    <mergeCell ref="A11:C11"/>
    <mergeCell ref="A3:B3"/>
    <mergeCell ref="A7:B7"/>
    <mergeCell ref="A8:B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83"/>
  <sheetViews>
    <sheetView tabSelected="1" topLeftCell="A982" zoomScale="110" zoomScaleNormal="110" workbookViewId="0">
      <selection activeCell="C995" sqref="C995"/>
    </sheetView>
  </sheetViews>
  <sheetFormatPr defaultRowHeight="15" customHeight="1" x14ac:dyDescent="0.25"/>
  <cols>
    <col min="1" max="1" width="7.140625" style="152" customWidth="1"/>
    <col min="2" max="2" width="67.7109375" style="152" customWidth="1"/>
    <col min="3" max="3" width="9.5703125" style="153" customWidth="1"/>
    <col min="4" max="4" width="7.7109375" style="154" customWidth="1"/>
    <col min="5" max="5" width="11.5703125" style="321" customWidth="1"/>
    <col min="6" max="6" width="14.7109375" style="152" customWidth="1"/>
    <col min="7" max="16384" width="9.140625" style="146"/>
  </cols>
  <sheetData>
    <row r="1" spans="1:6" ht="15" customHeight="1" x14ac:dyDescent="0.25">
      <c r="A1" s="350" t="s">
        <v>395</v>
      </c>
      <c r="B1" s="351"/>
    </row>
    <row r="2" spans="1:6" ht="15" customHeight="1" x14ac:dyDescent="0.25">
      <c r="A2" s="446" t="s">
        <v>456</v>
      </c>
      <c r="B2" s="446"/>
    </row>
    <row r="3" spans="1:6" ht="15" customHeight="1" x14ac:dyDescent="0.25">
      <c r="A3" s="446" t="s">
        <v>396</v>
      </c>
      <c r="B3" s="446"/>
    </row>
    <row r="4" spans="1:6" ht="15" customHeight="1" x14ac:dyDescent="0.25">
      <c r="A4" s="349"/>
      <c r="B4" s="349"/>
    </row>
    <row r="5" spans="1:6" ht="15" customHeight="1" x14ac:dyDescent="0.25">
      <c r="A5" s="135" t="s">
        <v>457</v>
      </c>
      <c r="B5" s="131"/>
    </row>
    <row r="6" spans="1:6" ht="15" customHeight="1" x14ac:dyDescent="0.25">
      <c r="A6" s="131"/>
      <c r="B6" s="131"/>
    </row>
    <row r="7" spans="1:6" ht="15" customHeight="1" x14ac:dyDescent="0.25">
      <c r="A7" s="447" t="s">
        <v>398</v>
      </c>
      <c r="B7" s="447"/>
    </row>
    <row r="8" spans="1:6" ht="15" customHeight="1" x14ac:dyDescent="0.25">
      <c r="A8" s="447" t="s">
        <v>397</v>
      </c>
      <c r="B8" s="447"/>
    </row>
    <row r="9" spans="1:6" ht="15" customHeight="1" x14ac:dyDescent="0.25">
      <c r="A9" s="447" t="s">
        <v>399</v>
      </c>
      <c r="B9" s="447"/>
    </row>
    <row r="11" spans="1:6" ht="23.25" customHeight="1" x14ac:dyDescent="0.25">
      <c r="A11" s="151"/>
      <c r="B11" s="456" t="s">
        <v>75</v>
      </c>
      <c r="C11" s="456"/>
      <c r="D11" s="456"/>
      <c r="E11" s="456"/>
      <c r="F11" s="150"/>
    </row>
    <row r="12" spans="1:6" ht="6.95" customHeight="1" x14ac:dyDescent="0.25">
      <c r="E12" s="155"/>
      <c r="F12" s="156"/>
    </row>
    <row r="13" spans="1:6" ht="15" customHeight="1" x14ac:dyDescent="0.25">
      <c r="A13" s="356" t="s">
        <v>10</v>
      </c>
      <c r="B13" s="356" t="s">
        <v>8</v>
      </c>
      <c r="C13" s="357" t="s">
        <v>12</v>
      </c>
      <c r="D13" s="356" t="s">
        <v>11</v>
      </c>
      <c r="E13" s="358" t="s">
        <v>13</v>
      </c>
      <c r="F13" s="358" t="s">
        <v>9</v>
      </c>
    </row>
    <row r="14" spans="1:6" ht="15" customHeight="1" x14ac:dyDescent="0.25">
      <c r="A14" s="157"/>
      <c r="B14" s="158" t="s">
        <v>76</v>
      </c>
      <c r="C14" s="159"/>
      <c r="D14" s="160"/>
      <c r="E14" s="161"/>
      <c r="F14" s="162"/>
    </row>
    <row r="15" spans="1:6" s="169" customFormat="1" ht="15" customHeight="1" x14ac:dyDescent="0.25">
      <c r="A15" s="163"/>
      <c r="B15" s="164"/>
      <c r="C15" s="165"/>
      <c r="D15" s="166"/>
      <c r="E15" s="167"/>
      <c r="F15" s="168"/>
    </row>
    <row r="16" spans="1:6" s="169" customFormat="1" ht="15" customHeight="1" x14ac:dyDescent="0.25">
      <c r="A16" s="170"/>
      <c r="B16" s="171" t="s">
        <v>14</v>
      </c>
      <c r="C16" s="172"/>
      <c r="D16" s="173"/>
      <c r="E16" s="174"/>
      <c r="F16" s="175"/>
    </row>
    <row r="17" spans="1:6" s="169" customFormat="1" ht="15" customHeight="1" x14ac:dyDescent="0.25">
      <c r="A17" s="170"/>
      <c r="B17" s="171"/>
      <c r="C17" s="172"/>
      <c r="D17" s="173"/>
      <c r="E17" s="174"/>
      <c r="F17" s="175"/>
    </row>
    <row r="18" spans="1:6" s="169" customFormat="1" ht="15" customHeight="1" x14ac:dyDescent="0.25">
      <c r="A18" s="176">
        <v>1.1000000000000001</v>
      </c>
      <c r="B18" s="177" t="s">
        <v>15</v>
      </c>
      <c r="C18" s="172"/>
      <c r="D18" s="173"/>
      <c r="E18" s="174"/>
      <c r="F18" s="175"/>
    </row>
    <row r="19" spans="1:6" s="169" customFormat="1" ht="15" customHeight="1" x14ac:dyDescent="0.25">
      <c r="A19" s="170"/>
      <c r="B19" s="178" t="s">
        <v>16</v>
      </c>
      <c r="C19" s="172"/>
      <c r="D19" s="173"/>
      <c r="E19" s="174"/>
      <c r="F19" s="175"/>
    </row>
    <row r="20" spans="1:6" s="169" customFormat="1" ht="15" customHeight="1" x14ac:dyDescent="0.25">
      <c r="A20" s="170"/>
      <c r="B20" s="178" t="s">
        <v>121</v>
      </c>
      <c r="C20" s="172"/>
      <c r="D20" s="173"/>
      <c r="E20" s="174"/>
      <c r="F20" s="175"/>
    </row>
    <row r="21" spans="1:6" s="169" customFormat="1" ht="15" customHeight="1" x14ac:dyDescent="0.25">
      <c r="A21" s="170"/>
      <c r="B21" s="178" t="s">
        <v>17</v>
      </c>
      <c r="C21" s="172"/>
      <c r="D21" s="173"/>
      <c r="E21" s="174"/>
      <c r="F21" s="175"/>
    </row>
    <row r="22" spans="1:6" s="169" customFormat="1" ht="15" customHeight="1" x14ac:dyDescent="0.25">
      <c r="A22" s="170"/>
      <c r="B22" s="178" t="s">
        <v>18</v>
      </c>
      <c r="C22" s="172"/>
      <c r="D22" s="173"/>
      <c r="E22" s="174"/>
      <c r="F22" s="175"/>
    </row>
    <row r="23" spans="1:6" s="169" customFormat="1" ht="15" customHeight="1" x14ac:dyDescent="0.25">
      <c r="A23" s="170"/>
      <c r="B23" s="178" t="s">
        <v>19</v>
      </c>
      <c r="C23" s="172"/>
      <c r="D23" s="173"/>
      <c r="E23" s="174"/>
      <c r="F23" s="175"/>
    </row>
    <row r="24" spans="1:6" s="169" customFormat="1" ht="15" customHeight="1" x14ac:dyDescent="0.25">
      <c r="A24" s="170"/>
      <c r="B24" s="178" t="s">
        <v>20</v>
      </c>
      <c r="C24" s="172"/>
      <c r="D24" s="173"/>
      <c r="E24" s="174"/>
      <c r="F24" s="175"/>
    </row>
    <row r="25" spans="1:6" s="169" customFormat="1" ht="15" customHeight="1" x14ac:dyDescent="0.25">
      <c r="A25" s="170"/>
      <c r="B25" s="178" t="s">
        <v>21</v>
      </c>
      <c r="C25" s="172"/>
      <c r="D25" s="173"/>
      <c r="E25" s="174"/>
      <c r="F25" s="175"/>
    </row>
    <row r="26" spans="1:6" s="169" customFormat="1" ht="15" customHeight="1" x14ac:dyDescent="0.25">
      <c r="A26" s="170"/>
      <c r="B26" s="178" t="s">
        <v>22</v>
      </c>
      <c r="C26" s="172"/>
      <c r="D26" s="173"/>
      <c r="E26" s="174"/>
      <c r="F26" s="175"/>
    </row>
    <row r="27" spans="1:6" s="169" customFormat="1" ht="15" customHeight="1" x14ac:dyDescent="0.25">
      <c r="A27" s="170"/>
      <c r="B27" s="178" t="s">
        <v>23</v>
      </c>
      <c r="C27" s="172"/>
      <c r="D27" s="173"/>
      <c r="E27" s="174"/>
      <c r="F27" s="175"/>
    </row>
    <row r="28" spans="1:6" s="169" customFormat="1" ht="15" customHeight="1" x14ac:dyDescent="0.25">
      <c r="A28" s="170"/>
      <c r="B28" s="178" t="s">
        <v>24</v>
      </c>
      <c r="C28" s="172"/>
      <c r="D28" s="173"/>
      <c r="E28" s="174"/>
      <c r="F28" s="175"/>
    </row>
    <row r="29" spans="1:6" s="169" customFormat="1" ht="15" customHeight="1" x14ac:dyDescent="0.25">
      <c r="A29" s="170"/>
      <c r="B29" s="178" t="s">
        <v>25</v>
      </c>
      <c r="C29" s="172"/>
      <c r="D29" s="173"/>
      <c r="E29" s="174"/>
      <c r="F29" s="175"/>
    </row>
    <row r="30" spans="1:6" s="169" customFormat="1" ht="15" customHeight="1" x14ac:dyDescent="0.25">
      <c r="A30" s="170"/>
      <c r="B30" s="178" t="s">
        <v>189</v>
      </c>
      <c r="C30" s="172"/>
      <c r="D30" s="173"/>
      <c r="E30" s="174"/>
      <c r="F30" s="175"/>
    </row>
    <row r="31" spans="1:6" s="169" customFormat="1" ht="15" customHeight="1" x14ac:dyDescent="0.25">
      <c r="A31" s="170"/>
      <c r="B31" s="178" t="s">
        <v>190</v>
      </c>
      <c r="C31" s="172"/>
      <c r="D31" s="173"/>
      <c r="E31" s="174"/>
      <c r="F31" s="175"/>
    </row>
    <row r="32" spans="1:6" s="169" customFormat="1" ht="15" customHeight="1" x14ac:dyDescent="0.25">
      <c r="A32" s="170"/>
      <c r="B32" s="179"/>
      <c r="C32" s="172"/>
      <c r="D32" s="173"/>
      <c r="E32" s="174"/>
      <c r="F32" s="175"/>
    </row>
    <row r="33" spans="1:6" s="169" customFormat="1" ht="15" customHeight="1" x14ac:dyDescent="0.25">
      <c r="A33" s="176">
        <v>1.2</v>
      </c>
      <c r="B33" s="180" t="s">
        <v>77</v>
      </c>
      <c r="C33" s="172"/>
      <c r="D33" s="173"/>
      <c r="E33" s="174"/>
      <c r="F33" s="175"/>
    </row>
    <row r="34" spans="1:6" s="169" customFormat="1" ht="38.25" x14ac:dyDescent="0.25">
      <c r="A34" s="170"/>
      <c r="B34" s="181" t="s">
        <v>122</v>
      </c>
      <c r="C34" s="172">
        <v>1</v>
      </c>
      <c r="D34" s="182" t="s">
        <v>26</v>
      </c>
      <c r="E34" s="183"/>
      <c r="F34" s="184"/>
    </row>
    <row r="35" spans="1:6" s="169" customFormat="1" ht="15" customHeight="1" x14ac:dyDescent="0.25">
      <c r="A35" s="170"/>
      <c r="B35" s="179"/>
      <c r="C35" s="172"/>
      <c r="D35" s="173"/>
      <c r="E35" s="183"/>
      <c r="F35" s="184"/>
    </row>
    <row r="36" spans="1:6" s="169" customFormat="1" ht="15" customHeight="1" x14ac:dyDescent="0.25">
      <c r="A36" s="176">
        <v>1.3</v>
      </c>
      <c r="B36" s="180" t="s">
        <v>78</v>
      </c>
      <c r="C36" s="172"/>
      <c r="D36" s="173"/>
      <c r="E36" s="183"/>
      <c r="F36" s="184"/>
    </row>
    <row r="37" spans="1:6" s="169" customFormat="1" ht="15" customHeight="1" x14ac:dyDescent="0.25">
      <c r="A37" s="185"/>
      <c r="B37" s="186" t="s">
        <v>79</v>
      </c>
      <c r="C37" s="172">
        <v>1</v>
      </c>
      <c r="D37" s="182" t="s">
        <v>26</v>
      </c>
      <c r="E37" s="187"/>
      <c r="F37" s="184"/>
    </row>
    <row r="38" spans="1:6" s="169" customFormat="1" ht="15" customHeight="1" x14ac:dyDescent="0.25">
      <c r="A38" s="170"/>
      <c r="B38" s="179"/>
      <c r="C38" s="172"/>
      <c r="D38" s="173"/>
      <c r="E38" s="183"/>
      <c r="F38" s="175"/>
    </row>
    <row r="39" spans="1:6" s="169" customFormat="1" ht="15" customHeight="1" x14ac:dyDescent="0.25">
      <c r="A39" s="176">
        <v>1.4</v>
      </c>
      <c r="B39" s="180" t="s">
        <v>123</v>
      </c>
      <c r="C39" s="172"/>
      <c r="D39" s="173"/>
      <c r="E39" s="183"/>
      <c r="F39" s="175"/>
    </row>
    <row r="40" spans="1:6" s="169" customFormat="1" ht="12.75" x14ac:dyDescent="0.25">
      <c r="A40" s="185"/>
      <c r="B40" s="186" t="s">
        <v>124</v>
      </c>
      <c r="C40" s="172">
        <v>1</v>
      </c>
      <c r="D40" s="173" t="s">
        <v>26</v>
      </c>
      <c r="E40" s="183"/>
      <c r="F40" s="175"/>
    </row>
    <row r="41" spans="1:6" s="169" customFormat="1" ht="15" customHeight="1" x14ac:dyDescent="0.25">
      <c r="A41" s="170"/>
      <c r="B41" s="179"/>
      <c r="C41" s="172"/>
      <c r="D41" s="173"/>
      <c r="E41" s="183"/>
      <c r="F41" s="175"/>
    </row>
    <row r="42" spans="1:6" s="169" customFormat="1" ht="15" customHeight="1" x14ac:dyDescent="0.25">
      <c r="A42" s="170"/>
      <c r="B42" s="179"/>
      <c r="C42" s="172"/>
      <c r="D42" s="173"/>
      <c r="E42" s="183"/>
      <c r="F42" s="175"/>
    </row>
    <row r="43" spans="1:6" s="169" customFormat="1" ht="15" customHeight="1" x14ac:dyDescent="0.25">
      <c r="A43" s="170"/>
      <c r="B43" s="179"/>
      <c r="C43" s="172"/>
      <c r="D43" s="173"/>
      <c r="E43" s="183"/>
      <c r="F43" s="175"/>
    </row>
    <row r="44" spans="1:6" s="169" customFormat="1" ht="15" customHeight="1" x14ac:dyDescent="0.25">
      <c r="A44" s="170"/>
      <c r="B44" s="179"/>
      <c r="C44" s="172"/>
      <c r="D44" s="173"/>
      <c r="E44" s="174"/>
      <c r="F44" s="175"/>
    </row>
    <row r="45" spans="1:6" s="169" customFormat="1" ht="15" customHeight="1" x14ac:dyDescent="0.25">
      <c r="A45" s="188"/>
      <c r="B45" s="189"/>
      <c r="C45" s="172"/>
      <c r="D45" s="183"/>
      <c r="E45" s="174"/>
      <c r="F45" s="175"/>
    </row>
    <row r="46" spans="1:6" s="169" customFormat="1" ht="15" customHeight="1" x14ac:dyDescent="0.25">
      <c r="A46" s="190"/>
      <c r="B46" s="191" t="s">
        <v>80</v>
      </c>
      <c r="C46" s="192"/>
      <c r="D46" s="193"/>
      <c r="E46" s="194"/>
      <c r="F46" s="195"/>
    </row>
    <row r="47" spans="1:6" s="169" customFormat="1" ht="15" customHeight="1" x14ac:dyDescent="0.25">
      <c r="A47" s="196"/>
      <c r="B47" s="197" t="s">
        <v>27</v>
      </c>
      <c r="C47" s="198"/>
      <c r="D47" s="199"/>
      <c r="E47" s="200"/>
      <c r="F47" s="201"/>
    </row>
    <row r="48" spans="1:6" s="169" customFormat="1" ht="15" customHeight="1" x14ac:dyDescent="0.25">
      <c r="A48" s="235"/>
      <c r="B48" s="158" t="s">
        <v>28</v>
      </c>
      <c r="C48" s="236"/>
      <c r="D48" s="237"/>
      <c r="E48" s="238"/>
      <c r="F48" s="239"/>
    </row>
    <row r="49" spans="1:6" s="169" customFormat="1" ht="15" customHeight="1" x14ac:dyDescent="0.25">
      <c r="A49" s="205"/>
      <c r="B49" s="206" t="s">
        <v>0</v>
      </c>
      <c r="C49" s="207"/>
      <c r="D49" s="208"/>
      <c r="E49" s="209"/>
      <c r="F49" s="210"/>
    </row>
    <row r="50" spans="1:6" s="169" customFormat="1" ht="15" customHeight="1" x14ac:dyDescent="0.25">
      <c r="A50" s="176">
        <v>2.1</v>
      </c>
      <c r="B50" s="177" t="s">
        <v>86</v>
      </c>
      <c r="C50" s="172"/>
      <c r="D50" s="211"/>
      <c r="E50" s="212"/>
      <c r="F50" s="213"/>
    </row>
    <row r="51" spans="1:6" s="169" customFormat="1" ht="38.25" x14ac:dyDescent="0.25">
      <c r="A51" s="176"/>
      <c r="B51" s="214" t="s">
        <v>125</v>
      </c>
      <c r="C51" s="172"/>
      <c r="D51" s="173"/>
      <c r="E51" s="183"/>
      <c r="F51" s="184"/>
    </row>
    <row r="52" spans="1:6" s="169" customFormat="1" ht="15" customHeight="1" x14ac:dyDescent="0.25">
      <c r="A52" s="176"/>
      <c r="B52" s="171"/>
      <c r="C52" s="215"/>
      <c r="D52" s="211"/>
      <c r="E52" s="212"/>
      <c r="F52" s="216"/>
    </row>
    <row r="53" spans="1:6" s="169" customFormat="1" ht="15" customHeight="1" x14ac:dyDescent="0.25">
      <c r="A53" s="176">
        <v>2.2000000000000002</v>
      </c>
      <c r="B53" s="177" t="s">
        <v>81</v>
      </c>
      <c r="C53" s="172"/>
      <c r="D53" s="211"/>
      <c r="E53" s="212"/>
      <c r="F53" s="213"/>
    </row>
    <row r="54" spans="1:6" s="169" customFormat="1" ht="38.25" x14ac:dyDescent="0.25">
      <c r="A54" s="188">
        <v>1</v>
      </c>
      <c r="B54" s="214" t="s">
        <v>82</v>
      </c>
      <c r="C54" s="172">
        <v>860.27</v>
      </c>
      <c r="D54" s="183" t="s">
        <v>429</v>
      </c>
      <c r="E54" s="183"/>
      <c r="F54" s="184"/>
    </row>
    <row r="55" spans="1:6" s="169" customFormat="1" ht="15" customHeight="1" x14ac:dyDescent="0.25">
      <c r="A55" s="176"/>
      <c r="B55" s="214"/>
      <c r="C55" s="172"/>
      <c r="D55" s="173"/>
      <c r="E55" s="183"/>
      <c r="F55" s="184"/>
    </row>
    <row r="56" spans="1:6" s="169" customFormat="1" ht="15" customHeight="1" x14ac:dyDescent="0.25">
      <c r="A56" s="176">
        <v>2.2999999999999998</v>
      </c>
      <c r="B56" s="177" t="s">
        <v>83</v>
      </c>
      <c r="C56" s="172"/>
      <c r="D56" s="173"/>
      <c r="E56" s="183"/>
      <c r="F56" s="184"/>
    </row>
    <row r="57" spans="1:6" s="169" customFormat="1" ht="38.25" x14ac:dyDescent="0.25">
      <c r="A57" s="170"/>
      <c r="B57" s="217" t="s">
        <v>84</v>
      </c>
      <c r="C57" s="172"/>
      <c r="D57" s="173"/>
      <c r="E57" s="183"/>
      <c r="F57" s="184"/>
    </row>
    <row r="58" spans="1:6" s="169" customFormat="1" ht="5.0999999999999996" customHeight="1" x14ac:dyDescent="0.25">
      <c r="A58" s="170"/>
      <c r="B58" s="218"/>
      <c r="C58" s="172"/>
      <c r="D58" s="173"/>
      <c r="E58" s="183"/>
      <c r="F58" s="184"/>
    </row>
    <row r="59" spans="1:6" s="169" customFormat="1" ht="15" customHeight="1" x14ac:dyDescent="0.25">
      <c r="A59" s="188">
        <v>1</v>
      </c>
      <c r="B59" s="218" t="s">
        <v>257</v>
      </c>
      <c r="C59" s="172">
        <f>67.08*1.2*1.2</f>
        <v>96.595199999999991</v>
      </c>
      <c r="D59" s="183" t="s">
        <v>30</v>
      </c>
      <c r="E59" s="183"/>
      <c r="F59" s="184"/>
    </row>
    <row r="60" spans="1:6" s="169" customFormat="1" ht="15" customHeight="1" x14ac:dyDescent="0.25">
      <c r="A60" s="188">
        <v>2</v>
      </c>
      <c r="B60" s="218" t="s">
        <v>258</v>
      </c>
      <c r="C60" s="172">
        <f>70.76*1.5*1.2</f>
        <v>127.36800000000001</v>
      </c>
      <c r="D60" s="183" t="s">
        <v>30</v>
      </c>
      <c r="E60" s="183"/>
      <c r="F60" s="184"/>
    </row>
    <row r="61" spans="1:6" s="169" customFormat="1" ht="15" customHeight="1" x14ac:dyDescent="0.25">
      <c r="A61" s="188">
        <v>3</v>
      </c>
      <c r="B61" s="219" t="s">
        <v>263</v>
      </c>
      <c r="C61" s="172">
        <f>117.09*0.85*0.225</f>
        <v>22.393462500000002</v>
      </c>
      <c r="D61" s="183" t="s">
        <v>30</v>
      </c>
      <c r="E61" s="183"/>
      <c r="F61" s="184"/>
    </row>
    <row r="62" spans="1:6" s="169" customFormat="1" ht="12.75" x14ac:dyDescent="0.25">
      <c r="A62" s="188"/>
      <c r="B62" s="219"/>
      <c r="C62" s="172"/>
      <c r="D62" s="183"/>
      <c r="E62" s="183"/>
      <c r="F62" s="184"/>
    </row>
    <row r="63" spans="1:6" s="169" customFormat="1" ht="15" customHeight="1" x14ac:dyDescent="0.25">
      <c r="A63" s="176">
        <v>2.4</v>
      </c>
      <c r="B63" s="177" t="s">
        <v>85</v>
      </c>
      <c r="C63" s="172"/>
      <c r="D63" s="183"/>
      <c r="E63" s="174"/>
      <c r="F63" s="184"/>
    </row>
    <row r="64" spans="1:6" s="169" customFormat="1" ht="30" customHeight="1" x14ac:dyDescent="0.25">
      <c r="A64" s="202"/>
      <c r="B64" s="189" t="s">
        <v>126</v>
      </c>
      <c r="C64" s="172"/>
      <c r="D64" s="183"/>
      <c r="E64" s="183"/>
      <c r="F64" s="184"/>
    </row>
    <row r="65" spans="1:6" s="169" customFormat="1" ht="30" customHeight="1" x14ac:dyDescent="0.25">
      <c r="A65" s="202"/>
      <c r="B65" s="189" t="s">
        <v>127</v>
      </c>
      <c r="C65" s="172"/>
      <c r="D65" s="183"/>
      <c r="E65" s="183"/>
      <c r="F65" s="184"/>
    </row>
    <row r="66" spans="1:6" s="169" customFormat="1" ht="15" customHeight="1" x14ac:dyDescent="0.25">
      <c r="A66" s="220">
        <v>1</v>
      </c>
      <c r="B66" s="189" t="s">
        <v>259</v>
      </c>
      <c r="C66" s="172">
        <f>(0.8*0.85*67.08)+(0.25*0.38*67.08)</f>
        <v>51.987000000000002</v>
      </c>
      <c r="D66" s="183" t="s">
        <v>30</v>
      </c>
      <c r="E66" s="183"/>
      <c r="F66" s="184"/>
    </row>
    <row r="67" spans="1:6" s="169" customFormat="1" ht="15" customHeight="1" x14ac:dyDescent="0.25">
      <c r="A67" s="220">
        <v>2</v>
      </c>
      <c r="B67" s="189" t="s">
        <v>260</v>
      </c>
      <c r="C67" s="172">
        <f>(0.9*0.85*70.76)+(0.25*0.45*70.76)</f>
        <v>62.09190000000001</v>
      </c>
      <c r="D67" s="183" t="s">
        <v>30</v>
      </c>
      <c r="E67" s="183"/>
      <c r="F67" s="184"/>
    </row>
    <row r="68" spans="1:6" s="169" customFormat="1" ht="15" customHeight="1" x14ac:dyDescent="0.25">
      <c r="A68" s="220">
        <v>3</v>
      </c>
      <c r="B68" s="189" t="s">
        <v>262</v>
      </c>
      <c r="C68" s="172">
        <f>0.05*0.35*117.09</f>
        <v>2.0490749999999998</v>
      </c>
      <c r="D68" s="183" t="s">
        <v>30</v>
      </c>
      <c r="E68" s="183"/>
      <c r="F68" s="184"/>
    </row>
    <row r="69" spans="1:6" s="169" customFormat="1" ht="15" customHeight="1" x14ac:dyDescent="0.25">
      <c r="A69" s="408">
        <v>4</v>
      </c>
      <c r="B69" s="409" t="s">
        <v>261</v>
      </c>
      <c r="C69" s="410">
        <v>258</v>
      </c>
      <c r="D69" s="411" t="s">
        <v>30</v>
      </c>
      <c r="E69" s="183"/>
      <c r="F69" s="184"/>
    </row>
    <row r="70" spans="1:6" s="222" customFormat="1" ht="12.75" x14ac:dyDescent="0.25">
      <c r="A70" s="412"/>
      <c r="B70" s="413"/>
      <c r="C70" s="414"/>
      <c r="D70" s="415"/>
      <c r="E70" s="221"/>
      <c r="F70" s="184"/>
    </row>
    <row r="71" spans="1:6" s="169" customFormat="1" ht="15" customHeight="1" x14ac:dyDescent="0.25">
      <c r="A71" s="176">
        <v>2.5</v>
      </c>
      <c r="B71" s="177" t="s">
        <v>128</v>
      </c>
      <c r="C71" s="215"/>
      <c r="D71" s="211"/>
      <c r="E71" s="183"/>
      <c r="F71" s="184"/>
    </row>
    <row r="72" spans="1:6" s="169" customFormat="1" ht="25.5" x14ac:dyDescent="0.25">
      <c r="A72" s="170"/>
      <c r="B72" s="189" t="s">
        <v>129</v>
      </c>
      <c r="C72" s="172"/>
      <c r="D72" s="173"/>
      <c r="E72" s="183"/>
      <c r="F72" s="184"/>
    </row>
    <row r="73" spans="1:6" s="169" customFormat="1" ht="5.0999999999999996" customHeight="1" x14ac:dyDescent="0.25">
      <c r="A73" s="170"/>
      <c r="B73" s="189"/>
      <c r="C73" s="172"/>
      <c r="D73" s="173"/>
      <c r="E73" s="183"/>
      <c r="F73" s="184"/>
    </row>
    <row r="74" spans="1:6" s="169" customFormat="1" ht="12.75" x14ac:dyDescent="0.25">
      <c r="A74" s="188"/>
      <c r="B74" s="189" t="s">
        <v>238</v>
      </c>
      <c r="C74" s="172"/>
      <c r="D74" s="183"/>
      <c r="E74" s="183"/>
      <c r="F74" s="184"/>
    </row>
    <row r="75" spans="1:6" s="169" customFormat="1" x14ac:dyDescent="0.25">
      <c r="A75" s="188">
        <v>1</v>
      </c>
      <c r="B75" s="189" t="s">
        <v>264</v>
      </c>
      <c r="C75" s="172">
        <f>67.08*1.2</f>
        <v>80.495999999999995</v>
      </c>
      <c r="D75" s="183" t="s">
        <v>429</v>
      </c>
      <c r="E75" s="183"/>
      <c r="F75" s="184"/>
    </row>
    <row r="76" spans="1:6" s="169" customFormat="1" x14ac:dyDescent="0.25">
      <c r="A76" s="188">
        <v>2</v>
      </c>
      <c r="B76" s="189" t="s">
        <v>265</v>
      </c>
      <c r="C76" s="172">
        <f>70.76*1.5</f>
        <v>106.14000000000001</v>
      </c>
      <c r="D76" s="183" t="s">
        <v>429</v>
      </c>
      <c r="E76" s="183"/>
      <c r="F76" s="184"/>
    </row>
    <row r="77" spans="1:6" s="169" customFormat="1" x14ac:dyDescent="0.25">
      <c r="A77" s="188">
        <v>3</v>
      </c>
      <c r="B77" s="189" t="s">
        <v>266</v>
      </c>
      <c r="C77" s="172">
        <f>0.23*117.09</f>
        <v>26.930700000000002</v>
      </c>
      <c r="D77" s="183" t="s">
        <v>429</v>
      </c>
      <c r="E77" s="183"/>
      <c r="F77" s="184"/>
    </row>
    <row r="78" spans="1:6" s="169" customFormat="1" x14ac:dyDescent="0.25">
      <c r="A78" s="416">
        <v>4</v>
      </c>
      <c r="B78" s="409" t="s">
        <v>267</v>
      </c>
      <c r="C78" s="410">
        <v>860.27</v>
      </c>
      <c r="D78" s="411" t="s">
        <v>429</v>
      </c>
      <c r="E78" s="183"/>
      <c r="F78" s="184"/>
    </row>
    <row r="79" spans="1:6" s="169" customFormat="1" ht="9" customHeight="1" x14ac:dyDescent="0.25">
      <c r="A79" s="188"/>
      <c r="B79" s="189"/>
      <c r="C79" s="172"/>
      <c r="D79" s="183"/>
      <c r="E79" s="183"/>
      <c r="F79" s="184"/>
    </row>
    <row r="80" spans="1:6" s="169" customFormat="1" ht="25.5" x14ac:dyDescent="0.25">
      <c r="A80" s="188"/>
      <c r="B80" s="189" t="s">
        <v>157</v>
      </c>
      <c r="C80" s="172"/>
      <c r="D80" s="183"/>
      <c r="E80" s="183"/>
      <c r="F80" s="184"/>
    </row>
    <row r="81" spans="1:6" s="169" customFormat="1" ht="15" customHeight="1" x14ac:dyDescent="0.25">
      <c r="A81" s="220">
        <v>5</v>
      </c>
      <c r="B81" s="189" t="s">
        <v>264</v>
      </c>
      <c r="C81" s="172">
        <f>(67.08*2.7)+(1.2*0.35*2)+(0.4*0.4*2)</f>
        <v>182.27600000000001</v>
      </c>
      <c r="D81" s="183" t="s">
        <v>429</v>
      </c>
      <c r="E81" s="183"/>
      <c r="F81" s="184"/>
    </row>
    <row r="82" spans="1:6" s="169" customFormat="1" ht="15" customHeight="1" x14ac:dyDescent="0.25">
      <c r="A82" s="220">
        <v>6</v>
      </c>
      <c r="B82" s="189" t="s">
        <v>265</v>
      </c>
      <c r="C82" s="172">
        <f>(70.76*2.7)+(1.5*0.35*4)+(0.475*0.6*4)</f>
        <v>194.292</v>
      </c>
      <c r="D82" s="183" t="s">
        <v>429</v>
      </c>
      <c r="E82" s="183"/>
      <c r="F82" s="184"/>
    </row>
    <row r="83" spans="1:6" s="169" customFormat="1" ht="15" customHeight="1" x14ac:dyDescent="0.25">
      <c r="A83" s="220">
        <v>7</v>
      </c>
      <c r="B83" s="189" t="s">
        <v>266</v>
      </c>
      <c r="C83" s="172">
        <f>1.23*117.09</f>
        <v>144.02070000000001</v>
      </c>
      <c r="D83" s="183" t="s">
        <v>429</v>
      </c>
      <c r="E83" s="183"/>
      <c r="F83" s="184"/>
    </row>
    <row r="84" spans="1:6" s="169" customFormat="1" ht="15" customHeight="1" x14ac:dyDescent="0.25">
      <c r="A84" s="220">
        <v>8</v>
      </c>
      <c r="B84" s="189" t="s">
        <v>268</v>
      </c>
      <c r="C84" s="172">
        <f>((67.08*0.45)+(70.76*0.35)+(117.09*0.35))*2</f>
        <v>191.86699999999999</v>
      </c>
      <c r="D84" s="183" t="s">
        <v>429</v>
      </c>
      <c r="E84" s="183"/>
      <c r="F84" s="184"/>
    </row>
    <row r="85" spans="1:6" s="169" customFormat="1" ht="15" customHeight="1" x14ac:dyDescent="0.25">
      <c r="A85" s="220"/>
      <c r="B85" s="189"/>
      <c r="C85" s="172"/>
      <c r="D85" s="183"/>
      <c r="E85" s="183"/>
      <c r="F85" s="184"/>
    </row>
    <row r="86" spans="1:6" s="169" customFormat="1" ht="15" customHeight="1" x14ac:dyDescent="0.25">
      <c r="A86" s="220"/>
      <c r="B86" s="189"/>
      <c r="C86" s="172"/>
      <c r="D86" s="183"/>
      <c r="E86" s="183"/>
      <c r="F86" s="184"/>
    </row>
    <row r="87" spans="1:6" s="169" customFormat="1" ht="15" customHeight="1" x14ac:dyDescent="0.25">
      <c r="A87" s="220"/>
      <c r="B87" s="223"/>
      <c r="C87" s="224"/>
      <c r="D87" s="225"/>
      <c r="E87" s="226"/>
      <c r="F87" s="227"/>
    </row>
    <row r="88" spans="1:6" s="169" customFormat="1" ht="15" customHeight="1" x14ac:dyDescent="0.25">
      <c r="A88" s="190"/>
      <c r="B88" s="228" t="s">
        <v>31</v>
      </c>
      <c r="C88" s="192"/>
      <c r="D88" s="193"/>
      <c r="E88" s="194"/>
      <c r="F88" s="229"/>
    </row>
    <row r="89" spans="1:6" s="169" customFormat="1" ht="15" customHeight="1" x14ac:dyDescent="0.25">
      <c r="A89" s="230"/>
      <c r="B89" s="197" t="s">
        <v>32</v>
      </c>
      <c r="C89" s="231"/>
      <c r="D89" s="232"/>
      <c r="E89" s="233"/>
      <c r="F89" s="234"/>
    </row>
    <row r="90" spans="1:6" s="169" customFormat="1" ht="15" customHeight="1" x14ac:dyDescent="0.25">
      <c r="A90" s="235"/>
      <c r="B90" s="158" t="s">
        <v>33</v>
      </c>
      <c r="C90" s="236"/>
      <c r="D90" s="237"/>
      <c r="E90" s="238"/>
      <c r="F90" s="239"/>
    </row>
    <row r="91" spans="1:6" s="169" customFormat="1" ht="15" customHeight="1" x14ac:dyDescent="0.25">
      <c r="A91" s="205"/>
      <c r="B91" s="206" t="s">
        <v>34</v>
      </c>
      <c r="C91" s="165"/>
      <c r="D91" s="166"/>
      <c r="E91" s="240"/>
      <c r="F91" s="241"/>
    </row>
    <row r="92" spans="1:6" s="169" customFormat="1" ht="15" customHeight="1" x14ac:dyDescent="0.25">
      <c r="A92" s="176">
        <v>3.1</v>
      </c>
      <c r="B92" s="177" t="s">
        <v>86</v>
      </c>
      <c r="C92" s="172"/>
      <c r="D92" s="173"/>
      <c r="E92" s="174"/>
      <c r="F92" s="184"/>
    </row>
    <row r="93" spans="1:6" s="169" customFormat="1" ht="38.25" x14ac:dyDescent="0.25">
      <c r="A93" s="170"/>
      <c r="B93" s="189" t="s">
        <v>158</v>
      </c>
      <c r="C93" s="172"/>
      <c r="D93" s="173"/>
      <c r="E93" s="174"/>
      <c r="F93" s="184"/>
    </row>
    <row r="94" spans="1:6" s="169" customFormat="1" ht="25.5" x14ac:dyDescent="0.25">
      <c r="A94" s="170"/>
      <c r="B94" s="189" t="s">
        <v>87</v>
      </c>
      <c r="C94" s="172"/>
      <c r="D94" s="173"/>
      <c r="E94" s="174"/>
      <c r="F94" s="184"/>
    </row>
    <row r="95" spans="1:6" s="169" customFormat="1" ht="25.5" x14ac:dyDescent="0.25">
      <c r="A95" s="170"/>
      <c r="B95" s="189" t="s">
        <v>130</v>
      </c>
      <c r="C95" s="172"/>
      <c r="D95" s="173"/>
      <c r="E95" s="174"/>
      <c r="F95" s="184"/>
    </row>
    <row r="96" spans="1:6" s="169" customFormat="1" ht="12.75" x14ac:dyDescent="0.25">
      <c r="A96" s="170"/>
      <c r="B96" s="189"/>
      <c r="C96" s="172"/>
      <c r="D96" s="173"/>
      <c r="E96" s="174"/>
      <c r="F96" s="184"/>
    </row>
    <row r="97" spans="1:6" s="169" customFormat="1" ht="15" customHeight="1" x14ac:dyDescent="0.25">
      <c r="A97" s="176">
        <v>3.2</v>
      </c>
      <c r="B97" s="177" t="s">
        <v>88</v>
      </c>
      <c r="C97" s="172"/>
      <c r="D97" s="182">
        <v>0</v>
      </c>
      <c r="E97" s="174"/>
      <c r="F97" s="184"/>
    </row>
    <row r="98" spans="1:6" s="169" customFormat="1" ht="25.5" x14ac:dyDescent="0.25">
      <c r="A98" s="170"/>
      <c r="B98" s="189" t="s">
        <v>89</v>
      </c>
      <c r="C98" s="172"/>
      <c r="D98" s="182">
        <v>0</v>
      </c>
      <c r="E98" s="174"/>
      <c r="F98" s="184"/>
    </row>
    <row r="99" spans="1:6" s="169" customFormat="1" ht="10.5" customHeight="1" x14ac:dyDescent="0.25">
      <c r="A99" s="170"/>
      <c r="B99" s="189"/>
      <c r="C99" s="172"/>
      <c r="D99" s="182"/>
      <c r="E99" s="174"/>
      <c r="F99" s="184"/>
    </row>
    <row r="100" spans="1:6" s="169" customFormat="1" ht="27" customHeight="1" x14ac:dyDescent="0.25">
      <c r="A100" s="188">
        <v>1</v>
      </c>
      <c r="B100" s="189" t="s">
        <v>269</v>
      </c>
      <c r="C100" s="172">
        <f>67.08*1.2</f>
        <v>80.495999999999995</v>
      </c>
      <c r="D100" s="183" t="s">
        <v>29</v>
      </c>
      <c r="E100" s="183"/>
      <c r="F100" s="184"/>
    </row>
    <row r="101" spans="1:6" s="169" customFormat="1" ht="20.25" customHeight="1" x14ac:dyDescent="0.25">
      <c r="A101" s="188">
        <v>2</v>
      </c>
      <c r="B101" s="189" t="s">
        <v>270</v>
      </c>
      <c r="C101" s="172">
        <f>70.76*1.5</f>
        <v>106.14000000000001</v>
      </c>
      <c r="D101" s="183" t="s">
        <v>29</v>
      </c>
      <c r="E101" s="183"/>
      <c r="F101" s="184"/>
    </row>
    <row r="102" spans="1:6" s="169" customFormat="1" ht="12.75" x14ac:dyDescent="0.25">
      <c r="A102" s="188">
        <v>3</v>
      </c>
      <c r="B102" s="189" t="s">
        <v>271</v>
      </c>
      <c r="C102" s="172">
        <f>117.09*0.23</f>
        <v>26.930700000000002</v>
      </c>
      <c r="D102" s="183" t="s">
        <v>29</v>
      </c>
      <c r="E102" s="183"/>
      <c r="F102" s="184"/>
    </row>
    <row r="103" spans="1:6" s="169" customFormat="1" ht="12.75" x14ac:dyDescent="0.25">
      <c r="A103" s="188">
        <v>4</v>
      </c>
      <c r="B103" s="189" t="s">
        <v>230</v>
      </c>
      <c r="C103" s="172">
        <f>1*0.2*2</f>
        <v>0.4</v>
      </c>
      <c r="D103" s="183" t="s">
        <v>29</v>
      </c>
      <c r="E103" s="183"/>
      <c r="F103" s="184"/>
    </row>
    <row r="104" spans="1:6" s="169" customFormat="1" ht="15" customHeight="1" x14ac:dyDescent="0.25">
      <c r="A104" s="170"/>
      <c r="B104" s="189"/>
      <c r="C104" s="172"/>
      <c r="D104" s="182">
        <v>0</v>
      </c>
      <c r="E104" s="183"/>
      <c r="F104" s="184"/>
    </row>
    <row r="105" spans="1:6" s="169" customFormat="1" ht="15" customHeight="1" x14ac:dyDescent="0.25">
      <c r="A105" s="242">
        <v>3.3</v>
      </c>
      <c r="B105" s="180" t="s">
        <v>90</v>
      </c>
      <c r="C105" s="172"/>
      <c r="D105" s="182">
        <v>0</v>
      </c>
      <c r="E105" s="183"/>
      <c r="F105" s="184"/>
    </row>
    <row r="106" spans="1:6" s="169" customFormat="1" ht="15" customHeight="1" x14ac:dyDescent="0.25">
      <c r="A106" s="170" t="s">
        <v>35</v>
      </c>
      <c r="B106" s="189" t="s">
        <v>133</v>
      </c>
      <c r="C106" s="172"/>
      <c r="D106" s="182">
        <v>0</v>
      </c>
      <c r="E106" s="183"/>
      <c r="F106" s="184"/>
    </row>
    <row r="107" spans="1:6" s="169" customFormat="1" ht="25.5" x14ac:dyDescent="0.25">
      <c r="A107" s="170"/>
      <c r="B107" s="189" t="s">
        <v>131</v>
      </c>
      <c r="C107" s="172"/>
      <c r="D107" s="182"/>
      <c r="E107" s="183"/>
      <c r="F107" s="184"/>
    </row>
    <row r="108" spans="1:6" s="169" customFormat="1" ht="15" customHeight="1" x14ac:dyDescent="0.25">
      <c r="A108" s="170"/>
      <c r="B108" s="243"/>
      <c r="C108" s="172"/>
      <c r="D108" s="182"/>
      <c r="E108" s="183"/>
      <c r="F108" s="184"/>
    </row>
    <row r="109" spans="1:6" s="169" customFormat="1" ht="15" customHeight="1" x14ac:dyDescent="0.25">
      <c r="A109" s="170" t="s">
        <v>36</v>
      </c>
      <c r="B109" s="177" t="s">
        <v>4</v>
      </c>
      <c r="C109" s="172"/>
      <c r="D109" s="182">
        <v>0</v>
      </c>
      <c r="E109" s="183"/>
      <c r="F109" s="184"/>
    </row>
    <row r="110" spans="1:6" s="169" customFormat="1" ht="15" customHeight="1" x14ac:dyDescent="0.25">
      <c r="A110" s="188">
        <v>1</v>
      </c>
      <c r="B110" s="189" t="s">
        <v>272</v>
      </c>
      <c r="C110" s="172">
        <f>(0.35*1.2*67.08)+(0.4*0.4*67.08)</f>
        <v>38.906399999999998</v>
      </c>
      <c r="D110" s="183" t="s">
        <v>30</v>
      </c>
      <c r="E110" s="183"/>
      <c r="F110" s="184"/>
    </row>
    <row r="111" spans="1:6" s="169" customFormat="1" ht="15" customHeight="1" x14ac:dyDescent="0.25">
      <c r="A111" s="188">
        <v>2</v>
      </c>
      <c r="B111" s="189" t="s">
        <v>273</v>
      </c>
      <c r="C111" s="172">
        <f>(0.35*1.5*70.76)+(0.475*0.6*70.76)</f>
        <v>57.315599999999989</v>
      </c>
      <c r="D111" s="183" t="s">
        <v>30</v>
      </c>
      <c r="E111" s="183"/>
      <c r="F111" s="184"/>
    </row>
    <row r="112" spans="1:6" s="169" customFormat="1" ht="15" customHeight="1" x14ac:dyDescent="0.25">
      <c r="A112" s="188">
        <v>3</v>
      </c>
      <c r="B112" s="189" t="s">
        <v>274</v>
      </c>
      <c r="C112" s="172">
        <f>0.5*0.225*117.09</f>
        <v>13.172625</v>
      </c>
      <c r="D112" s="183" t="s">
        <v>30</v>
      </c>
      <c r="E112" s="183"/>
      <c r="F112" s="184"/>
    </row>
    <row r="113" spans="1:6" s="169" customFormat="1" ht="15" customHeight="1" x14ac:dyDescent="0.25">
      <c r="A113" s="188">
        <v>4</v>
      </c>
      <c r="B113" s="189" t="s">
        <v>229</v>
      </c>
      <c r="C113" s="172">
        <f>1*0.2*0.85*2</f>
        <v>0.34</v>
      </c>
      <c r="D113" s="183" t="s">
        <v>30</v>
      </c>
      <c r="E113" s="183"/>
      <c r="F113" s="184"/>
    </row>
    <row r="114" spans="1:6" s="169" customFormat="1" ht="15" customHeight="1" x14ac:dyDescent="0.25">
      <c r="A114" s="188">
        <v>5</v>
      </c>
      <c r="B114" s="218" t="s">
        <v>227</v>
      </c>
      <c r="C114" s="172">
        <f>0.25*0.4*0.45*7</f>
        <v>0.31500000000000006</v>
      </c>
      <c r="D114" s="183" t="s">
        <v>30</v>
      </c>
      <c r="E114" s="183"/>
      <c r="F114" s="184"/>
    </row>
    <row r="115" spans="1:6" s="169" customFormat="1" ht="15" customHeight="1" x14ac:dyDescent="0.25">
      <c r="A115" s="188">
        <v>6</v>
      </c>
      <c r="B115" s="218" t="s">
        <v>239</v>
      </c>
      <c r="C115" s="172">
        <f>0.2*0.4*28</f>
        <v>2.2400000000000002</v>
      </c>
      <c r="D115" s="183" t="s">
        <v>30</v>
      </c>
      <c r="E115" s="183"/>
      <c r="F115" s="184"/>
    </row>
    <row r="116" spans="1:6" s="169" customFormat="1" ht="15" customHeight="1" x14ac:dyDescent="0.25">
      <c r="A116" s="188"/>
      <c r="B116" s="218"/>
      <c r="C116" s="172"/>
      <c r="D116" s="183"/>
      <c r="E116" s="183"/>
      <c r="F116" s="184"/>
    </row>
    <row r="117" spans="1:6" s="169" customFormat="1" ht="15" customHeight="1" x14ac:dyDescent="0.25">
      <c r="A117" s="170" t="s">
        <v>37</v>
      </c>
      <c r="B117" s="177" t="s">
        <v>2</v>
      </c>
      <c r="C117" s="172"/>
      <c r="D117" s="183"/>
      <c r="E117" s="183"/>
      <c r="F117" s="184"/>
    </row>
    <row r="118" spans="1:6" s="169" customFormat="1" ht="15" customHeight="1" x14ac:dyDescent="0.25">
      <c r="A118" s="188">
        <v>1</v>
      </c>
      <c r="B118" s="218" t="s">
        <v>275</v>
      </c>
      <c r="C118" s="172">
        <f>0.4*0.25*3.45*7</f>
        <v>2.415</v>
      </c>
      <c r="D118" s="183" t="s">
        <v>30</v>
      </c>
      <c r="E118" s="183"/>
      <c r="F118" s="184"/>
    </row>
    <row r="119" spans="1:6" s="169" customFormat="1" ht="15" customHeight="1" x14ac:dyDescent="0.25">
      <c r="A119" s="188">
        <v>2</v>
      </c>
      <c r="B119" s="218" t="s">
        <v>276</v>
      </c>
      <c r="C119" s="172">
        <f>0.4*0.2*3.45*28</f>
        <v>7.7280000000000024</v>
      </c>
      <c r="D119" s="183" t="s">
        <v>30</v>
      </c>
      <c r="E119" s="183"/>
      <c r="F119" s="184"/>
    </row>
    <row r="120" spans="1:6" s="169" customFormat="1" ht="15" customHeight="1" x14ac:dyDescent="0.25">
      <c r="A120" s="188">
        <v>3</v>
      </c>
      <c r="B120" s="218" t="s">
        <v>228</v>
      </c>
      <c r="C120" s="172">
        <f>480.85*0.075</f>
        <v>36.063749999999999</v>
      </c>
      <c r="D120" s="183" t="s">
        <v>30</v>
      </c>
      <c r="E120" s="183"/>
      <c r="F120" s="184"/>
    </row>
    <row r="121" spans="1:6" s="169" customFormat="1" ht="12.75" x14ac:dyDescent="0.25">
      <c r="A121" s="188">
        <v>4</v>
      </c>
      <c r="B121" s="181" t="s">
        <v>132</v>
      </c>
      <c r="C121" s="172">
        <f>2*2</f>
        <v>4</v>
      </c>
      <c r="D121" s="183" t="s">
        <v>30</v>
      </c>
      <c r="E121" s="183"/>
      <c r="F121" s="184"/>
    </row>
    <row r="122" spans="1:6" s="169" customFormat="1" ht="12.75" x14ac:dyDescent="0.25">
      <c r="A122" s="188"/>
      <c r="B122" s="181"/>
      <c r="C122" s="172"/>
      <c r="D122" s="183"/>
      <c r="E122" s="183"/>
      <c r="F122" s="184"/>
    </row>
    <row r="123" spans="1:6" s="169" customFormat="1" ht="12.75" x14ac:dyDescent="0.25">
      <c r="A123" s="188"/>
      <c r="B123" s="244" t="s">
        <v>293</v>
      </c>
      <c r="C123" s="172"/>
      <c r="D123" s="183"/>
      <c r="E123" s="183"/>
      <c r="F123" s="184"/>
    </row>
    <row r="124" spans="1:6" s="169" customFormat="1" ht="12.75" x14ac:dyDescent="0.25">
      <c r="A124" s="188">
        <v>5</v>
      </c>
      <c r="B124" s="181" t="s">
        <v>297</v>
      </c>
      <c r="C124" s="172">
        <f>11.53*0.2</f>
        <v>2.306</v>
      </c>
      <c r="D124" s="183" t="s">
        <v>29</v>
      </c>
      <c r="E124" s="183"/>
      <c r="F124" s="184"/>
    </row>
    <row r="125" spans="1:6" s="169" customFormat="1" ht="12.75" x14ac:dyDescent="0.25">
      <c r="A125" s="188">
        <v>6</v>
      </c>
      <c r="B125" s="181" t="s">
        <v>294</v>
      </c>
      <c r="C125" s="172">
        <f>0.15*0.2*11.53</f>
        <v>0.34589999999999999</v>
      </c>
      <c r="D125" s="183" t="s">
        <v>30</v>
      </c>
      <c r="E125" s="183"/>
      <c r="F125" s="184"/>
    </row>
    <row r="126" spans="1:6" s="169" customFormat="1" ht="12.75" x14ac:dyDescent="0.25">
      <c r="A126" s="188">
        <v>7</v>
      </c>
      <c r="B126" s="181" t="s">
        <v>295</v>
      </c>
      <c r="C126" s="172">
        <f>0.15*0.15*2.1*9</f>
        <v>0.42525000000000002</v>
      </c>
      <c r="D126" s="183" t="s">
        <v>30</v>
      </c>
      <c r="E126" s="183"/>
      <c r="F126" s="184"/>
    </row>
    <row r="127" spans="1:6" s="169" customFormat="1" ht="12.75" x14ac:dyDescent="0.25">
      <c r="A127" s="188">
        <v>8</v>
      </c>
      <c r="B127" s="181" t="s">
        <v>296</v>
      </c>
      <c r="C127" s="172">
        <f>0.15*0.15*11.53</f>
        <v>0.25942499999999996</v>
      </c>
      <c r="D127" s="183" t="s">
        <v>30</v>
      </c>
      <c r="E127" s="183"/>
      <c r="F127" s="184"/>
    </row>
    <row r="128" spans="1:6" s="169" customFormat="1" ht="15" customHeight="1" x14ac:dyDescent="0.25">
      <c r="A128" s="188"/>
      <c r="B128" s="181"/>
      <c r="C128" s="172"/>
      <c r="D128" s="183"/>
      <c r="E128" s="183"/>
      <c r="F128" s="184"/>
    </row>
    <row r="129" spans="1:6" s="169" customFormat="1" ht="15" customHeight="1" x14ac:dyDescent="0.25">
      <c r="A129" s="170" t="s">
        <v>38</v>
      </c>
      <c r="B129" s="180" t="s">
        <v>3</v>
      </c>
      <c r="C129" s="172"/>
      <c r="D129" s="183"/>
      <c r="E129" s="183"/>
      <c r="F129" s="184"/>
    </row>
    <row r="130" spans="1:6" s="169" customFormat="1" ht="15" customHeight="1" x14ac:dyDescent="0.25">
      <c r="A130" s="188">
        <v>1</v>
      </c>
      <c r="B130" s="218" t="s">
        <v>275</v>
      </c>
      <c r="C130" s="172">
        <f>0.4*0.25*3*7</f>
        <v>2.1000000000000005</v>
      </c>
      <c r="D130" s="183" t="s">
        <v>30</v>
      </c>
      <c r="E130" s="183"/>
      <c r="F130" s="184"/>
    </row>
    <row r="131" spans="1:6" s="169" customFormat="1" ht="15" customHeight="1" x14ac:dyDescent="0.25">
      <c r="A131" s="188">
        <v>2</v>
      </c>
      <c r="B131" s="218" t="s">
        <v>276</v>
      </c>
      <c r="C131" s="172">
        <f>0.4*0.2*3*28</f>
        <v>6.7200000000000015</v>
      </c>
      <c r="D131" s="183" t="s">
        <v>30</v>
      </c>
      <c r="E131" s="183"/>
      <c r="F131" s="184"/>
    </row>
    <row r="132" spans="1:6" s="169" customFormat="1" ht="15" customHeight="1" x14ac:dyDescent="0.25">
      <c r="A132" s="188">
        <v>3</v>
      </c>
      <c r="B132" s="218" t="s">
        <v>278</v>
      </c>
      <c r="C132" s="172">
        <f>0.2*0.45*140.87</f>
        <v>12.678300000000002</v>
      </c>
      <c r="D132" s="183" t="s">
        <v>30</v>
      </c>
      <c r="E132" s="183"/>
      <c r="F132" s="184"/>
    </row>
    <row r="133" spans="1:6" s="169" customFormat="1" ht="15" customHeight="1" x14ac:dyDescent="0.25">
      <c r="A133" s="188">
        <v>4</v>
      </c>
      <c r="B133" s="218" t="s">
        <v>281</v>
      </c>
      <c r="C133" s="172">
        <f>0.2*0.45*115.59</f>
        <v>10.403100000000002</v>
      </c>
      <c r="D133" s="183" t="s">
        <v>30</v>
      </c>
      <c r="E133" s="183"/>
      <c r="F133" s="184"/>
    </row>
    <row r="134" spans="1:6" s="169" customFormat="1" ht="15" customHeight="1" x14ac:dyDescent="0.25">
      <c r="A134" s="188">
        <v>5</v>
      </c>
      <c r="B134" s="218" t="s">
        <v>282</v>
      </c>
      <c r="C134" s="172">
        <f>0.2*0.45*7.19</f>
        <v>0.64710000000000012</v>
      </c>
      <c r="D134" s="183" t="s">
        <v>30</v>
      </c>
      <c r="E134" s="183"/>
      <c r="F134" s="184"/>
    </row>
    <row r="135" spans="1:6" s="169" customFormat="1" ht="15" customHeight="1" x14ac:dyDescent="0.25">
      <c r="A135" s="188">
        <v>6</v>
      </c>
      <c r="B135" s="218" t="s">
        <v>283</v>
      </c>
      <c r="C135" s="172">
        <f>0.2*0.45*0.8</f>
        <v>7.2000000000000008E-2</v>
      </c>
      <c r="D135" s="183" t="s">
        <v>30</v>
      </c>
      <c r="E135" s="183"/>
      <c r="F135" s="184"/>
    </row>
    <row r="136" spans="1:6" s="169" customFormat="1" ht="15" customHeight="1" x14ac:dyDescent="0.25">
      <c r="A136" s="188">
        <v>7</v>
      </c>
      <c r="B136" s="245" t="s">
        <v>280</v>
      </c>
      <c r="C136" s="172">
        <f>94.17*0.16</f>
        <v>15.0672</v>
      </c>
      <c r="D136" s="183" t="s">
        <v>30</v>
      </c>
      <c r="E136" s="183"/>
      <c r="F136" s="184"/>
    </row>
    <row r="137" spans="1:6" s="169" customFormat="1" ht="15" customHeight="1" x14ac:dyDescent="0.25">
      <c r="A137" s="188">
        <v>8</v>
      </c>
      <c r="B137" s="245" t="s">
        <v>279</v>
      </c>
      <c r="C137" s="172">
        <f>391.9*0.14</f>
        <v>54.866</v>
      </c>
      <c r="D137" s="183" t="s">
        <v>30</v>
      </c>
      <c r="E137" s="183"/>
      <c r="F137" s="184"/>
    </row>
    <row r="138" spans="1:6" s="169" customFormat="1" ht="12.75" x14ac:dyDescent="0.25">
      <c r="A138" s="188">
        <v>9</v>
      </c>
      <c r="B138" s="181" t="s">
        <v>219</v>
      </c>
      <c r="C138" s="172">
        <f>C121</f>
        <v>4</v>
      </c>
      <c r="D138" s="183" t="s">
        <v>30</v>
      </c>
      <c r="E138" s="183"/>
      <c r="F138" s="184"/>
    </row>
    <row r="139" spans="1:6" s="169" customFormat="1" ht="12.75" x14ac:dyDescent="0.25">
      <c r="A139" s="188">
        <v>10</v>
      </c>
      <c r="B139" s="178" t="s">
        <v>316</v>
      </c>
      <c r="C139" s="172">
        <f>3.53*1*0.01</f>
        <v>3.5299999999999998E-2</v>
      </c>
      <c r="D139" s="183" t="s">
        <v>30</v>
      </c>
      <c r="E139" s="183"/>
      <c r="F139" s="184"/>
    </row>
    <row r="140" spans="1:6" s="169" customFormat="1" ht="15" customHeight="1" x14ac:dyDescent="0.25">
      <c r="A140" s="188"/>
      <c r="B140" s="246"/>
      <c r="C140" s="172"/>
      <c r="D140" s="183"/>
      <c r="E140" s="183"/>
      <c r="F140" s="184"/>
    </row>
    <row r="141" spans="1:6" s="169" customFormat="1" ht="15" customHeight="1" x14ac:dyDescent="0.25">
      <c r="A141" s="170" t="s">
        <v>40</v>
      </c>
      <c r="B141" s="180" t="s">
        <v>218</v>
      </c>
      <c r="C141" s="172"/>
      <c r="D141" s="183"/>
      <c r="E141" s="183"/>
      <c r="F141" s="184"/>
    </row>
    <row r="142" spans="1:6" s="169" customFormat="1" ht="15" customHeight="1" x14ac:dyDescent="0.25">
      <c r="A142" s="188">
        <v>1</v>
      </c>
      <c r="B142" s="218" t="s">
        <v>285</v>
      </c>
      <c r="C142" s="172">
        <f>0.2*0.375*3*7</f>
        <v>1.5750000000000002</v>
      </c>
      <c r="D142" s="183" t="s">
        <v>30</v>
      </c>
      <c r="E142" s="183"/>
      <c r="F142" s="184"/>
    </row>
    <row r="143" spans="1:6" s="169" customFormat="1" ht="15" customHeight="1" x14ac:dyDescent="0.25">
      <c r="A143" s="188">
        <v>2</v>
      </c>
      <c r="B143" s="218" t="s">
        <v>286</v>
      </c>
      <c r="C143" s="172">
        <f>0.2*0.375*3*28</f>
        <v>6.3000000000000007</v>
      </c>
      <c r="D143" s="183" t="s">
        <v>30</v>
      </c>
      <c r="E143" s="183"/>
      <c r="F143" s="184"/>
    </row>
    <row r="144" spans="1:6" s="169" customFormat="1" ht="15" customHeight="1" x14ac:dyDescent="0.25">
      <c r="A144" s="188">
        <v>3</v>
      </c>
      <c r="B144" s="218" t="s">
        <v>278</v>
      </c>
      <c r="C144" s="172">
        <f>C132</f>
        <v>12.678300000000002</v>
      </c>
      <c r="D144" s="183" t="s">
        <v>30</v>
      </c>
      <c r="E144" s="183"/>
      <c r="F144" s="184"/>
    </row>
    <row r="145" spans="1:6" s="169" customFormat="1" ht="15" customHeight="1" x14ac:dyDescent="0.25">
      <c r="A145" s="188">
        <v>4</v>
      </c>
      <c r="B145" s="218" t="s">
        <v>281</v>
      </c>
      <c r="C145" s="172">
        <f>C133</f>
        <v>10.403100000000002</v>
      </c>
      <c r="D145" s="183" t="s">
        <v>30</v>
      </c>
      <c r="E145" s="183"/>
      <c r="F145" s="184"/>
    </row>
    <row r="146" spans="1:6" s="169" customFormat="1" ht="15" customHeight="1" x14ac:dyDescent="0.25">
      <c r="A146" s="188">
        <v>5</v>
      </c>
      <c r="B146" s="218" t="s">
        <v>282</v>
      </c>
      <c r="C146" s="172">
        <f>C134</f>
        <v>0.64710000000000012</v>
      </c>
      <c r="D146" s="183" t="s">
        <v>30</v>
      </c>
      <c r="E146" s="183"/>
      <c r="F146" s="184"/>
    </row>
    <row r="147" spans="1:6" s="169" customFormat="1" ht="15" customHeight="1" x14ac:dyDescent="0.25">
      <c r="A147" s="188">
        <v>6</v>
      </c>
      <c r="B147" s="218" t="s">
        <v>283</v>
      </c>
      <c r="C147" s="172">
        <f>C135</f>
        <v>7.2000000000000008E-2</v>
      </c>
      <c r="D147" s="183" t="s">
        <v>30</v>
      </c>
      <c r="E147" s="183"/>
      <c r="F147" s="184"/>
    </row>
    <row r="148" spans="1:6" s="169" customFormat="1" ht="15" customHeight="1" x14ac:dyDescent="0.25">
      <c r="A148" s="188">
        <v>7</v>
      </c>
      <c r="B148" s="245" t="s">
        <v>280</v>
      </c>
      <c r="C148" s="172">
        <f>94.17*0.16</f>
        <v>15.0672</v>
      </c>
      <c r="D148" s="183" t="s">
        <v>30</v>
      </c>
      <c r="E148" s="183"/>
      <c r="F148" s="184"/>
    </row>
    <row r="149" spans="1:6" s="169" customFormat="1" ht="15" customHeight="1" x14ac:dyDescent="0.25">
      <c r="A149" s="188">
        <v>8</v>
      </c>
      <c r="B149" s="245" t="s">
        <v>279</v>
      </c>
      <c r="C149" s="172">
        <f>391.9*0.14</f>
        <v>54.866</v>
      </c>
      <c r="D149" s="183" t="s">
        <v>30</v>
      </c>
      <c r="E149" s="183"/>
      <c r="F149" s="184"/>
    </row>
    <row r="150" spans="1:6" s="169" customFormat="1" ht="12.75" x14ac:dyDescent="0.25">
      <c r="A150" s="188">
        <v>9</v>
      </c>
      <c r="B150" s="181" t="s">
        <v>219</v>
      </c>
      <c r="C150" s="172">
        <f>C138</f>
        <v>4</v>
      </c>
      <c r="D150" s="183" t="s">
        <v>30</v>
      </c>
      <c r="E150" s="183"/>
      <c r="F150" s="184"/>
    </row>
    <row r="151" spans="1:6" s="169" customFormat="1" ht="12.75" x14ac:dyDescent="0.25">
      <c r="A151" s="188">
        <v>10</v>
      </c>
      <c r="B151" s="178" t="s">
        <v>316</v>
      </c>
      <c r="C151" s="172">
        <f>3.53*1*0.01</f>
        <v>3.5299999999999998E-2</v>
      </c>
      <c r="D151" s="183" t="s">
        <v>30</v>
      </c>
      <c r="E151" s="183"/>
      <c r="F151" s="184"/>
    </row>
    <row r="152" spans="1:6" s="169" customFormat="1" ht="15" customHeight="1" x14ac:dyDescent="0.25">
      <c r="A152" s="188"/>
      <c r="B152" s="246"/>
      <c r="C152" s="172"/>
      <c r="D152" s="183"/>
      <c r="E152" s="183"/>
      <c r="F152" s="184"/>
    </row>
    <row r="153" spans="1:6" s="169" customFormat="1" ht="15" customHeight="1" x14ac:dyDescent="0.25">
      <c r="A153" s="170" t="s">
        <v>40</v>
      </c>
      <c r="B153" s="180" t="s">
        <v>284</v>
      </c>
      <c r="C153" s="172"/>
      <c r="D153" s="183"/>
      <c r="E153" s="183"/>
      <c r="F153" s="184"/>
    </row>
    <row r="154" spans="1:6" s="169" customFormat="1" ht="15" customHeight="1" x14ac:dyDescent="0.25">
      <c r="A154" s="188">
        <v>1</v>
      </c>
      <c r="B154" s="218" t="s">
        <v>285</v>
      </c>
      <c r="C154" s="172">
        <f>0.2*0.375*3*7</f>
        <v>1.5750000000000002</v>
      </c>
      <c r="D154" s="183" t="s">
        <v>30</v>
      </c>
      <c r="E154" s="183"/>
      <c r="F154" s="184"/>
    </row>
    <row r="155" spans="1:6" s="169" customFormat="1" ht="15" customHeight="1" x14ac:dyDescent="0.25">
      <c r="A155" s="188">
        <v>2</v>
      </c>
      <c r="B155" s="218" t="s">
        <v>286</v>
      </c>
      <c r="C155" s="172">
        <f>0.2*0.375*3*28</f>
        <v>6.3000000000000007</v>
      </c>
      <c r="D155" s="183" t="s">
        <v>30</v>
      </c>
      <c r="E155" s="183"/>
      <c r="F155" s="184"/>
    </row>
    <row r="156" spans="1:6" s="169" customFormat="1" ht="15" customHeight="1" x14ac:dyDescent="0.25">
      <c r="A156" s="188">
        <v>3</v>
      </c>
      <c r="B156" s="218" t="s">
        <v>278</v>
      </c>
      <c r="C156" s="172">
        <f>C144</f>
        <v>12.678300000000002</v>
      </c>
      <c r="D156" s="183" t="s">
        <v>30</v>
      </c>
      <c r="E156" s="183"/>
      <c r="F156" s="184"/>
    </row>
    <row r="157" spans="1:6" s="169" customFormat="1" ht="15" customHeight="1" x14ac:dyDescent="0.25">
      <c r="A157" s="188">
        <v>4</v>
      </c>
      <c r="B157" s="218" t="s">
        <v>281</v>
      </c>
      <c r="C157" s="172">
        <f>C145</f>
        <v>10.403100000000002</v>
      </c>
      <c r="D157" s="183" t="s">
        <v>30</v>
      </c>
      <c r="E157" s="183"/>
      <c r="F157" s="184"/>
    </row>
    <row r="158" spans="1:6" s="169" customFormat="1" ht="15" customHeight="1" x14ac:dyDescent="0.25">
      <c r="A158" s="188">
        <v>5</v>
      </c>
      <c r="B158" s="218" t="s">
        <v>282</v>
      </c>
      <c r="C158" s="172">
        <f>C146</f>
        <v>0.64710000000000012</v>
      </c>
      <c r="D158" s="183" t="s">
        <v>30</v>
      </c>
      <c r="E158" s="183"/>
      <c r="F158" s="184"/>
    </row>
    <row r="159" spans="1:6" s="169" customFormat="1" ht="15" customHeight="1" x14ac:dyDescent="0.25">
      <c r="A159" s="188">
        <v>6</v>
      </c>
      <c r="B159" s="218" t="s">
        <v>283</v>
      </c>
      <c r="C159" s="172">
        <f>C147</f>
        <v>7.2000000000000008E-2</v>
      </c>
      <c r="D159" s="183" t="s">
        <v>30</v>
      </c>
      <c r="E159" s="183"/>
      <c r="F159" s="184"/>
    </row>
    <row r="160" spans="1:6" s="169" customFormat="1" ht="15" customHeight="1" x14ac:dyDescent="0.25">
      <c r="A160" s="188">
        <v>7</v>
      </c>
      <c r="B160" s="245" t="s">
        <v>280</v>
      </c>
      <c r="C160" s="172">
        <f>94.17*0.16</f>
        <v>15.0672</v>
      </c>
      <c r="D160" s="183" t="s">
        <v>30</v>
      </c>
      <c r="E160" s="183"/>
      <c r="F160" s="184"/>
    </row>
    <row r="161" spans="1:6" s="169" customFormat="1" ht="15" customHeight="1" x14ac:dyDescent="0.25">
      <c r="A161" s="188">
        <v>8</v>
      </c>
      <c r="B161" s="245" t="s">
        <v>279</v>
      </c>
      <c r="C161" s="172">
        <f>391.9*0.14</f>
        <v>54.866</v>
      </c>
      <c r="D161" s="183" t="s">
        <v>30</v>
      </c>
      <c r="E161" s="183"/>
      <c r="F161" s="184"/>
    </row>
    <row r="162" spans="1:6" s="169" customFormat="1" ht="15" customHeight="1" x14ac:dyDescent="0.25">
      <c r="A162" s="188">
        <v>9</v>
      </c>
      <c r="B162" s="178" t="s">
        <v>316</v>
      </c>
      <c r="C162" s="172">
        <f>56.62*1*0.01</f>
        <v>0.56620000000000004</v>
      </c>
      <c r="D162" s="183" t="s">
        <v>30</v>
      </c>
      <c r="E162" s="183"/>
      <c r="F162" s="184"/>
    </row>
    <row r="163" spans="1:6" s="169" customFormat="1" ht="15" customHeight="1" x14ac:dyDescent="0.25">
      <c r="A163" s="188"/>
      <c r="B163" s="246"/>
      <c r="C163" s="172"/>
      <c r="D163" s="183"/>
      <c r="E163" s="183"/>
      <c r="F163" s="184"/>
    </row>
    <row r="164" spans="1:6" s="169" customFormat="1" ht="15" customHeight="1" x14ac:dyDescent="0.25">
      <c r="A164" s="170" t="s">
        <v>220</v>
      </c>
      <c r="B164" s="180" t="s">
        <v>41</v>
      </c>
      <c r="C164" s="172"/>
      <c r="D164" s="183"/>
      <c r="E164" s="183"/>
      <c r="F164" s="184"/>
    </row>
    <row r="165" spans="1:6" s="169" customFormat="1" ht="15" customHeight="1" x14ac:dyDescent="0.25">
      <c r="A165" s="188">
        <v>1</v>
      </c>
      <c r="B165" s="218" t="s">
        <v>287</v>
      </c>
      <c r="C165" s="172">
        <f>0.2*0.4*158.42</f>
        <v>12.673600000000002</v>
      </c>
      <c r="D165" s="183" t="s">
        <v>30</v>
      </c>
      <c r="E165" s="183"/>
      <c r="F165" s="184"/>
    </row>
    <row r="166" spans="1:6" s="169" customFormat="1" ht="15" customHeight="1" x14ac:dyDescent="0.25">
      <c r="A166" s="188">
        <v>2</v>
      </c>
      <c r="B166" s="218" t="s">
        <v>288</v>
      </c>
      <c r="C166" s="172">
        <f>308.68*0.135</f>
        <v>41.671800000000005</v>
      </c>
      <c r="D166" s="183" t="s">
        <v>30</v>
      </c>
      <c r="E166" s="183"/>
      <c r="F166" s="184"/>
    </row>
    <row r="167" spans="1:6" s="169" customFormat="1" ht="15" customHeight="1" x14ac:dyDescent="0.25">
      <c r="A167" s="188"/>
      <c r="B167" s="219"/>
      <c r="C167" s="172"/>
      <c r="D167" s="183"/>
      <c r="E167" s="183"/>
      <c r="F167" s="184"/>
    </row>
    <row r="168" spans="1:6" s="169" customFormat="1" ht="15" customHeight="1" x14ac:dyDescent="0.25">
      <c r="A168" s="176">
        <v>3.4</v>
      </c>
      <c r="B168" s="247" t="s">
        <v>203</v>
      </c>
      <c r="C168" s="172"/>
      <c r="D168" s="183"/>
      <c r="E168" s="174"/>
      <c r="F168" s="184"/>
    </row>
    <row r="169" spans="1:6" s="169" customFormat="1" ht="38.25" x14ac:dyDescent="0.25">
      <c r="A169" s="188"/>
      <c r="B169" s="248" t="s">
        <v>73</v>
      </c>
      <c r="C169" s="172"/>
      <c r="D169" s="183"/>
      <c r="E169" s="174"/>
      <c r="F169" s="184"/>
    </row>
    <row r="170" spans="1:6" s="169" customFormat="1" ht="15" customHeight="1" x14ac:dyDescent="0.25">
      <c r="A170" s="170" t="s">
        <v>42</v>
      </c>
      <c r="B170" s="177" t="s">
        <v>4</v>
      </c>
      <c r="C170" s="172"/>
      <c r="D170" s="182">
        <v>0</v>
      </c>
      <c r="E170" s="183"/>
      <c r="F170" s="184"/>
    </row>
    <row r="171" spans="1:6" s="169" customFormat="1" ht="15" customHeight="1" x14ac:dyDescent="0.25">
      <c r="A171" s="188">
        <v>1</v>
      </c>
      <c r="B171" s="189" t="s">
        <v>272</v>
      </c>
      <c r="C171" s="172">
        <f>(0.75*67.08)+(1.2*0.35*4)+(0.4*0.4*4)</f>
        <v>52.63</v>
      </c>
      <c r="D171" s="183" t="s">
        <v>29</v>
      </c>
      <c r="E171" s="183"/>
      <c r="F171" s="184"/>
    </row>
    <row r="172" spans="1:6" s="169" customFormat="1" ht="15" customHeight="1" x14ac:dyDescent="0.25">
      <c r="A172" s="188">
        <v>2</v>
      </c>
      <c r="B172" s="189" t="s">
        <v>273</v>
      </c>
      <c r="C172" s="172">
        <f>(0.825*67.08)+(1.5*0.35*4)+(0.475*0.6*4)</f>
        <v>58.580999999999996</v>
      </c>
      <c r="D172" s="183" t="s">
        <v>29</v>
      </c>
      <c r="E172" s="183"/>
      <c r="F172" s="184"/>
    </row>
    <row r="173" spans="1:6" s="169" customFormat="1" ht="15" customHeight="1" x14ac:dyDescent="0.25">
      <c r="A173" s="188">
        <v>3</v>
      </c>
      <c r="B173" s="189" t="s">
        <v>274</v>
      </c>
      <c r="C173" s="172">
        <f>0.5*117.09*2</f>
        <v>117.09</v>
      </c>
      <c r="D173" s="183" t="s">
        <v>29</v>
      </c>
      <c r="E173" s="183"/>
      <c r="F173" s="184"/>
    </row>
    <row r="174" spans="1:6" s="169" customFormat="1" ht="15" customHeight="1" x14ac:dyDescent="0.25">
      <c r="A174" s="188">
        <v>4</v>
      </c>
      <c r="B174" s="189" t="s">
        <v>229</v>
      </c>
      <c r="C174" s="172">
        <f>0.85*1*2*2</f>
        <v>3.4</v>
      </c>
      <c r="D174" s="183" t="s">
        <v>29</v>
      </c>
      <c r="E174" s="183"/>
      <c r="F174" s="184"/>
    </row>
    <row r="175" spans="1:6" s="169" customFormat="1" ht="15" customHeight="1" x14ac:dyDescent="0.25">
      <c r="A175" s="188">
        <v>5</v>
      </c>
      <c r="B175" s="218" t="s">
        <v>275</v>
      </c>
      <c r="C175" s="172">
        <f>1.3*0.45*7</f>
        <v>4.0950000000000006</v>
      </c>
      <c r="D175" s="183" t="s">
        <v>29</v>
      </c>
      <c r="E175" s="183"/>
      <c r="F175" s="184"/>
    </row>
    <row r="176" spans="1:6" s="169" customFormat="1" ht="15" customHeight="1" x14ac:dyDescent="0.25">
      <c r="A176" s="188">
        <v>6</v>
      </c>
      <c r="B176" s="218" t="s">
        <v>276</v>
      </c>
      <c r="C176" s="172">
        <f>1.2*0.45*28</f>
        <v>15.120000000000001</v>
      </c>
      <c r="D176" s="183" t="s">
        <v>29</v>
      </c>
      <c r="E176" s="183"/>
      <c r="F176" s="184"/>
    </row>
    <row r="177" spans="1:6" s="169" customFormat="1" ht="15" customHeight="1" x14ac:dyDescent="0.25">
      <c r="A177" s="188"/>
      <c r="B177" s="218"/>
      <c r="C177" s="172"/>
      <c r="D177" s="183"/>
      <c r="E177" s="183"/>
      <c r="F177" s="184"/>
    </row>
    <row r="178" spans="1:6" s="169" customFormat="1" ht="15" customHeight="1" x14ac:dyDescent="0.25">
      <c r="A178" s="170" t="s">
        <v>43</v>
      </c>
      <c r="B178" s="177" t="s">
        <v>2</v>
      </c>
      <c r="C178" s="172"/>
      <c r="D178" s="183"/>
      <c r="E178" s="183"/>
      <c r="F178" s="184"/>
    </row>
    <row r="179" spans="1:6" s="169" customFormat="1" ht="15" customHeight="1" x14ac:dyDescent="0.25">
      <c r="A179" s="188">
        <v>1</v>
      </c>
      <c r="B179" s="218" t="s">
        <v>275</v>
      </c>
      <c r="C179" s="172">
        <f>1.3*3.45*7</f>
        <v>31.395000000000003</v>
      </c>
      <c r="D179" s="183" t="s">
        <v>29</v>
      </c>
      <c r="E179" s="183"/>
      <c r="F179" s="184"/>
    </row>
    <row r="180" spans="1:6" s="169" customFormat="1" ht="15" customHeight="1" x14ac:dyDescent="0.25">
      <c r="A180" s="188">
        <v>2</v>
      </c>
      <c r="B180" s="218" t="s">
        <v>276</v>
      </c>
      <c r="C180" s="172">
        <f>1.2*3.45*28</f>
        <v>115.91999999999999</v>
      </c>
      <c r="D180" s="183" t="s">
        <v>29</v>
      </c>
      <c r="E180" s="183"/>
      <c r="F180" s="184"/>
    </row>
    <row r="181" spans="1:6" s="169" customFormat="1" ht="27.75" customHeight="1" x14ac:dyDescent="0.25">
      <c r="A181" s="188">
        <v>3</v>
      </c>
      <c r="B181" s="181" t="s">
        <v>132</v>
      </c>
      <c r="C181" s="249">
        <f>12.8*2</f>
        <v>25.6</v>
      </c>
      <c r="D181" s="183" t="s">
        <v>29</v>
      </c>
      <c r="E181" s="183"/>
      <c r="F181" s="184"/>
    </row>
    <row r="182" spans="1:6" s="169" customFormat="1" ht="15" customHeight="1" x14ac:dyDescent="0.25">
      <c r="A182" s="188"/>
      <c r="B182" s="181"/>
      <c r="C182" s="172"/>
      <c r="D182" s="183"/>
      <c r="E182" s="183"/>
      <c r="F182" s="184"/>
    </row>
    <row r="183" spans="1:6" s="169" customFormat="1" ht="15" customHeight="1" x14ac:dyDescent="0.25">
      <c r="A183" s="188"/>
      <c r="B183" s="244" t="s">
        <v>293</v>
      </c>
      <c r="C183" s="172"/>
      <c r="D183" s="183"/>
      <c r="E183" s="183"/>
      <c r="F183" s="184"/>
    </row>
    <row r="184" spans="1:6" s="169" customFormat="1" ht="15" customHeight="1" x14ac:dyDescent="0.25">
      <c r="A184" s="188">
        <v>4</v>
      </c>
      <c r="B184" s="181" t="s">
        <v>294</v>
      </c>
      <c r="C184" s="172">
        <f>0.3*11.53</f>
        <v>3.4589999999999996</v>
      </c>
      <c r="D184" s="183" t="s">
        <v>29</v>
      </c>
      <c r="E184" s="183"/>
      <c r="F184" s="184"/>
    </row>
    <row r="185" spans="1:6" s="169" customFormat="1" ht="15" customHeight="1" x14ac:dyDescent="0.25">
      <c r="A185" s="188">
        <v>5</v>
      </c>
      <c r="B185" s="181" t="s">
        <v>295</v>
      </c>
      <c r="C185" s="172">
        <f>0.6*2.1*9</f>
        <v>11.34</v>
      </c>
      <c r="D185" s="183" t="s">
        <v>29</v>
      </c>
      <c r="E185" s="183"/>
      <c r="F185" s="184"/>
    </row>
    <row r="186" spans="1:6" s="169" customFormat="1" ht="15" customHeight="1" x14ac:dyDescent="0.25">
      <c r="A186" s="188">
        <v>6</v>
      </c>
      <c r="B186" s="181" t="s">
        <v>296</v>
      </c>
      <c r="C186" s="172">
        <f>0.5*11.53</f>
        <v>5.7649999999999997</v>
      </c>
      <c r="D186" s="183" t="s">
        <v>29</v>
      </c>
      <c r="E186" s="183"/>
      <c r="F186" s="184"/>
    </row>
    <row r="187" spans="1:6" s="169" customFormat="1" ht="15" customHeight="1" x14ac:dyDescent="0.25">
      <c r="A187" s="188"/>
      <c r="B187" s="181"/>
      <c r="C187" s="172"/>
      <c r="D187" s="183"/>
      <c r="E187" s="183"/>
      <c r="F187" s="184"/>
    </row>
    <row r="188" spans="1:6" s="169" customFormat="1" ht="15" customHeight="1" x14ac:dyDescent="0.25">
      <c r="A188" s="170" t="s">
        <v>44</v>
      </c>
      <c r="B188" s="180" t="s">
        <v>3</v>
      </c>
      <c r="C188" s="172"/>
      <c r="D188" s="183"/>
      <c r="E188" s="183"/>
      <c r="F188" s="184"/>
    </row>
    <row r="189" spans="1:6" s="169" customFormat="1" ht="15" customHeight="1" x14ac:dyDescent="0.25">
      <c r="A189" s="188">
        <v>1</v>
      </c>
      <c r="B189" s="218" t="s">
        <v>275</v>
      </c>
      <c r="C189" s="172">
        <f>1.3*3*7</f>
        <v>27.300000000000004</v>
      </c>
      <c r="D189" s="183" t="s">
        <v>29</v>
      </c>
      <c r="E189" s="183"/>
      <c r="F189" s="184"/>
    </row>
    <row r="190" spans="1:6" s="169" customFormat="1" ht="15" customHeight="1" x14ac:dyDescent="0.25">
      <c r="A190" s="188">
        <v>2</v>
      </c>
      <c r="B190" s="218" t="s">
        <v>276</v>
      </c>
      <c r="C190" s="172">
        <f>1.2*3*28</f>
        <v>100.79999999999998</v>
      </c>
      <c r="D190" s="183" t="s">
        <v>29</v>
      </c>
      <c r="E190" s="183"/>
      <c r="F190" s="184"/>
    </row>
    <row r="191" spans="1:6" s="169" customFormat="1" ht="15" customHeight="1" x14ac:dyDescent="0.25">
      <c r="A191" s="188">
        <v>3</v>
      </c>
      <c r="B191" s="218" t="s">
        <v>278</v>
      </c>
      <c r="C191" s="172">
        <f>140.87*1.1</f>
        <v>154.95700000000002</v>
      </c>
      <c r="D191" s="183" t="s">
        <v>29</v>
      </c>
      <c r="E191" s="183"/>
      <c r="F191" s="184"/>
    </row>
    <row r="192" spans="1:6" s="169" customFormat="1" ht="15" customHeight="1" x14ac:dyDescent="0.25">
      <c r="A192" s="188">
        <v>4</v>
      </c>
      <c r="B192" s="218" t="s">
        <v>281</v>
      </c>
      <c r="C192" s="172">
        <f>115.59*1.1</f>
        <v>127.14900000000002</v>
      </c>
      <c r="D192" s="183" t="s">
        <v>29</v>
      </c>
      <c r="E192" s="183"/>
      <c r="F192" s="184"/>
    </row>
    <row r="193" spans="1:6" s="169" customFormat="1" ht="15" customHeight="1" x14ac:dyDescent="0.25">
      <c r="A193" s="188">
        <v>5</v>
      </c>
      <c r="B193" s="218" t="s">
        <v>282</v>
      </c>
      <c r="C193" s="172">
        <f>7.19*1.1</f>
        <v>7.9090000000000007</v>
      </c>
      <c r="D193" s="183" t="s">
        <v>29</v>
      </c>
      <c r="E193" s="183"/>
      <c r="F193" s="184"/>
    </row>
    <row r="194" spans="1:6" s="169" customFormat="1" ht="15" customHeight="1" x14ac:dyDescent="0.25">
      <c r="A194" s="188">
        <v>6</v>
      </c>
      <c r="B194" s="218" t="s">
        <v>283</v>
      </c>
      <c r="C194" s="172">
        <f>0.8*1.1</f>
        <v>0.88000000000000012</v>
      </c>
      <c r="D194" s="183" t="s">
        <v>29</v>
      </c>
      <c r="E194" s="183"/>
      <c r="F194" s="184"/>
    </row>
    <row r="195" spans="1:6" s="169" customFormat="1" ht="15" customHeight="1" x14ac:dyDescent="0.25">
      <c r="A195" s="188">
        <v>7</v>
      </c>
      <c r="B195" s="245" t="s">
        <v>280</v>
      </c>
      <c r="C195" s="172">
        <v>94.17</v>
      </c>
      <c r="D195" s="183" t="s">
        <v>29</v>
      </c>
      <c r="E195" s="183"/>
      <c r="F195" s="184"/>
    </row>
    <row r="196" spans="1:6" s="169" customFormat="1" ht="15" customHeight="1" x14ac:dyDescent="0.25">
      <c r="A196" s="188">
        <v>8</v>
      </c>
      <c r="B196" s="245" t="s">
        <v>279</v>
      </c>
      <c r="C196" s="172">
        <v>391.9</v>
      </c>
      <c r="D196" s="183" t="s">
        <v>29</v>
      </c>
      <c r="E196" s="183"/>
      <c r="F196" s="184"/>
    </row>
    <row r="197" spans="1:6" s="169" customFormat="1" ht="15" customHeight="1" x14ac:dyDescent="0.25">
      <c r="A197" s="188">
        <v>9</v>
      </c>
      <c r="B197" s="181" t="s">
        <v>219</v>
      </c>
      <c r="C197" s="172">
        <f>C181</f>
        <v>25.6</v>
      </c>
      <c r="D197" s="183" t="s">
        <v>29</v>
      </c>
      <c r="E197" s="183"/>
      <c r="F197" s="184"/>
    </row>
    <row r="198" spans="1:6" s="169" customFormat="1" ht="15" customHeight="1" x14ac:dyDescent="0.25">
      <c r="A198" s="188">
        <v>10</v>
      </c>
      <c r="B198" s="178" t="s">
        <v>316</v>
      </c>
      <c r="C198" s="172">
        <f>3.53*1*2</f>
        <v>7.06</v>
      </c>
      <c r="D198" s="183" t="s">
        <v>29</v>
      </c>
      <c r="E198" s="183"/>
      <c r="F198" s="184"/>
    </row>
    <row r="199" spans="1:6" s="169" customFormat="1" ht="15" customHeight="1" x14ac:dyDescent="0.25">
      <c r="A199" s="188"/>
      <c r="B199" s="245"/>
      <c r="C199" s="172"/>
      <c r="D199" s="183"/>
      <c r="E199" s="183"/>
      <c r="F199" s="184"/>
    </row>
    <row r="200" spans="1:6" s="169" customFormat="1" ht="15" customHeight="1" x14ac:dyDescent="0.25">
      <c r="A200" s="170" t="s">
        <v>45</v>
      </c>
      <c r="B200" s="180" t="s">
        <v>218</v>
      </c>
      <c r="C200" s="172"/>
      <c r="D200" s="183"/>
      <c r="E200" s="183"/>
      <c r="F200" s="184"/>
    </row>
    <row r="201" spans="1:6" s="169" customFormat="1" ht="15" customHeight="1" x14ac:dyDescent="0.25">
      <c r="A201" s="188">
        <v>1</v>
      </c>
      <c r="B201" s="218" t="s">
        <v>285</v>
      </c>
      <c r="C201" s="172">
        <f>1.15*3*7</f>
        <v>24.15</v>
      </c>
      <c r="D201" s="183" t="s">
        <v>29</v>
      </c>
      <c r="E201" s="183"/>
      <c r="F201" s="184"/>
    </row>
    <row r="202" spans="1:6" s="169" customFormat="1" ht="15" customHeight="1" x14ac:dyDescent="0.25">
      <c r="A202" s="188">
        <v>2</v>
      </c>
      <c r="B202" s="218" t="s">
        <v>286</v>
      </c>
      <c r="C202" s="172">
        <f>1.1*3*28</f>
        <v>92.4</v>
      </c>
      <c r="D202" s="183" t="s">
        <v>29</v>
      </c>
      <c r="E202" s="183"/>
      <c r="F202" s="184"/>
    </row>
    <row r="203" spans="1:6" s="169" customFormat="1" ht="15" customHeight="1" x14ac:dyDescent="0.25">
      <c r="A203" s="188">
        <v>3</v>
      </c>
      <c r="B203" s="218" t="s">
        <v>278</v>
      </c>
      <c r="C203" s="172">
        <f>140.87*1.1</f>
        <v>154.95700000000002</v>
      </c>
      <c r="D203" s="183" t="s">
        <v>29</v>
      </c>
      <c r="E203" s="183"/>
      <c r="F203" s="184"/>
    </row>
    <row r="204" spans="1:6" s="169" customFormat="1" ht="15" customHeight="1" x14ac:dyDescent="0.25">
      <c r="A204" s="188">
        <v>4</v>
      </c>
      <c r="B204" s="218" t="s">
        <v>281</v>
      </c>
      <c r="C204" s="172">
        <f>115.59*1.1</f>
        <v>127.14900000000002</v>
      </c>
      <c r="D204" s="183" t="s">
        <v>29</v>
      </c>
      <c r="E204" s="183"/>
      <c r="F204" s="184"/>
    </row>
    <row r="205" spans="1:6" s="169" customFormat="1" ht="15" customHeight="1" x14ac:dyDescent="0.25">
      <c r="A205" s="188">
        <v>5</v>
      </c>
      <c r="B205" s="218" t="s">
        <v>282</v>
      </c>
      <c r="C205" s="172">
        <f>7.19*1.1</f>
        <v>7.9090000000000007</v>
      </c>
      <c r="D205" s="183" t="s">
        <v>29</v>
      </c>
      <c r="E205" s="183"/>
      <c r="F205" s="184"/>
    </row>
    <row r="206" spans="1:6" s="169" customFormat="1" ht="15" customHeight="1" x14ac:dyDescent="0.25">
      <c r="A206" s="188">
        <v>6</v>
      </c>
      <c r="B206" s="218" t="s">
        <v>283</v>
      </c>
      <c r="C206" s="172">
        <f>0.8*1.1</f>
        <v>0.88000000000000012</v>
      </c>
      <c r="D206" s="183" t="s">
        <v>29</v>
      </c>
      <c r="E206" s="183"/>
      <c r="F206" s="184"/>
    </row>
    <row r="207" spans="1:6" s="169" customFormat="1" ht="15" customHeight="1" x14ac:dyDescent="0.25">
      <c r="A207" s="188">
        <v>7</v>
      </c>
      <c r="B207" s="245" t="s">
        <v>280</v>
      </c>
      <c r="C207" s="172">
        <v>94.17</v>
      </c>
      <c r="D207" s="183" t="s">
        <v>29</v>
      </c>
      <c r="E207" s="183"/>
      <c r="F207" s="184"/>
    </row>
    <row r="208" spans="1:6" s="169" customFormat="1" ht="15" customHeight="1" x14ac:dyDescent="0.25">
      <c r="A208" s="188">
        <v>8</v>
      </c>
      <c r="B208" s="245" t="s">
        <v>279</v>
      </c>
      <c r="C208" s="172">
        <v>391.9</v>
      </c>
      <c r="D208" s="183" t="s">
        <v>29</v>
      </c>
      <c r="E208" s="183"/>
      <c r="F208" s="184"/>
    </row>
    <row r="209" spans="1:6" s="169" customFormat="1" ht="12.75" x14ac:dyDescent="0.25">
      <c r="A209" s="188">
        <v>9</v>
      </c>
      <c r="B209" s="181" t="s">
        <v>219</v>
      </c>
      <c r="C209" s="172">
        <f>C197</f>
        <v>25.6</v>
      </c>
      <c r="D209" s="183" t="s">
        <v>29</v>
      </c>
      <c r="E209" s="183"/>
      <c r="F209" s="184"/>
    </row>
    <row r="210" spans="1:6" s="169" customFormat="1" ht="12.75" x14ac:dyDescent="0.25">
      <c r="A210" s="188">
        <v>10</v>
      </c>
      <c r="B210" s="178" t="s">
        <v>316</v>
      </c>
      <c r="C210" s="172">
        <f>3.53*1*2</f>
        <v>7.06</v>
      </c>
      <c r="D210" s="183" t="s">
        <v>29</v>
      </c>
      <c r="E210" s="183"/>
      <c r="F210" s="184"/>
    </row>
    <row r="211" spans="1:6" s="169" customFormat="1" ht="15" customHeight="1" x14ac:dyDescent="0.25">
      <c r="A211" s="188"/>
      <c r="B211" s="245"/>
      <c r="C211" s="172"/>
      <c r="D211" s="183"/>
      <c r="E211" s="183"/>
      <c r="F211" s="184"/>
    </row>
    <row r="212" spans="1:6" s="169" customFormat="1" ht="15" customHeight="1" x14ac:dyDescent="0.25">
      <c r="A212" s="170" t="s">
        <v>45</v>
      </c>
      <c r="B212" s="180" t="s">
        <v>284</v>
      </c>
      <c r="C212" s="172"/>
      <c r="D212" s="183"/>
      <c r="E212" s="183"/>
      <c r="F212" s="184"/>
    </row>
    <row r="213" spans="1:6" s="169" customFormat="1" ht="15" customHeight="1" x14ac:dyDescent="0.25">
      <c r="A213" s="188">
        <v>1</v>
      </c>
      <c r="B213" s="218" t="s">
        <v>285</v>
      </c>
      <c r="C213" s="172">
        <f>1.15*3*7</f>
        <v>24.15</v>
      </c>
      <c r="D213" s="183" t="s">
        <v>29</v>
      </c>
      <c r="E213" s="183"/>
      <c r="F213" s="184"/>
    </row>
    <row r="214" spans="1:6" s="169" customFormat="1" ht="15" customHeight="1" x14ac:dyDescent="0.25">
      <c r="A214" s="188">
        <v>2</v>
      </c>
      <c r="B214" s="218" t="s">
        <v>286</v>
      </c>
      <c r="C214" s="172">
        <f>1.1*3*28</f>
        <v>92.4</v>
      </c>
      <c r="D214" s="183" t="s">
        <v>29</v>
      </c>
      <c r="E214" s="183"/>
      <c r="F214" s="184"/>
    </row>
    <row r="215" spans="1:6" s="169" customFormat="1" ht="15" customHeight="1" x14ac:dyDescent="0.25">
      <c r="A215" s="188">
        <v>3</v>
      </c>
      <c r="B215" s="218" t="s">
        <v>278</v>
      </c>
      <c r="C215" s="172">
        <f>140.87*1.1</f>
        <v>154.95700000000002</v>
      </c>
      <c r="D215" s="183" t="s">
        <v>29</v>
      </c>
      <c r="E215" s="183"/>
      <c r="F215" s="184"/>
    </row>
    <row r="216" spans="1:6" s="169" customFormat="1" ht="15" customHeight="1" x14ac:dyDescent="0.25">
      <c r="A216" s="188">
        <v>4</v>
      </c>
      <c r="B216" s="218" t="s">
        <v>281</v>
      </c>
      <c r="C216" s="172">
        <f>115.59*1.1</f>
        <v>127.14900000000002</v>
      </c>
      <c r="D216" s="183" t="s">
        <v>29</v>
      </c>
      <c r="E216" s="183"/>
      <c r="F216" s="184"/>
    </row>
    <row r="217" spans="1:6" s="169" customFormat="1" ht="15" customHeight="1" x14ac:dyDescent="0.25">
      <c r="A217" s="188">
        <v>5</v>
      </c>
      <c r="B217" s="218" t="s">
        <v>282</v>
      </c>
      <c r="C217" s="172">
        <f>7.19*1.1</f>
        <v>7.9090000000000007</v>
      </c>
      <c r="D217" s="183" t="s">
        <v>29</v>
      </c>
      <c r="E217" s="183"/>
      <c r="F217" s="184"/>
    </row>
    <row r="218" spans="1:6" s="169" customFormat="1" ht="15" customHeight="1" x14ac:dyDescent="0.25">
      <c r="A218" s="188">
        <v>6</v>
      </c>
      <c r="B218" s="218" t="s">
        <v>283</v>
      </c>
      <c r="C218" s="172">
        <f>0.8*1.1</f>
        <v>0.88000000000000012</v>
      </c>
      <c r="D218" s="183" t="s">
        <v>29</v>
      </c>
      <c r="E218" s="183"/>
      <c r="F218" s="184"/>
    </row>
    <row r="219" spans="1:6" s="169" customFormat="1" ht="15" customHeight="1" x14ac:dyDescent="0.25">
      <c r="A219" s="188">
        <v>7</v>
      </c>
      <c r="B219" s="245" t="s">
        <v>280</v>
      </c>
      <c r="C219" s="172">
        <v>94.17</v>
      </c>
      <c r="D219" s="183" t="s">
        <v>29</v>
      </c>
      <c r="E219" s="183"/>
      <c r="F219" s="184"/>
    </row>
    <row r="220" spans="1:6" s="169" customFormat="1" ht="15" customHeight="1" x14ac:dyDescent="0.25">
      <c r="A220" s="188">
        <v>8</v>
      </c>
      <c r="B220" s="245" t="s">
        <v>279</v>
      </c>
      <c r="C220" s="172">
        <v>391.9</v>
      </c>
      <c r="D220" s="183" t="s">
        <v>29</v>
      </c>
      <c r="E220" s="183"/>
      <c r="F220" s="184"/>
    </row>
    <row r="221" spans="1:6" s="169" customFormat="1" ht="15" customHeight="1" x14ac:dyDescent="0.25">
      <c r="A221" s="188">
        <v>9</v>
      </c>
      <c r="B221" s="178" t="s">
        <v>316</v>
      </c>
      <c r="C221" s="172">
        <f>56.62*1*2</f>
        <v>113.24</v>
      </c>
      <c r="D221" s="183" t="s">
        <v>29</v>
      </c>
      <c r="E221" s="183"/>
      <c r="F221" s="184"/>
    </row>
    <row r="222" spans="1:6" s="169" customFormat="1" ht="12.75" x14ac:dyDescent="0.25">
      <c r="A222" s="188"/>
      <c r="B222" s="181"/>
      <c r="C222" s="172"/>
      <c r="D222" s="183"/>
      <c r="E222" s="183"/>
      <c r="F222" s="184"/>
    </row>
    <row r="223" spans="1:6" s="169" customFormat="1" ht="15" customHeight="1" x14ac:dyDescent="0.25">
      <c r="A223" s="170" t="s">
        <v>226</v>
      </c>
      <c r="B223" s="180" t="s">
        <v>41</v>
      </c>
      <c r="C223" s="172"/>
      <c r="D223" s="183"/>
      <c r="E223" s="183"/>
      <c r="F223" s="184"/>
    </row>
    <row r="224" spans="1:6" s="169" customFormat="1" ht="15" customHeight="1" x14ac:dyDescent="0.25">
      <c r="A224" s="188">
        <v>1</v>
      </c>
      <c r="B224" s="218" t="s">
        <v>287</v>
      </c>
      <c r="C224" s="172">
        <f>158.42*1.2</f>
        <v>190.10399999999998</v>
      </c>
      <c r="D224" s="183" t="s">
        <v>29</v>
      </c>
      <c r="E224" s="183"/>
      <c r="F224" s="184"/>
    </row>
    <row r="225" spans="1:7" s="169" customFormat="1" ht="15" customHeight="1" x14ac:dyDescent="0.25">
      <c r="A225" s="188">
        <v>2</v>
      </c>
      <c r="B225" s="218" t="s">
        <v>288</v>
      </c>
      <c r="C225" s="249">
        <v>308.68</v>
      </c>
      <c r="D225" s="183" t="s">
        <v>29</v>
      </c>
      <c r="E225" s="183"/>
      <c r="F225" s="184"/>
    </row>
    <row r="226" spans="1:7" s="169" customFormat="1" ht="15" customHeight="1" x14ac:dyDescent="0.25">
      <c r="A226" s="188"/>
      <c r="B226" s="359"/>
      <c r="C226" s="172"/>
      <c r="D226" s="251"/>
      <c r="E226" s="183"/>
      <c r="F226" s="184"/>
      <c r="G226" s="222"/>
    </row>
    <row r="227" spans="1:7" s="169" customFormat="1" ht="15" customHeight="1" x14ac:dyDescent="0.25">
      <c r="A227" s="188"/>
      <c r="B227" s="359"/>
      <c r="C227" s="172"/>
      <c r="D227" s="251"/>
      <c r="E227" s="183"/>
      <c r="F227" s="184"/>
    </row>
    <row r="228" spans="1:7" s="169" customFormat="1" ht="15" customHeight="1" x14ac:dyDescent="0.25">
      <c r="A228" s="188"/>
      <c r="B228" s="359"/>
      <c r="C228" s="249"/>
      <c r="D228" s="251"/>
      <c r="E228" s="183"/>
      <c r="F228" s="184"/>
    </row>
    <row r="229" spans="1:7" s="169" customFormat="1" ht="15" customHeight="1" x14ac:dyDescent="0.25">
      <c r="A229" s="188"/>
      <c r="B229" s="250"/>
      <c r="C229" s="172"/>
      <c r="D229" s="251"/>
      <c r="E229" s="174"/>
      <c r="F229" s="184"/>
    </row>
    <row r="230" spans="1:7" s="169" customFormat="1" ht="15" customHeight="1" x14ac:dyDescent="0.25">
      <c r="A230" s="176">
        <v>3.5</v>
      </c>
      <c r="B230" s="180" t="s">
        <v>91</v>
      </c>
      <c r="C230" s="172"/>
      <c r="D230" s="182">
        <v>0</v>
      </c>
      <c r="E230" s="174"/>
      <c r="F230" s="184"/>
    </row>
    <row r="231" spans="1:7" s="169" customFormat="1" ht="39" customHeight="1" x14ac:dyDescent="0.25">
      <c r="A231" s="170"/>
      <c r="B231" s="189" t="s">
        <v>204</v>
      </c>
      <c r="C231" s="172"/>
      <c r="D231" s="182">
        <v>0</v>
      </c>
      <c r="E231" s="174"/>
      <c r="F231" s="184"/>
    </row>
    <row r="232" spans="1:7" s="169" customFormat="1" ht="25.5" x14ac:dyDescent="0.25">
      <c r="A232" s="170"/>
      <c r="B232" s="181" t="s">
        <v>206</v>
      </c>
      <c r="C232" s="172"/>
      <c r="D232" s="182">
        <v>0</v>
      </c>
      <c r="E232" s="174"/>
      <c r="F232" s="184"/>
    </row>
    <row r="233" spans="1:7" s="169" customFormat="1" ht="25.5" x14ac:dyDescent="0.25">
      <c r="A233" s="170"/>
      <c r="B233" s="181" t="s">
        <v>205</v>
      </c>
      <c r="C233" s="172"/>
      <c r="D233" s="182"/>
      <c r="E233" s="174"/>
      <c r="F233" s="184"/>
    </row>
    <row r="234" spans="1:7" s="169" customFormat="1" ht="15" customHeight="1" x14ac:dyDescent="0.25">
      <c r="A234" s="170"/>
      <c r="B234" s="181"/>
      <c r="C234" s="172"/>
      <c r="D234" s="182"/>
      <c r="E234" s="174"/>
      <c r="F234" s="184"/>
    </row>
    <row r="235" spans="1:7" s="169" customFormat="1" ht="15" customHeight="1" x14ac:dyDescent="0.25">
      <c r="A235" s="252" t="s">
        <v>46</v>
      </c>
      <c r="B235" s="177" t="s">
        <v>4</v>
      </c>
      <c r="C235" s="172"/>
      <c r="D235" s="182"/>
      <c r="E235" s="174"/>
      <c r="F235" s="184"/>
    </row>
    <row r="236" spans="1:7" s="169" customFormat="1" ht="15" customHeight="1" x14ac:dyDescent="0.25">
      <c r="A236" s="252"/>
      <c r="B236" s="253" t="s">
        <v>243</v>
      </c>
      <c r="C236" s="172"/>
      <c r="D236" s="182"/>
      <c r="E236" s="174"/>
      <c r="F236" s="184"/>
    </row>
    <row r="237" spans="1:7" s="169" customFormat="1" ht="15" customHeight="1" x14ac:dyDescent="0.25">
      <c r="A237" s="188">
        <v>1</v>
      </c>
      <c r="B237" s="189" t="s">
        <v>291</v>
      </c>
      <c r="C237" s="172">
        <v>1.32</v>
      </c>
      <c r="D237" s="183" t="s">
        <v>74</v>
      </c>
      <c r="E237" s="174"/>
      <c r="F237" s="184"/>
    </row>
    <row r="238" spans="1:7" s="169" customFormat="1" ht="15" customHeight="1" x14ac:dyDescent="0.25">
      <c r="A238" s="188">
        <v>2</v>
      </c>
      <c r="B238" s="189" t="s">
        <v>292</v>
      </c>
      <c r="C238" s="172">
        <v>0.64</v>
      </c>
      <c r="D238" s="183" t="s">
        <v>74</v>
      </c>
      <c r="E238" s="174"/>
      <c r="F238" s="184"/>
    </row>
    <row r="239" spans="1:7" s="169" customFormat="1" ht="15" customHeight="1" x14ac:dyDescent="0.25">
      <c r="A239" s="188">
        <v>3</v>
      </c>
      <c r="B239" s="189" t="s">
        <v>241</v>
      </c>
      <c r="C239" s="172">
        <v>2.86</v>
      </c>
      <c r="D239" s="183" t="s">
        <v>74</v>
      </c>
      <c r="E239" s="174"/>
      <c r="F239" s="184"/>
    </row>
    <row r="240" spans="1:7" s="169" customFormat="1" ht="15" customHeight="1" x14ac:dyDescent="0.25">
      <c r="A240" s="188">
        <v>4</v>
      </c>
      <c r="B240" s="189" t="s">
        <v>240</v>
      </c>
      <c r="C240" s="172">
        <v>0.9</v>
      </c>
      <c r="D240" s="183" t="s">
        <v>74</v>
      </c>
      <c r="E240" s="174"/>
      <c r="F240" s="184"/>
    </row>
    <row r="241" spans="1:6" s="169" customFormat="1" ht="15" customHeight="1" x14ac:dyDescent="0.25">
      <c r="A241" s="188"/>
      <c r="B241" s="189"/>
      <c r="C241" s="172"/>
      <c r="D241" s="183"/>
      <c r="E241" s="174"/>
      <c r="F241" s="184"/>
    </row>
    <row r="242" spans="1:6" s="169" customFormat="1" ht="15" customHeight="1" x14ac:dyDescent="0.25">
      <c r="A242" s="252"/>
      <c r="B242" s="253" t="s">
        <v>290</v>
      </c>
      <c r="C242" s="172"/>
      <c r="D242" s="182"/>
      <c r="E242" s="174"/>
      <c r="F242" s="184"/>
    </row>
    <row r="243" spans="1:6" s="169" customFormat="1" ht="15" customHeight="1" x14ac:dyDescent="0.25">
      <c r="A243" s="188">
        <v>5</v>
      </c>
      <c r="B243" s="189" t="s">
        <v>291</v>
      </c>
      <c r="C243" s="172">
        <f>1.74+0.09</f>
        <v>1.83</v>
      </c>
      <c r="D243" s="183" t="s">
        <v>74</v>
      </c>
      <c r="E243" s="174"/>
      <c r="F243" s="184"/>
    </row>
    <row r="244" spans="1:6" s="169" customFormat="1" ht="15" customHeight="1" x14ac:dyDescent="0.25">
      <c r="A244" s="188">
        <v>6</v>
      </c>
      <c r="B244" s="189" t="s">
        <v>241</v>
      </c>
      <c r="C244" s="172">
        <f>3.77+0.13</f>
        <v>3.9</v>
      </c>
      <c r="D244" s="183" t="s">
        <v>74</v>
      </c>
      <c r="E244" s="174"/>
      <c r="F244" s="184"/>
    </row>
    <row r="245" spans="1:6" s="169" customFormat="1" ht="15" customHeight="1" x14ac:dyDescent="0.25">
      <c r="A245" s="188">
        <v>7</v>
      </c>
      <c r="B245" s="189" t="s">
        <v>240</v>
      </c>
      <c r="C245" s="172">
        <v>1.05</v>
      </c>
      <c r="D245" s="183" t="s">
        <v>74</v>
      </c>
      <c r="E245" s="174"/>
      <c r="F245" s="184"/>
    </row>
    <row r="246" spans="1:6" s="169" customFormat="1" ht="15" customHeight="1" x14ac:dyDescent="0.25">
      <c r="A246" s="188"/>
      <c r="B246" s="189"/>
      <c r="C246" s="172"/>
      <c r="D246" s="183"/>
      <c r="E246" s="174"/>
      <c r="F246" s="184"/>
    </row>
    <row r="247" spans="1:6" s="169" customFormat="1" ht="15" customHeight="1" x14ac:dyDescent="0.25">
      <c r="A247" s="188"/>
      <c r="B247" s="253" t="s">
        <v>242</v>
      </c>
      <c r="C247" s="172"/>
      <c r="D247" s="183"/>
      <c r="E247" s="174"/>
      <c r="F247" s="184"/>
    </row>
    <row r="248" spans="1:6" s="169" customFormat="1" ht="15" customHeight="1" x14ac:dyDescent="0.25">
      <c r="A248" s="188">
        <v>8</v>
      </c>
      <c r="B248" s="189" t="s">
        <v>92</v>
      </c>
      <c r="C248" s="172">
        <v>1.29</v>
      </c>
      <c r="D248" s="183" t="s">
        <v>74</v>
      </c>
      <c r="E248" s="174"/>
      <c r="F248" s="184"/>
    </row>
    <row r="249" spans="1:6" s="169" customFormat="1" ht="15" customHeight="1" x14ac:dyDescent="0.25">
      <c r="A249" s="188">
        <v>9</v>
      </c>
      <c r="B249" s="189" t="s">
        <v>93</v>
      </c>
      <c r="C249" s="172">
        <v>0.25</v>
      </c>
      <c r="D249" s="183" t="s">
        <v>74</v>
      </c>
      <c r="E249" s="174"/>
      <c r="F249" s="184"/>
    </row>
    <row r="250" spans="1:6" s="169" customFormat="1" ht="15" customHeight="1" x14ac:dyDescent="0.25">
      <c r="A250" s="188"/>
      <c r="B250" s="189"/>
      <c r="C250" s="172"/>
      <c r="D250" s="183"/>
      <c r="E250" s="174"/>
      <c r="F250" s="184"/>
    </row>
    <row r="251" spans="1:6" s="169" customFormat="1" ht="15" customHeight="1" x14ac:dyDescent="0.25">
      <c r="A251" s="188"/>
      <c r="B251" s="253" t="s">
        <v>245</v>
      </c>
      <c r="C251" s="172"/>
      <c r="D251" s="183"/>
      <c r="E251" s="174"/>
      <c r="F251" s="184"/>
    </row>
    <row r="252" spans="1:6" s="169" customFormat="1" ht="15" customHeight="1" x14ac:dyDescent="0.25">
      <c r="A252" s="188">
        <v>10</v>
      </c>
      <c r="B252" s="189" t="s">
        <v>232</v>
      </c>
      <c r="C252" s="172">
        <v>0.04</v>
      </c>
      <c r="D252" s="183" t="s">
        <v>74</v>
      </c>
      <c r="E252" s="174"/>
      <c r="F252" s="184"/>
    </row>
    <row r="253" spans="1:6" s="169" customFormat="1" ht="15" customHeight="1" x14ac:dyDescent="0.25">
      <c r="A253" s="188"/>
      <c r="B253" s="189"/>
      <c r="C253" s="172"/>
      <c r="D253" s="183"/>
      <c r="E253" s="174"/>
      <c r="F253" s="184"/>
    </row>
    <row r="254" spans="1:6" s="169" customFormat="1" ht="15" customHeight="1" x14ac:dyDescent="0.25">
      <c r="A254" s="252" t="s">
        <v>47</v>
      </c>
      <c r="B254" s="177" t="s">
        <v>2</v>
      </c>
      <c r="C254" s="172"/>
      <c r="D254" s="183"/>
      <c r="E254" s="174"/>
      <c r="F254" s="184"/>
    </row>
    <row r="255" spans="1:6" s="169" customFormat="1" ht="15" customHeight="1" x14ac:dyDescent="0.25">
      <c r="A255" s="252"/>
      <c r="B255" s="253" t="s">
        <v>244</v>
      </c>
      <c r="C255" s="172"/>
      <c r="D255" s="183"/>
      <c r="E255" s="174"/>
      <c r="F255" s="184"/>
    </row>
    <row r="256" spans="1:6" s="169" customFormat="1" ht="15" customHeight="1" x14ac:dyDescent="0.25">
      <c r="A256" s="188">
        <v>1</v>
      </c>
      <c r="B256" s="189" t="s">
        <v>231</v>
      </c>
      <c r="C256" s="172">
        <v>0.24</v>
      </c>
      <c r="D256" s="183" t="s">
        <v>74</v>
      </c>
      <c r="E256" s="174"/>
      <c r="F256" s="184"/>
    </row>
    <row r="257" spans="1:6" s="169" customFormat="1" ht="15" customHeight="1" x14ac:dyDescent="0.25">
      <c r="A257" s="188">
        <v>2</v>
      </c>
      <c r="B257" s="189" t="s">
        <v>94</v>
      </c>
      <c r="C257" s="172">
        <f>0.23+1.22</f>
        <v>1.45</v>
      </c>
      <c r="D257" s="183" t="s">
        <v>74</v>
      </c>
      <c r="E257" s="174"/>
      <c r="F257" s="184"/>
    </row>
    <row r="258" spans="1:6" s="169" customFormat="1" ht="15" customHeight="1" x14ac:dyDescent="0.25">
      <c r="A258" s="188">
        <v>3</v>
      </c>
      <c r="B258" s="189" t="s">
        <v>95</v>
      </c>
      <c r="C258" s="172">
        <f>0.14+0.34</f>
        <v>0.48000000000000004</v>
      </c>
      <c r="D258" s="183" t="s">
        <v>74</v>
      </c>
      <c r="E258" s="174"/>
      <c r="F258" s="184"/>
    </row>
    <row r="259" spans="1:6" s="169" customFormat="1" ht="15" customHeight="1" x14ac:dyDescent="0.25">
      <c r="A259" s="188"/>
      <c r="B259" s="189"/>
      <c r="C259" s="172"/>
      <c r="D259" s="183"/>
      <c r="E259" s="174"/>
      <c r="F259" s="184"/>
    </row>
    <row r="260" spans="1:6" s="169" customFormat="1" ht="15" customHeight="1" x14ac:dyDescent="0.25">
      <c r="A260" s="188"/>
      <c r="B260" s="244" t="s">
        <v>293</v>
      </c>
      <c r="C260" s="172"/>
      <c r="D260" s="183"/>
      <c r="E260" s="174"/>
      <c r="F260" s="184"/>
    </row>
    <row r="261" spans="1:6" s="169" customFormat="1" ht="15" customHeight="1" x14ac:dyDescent="0.25">
      <c r="A261" s="188">
        <v>4</v>
      </c>
      <c r="B261" s="189" t="s">
        <v>299</v>
      </c>
      <c r="C261" s="172">
        <v>0.03</v>
      </c>
      <c r="D261" s="183" t="s">
        <v>74</v>
      </c>
      <c r="E261" s="174"/>
      <c r="F261" s="184"/>
    </row>
    <row r="262" spans="1:6" s="169" customFormat="1" ht="15" customHeight="1" x14ac:dyDescent="0.25">
      <c r="A262" s="188">
        <v>5</v>
      </c>
      <c r="B262" s="189" t="s">
        <v>298</v>
      </c>
      <c r="C262" s="172">
        <v>0.02</v>
      </c>
      <c r="D262" s="183" t="s">
        <v>74</v>
      </c>
      <c r="E262" s="174"/>
      <c r="F262" s="184"/>
    </row>
    <row r="263" spans="1:6" s="169" customFormat="1" ht="15" customHeight="1" x14ac:dyDescent="0.25">
      <c r="A263" s="188">
        <v>6</v>
      </c>
      <c r="B263" s="189" t="s">
        <v>300</v>
      </c>
      <c r="C263" s="172">
        <v>0.05</v>
      </c>
      <c r="D263" s="183" t="s">
        <v>74</v>
      </c>
      <c r="E263" s="174"/>
      <c r="F263" s="184"/>
    </row>
    <row r="264" spans="1:6" s="169" customFormat="1" ht="15" customHeight="1" x14ac:dyDescent="0.25">
      <c r="A264" s="188">
        <v>7</v>
      </c>
      <c r="B264" s="189" t="s">
        <v>95</v>
      </c>
      <c r="C264" s="172">
        <v>0.02</v>
      </c>
      <c r="D264" s="183" t="s">
        <v>74</v>
      </c>
      <c r="E264" s="174"/>
      <c r="F264" s="184"/>
    </row>
    <row r="265" spans="1:6" s="169" customFormat="1" ht="15" customHeight="1" x14ac:dyDescent="0.25">
      <c r="A265" s="188">
        <v>8</v>
      </c>
      <c r="B265" s="189" t="s">
        <v>301</v>
      </c>
      <c r="C265" s="172">
        <v>0.03</v>
      </c>
      <c r="D265" s="183" t="s">
        <v>74</v>
      </c>
      <c r="E265" s="174"/>
      <c r="F265" s="184"/>
    </row>
    <row r="266" spans="1:6" s="169" customFormat="1" ht="15" customHeight="1" x14ac:dyDescent="0.25">
      <c r="A266" s="188">
        <v>9</v>
      </c>
      <c r="B266" s="189" t="s">
        <v>302</v>
      </c>
      <c r="C266" s="172">
        <v>0.01</v>
      </c>
      <c r="D266" s="183" t="s">
        <v>74</v>
      </c>
      <c r="E266" s="174"/>
      <c r="F266" s="184"/>
    </row>
    <row r="267" spans="1:6" s="169" customFormat="1" ht="15" customHeight="1" x14ac:dyDescent="0.25">
      <c r="A267" s="188"/>
      <c r="B267" s="189"/>
      <c r="C267" s="172"/>
      <c r="D267" s="183"/>
      <c r="E267" s="174"/>
      <c r="F267" s="184"/>
    </row>
    <row r="268" spans="1:6" s="169" customFormat="1" ht="15" customHeight="1" x14ac:dyDescent="0.25">
      <c r="A268" s="188"/>
      <c r="B268" s="253" t="s">
        <v>267</v>
      </c>
      <c r="C268" s="172"/>
      <c r="D268" s="183"/>
      <c r="E268" s="174"/>
      <c r="F268" s="184"/>
    </row>
    <row r="269" spans="1:6" s="169" customFormat="1" ht="15" customHeight="1" x14ac:dyDescent="0.25">
      <c r="A269" s="188">
        <v>10</v>
      </c>
      <c r="B269" s="189" t="s">
        <v>305</v>
      </c>
      <c r="C269" s="249">
        <v>2.46</v>
      </c>
      <c r="D269" s="183" t="s">
        <v>74</v>
      </c>
      <c r="E269" s="174"/>
      <c r="F269" s="184"/>
    </row>
    <row r="270" spans="1:6" s="169" customFormat="1" ht="15" customHeight="1" x14ac:dyDescent="0.25">
      <c r="A270" s="188"/>
      <c r="B270" s="189"/>
      <c r="C270" s="172"/>
      <c r="D270" s="183"/>
      <c r="E270" s="174"/>
      <c r="F270" s="184"/>
    </row>
    <row r="271" spans="1:6" s="169" customFormat="1" ht="15" customHeight="1" x14ac:dyDescent="0.25">
      <c r="A271" s="188"/>
      <c r="B271" s="253" t="s">
        <v>245</v>
      </c>
      <c r="C271" s="172"/>
      <c r="D271" s="183"/>
      <c r="E271" s="174"/>
      <c r="F271" s="184"/>
    </row>
    <row r="272" spans="1:6" s="169" customFormat="1" ht="15" customHeight="1" x14ac:dyDescent="0.25">
      <c r="A272" s="188">
        <v>11</v>
      </c>
      <c r="B272" s="189" t="s">
        <v>134</v>
      </c>
      <c r="C272" s="172">
        <v>0.12</v>
      </c>
      <c r="D272" s="183" t="s">
        <v>74</v>
      </c>
      <c r="E272" s="174"/>
      <c r="F272" s="184"/>
    </row>
    <row r="273" spans="1:6" s="169" customFormat="1" ht="15" customHeight="1" x14ac:dyDescent="0.25">
      <c r="A273" s="188"/>
      <c r="B273" s="189"/>
      <c r="C273" s="172"/>
      <c r="D273" s="183"/>
      <c r="E273" s="174"/>
      <c r="F273" s="184"/>
    </row>
    <row r="274" spans="1:6" s="169" customFormat="1" ht="15" customHeight="1" x14ac:dyDescent="0.25">
      <c r="A274" s="170" t="s">
        <v>48</v>
      </c>
      <c r="B274" s="177" t="s">
        <v>3</v>
      </c>
      <c r="C274" s="172"/>
      <c r="D274" s="183"/>
      <c r="E274" s="174"/>
      <c r="F274" s="184"/>
    </row>
    <row r="275" spans="1:6" s="169" customFormat="1" ht="15" customHeight="1" x14ac:dyDescent="0.25">
      <c r="A275" s="170"/>
      <c r="B275" s="253" t="s">
        <v>244</v>
      </c>
      <c r="C275" s="172"/>
      <c r="D275" s="183"/>
      <c r="E275" s="174"/>
      <c r="F275" s="184"/>
    </row>
    <row r="276" spans="1:6" s="169" customFormat="1" ht="15" customHeight="1" x14ac:dyDescent="0.25">
      <c r="A276" s="188">
        <v>1</v>
      </c>
      <c r="B276" s="189" t="s">
        <v>231</v>
      </c>
      <c r="C276" s="172">
        <v>0.21</v>
      </c>
      <c r="D276" s="183" t="s">
        <v>74</v>
      </c>
      <c r="E276" s="174"/>
      <c r="F276" s="184"/>
    </row>
    <row r="277" spans="1:6" s="169" customFormat="1" ht="15" customHeight="1" x14ac:dyDescent="0.25">
      <c r="A277" s="188">
        <v>2</v>
      </c>
      <c r="B277" s="189" t="s">
        <v>94</v>
      </c>
      <c r="C277" s="172">
        <f>0.2+1.06</f>
        <v>1.26</v>
      </c>
      <c r="D277" s="183" t="s">
        <v>74</v>
      </c>
      <c r="E277" s="174"/>
      <c r="F277" s="184"/>
    </row>
    <row r="278" spans="1:6" s="169" customFormat="1" ht="15" customHeight="1" x14ac:dyDescent="0.25">
      <c r="A278" s="188">
        <v>3</v>
      </c>
      <c r="B278" s="218" t="s">
        <v>95</v>
      </c>
      <c r="C278" s="172">
        <f>0.12+0.3</f>
        <v>0.42</v>
      </c>
      <c r="D278" s="183" t="s">
        <v>74</v>
      </c>
      <c r="E278" s="174"/>
      <c r="F278" s="184"/>
    </row>
    <row r="279" spans="1:6" s="169" customFormat="1" ht="5.0999999999999996" customHeight="1" x14ac:dyDescent="0.25">
      <c r="A279" s="188"/>
      <c r="B279" s="218"/>
      <c r="C279" s="172"/>
      <c r="D279" s="183"/>
      <c r="E279" s="174"/>
      <c r="F279" s="184"/>
    </row>
    <row r="280" spans="1:6" s="169" customFormat="1" ht="15" customHeight="1" x14ac:dyDescent="0.25">
      <c r="A280" s="188"/>
      <c r="B280" s="253" t="s">
        <v>304</v>
      </c>
      <c r="C280" s="172"/>
      <c r="D280" s="183"/>
      <c r="E280" s="174"/>
      <c r="F280" s="184"/>
    </row>
    <row r="281" spans="1:6" s="169" customFormat="1" ht="15" customHeight="1" x14ac:dyDescent="0.25">
      <c r="A281" s="188">
        <v>4</v>
      </c>
      <c r="B281" s="218" t="s">
        <v>233</v>
      </c>
      <c r="C281" s="172">
        <f>1.64+0.16+0.02</f>
        <v>1.8199999999999998</v>
      </c>
      <c r="D281" s="183" t="s">
        <v>74</v>
      </c>
      <c r="E281" s="174"/>
      <c r="F281" s="184"/>
    </row>
    <row r="282" spans="1:6" s="169" customFormat="1" ht="15" customHeight="1" x14ac:dyDescent="0.25">
      <c r="A282" s="188">
        <v>5</v>
      </c>
      <c r="B282" s="218" t="s">
        <v>96</v>
      </c>
      <c r="C282" s="172">
        <f>1.78+0.02</f>
        <v>1.8</v>
      </c>
      <c r="D282" s="183" t="s">
        <v>74</v>
      </c>
      <c r="E282" s="174"/>
      <c r="F282" s="184"/>
    </row>
    <row r="283" spans="1:6" s="169" customFormat="1" ht="15" customHeight="1" x14ac:dyDescent="0.25">
      <c r="A283" s="188">
        <v>6</v>
      </c>
      <c r="B283" s="189" t="s">
        <v>97</v>
      </c>
      <c r="C283" s="172">
        <f>0.48+0.51+0.04+0.01</f>
        <v>1.04</v>
      </c>
      <c r="D283" s="183" t="s">
        <v>74</v>
      </c>
      <c r="E283" s="174"/>
      <c r="F283" s="184"/>
    </row>
    <row r="284" spans="1:6" s="169" customFormat="1" ht="5.0999999999999996" customHeight="1" x14ac:dyDescent="0.25">
      <c r="A284" s="188"/>
      <c r="B284" s="189"/>
      <c r="C284" s="172"/>
      <c r="D284" s="183"/>
      <c r="E284" s="174"/>
      <c r="F284" s="184"/>
    </row>
    <row r="285" spans="1:6" s="169" customFormat="1" ht="15" customHeight="1" x14ac:dyDescent="0.25">
      <c r="A285" s="188"/>
      <c r="B285" s="253" t="s">
        <v>245</v>
      </c>
      <c r="C285" s="172"/>
      <c r="D285" s="183"/>
      <c r="E285" s="174"/>
      <c r="F285" s="184"/>
    </row>
    <row r="286" spans="1:6" s="169" customFormat="1" ht="15" customHeight="1" x14ac:dyDescent="0.25">
      <c r="A286" s="188">
        <v>7</v>
      </c>
      <c r="B286" s="189" t="s">
        <v>134</v>
      </c>
      <c r="C286" s="172">
        <f>C272</f>
        <v>0.12</v>
      </c>
      <c r="D286" s="183" t="s">
        <v>74</v>
      </c>
      <c r="E286" s="174"/>
      <c r="F286" s="184"/>
    </row>
    <row r="287" spans="1:6" s="169" customFormat="1" ht="5.0999999999999996" customHeight="1" x14ac:dyDescent="0.25">
      <c r="A287" s="188"/>
      <c r="B287" s="189"/>
      <c r="C287" s="172"/>
      <c r="D287" s="183"/>
      <c r="E287" s="174"/>
      <c r="F287" s="184"/>
    </row>
    <row r="288" spans="1:6" s="169" customFormat="1" ht="15" customHeight="1" x14ac:dyDescent="0.25">
      <c r="A288" s="188"/>
      <c r="B288" s="253" t="s">
        <v>306</v>
      </c>
      <c r="C288" s="172"/>
      <c r="D288" s="183"/>
      <c r="E288" s="174"/>
      <c r="F288" s="184"/>
    </row>
    <row r="289" spans="1:6" s="169" customFormat="1" ht="15" customHeight="1" x14ac:dyDescent="0.25">
      <c r="A289" s="188">
        <v>8</v>
      </c>
      <c r="B289" s="189" t="s">
        <v>135</v>
      </c>
      <c r="C289" s="172">
        <v>6.34</v>
      </c>
      <c r="D289" s="183" t="s">
        <v>74</v>
      </c>
      <c r="E289" s="174"/>
      <c r="F289" s="184"/>
    </row>
    <row r="290" spans="1:6" s="169" customFormat="1" ht="5.0999999999999996" customHeight="1" x14ac:dyDescent="0.25">
      <c r="A290" s="188"/>
      <c r="B290" s="254"/>
      <c r="C290" s="172"/>
      <c r="D290" s="183"/>
      <c r="E290" s="174"/>
      <c r="F290" s="184"/>
    </row>
    <row r="291" spans="1:6" s="169" customFormat="1" ht="15" customHeight="1" x14ac:dyDescent="0.25">
      <c r="A291" s="188"/>
      <c r="B291" s="253" t="s">
        <v>317</v>
      </c>
      <c r="C291" s="172"/>
      <c r="D291" s="183"/>
      <c r="E291" s="174"/>
      <c r="F291" s="184"/>
    </row>
    <row r="292" spans="1:6" s="169" customFormat="1" ht="15" customHeight="1" x14ac:dyDescent="0.25">
      <c r="A292" s="188">
        <v>9</v>
      </c>
      <c r="B292" s="189" t="s">
        <v>318</v>
      </c>
      <c r="C292" s="172">
        <v>0.03</v>
      </c>
      <c r="D292" s="183" t="s">
        <v>74</v>
      </c>
      <c r="E292" s="174"/>
      <c r="F292" s="184"/>
    </row>
    <row r="293" spans="1:6" s="169" customFormat="1" ht="15" customHeight="1" x14ac:dyDescent="0.25">
      <c r="A293" s="188"/>
      <c r="B293" s="178"/>
      <c r="C293" s="172"/>
      <c r="D293" s="183"/>
      <c r="E293" s="174"/>
      <c r="F293" s="184"/>
    </row>
    <row r="294" spans="1:6" s="169" customFormat="1" ht="15" customHeight="1" x14ac:dyDescent="0.25">
      <c r="A294" s="170" t="s">
        <v>49</v>
      </c>
      <c r="B294" s="177" t="s">
        <v>218</v>
      </c>
      <c r="C294" s="172"/>
      <c r="D294" s="183"/>
      <c r="E294" s="174"/>
      <c r="F294" s="184"/>
    </row>
    <row r="295" spans="1:6" s="169" customFormat="1" ht="15" customHeight="1" x14ac:dyDescent="0.25">
      <c r="A295" s="170"/>
      <c r="B295" s="253" t="s">
        <v>244</v>
      </c>
      <c r="C295" s="172"/>
      <c r="D295" s="183"/>
      <c r="E295" s="174"/>
      <c r="F295" s="184"/>
    </row>
    <row r="296" spans="1:6" s="169" customFormat="1" ht="15" customHeight="1" x14ac:dyDescent="0.25">
      <c r="A296" s="188">
        <v>1</v>
      </c>
      <c r="B296" s="189" t="s">
        <v>94</v>
      </c>
      <c r="C296" s="172">
        <f>0.27+0.53</f>
        <v>0.8</v>
      </c>
      <c r="D296" s="183" t="s">
        <v>74</v>
      </c>
      <c r="E296" s="174"/>
      <c r="F296" s="184"/>
    </row>
    <row r="297" spans="1:6" s="169" customFormat="1" ht="15" customHeight="1" x14ac:dyDescent="0.25">
      <c r="A297" s="188">
        <v>2</v>
      </c>
      <c r="B297" s="189" t="s">
        <v>303</v>
      </c>
      <c r="C297" s="172">
        <v>0.3</v>
      </c>
      <c r="D297" s="183" t="s">
        <v>74</v>
      </c>
      <c r="E297" s="174"/>
      <c r="F297" s="184"/>
    </row>
    <row r="298" spans="1:6" s="169" customFormat="1" ht="15" customHeight="1" x14ac:dyDescent="0.25">
      <c r="A298" s="188">
        <v>3</v>
      </c>
      <c r="B298" s="218" t="s">
        <v>95</v>
      </c>
      <c r="C298" s="172">
        <f>0.7+0.14</f>
        <v>0.84</v>
      </c>
      <c r="D298" s="183" t="s">
        <v>74</v>
      </c>
      <c r="E298" s="174"/>
      <c r="F298" s="184"/>
    </row>
    <row r="299" spans="1:6" s="169" customFormat="1" ht="5.0999999999999996" customHeight="1" x14ac:dyDescent="0.25">
      <c r="A299" s="188"/>
      <c r="B299" s="218"/>
      <c r="C299" s="172"/>
      <c r="D299" s="183"/>
      <c r="E299" s="174"/>
      <c r="F299" s="184"/>
    </row>
    <row r="300" spans="1:6" s="169" customFormat="1" ht="15" customHeight="1" x14ac:dyDescent="0.25">
      <c r="A300" s="188"/>
      <c r="B300" s="253" t="s">
        <v>304</v>
      </c>
      <c r="C300" s="172"/>
      <c r="D300" s="183"/>
      <c r="E300" s="174"/>
      <c r="F300" s="184"/>
    </row>
    <row r="301" spans="1:6" s="169" customFormat="1" ht="15" customHeight="1" x14ac:dyDescent="0.25">
      <c r="A301" s="188">
        <v>4</v>
      </c>
      <c r="B301" s="218" t="s">
        <v>233</v>
      </c>
      <c r="C301" s="172">
        <f>1.64+0.16+0.02</f>
        <v>1.8199999999999998</v>
      </c>
      <c r="D301" s="183" t="s">
        <v>74</v>
      </c>
      <c r="E301" s="174"/>
      <c r="F301" s="184"/>
    </row>
    <row r="302" spans="1:6" s="169" customFormat="1" ht="15" customHeight="1" x14ac:dyDescent="0.25">
      <c r="A302" s="188">
        <v>5</v>
      </c>
      <c r="B302" s="218" t="s">
        <v>96</v>
      </c>
      <c r="C302" s="172">
        <f>1.78+0.02</f>
        <v>1.8</v>
      </c>
      <c r="D302" s="183" t="s">
        <v>74</v>
      </c>
      <c r="E302" s="174"/>
      <c r="F302" s="184"/>
    </row>
    <row r="303" spans="1:6" s="169" customFormat="1" ht="15" customHeight="1" x14ac:dyDescent="0.25">
      <c r="A303" s="188">
        <v>6</v>
      </c>
      <c r="B303" s="189" t="s">
        <v>97</v>
      </c>
      <c r="C303" s="172">
        <f>0.48+0.51+0.04+0.01</f>
        <v>1.04</v>
      </c>
      <c r="D303" s="183" t="s">
        <v>74</v>
      </c>
      <c r="E303" s="174"/>
      <c r="F303" s="184"/>
    </row>
    <row r="304" spans="1:6" s="169" customFormat="1" ht="5.0999999999999996" customHeight="1" x14ac:dyDescent="0.25">
      <c r="A304" s="188"/>
      <c r="B304" s="189"/>
      <c r="C304" s="172"/>
      <c r="D304" s="183"/>
      <c r="E304" s="174"/>
      <c r="F304" s="184"/>
    </row>
    <row r="305" spans="1:6" s="169" customFormat="1" ht="15" customHeight="1" x14ac:dyDescent="0.25">
      <c r="A305" s="188"/>
      <c r="B305" s="253" t="s">
        <v>245</v>
      </c>
      <c r="C305" s="172"/>
      <c r="D305" s="183"/>
      <c r="E305" s="174"/>
      <c r="F305" s="184"/>
    </row>
    <row r="306" spans="1:6" s="169" customFormat="1" ht="15" customHeight="1" x14ac:dyDescent="0.25">
      <c r="A306" s="188">
        <v>7</v>
      </c>
      <c r="B306" s="189" t="s">
        <v>134</v>
      </c>
      <c r="C306" s="172">
        <f>C289</f>
        <v>6.34</v>
      </c>
      <c r="D306" s="183" t="s">
        <v>74</v>
      </c>
      <c r="E306" s="174"/>
      <c r="F306" s="184"/>
    </row>
    <row r="307" spans="1:6" s="169" customFormat="1" ht="5.0999999999999996" customHeight="1" x14ac:dyDescent="0.25">
      <c r="A307" s="188"/>
      <c r="B307" s="189"/>
      <c r="C307" s="172"/>
      <c r="D307" s="183"/>
      <c r="E307" s="174"/>
      <c r="F307" s="184"/>
    </row>
    <row r="308" spans="1:6" s="169" customFormat="1" ht="15" customHeight="1" x14ac:dyDescent="0.25">
      <c r="A308" s="188"/>
      <c r="B308" s="253" t="s">
        <v>306</v>
      </c>
      <c r="C308" s="172"/>
      <c r="D308" s="183"/>
      <c r="E308" s="174"/>
      <c r="F308" s="184"/>
    </row>
    <row r="309" spans="1:6" s="169" customFormat="1" ht="15" customHeight="1" x14ac:dyDescent="0.25">
      <c r="A309" s="188">
        <v>8</v>
      </c>
      <c r="B309" s="189" t="s">
        <v>135</v>
      </c>
      <c r="C309" s="172">
        <v>6.34</v>
      </c>
      <c r="D309" s="183" t="s">
        <v>74</v>
      </c>
      <c r="E309" s="174"/>
      <c r="F309" s="184"/>
    </row>
    <row r="310" spans="1:6" s="169" customFormat="1" ht="5.0999999999999996" customHeight="1" x14ac:dyDescent="0.25">
      <c r="A310" s="188"/>
      <c r="B310" s="254"/>
      <c r="C310" s="172"/>
      <c r="D310" s="183"/>
      <c r="E310" s="174"/>
      <c r="F310" s="184"/>
    </row>
    <row r="311" spans="1:6" s="169" customFormat="1" ht="15" customHeight="1" x14ac:dyDescent="0.25">
      <c r="A311" s="188"/>
      <c r="B311" s="253" t="s">
        <v>317</v>
      </c>
      <c r="C311" s="172"/>
      <c r="D311" s="183"/>
      <c r="E311" s="174"/>
      <c r="F311" s="184"/>
    </row>
    <row r="312" spans="1:6" s="169" customFormat="1" ht="15" customHeight="1" x14ac:dyDescent="0.25">
      <c r="A312" s="188">
        <v>9</v>
      </c>
      <c r="B312" s="189" t="s">
        <v>318</v>
      </c>
      <c r="C312" s="172">
        <v>0.03</v>
      </c>
      <c r="D312" s="183" t="s">
        <v>74</v>
      </c>
      <c r="E312" s="174"/>
      <c r="F312" s="184"/>
    </row>
    <row r="313" spans="1:6" s="169" customFormat="1" ht="15" customHeight="1" x14ac:dyDescent="0.25">
      <c r="A313" s="188"/>
      <c r="B313" s="189"/>
      <c r="C313" s="172"/>
      <c r="D313" s="183"/>
      <c r="E313" s="174"/>
      <c r="F313" s="184"/>
    </row>
    <row r="314" spans="1:6" s="169" customFormat="1" ht="15" customHeight="1" x14ac:dyDescent="0.25">
      <c r="A314" s="170" t="s">
        <v>224</v>
      </c>
      <c r="B314" s="177" t="s">
        <v>284</v>
      </c>
      <c r="C314" s="172"/>
      <c r="D314" s="183"/>
      <c r="E314" s="174"/>
      <c r="F314" s="184"/>
    </row>
    <row r="315" spans="1:6" s="169" customFormat="1" ht="15" customHeight="1" x14ac:dyDescent="0.25">
      <c r="A315" s="170"/>
      <c r="B315" s="253" t="s">
        <v>244</v>
      </c>
      <c r="C315" s="172"/>
      <c r="D315" s="183"/>
      <c r="E315" s="174"/>
      <c r="F315" s="184"/>
    </row>
    <row r="316" spans="1:6" s="169" customFormat="1" ht="15" customHeight="1" x14ac:dyDescent="0.25">
      <c r="A316" s="188">
        <v>1</v>
      </c>
      <c r="B316" s="189" t="s">
        <v>94</v>
      </c>
      <c r="C316" s="172">
        <f>0.27+0.53</f>
        <v>0.8</v>
      </c>
      <c r="D316" s="183" t="s">
        <v>74</v>
      </c>
      <c r="E316" s="174"/>
      <c r="F316" s="184"/>
    </row>
    <row r="317" spans="1:6" s="169" customFormat="1" ht="15" customHeight="1" x14ac:dyDescent="0.25">
      <c r="A317" s="188">
        <v>2</v>
      </c>
      <c r="B317" s="189" t="s">
        <v>303</v>
      </c>
      <c r="C317" s="172">
        <v>0.3</v>
      </c>
      <c r="D317" s="183" t="s">
        <v>74</v>
      </c>
      <c r="E317" s="174"/>
      <c r="F317" s="184"/>
    </row>
    <row r="318" spans="1:6" s="169" customFormat="1" ht="15" customHeight="1" x14ac:dyDescent="0.25">
      <c r="A318" s="188">
        <v>3</v>
      </c>
      <c r="B318" s="218" t="s">
        <v>95</v>
      </c>
      <c r="C318" s="172">
        <f>0.7+0.14</f>
        <v>0.84</v>
      </c>
      <c r="D318" s="183" t="s">
        <v>74</v>
      </c>
      <c r="E318" s="174"/>
      <c r="F318" s="184"/>
    </row>
    <row r="319" spans="1:6" s="169" customFormat="1" ht="5.0999999999999996" customHeight="1" x14ac:dyDescent="0.25">
      <c r="A319" s="188"/>
      <c r="B319" s="218"/>
      <c r="C319" s="172"/>
      <c r="D319" s="183"/>
      <c r="E319" s="174"/>
      <c r="F319" s="184"/>
    </row>
    <row r="320" spans="1:6" s="169" customFormat="1" ht="15" customHeight="1" x14ac:dyDescent="0.25">
      <c r="A320" s="188"/>
      <c r="B320" s="253" t="s">
        <v>304</v>
      </c>
      <c r="C320" s="172"/>
      <c r="D320" s="183"/>
      <c r="E320" s="174"/>
      <c r="F320" s="184"/>
    </row>
    <row r="321" spans="1:6" s="169" customFormat="1" ht="15" customHeight="1" x14ac:dyDescent="0.25">
      <c r="A321" s="188">
        <v>4</v>
      </c>
      <c r="B321" s="218" t="s">
        <v>233</v>
      </c>
      <c r="C321" s="172">
        <f>1.64+0.16+0.02</f>
        <v>1.8199999999999998</v>
      </c>
      <c r="D321" s="183" t="s">
        <v>74</v>
      </c>
      <c r="E321" s="174"/>
      <c r="F321" s="184"/>
    </row>
    <row r="322" spans="1:6" s="169" customFormat="1" ht="15" customHeight="1" x14ac:dyDescent="0.25">
      <c r="A322" s="188">
        <v>5</v>
      </c>
      <c r="B322" s="218" t="s">
        <v>96</v>
      </c>
      <c r="C322" s="172">
        <f>1.78+0.02</f>
        <v>1.8</v>
      </c>
      <c r="D322" s="183" t="s">
        <v>74</v>
      </c>
      <c r="E322" s="174"/>
      <c r="F322" s="184"/>
    </row>
    <row r="323" spans="1:6" s="169" customFormat="1" ht="15" customHeight="1" x14ac:dyDescent="0.25">
      <c r="A323" s="188">
        <v>6</v>
      </c>
      <c r="B323" s="189" t="s">
        <v>97</v>
      </c>
      <c r="C323" s="172">
        <f>0.48+0.51+0.04+0.01</f>
        <v>1.04</v>
      </c>
      <c r="D323" s="183" t="s">
        <v>74</v>
      </c>
      <c r="E323" s="174"/>
      <c r="F323" s="184"/>
    </row>
    <row r="324" spans="1:6" s="169" customFormat="1" ht="5.0999999999999996" customHeight="1" x14ac:dyDescent="0.25">
      <c r="A324" s="188"/>
      <c r="B324" s="189"/>
      <c r="C324" s="172"/>
      <c r="D324" s="183"/>
      <c r="E324" s="174"/>
      <c r="F324" s="184"/>
    </row>
    <row r="325" spans="1:6" s="169" customFormat="1" ht="15" customHeight="1" x14ac:dyDescent="0.25">
      <c r="A325" s="188"/>
      <c r="B325" s="253" t="s">
        <v>245</v>
      </c>
      <c r="C325" s="172"/>
      <c r="D325" s="183"/>
      <c r="E325" s="174"/>
      <c r="F325" s="184"/>
    </row>
    <row r="326" spans="1:6" s="169" customFormat="1" ht="15" customHeight="1" x14ac:dyDescent="0.25">
      <c r="A326" s="188">
        <v>7</v>
      </c>
      <c r="B326" s="189" t="s">
        <v>134</v>
      </c>
      <c r="C326" s="172">
        <f>C309</f>
        <v>6.34</v>
      </c>
      <c r="D326" s="183" t="s">
        <v>74</v>
      </c>
      <c r="E326" s="174"/>
      <c r="F326" s="184"/>
    </row>
    <row r="327" spans="1:6" s="169" customFormat="1" ht="5.0999999999999996" customHeight="1" x14ac:dyDescent="0.25">
      <c r="A327" s="188"/>
      <c r="B327" s="189"/>
      <c r="C327" s="172"/>
      <c r="D327" s="183"/>
      <c r="E327" s="174"/>
      <c r="F327" s="184"/>
    </row>
    <row r="328" spans="1:6" s="169" customFormat="1" ht="15" customHeight="1" x14ac:dyDescent="0.25">
      <c r="A328" s="188"/>
      <c r="B328" s="253" t="s">
        <v>306</v>
      </c>
      <c r="C328" s="172"/>
      <c r="D328" s="183"/>
      <c r="E328" s="174"/>
      <c r="F328" s="184"/>
    </row>
    <row r="329" spans="1:6" s="169" customFormat="1" ht="15" customHeight="1" x14ac:dyDescent="0.25">
      <c r="A329" s="188">
        <v>8</v>
      </c>
      <c r="B329" s="189" t="s">
        <v>135</v>
      </c>
      <c r="C329" s="172">
        <v>6.34</v>
      </c>
      <c r="D329" s="183" t="s">
        <v>74</v>
      </c>
      <c r="E329" s="174"/>
      <c r="F329" s="184"/>
    </row>
    <row r="330" spans="1:6" s="169" customFormat="1" ht="5.0999999999999996" customHeight="1" x14ac:dyDescent="0.25">
      <c r="A330" s="188"/>
      <c r="B330" s="254"/>
      <c r="C330" s="172"/>
      <c r="D330" s="183"/>
      <c r="E330" s="174"/>
      <c r="F330" s="184"/>
    </row>
    <row r="331" spans="1:6" s="169" customFormat="1" ht="15" customHeight="1" x14ac:dyDescent="0.25">
      <c r="A331" s="188"/>
      <c r="B331" s="253" t="s">
        <v>317</v>
      </c>
      <c r="C331" s="172"/>
      <c r="D331" s="183"/>
      <c r="E331" s="174"/>
      <c r="F331" s="184"/>
    </row>
    <row r="332" spans="1:6" s="169" customFormat="1" ht="15" customHeight="1" x14ac:dyDescent="0.25">
      <c r="A332" s="188">
        <v>9</v>
      </c>
      <c r="B332" s="189" t="s">
        <v>318</v>
      </c>
      <c r="C332" s="172">
        <v>0.47</v>
      </c>
      <c r="D332" s="183" t="s">
        <v>74</v>
      </c>
      <c r="E332" s="174"/>
      <c r="F332" s="184"/>
    </row>
    <row r="333" spans="1:6" s="169" customFormat="1" ht="15" customHeight="1" x14ac:dyDescent="0.25">
      <c r="A333" s="188"/>
      <c r="B333" s="189"/>
      <c r="C333" s="172"/>
      <c r="D333" s="183"/>
      <c r="E333" s="174"/>
      <c r="F333" s="184"/>
    </row>
    <row r="334" spans="1:6" s="169" customFormat="1" ht="15" customHeight="1" x14ac:dyDescent="0.25">
      <c r="A334" s="188"/>
      <c r="B334" s="218"/>
      <c r="C334" s="172"/>
      <c r="D334" s="183"/>
      <c r="E334" s="174"/>
      <c r="F334" s="184"/>
    </row>
    <row r="335" spans="1:6" s="169" customFormat="1" ht="15" customHeight="1" x14ac:dyDescent="0.25">
      <c r="A335" s="170" t="s">
        <v>224</v>
      </c>
      <c r="B335" s="177" t="s">
        <v>41</v>
      </c>
      <c r="C335" s="172"/>
      <c r="D335" s="183"/>
      <c r="E335" s="174"/>
      <c r="F335" s="184"/>
    </row>
    <row r="336" spans="1:6" s="169" customFormat="1" ht="15" customHeight="1" x14ac:dyDescent="0.25">
      <c r="A336" s="170"/>
      <c r="B336" s="253" t="s">
        <v>307</v>
      </c>
      <c r="C336" s="172"/>
      <c r="D336" s="183"/>
      <c r="E336" s="174"/>
      <c r="F336" s="184"/>
    </row>
    <row r="337" spans="1:6" s="169" customFormat="1" ht="15" customHeight="1" x14ac:dyDescent="0.25">
      <c r="A337" s="188">
        <v>1</v>
      </c>
      <c r="B337" s="218" t="s">
        <v>96</v>
      </c>
      <c r="C337" s="172">
        <v>2</v>
      </c>
      <c r="D337" s="183" t="s">
        <v>74</v>
      </c>
      <c r="E337" s="174"/>
      <c r="F337" s="184"/>
    </row>
    <row r="338" spans="1:6" s="169" customFormat="1" ht="15" customHeight="1" x14ac:dyDescent="0.25">
      <c r="A338" s="188">
        <v>2</v>
      </c>
      <c r="B338" s="189" t="s">
        <v>97</v>
      </c>
      <c r="C338" s="172">
        <v>0.7</v>
      </c>
      <c r="D338" s="183" t="s">
        <v>74</v>
      </c>
      <c r="E338" s="174"/>
      <c r="F338" s="184"/>
    </row>
    <row r="339" spans="1:6" s="169" customFormat="1" ht="5.0999999999999996" customHeight="1" x14ac:dyDescent="0.25">
      <c r="A339" s="188"/>
      <c r="B339" s="189"/>
      <c r="C339" s="172"/>
      <c r="D339" s="183"/>
      <c r="E339" s="174"/>
      <c r="F339" s="184"/>
    </row>
    <row r="340" spans="1:6" s="169" customFormat="1" ht="15" customHeight="1" x14ac:dyDescent="0.25">
      <c r="A340" s="188"/>
      <c r="B340" s="253" t="s">
        <v>289</v>
      </c>
      <c r="C340" s="172"/>
      <c r="D340" s="183"/>
      <c r="E340" s="174"/>
      <c r="F340" s="184"/>
    </row>
    <row r="341" spans="1:6" s="169" customFormat="1" ht="15" customHeight="1" x14ac:dyDescent="0.25">
      <c r="A341" s="188">
        <v>3</v>
      </c>
      <c r="B341" s="219" t="s">
        <v>308</v>
      </c>
      <c r="C341" s="172">
        <v>3.61</v>
      </c>
      <c r="D341" s="183" t="s">
        <v>74</v>
      </c>
      <c r="E341" s="174"/>
      <c r="F341" s="184"/>
    </row>
    <row r="342" spans="1:6" s="169" customFormat="1" ht="15" customHeight="1" x14ac:dyDescent="0.25">
      <c r="A342" s="188"/>
      <c r="B342" s="219"/>
      <c r="C342" s="172"/>
      <c r="D342" s="183"/>
      <c r="E342" s="174"/>
      <c r="F342" s="184"/>
    </row>
    <row r="343" spans="1:6" s="169" customFormat="1" ht="15" customHeight="1" x14ac:dyDescent="0.25">
      <c r="A343" s="176">
        <v>3.6</v>
      </c>
      <c r="B343" s="180" t="s">
        <v>400</v>
      </c>
      <c r="C343" s="172"/>
      <c r="D343" s="183"/>
      <c r="E343" s="174"/>
      <c r="F343" s="184"/>
    </row>
    <row r="344" spans="1:6" s="169" customFormat="1" ht="15" customHeight="1" x14ac:dyDescent="0.25">
      <c r="A344" s="188" t="s">
        <v>401</v>
      </c>
      <c r="B344" s="177" t="s">
        <v>402</v>
      </c>
      <c r="C344" s="172"/>
      <c r="D344" s="183"/>
      <c r="E344" s="174"/>
      <c r="F344" s="184"/>
    </row>
    <row r="345" spans="1:6" s="169" customFormat="1" ht="38.25" x14ac:dyDescent="0.25">
      <c r="A345" s="188"/>
      <c r="B345" s="189" t="s">
        <v>403</v>
      </c>
      <c r="C345" s="172">
        <v>1</v>
      </c>
      <c r="D345" s="183" t="s">
        <v>26</v>
      </c>
      <c r="E345" s="174"/>
      <c r="F345" s="184"/>
    </row>
    <row r="346" spans="1:6" s="169" customFormat="1" ht="15" customHeight="1" x14ac:dyDescent="0.25">
      <c r="A346" s="188"/>
      <c r="B346" s="253"/>
      <c r="C346" s="172"/>
      <c r="D346" s="183"/>
      <c r="E346" s="174"/>
      <c r="F346" s="184"/>
    </row>
    <row r="347" spans="1:6" s="169" customFormat="1" ht="15" customHeight="1" x14ac:dyDescent="0.25">
      <c r="A347" s="188" t="s">
        <v>408</v>
      </c>
      <c r="B347" s="177" t="s">
        <v>407</v>
      </c>
      <c r="C347" s="172"/>
      <c r="D347" s="183"/>
      <c r="E347" s="174"/>
      <c r="F347" s="184"/>
    </row>
    <row r="348" spans="1:6" s="169" customFormat="1" ht="25.5" x14ac:dyDescent="0.25">
      <c r="A348" s="188"/>
      <c r="B348" s="189" t="s">
        <v>614</v>
      </c>
      <c r="C348" s="172">
        <v>1</v>
      </c>
      <c r="D348" s="183" t="s">
        <v>26</v>
      </c>
      <c r="E348" s="174"/>
      <c r="F348" s="184"/>
    </row>
    <row r="349" spans="1:6" s="169" customFormat="1" ht="15" customHeight="1" x14ac:dyDescent="0.25">
      <c r="A349" s="188"/>
      <c r="B349" s="189"/>
      <c r="C349" s="172"/>
      <c r="D349" s="183"/>
      <c r="E349" s="174"/>
      <c r="F349" s="184"/>
    </row>
    <row r="350" spans="1:6" s="169" customFormat="1" ht="15" customHeight="1" x14ac:dyDescent="0.25">
      <c r="A350" s="188" t="s">
        <v>409</v>
      </c>
      <c r="B350" s="177" t="s">
        <v>404</v>
      </c>
      <c r="C350" s="172"/>
      <c r="D350" s="183"/>
      <c r="E350" s="174"/>
      <c r="F350" s="184"/>
    </row>
    <row r="351" spans="1:6" s="169" customFormat="1" ht="25.5" x14ac:dyDescent="0.25">
      <c r="A351" s="188"/>
      <c r="B351" s="189" t="s">
        <v>616</v>
      </c>
      <c r="C351" s="172">
        <v>1</v>
      </c>
      <c r="D351" s="183" t="s">
        <v>26</v>
      </c>
      <c r="E351" s="174"/>
      <c r="F351" s="184"/>
    </row>
    <row r="352" spans="1:6" s="169" customFormat="1" ht="15" customHeight="1" x14ac:dyDescent="0.25">
      <c r="A352" s="188"/>
      <c r="B352" s="189"/>
      <c r="C352" s="172"/>
      <c r="D352" s="183"/>
      <c r="E352" s="174"/>
      <c r="F352" s="184"/>
    </row>
    <row r="353" spans="1:6" s="328" customFormat="1" ht="15" customHeight="1" x14ac:dyDescent="0.25">
      <c r="A353" s="188" t="s">
        <v>410</v>
      </c>
      <c r="B353" s="177" t="s">
        <v>405</v>
      </c>
      <c r="C353" s="172"/>
      <c r="D353" s="183"/>
      <c r="E353" s="174"/>
      <c r="F353" s="184"/>
    </row>
    <row r="354" spans="1:6" s="328" customFormat="1" ht="25.5" x14ac:dyDescent="0.25">
      <c r="A354" s="188"/>
      <c r="B354" s="189" t="s">
        <v>615</v>
      </c>
      <c r="C354" s="172">
        <v>1</v>
      </c>
      <c r="D354" s="183" t="s">
        <v>26</v>
      </c>
      <c r="E354" s="174"/>
      <c r="F354" s="184"/>
    </row>
    <row r="355" spans="1:6" s="169" customFormat="1" ht="15" customHeight="1" x14ac:dyDescent="0.25">
      <c r="A355" s="188"/>
      <c r="B355" s="189"/>
      <c r="C355" s="172"/>
      <c r="D355" s="183"/>
      <c r="E355" s="174"/>
      <c r="F355" s="184"/>
    </row>
    <row r="356" spans="1:6" s="169" customFormat="1" ht="15" customHeight="1" x14ac:dyDescent="0.25">
      <c r="A356" s="188"/>
      <c r="B356" s="219"/>
      <c r="C356" s="172"/>
      <c r="D356" s="183"/>
      <c r="E356" s="174"/>
      <c r="F356" s="184"/>
    </row>
    <row r="357" spans="1:6" s="169" customFormat="1" ht="15" customHeight="1" x14ac:dyDescent="0.25">
      <c r="A357" s="188"/>
      <c r="B357" s="219"/>
      <c r="C357" s="172"/>
      <c r="D357" s="183"/>
      <c r="E357" s="174"/>
      <c r="F357" s="184"/>
    </row>
    <row r="358" spans="1:6" s="169" customFormat="1" ht="15" customHeight="1" x14ac:dyDescent="0.25">
      <c r="A358" s="188"/>
      <c r="B358" s="219"/>
      <c r="C358" s="172"/>
      <c r="D358" s="183"/>
      <c r="E358" s="174"/>
      <c r="F358" s="184"/>
    </row>
    <row r="359" spans="1:6" s="169" customFormat="1" ht="15" customHeight="1" x14ac:dyDescent="0.25">
      <c r="A359" s="188"/>
      <c r="B359" s="219"/>
      <c r="C359" s="172"/>
      <c r="D359" s="183"/>
      <c r="E359" s="174"/>
      <c r="F359" s="184"/>
    </row>
    <row r="360" spans="1:6" s="169" customFormat="1" ht="15" customHeight="1" x14ac:dyDescent="0.25">
      <c r="A360" s="188"/>
      <c r="B360" s="219"/>
      <c r="C360" s="172"/>
      <c r="D360" s="183"/>
      <c r="E360" s="174"/>
      <c r="F360" s="184"/>
    </row>
    <row r="361" spans="1:6" s="169" customFormat="1" ht="15" customHeight="1" x14ac:dyDescent="0.25">
      <c r="A361" s="188"/>
      <c r="B361" s="219"/>
      <c r="C361" s="172"/>
      <c r="D361" s="183"/>
      <c r="E361" s="174"/>
      <c r="F361" s="184"/>
    </row>
    <row r="362" spans="1:6" s="169" customFormat="1" ht="15" customHeight="1" x14ac:dyDescent="0.25">
      <c r="A362" s="188"/>
      <c r="B362" s="219"/>
      <c r="C362" s="172"/>
      <c r="D362" s="183"/>
      <c r="E362" s="174"/>
      <c r="F362" s="184"/>
    </row>
    <row r="363" spans="1:6" s="169" customFormat="1" ht="15" customHeight="1" x14ac:dyDescent="0.25">
      <c r="A363" s="188"/>
      <c r="B363" s="219"/>
      <c r="C363" s="172"/>
      <c r="D363" s="183"/>
      <c r="E363" s="174"/>
      <c r="F363" s="184"/>
    </row>
    <row r="364" spans="1:6" s="169" customFormat="1" ht="15" customHeight="1" x14ac:dyDescent="0.25">
      <c r="A364" s="188"/>
      <c r="B364" s="219"/>
      <c r="C364" s="172"/>
      <c r="D364" s="183"/>
      <c r="E364" s="174"/>
      <c r="F364" s="184"/>
    </row>
    <row r="365" spans="1:6" s="169" customFormat="1" ht="15" customHeight="1" x14ac:dyDescent="0.25">
      <c r="A365" s="255"/>
      <c r="B365" s="256"/>
      <c r="C365" s="224"/>
      <c r="D365" s="225"/>
      <c r="E365" s="226"/>
      <c r="F365" s="257"/>
    </row>
    <row r="366" spans="1:6" s="169" customFormat="1" ht="15" customHeight="1" x14ac:dyDescent="0.25">
      <c r="A366" s="258"/>
      <c r="B366" s="259" t="s">
        <v>98</v>
      </c>
      <c r="C366" s="260"/>
      <c r="D366" s="203"/>
      <c r="E366" s="204"/>
      <c r="F366" s="261"/>
    </row>
    <row r="367" spans="1:6" s="169" customFormat="1" ht="15" customHeight="1" x14ac:dyDescent="0.25">
      <c r="A367" s="196"/>
      <c r="B367" s="197" t="s">
        <v>50</v>
      </c>
      <c r="C367" s="198"/>
      <c r="D367" s="199"/>
      <c r="E367" s="200"/>
      <c r="F367" s="201"/>
    </row>
    <row r="368" spans="1:6" s="169" customFormat="1" ht="15" customHeight="1" x14ac:dyDescent="0.25">
      <c r="A368" s="262"/>
      <c r="B368" s="158" t="s">
        <v>51</v>
      </c>
      <c r="C368" s="263"/>
      <c r="D368" s="264"/>
      <c r="E368" s="265"/>
      <c r="F368" s="266"/>
    </row>
    <row r="369" spans="1:6" s="169" customFormat="1" ht="15" customHeight="1" x14ac:dyDescent="0.25">
      <c r="A369" s="170"/>
      <c r="B369" s="171" t="s">
        <v>52</v>
      </c>
      <c r="C369" s="172"/>
      <c r="D369" s="183"/>
      <c r="E369" s="174"/>
      <c r="F369" s="175"/>
    </row>
    <row r="370" spans="1:6" s="169" customFormat="1" ht="15" customHeight="1" x14ac:dyDescent="0.25">
      <c r="A370" s="176">
        <v>4.0999999999999996</v>
      </c>
      <c r="B370" s="267" t="s">
        <v>86</v>
      </c>
      <c r="C370" s="172"/>
      <c r="D370" s="183"/>
      <c r="E370" s="174"/>
      <c r="F370" s="175"/>
    </row>
    <row r="371" spans="1:6" s="169" customFormat="1" ht="51.75" customHeight="1" x14ac:dyDescent="0.25">
      <c r="A371" s="170"/>
      <c r="B371" s="189" t="s">
        <v>136</v>
      </c>
      <c r="C371" s="172"/>
      <c r="D371" s="183"/>
      <c r="E371" s="174"/>
      <c r="F371" s="175"/>
    </row>
    <row r="372" spans="1:6" s="169" customFormat="1" ht="25.5" x14ac:dyDescent="0.25">
      <c r="A372" s="170"/>
      <c r="B372" s="189" t="s">
        <v>141</v>
      </c>
      <c r="C372" s="172"/>
      <c r="D372" s="183"/>
      <c r="E372" s="174"/>
      <c r="F372" s="175"/>
    </row>
    <row r="373" spans="1:6" s="169" customFormat="1" ht="15" customHeight="1" x14ac:dyDescent="0.25">
      <c r="A373" s="170"/>
      <c r="B373" s="189"/>
      <c r="C373" s="172"/>
      <c r="D373" s="183"/>
      <c r="E373" s="174"/>
      <c r="F373" s="175"/>
    </row>
    <row r="374" spans="1:6" s="169" customFormat="1" ht="15" customHeight="1" x14ac:dyDescent="0.25">
      <c r="A374" s="176">
        <v>4.2</v>
      </c>
      <c r="B374" s="177" t="s">
        <v>137</v>
      </c>
      <c r="C374" s="172"/>
      <c r="D374" s="183"/>
      <c r="E374" s="174"/>
      <c r="F374" s="184"/>
    </row>
    <row r="375" spans="1:6" s="169" customFormat="1" ht="3" customHeight="1" x14ac:dyDescent="0.25">
      <c r="A375" s="170"/>
      <c r="B375" s="189"/>
      <c r="C375" s="172"/>
      <c r="D375" s="183"/>
      <c r="E375" s="174"/>
      <c r="F375" s="175"/>
    </row>
    <row r="376" spans="1:6" s="169" customFormat="1" ht="15" customHeight="1" x14ac:dyDescent="0.25">
      <c r="A376" s="170" t="s">
        <v>138</v>
      </c>
      <c r="B376" s="253" t="s">
        <v>310</v>
      </c>
      <c r="C376" s="172"/>
      <c r="D376" s="183"/>
      <c r="E376" s="174"/>
      <c r="F376" s="184"/>
    </row>
    <row r="377" spans="1:6" s="169" customFormat="1" ht="15" customHeight="1" x14ac:dyDescent="0.25">
      <c r="A377" s="188">
        <v>1</v>
      </c>
      <c r="B377" s="189" t="s">
        <v>312</v>
      </c>
      <c r="C377" s="172">
        <f>220.36*0.045</f>
        <v>9.9161999999999999</v>
      </c>
      <c r="D377" s="183" t="s">
        <v>29</v>
      </c>
      <c r="E377" s="174"/>
      <c r="F377" s="184"/>
    </row>
    <row r="378" spans="1:6" s="169" customFormat="1" ht="15" customHeight="1" x14ac:dyDescent="0.25">
      <c r="A378" s="188">
        <v>2</v>
      </c>
      <c r="B378" s="189" t="s">
        <v>53</v>
      </c>
      <c r="C378" s="172">
        <v>475.15</v>
      </c>
      <c r="D378" s="183" t="s">
        <v>29</v>
      </c>
      <c r="E378" s="183"/>
      <c r="F378" s="184"/>
    </row>
    <row r="379" spans="1:6" s="169" customFormat="1" ht="15" customHeight="1" x14ac:dyDescent="0.25">
      <c r="A379" s="188">
        <v>3</v>
      </c>
      <c r="B379" s="189" t="s">
        <v>234</v>
      </c>
      <c r="C379" s="172">
        <v>353.95</v>
      </c>
      <c r="D379" s="183" t="s">
        <v>29</v>
      </c>
      <c r="E379" s="183"/>
      <c r="F379" s="184"/>
    </row>
    <row r="380" spans="1:6" s="169" customFormat="1" ht="15" customHeight="1" x14ac:dyDescent="0.25">
      <c r="A380" s="188">
        <v>4</v>
      </c>
      <c r="B380" s="189" t="s">
        <v>222</v>
      </c>
      <c r="C380" s="172">
        <v>339.11</v>
      </c>
      <c r="D380" s="183" t="s">
        <v>29</v>
      </c>
      <c r="E380" s="183"/>
      <c r="F380" s="184"/>
    </row>
    <row r="381" spans="1:6" s="169" customFormat="1" ht="15" customHeight="1" x14ac:dyDescent="0.25">
      <c r="A381" s="188">
        <v>5</v>
      </c>
      <c r="B381" s="189" t="s">
        <v>309</v>
      </c>
      <c r="C381" s="172">
        <v>219.42</v>
      </c>
      <c r="D381" s="183" t="s">
        <v>29</v>
      </c>
      <c r="E381" s="183"/>
      <c r="F381" s="184"/>
    </row>
    <row r="382" spans="1:6" s="169" customFormat="1" ht="15" customHeight="1" x14ac:dyDescent="0.25">
      <c r="A382" s="188"/>
      <c r="B382" s="189"/>
      <c r="C382" s="172"/>
      <c r="D382" s="183"/>
      <c r="E382" s="183"/>
      <c r="F382" s="184"/>
    </row>
    <row r="383" spans="1:6" s="169" customFormat="1" ht="15" customHeight="1" x14ac:dyDescent="0.25">
      <c r="A383" s="176">
        <v>4.3</v>
      </c>
      <c r="B383" s="177" t="s">
        <v>140</v>
      </c>
      <c r="C383" s="172"/>
      <c r="D383" s="183"/>
      <c r="E383" s="174"/>
      <c r="F383" s="184"/>
    </row>
    <row r="384" spans="1:6" s="169" customFormat="1" ht="3" customHeight="1" x14ac:dyDescent="0.25">
      <c r="A384" s="170"/>
      <c r="B384" s="189"/>
      <c r="C384" s="172"/>
      <c r="D384" s="183"/>
      <c r="E384" s="174"/>
      <c r="F384" s="175"/>
    </row>
    <row r="385" spans="1:6" s="169" customFormat="1" ht="15" customHeight="1" x14ac:dyDescent="0.25">
      <c r="A385" s="170" t="s">
        <v>142</v>
      </c>
      <c r="B385" s="253" t="s">
        <v>311</v>
      </c>
      <c r="C385" s="172"/>
      <c r="D385" s="183"/>
      <c r="E385" s="174"/>
      <c r="F385" s="184"/>
    </row>
    <row r="386" spans="1:6" s="169" customFormat="1" ht="15" customHeight="1" x14ac:dyDescent="0.25">
      <c r="A386" s="188">
        <v>1</v>
      </c>
      <c r="B386" s="189" t="s">
        <v>2</v>
      </c>
      <c r="C386" s="172">
        <v>410.65</v>
      </c>
      <c r="D386" s="183" t="s">
        <v>29</v>
      </c>
      <c r="E386" s="183"/>
      <c r="F386" s="184"/>
    </row>
    <row r="387" spans="1:6" s="169" customFormat="1" ht="15" customHeight="1" x14ac:dyDescent="0.25">
      <c r="A387" s="188">
        <v>2</v>
      </c>
      <c r="B387" s="189" t="s">
        <v>139</v>
      </c>
      <c r="C387" s="172">
        <v>382.84</v>
      </c>
      <c r="D387" s="183" t="s">
        <v>29</v>
      </c>
      <c r="E387" s="183"/>
      <c r="F387" s="184"/>
    </row>
    <row r="388" spans="1:6" s="169" customFormat="1" ht="15" customHeight="1" x14ac:dyDescent="0.25">
      <c r="A388" s="188">
        <v>3</v>
      </c>
      <c r="B388" s="189" t="s">
        <v>221</v>
      </c>
      <c r="C388" s="172">
        <v>367.7</v>
      </c>
      <c r="D388" s="183" t="s">
        <v>29</v>
      </c>
      <c r="E388" s="183"/>
      <c r="F388" s="184"/>
    </row>
    <row r="389" spans="1:6" s="169" customFormat="1" ht="15" customHeight="1" x14ac:dyDescent="0.25">
      <c r="A389" s="188">
        <v>4</v>
      </c>
      <c r="B389" s="189" t="s">
        <v>313</v>
      </c>
      <c r="C389" s="172">
        <v>142.08000000000001</v>
      </c>
      <c r="D389" s="183" t="s">
        <v>29</v>
      </c>
      <c r="E389" s="183"/>
      <c r="F389" s="184"/>
    </row>
    <row r="390" spans="1:6" s="169" customFormat="1" ht="15" customHeight="1" x14ac:dyDescent="0.25">
      <c r="A390" s="188"/>
      <c r="B390" s="189"/>
      <c r="C390" s="172"/>
      <c r="D390" s="183"/>
      <c r="E390" s="183"/>
      <c r="F390" s="184"/>
    </row>
    <row r="391" spans="1:6" s="169" customFormat="1" ht="15" customHeight="1" x14ac:dyDescent="0.25">
      <c r="A391" s="176">
        <v>4.4000000000000004</v>
      </c>
      <c r="B391" s="177" t="s">
        <v>99</v>
      </c>
      <c r="C391" s="172"/>
      <c r="D391" s="183"/>
      <c r="E391" s="174"/>
      <c r="F391" s="184"/>
    </row>
    <row r="392" spans="1:6" s="169" customFormat="1" ht="38.25" x14ac:dyDescent="0.25">
      <c r="A392" s="170" t="s">
        <v>143</v>
      </c>
      <c r="B392" s="248" t="s">
        <v>430</v>
      </c>
      <c r="C392" s="172"/>
      <c r="D392" s="183"/>
      <c r="E392" s="174"/>
      <c r="F392" s="184"/>
    </row>
    <row r="393" spans="1:6" s="169" customFormat="1" ht="12.75" x14ac:dyDescent="0.25">
      <c r="A393" s="188">
        <v>1</v>
      </c>
      <c r="B393" s="189" t="s">
        <v>312</v>
      </c>
      <c r="C393" s="172">
        <f>C377*2</f>
        <v>19.8324</v>
      </c>
      <c r="D393" s="183" t="s">
        <v>29</v>
      </c>
      <c r="E393" s="174"/>
      <c r="F393" s="184"/>
    </row>
    <row r="394" spans="1:6" s="169" customFormat="1" ht="12.75" x14ac:dyDescent="0.25">
      <c r="A394" s="188">
        <v>2</v>
      </c>
      <c r="B394" s="189" t="s">
        <v>2</v>
      </c>
      <c r="C394" s="172">
        <f>C378</f>
        <v>475.15</v>
      </c>
      <c r="D394" s="183" t="s">
        <v>29</v>
      </c>
      <c r="E394" s="174"/>
      <c r="F394" s="184"/>
    </row>
    <row r="395" spans="1:6" s="169" customFormat="1" ht="15" customHeight="1" x14ac:dyDescent="0.25">
      <c r="A395" s="188">
        <v>3</v>
      </c>
      <c r="B395" s="189" t="s">
        <v>139</v>
      </c>
      <c r="C395" s="172">
        <f t="shared" ref="C395:C397" si="0">C379</f>
        <v>353.95</v>
      </c>
      <c r="D395" s="183" t="s">
        <v>29</v>
      </c>
      <c r="E395" s="183"/>
      <c r="F395" s="184"/>
    </row>
    <row r="396" spans="1:6" s="169" customFormat="1" ht="15" customHeight="1" x14ac:dyDescent="0.25">
      <c r="A396" s="188">
        <v>4</v>
      </c>
      <c r="B396" s="189" t="s">
        <v>221</v>
      </c>
      <c r="C396" s="172">
        <f t="shared" si="0"/>
        <v>339.11</v>
      </c>
      <c r="D396" s="183" t="s">
        <v>29</v>
      </c>
      <c r="E396" s="183"/>
      <c r="F396" s="184"/>
    </row>
    <row r="397" spans="1:6" s="169" customFormat="1" ht="15" customHeight="1" x14ac:dyDescent="0.25">
      <c r="A397" s="188">
        <v>5</v>
      </c>
      <c r="B397" s="189" t="s">
        <v>313</v>
      </c>
      <c r="C397" s="172">
        <f t="shared" si="0"/>
        <v>219.42</v>
      </c>
      <c r="D397" s="183" t="s">
        <v>29</v>
      </c>
      <c r="E397" s="183"/>
      <c r="F397" s="184"/>
    </row>
    <row r="398" spans="1:6" s="169" customFormat="1" ht="15" customHeight="1" x14ac:dyDescent="0.25">
      <c r="A398" s="188">
        <v>6</v>
      </c>
      <c r="B398" s="189" t="s">
        <v>314</v>
      </c>
      <c r="C398" s="172">
        <v>14.12</v>
      </c>
      <c r="D398" s="183" t="s">
        <v>29</v>
      </c>
      <c r="E398" s="183"/>
      <c r="F398" s="184"/>
    </row>
    <row r="399" spans="1:6" s="169" customFormat="1" ht="15" customHeight="1" x14ac:dyDescent="0.25">
      <c r="A399" s="188">
        <v>7</v>
      </c>
      <c r="B399" s="189" t="s">
        <v>315</v>
      </c>
      <c r="C399" s="172">
        <v>113.24</v>
      </c>
      <c r="D399" s="183" t="s">
        <v>29</v>
      </c>
      <c r="E399" s="183"/>
      <c r="F399" s="184"/>
    </row>
    <row r="400" spans="1:6" s="169" customFormat="1" ht="15" customHeight="1" x14ac:dyDescent="0.25">
      <c r="A400" s="188"/>
      <c r="B400" s="189"/>
      <c r="C400" s="172"/>
      <c r="D400" s="183"/>
      <c r="E400" s="183"/>
      <c r="F400" s="184"/>
    </row>
    <row r="401" spans="1:6" s="169" customFormat="1" ht="38.25" x14ac:dyDescent="0.25">
      <c r="A401" s="170" t="s">
        <v>144</v>
      </c>
      <c r="B401" s="248" t="s">
        <v>431</v>
      </c>
      <c r="C401" s="172"/>
      <c r="D401" s="183"/>
      <c r="E401" s="174"/>
      <c r="F401" s="184"/>
    </row>
    <row r="402" spans="1:6" s="169" customFormat="1" ht="12.75" x14ac:dyDescent="0.25">
      <c r="A402" s="188">
        <v>1</v>
      </c>
      <c r="B402" s="189" t="s">
        <v>2</v>
      </c>
      <c r="C402" s="172">
        <f>C378+(C386*2)</f>
        <v>1296.4499999999998</v>
      </c>
      <c r="D402" s="183" t="s">
        <v>29</v>
      </c>
      <c r="E402" s="174"/>
      <c r="F402" s="184"/>
    </row>
    <row r="403" spans="1:6" s="169" customFormat="1" ht="12.75" x14ac:dyDescent="0.25">
      <c r="A403" s="188">
        <v>2</v>
      </c>
      <c r="B403" s="189" t="s">
        <v>139</v>
      </c>
      <c r="C403" s="172">
        <f>C379+(C387*2)</f>
        <v>1119.6299999999999</v>
      </c>
      <c r="D403" s="183" t="s">
        <v>29</v>
      </c>
      <c r="E403" s="174"/>
      <c r="F403" s="184"/>
    </row>
    <row r="404" spans="1:6" s="169" customFormat="1" ht="12.75" x14ac:dyDescent="0.25">
      <c r="A404" s="188">
        <v>3</v>
      </c>
      <c r="B404" s="189" t="s">
        <v>221</v>
      </c>
      <c r="C404" s="172">
        <f>C380+(C388*2)</f>
        <v>1074.51</v>
      </c>
      <c r="D404" s="183" t="s">
        <v>29</v>
      </c>
      <c r="E404" s="174"/>
      <c r="F404" s="184"/>
    </row>
    <row r="405" spans="1:6" s="169" customFormat="1" ht="12.75" x14ac:dyDescent="0.25">
      <c r="A405" s="188">
        <v>4</v>
      </c>
      <c r="B405" s="189" t="s">
        <v>313</v>
      </c>
      <c r="C405" s="172">
        <f>C381+(C389*2)</f>
        <v>503.58000000000004</v>
      </c>
      <c r="D405" s="183" t="s">
        <v>29</v>
      </c>
      <c r="E405" s="174"/>
      <c r="F405" s="184"/>
    </row>
    <row r="406" spans="1:6" s="169" customFormat="1" ht="12.75" x14ac:dyDescent="0.25">
      <c r="A406" s="170"/>
      <c r="B406" s="248"/>
      <c r="C406" s="172"/>
      <c r="D406" s="183"/>
      <c r="E406" s="174"/>
      <c r="F406" s="184"/>
    </row>
    <row r="407" spans="1:6" s="169" customFormat="1" ht="15" customHeight="1" x14ac:dyDescent="0.25">
      <c r="A407" s="176">
        <v>4.5</v>
      </c>
      <c r="B407" s="267" t="s">
        <v>145</v>
      </c>
      <c r="C407" s="172"/>
      <c r="D407" s="183"/>
      <c r="E407" s="183"/>
      <c r="F407" s="184"/>
    </row>
    <row r="408" spans="1:6" s="169" customFormat="1" ht="25.5" x14ac:dyDescent="0.25">
      <c r="A408" s="170"/>
      <c r="B408" s="181" t="s">
        <v>235</v>
      </c>
      <c r="C408" s="172"/>
      <c r="D408" s="183"/>
      <c r="E408" s="183"/>
      <c r="F408" s="184"/>
    </row>
    <row r="409" spans="1:6" s="169" customFormat="1" ht="5.0999999999999996" customHeight="1" x14ac:dyDescent="0.25">
      <c r="A409" s="170"/>
      <c r="B409" s="181"/>
      <c r="C409" s="172"/>
      <c r="D409" s="183"/>
      <c r="E409" s="183"/>
      <c r="F409" s="184"/>
    </row>
    <row r="410" spans="1:6" s="169" customFormat="1" ht="15" customHeight="1" x14ac:dyDescent="0.25">
      <c r="A410" s="188">
        <v>1</v>
      </c>
      <c r="B410" s="189" t="s">
        <v>53</v>
      </c>
      <c r="C410" s="172">
        <v>469.05</v>
      </c>
      <c r="D410" s="183" t="s">
        <v>29</v>
      </c>
      <c r="E410" s="183"/>
      <c r="F410" s="184"/>
    </row>
    <row r="411" spans="1:6" s="169" customFormat="1" ht="15" customHeight="1" x14ac:dyDescent="0.25">
      <c r="A411" s="188">
        <v>2</v>
      </c>
      <c r="B411" s="189" t="s">
        <v>39</v>
      </c>
      <c r="C411" s="172">
        <v>469.05</v>
      </c>
      <c r="D411" s="183" t="s">
        <v>29</v>
      </c>
      <c r="E411" s="183"/>
      <c r="F411" s="184"/>
    </row>
    <row r="412" spans="1:6" s="169" customFormat="1" ht="15" customHeight="1" x14ac:dyDescent="0.25">
      <c r="A412" s="188">
        <v>3</v>
      </c>
      <c r="B412" s="189" t="s">
        <v>222</v>
      </c>
      <c r="C412" s="172">
        <v>469.05</v>
      </c>
      <c r="D412" s="183" t="s">
        <v>29</v>
      </c>
      <c r="E412" s="183"/>
      <c r="F412" s="184"/>
    </row>
    <row r="413" spans="1:6" s="169" customFormat="1" ht="15" customHeight="1" x14ac:dyDescent="0.25">
      <c r="A413" s="188">
        <v>4</v>
      </c>
      <c r="B413" s="189" t="s">
        <v>319</v>
      </c>
      <c r="C413" s="172">
        <v>469.05</v>
      </c>
      <c r="D413" s="183" t="s">
        <v>29</v>
      </c>
      <c r="E413" s="183"/>
      <c r="F413" s="184"/>
    </row>
    <row r="414" spans="1:6" s="169" customFormat="1" ht="15" customHeight="1" x14ac:dyDescent="0.25">
      <c r="A414" s="188">
        <v>5</v>
      </c>
      <c r="B414" s="189" t="s">
        <v>289</v>
      </c>
      <c r="C414" s="172">
        <v>30.86</v>
      </c>
      <c r="D414" s="183" t="s">
        <v>29</v>
      </c>
      <c r="E414" s="183"/>
      <c r="F414" s="184"/>
    </row>
    <row r="415" spans="1:6" s="169" customFormat="1" ht="15" customHeight="1" x14ac:dyDescent="0.25">
      <c r="A415" s="188"/>
      <c r="B415" s="189"/>
      <c r="C415" s="172"/>
      <c r="D415" s="183"/>
      <c r="E415" s="183"/>
      <c r="F415" s="184"/>
    </row>
    <row r="416" spans="1:6" s="169" customFormat="1" ht="15" customHeight="1" x14ac:dyDescent="0.25">
      <c r="A416" s="188"/>
      <c r="B416" s="189"/>
      <c r="C416" s="172"/>
      <c r="D416" s="183"/>
      <c r="E416" s="183"/>
      <c r="F416" s="184"/>
    </row>
    <row r="417" spans="1:6" s="169" customFormat="1" ht="15" customHeight="1" x14ac:dyDescent="0.25">
      <c r="A417" s="188"/>
      <c r="B417" s="189"/>
      <c r="C417" s="172"/>
      <c r="D417" s="183"/>
      <c r="E417" s="183"/>
      <c r="F417" s="184"/>
    </row>
    <row r="418" spans="1:6" s="169" customFormat="1" ht="15" customHeight="1" x14ac:dyDescent="0.25">
      <c r="A418" s="188"/>
      <c r="B418" s="189"/>
      <c r="C418" s="172"/>
      <c r="D418" s="183"/>
      <c r="E418" s="183"/>
      <c r="F418" s="184"/>
    </row>
    <row r="419" spans="1:6" s="169" customFormat="1" ht="15" customHeight="1" x14ac:dyDescent="0.25">
      <c r="A419" s="188"/>
      <c r="B419" s="189"/>
      <c r="C419" s="172"/>
      <c r="D419" s="183"/>
      <c r="E419" s="183"/>
      <c r="F419" s="184"/>
    </row>
    <row r="420" spans="1:6" s="169" customFormat="1" ht="15" customHeight="1" x14ac:dyDescent="0.25">
      <c r="A420" s="188"/>
      <c r="B420" s="189"/>
      <c r="C420" s="172"/>
      <c r="D420" s="183"/>
      <c r="E420" s="183"/>
      <c r="F420" s="184"/>
    </row>
    <row r="421" spans="1:6" s="169" customFormat="1" ht="15" customHeight="1" x14ac:dyDescent="0.25">
      <c r="A421" s="188"/>
      <c r="B421" s="189"/>
      <c r="C421" s="172"/>
      <c r="D421" s="183"/>
      <c r="E421" s="174"/>
      <c r="F421" s="175"/>
    </row>
    <row r="422" spans="1:6" s="169" customFormat="1" ht="15" customHeight="1" x14ac:dyDescent="0.25">
      <c r="A422" s="190"/>
      <c r="B422" s="228" t="s">
        <v>54</v>
      </c>
      <c r="C422" s="192"/>
      <c r="D422" s="193"/>
      <c r="E422" s="194"/>
      <c r="F422" s="195"/>
    </row>
    <row r="423" spans="1:6" s="268" customFormat="1" ht="15" customHeight="1" x14ac:dyDescent="0.25">
      <c r="A423" s="196"/>
      <c r="B423" s="197" t="s">
        <v>55</v>
      </c>
      <c r="C423" s="198"/>
      <c r="D423" s="199"/>
      <c r="E423" s="200"/>
      <c r="F423" s="201"/>
    </row>
    <row r="424" spans="1:6" s="169" customFormat="1" ht="15" customHeight="1" x14ac:dyDescent="0.25">
      <c r="A424" s="262"/>
      <c r="B424" s="158" t="s">
        <v>56</v>
      </c>
      <c r="C424" s="263"/>
      <c r="D424" s="269"/>
      <c r="E424" s="265"/>
      <c r="F424" s="266"/>
    </row>
    <row r="425" spans="1:6" s="169" customFormat="1" ht="15" customHeight="1" x14ac:dyDescent="0.25">
      <c r="A425" s="170"/>
      <c r="B425" s="171" t="s">
        <v>416</v>
      </c>
      <c r="C425" s="172"/>
      <c r="D425" s="173"/>
      <c r="E425" s="174"/>
      <c r="F425" s="175"/>
    </row>
    <row r="426" spans="1:6" s="169" customFormat="1" ht="15" customHeight="1" x14ac:dyDescent="0.25">
      <c r="A426" s="170"/>
      <c r="B426" s="171"/>
      <c r="C426" s="172"/>
      <c r="D426" s="173"/>
      <c r="E426" s="174"/>
      <c r="F426" s="175"/>
    </row>
    <row r="427" spans="1:6" s="169" customFormat="1" ht="15" customHeight="1" x14ac:dyDescent="0.25">
      <c r="A427" s="176">
        <v>5.0999999999999996</v>
      </c>
      <c r="B427" s="180" t="s">
        <v>86</v>
      </c>
      <c r="C427" s="172"/>
      <c r="D427" s="173"/>
      <c r="E427" s="174"/>
      <c r="F427" s="175"/>
    </row>
    <row r="428" spans="1:6" s="169" customFormat="1" ht="53.25" customHeight="1" x14ac:dyDescent="0.25">
      <c r="A428" s="170"/>
      <c r="B428" s="189" t="s">
        <v>236</v>
      </c>
      <c r="C428" s="172"/>
      <c r="D428" s="182">
        <v>0</v>
      </c>
      <c r="E428" s="174"/>
      <c r="F428" s="184"/>
    </row>
    <row r="429" spans="1:6" s="169" customFormat="1" ht="12.75" x14ac:dyDescent="0.25">
      <c r="A429" s="170"/>
      <c r="B429" s="189" t="s">
        <v>100</v>
      </c>
      <c r="C429" s="172"/>
      <c r="D429" s="182">
        <v>0</v>
      </c>
      <c r="E429" s="174"/>
      <c r="F429" s="175"/>
    </row>
    <row r="430" spans="1:6" s="169" customFormat="1" ht="25.5" x14ac:dyDescent="0.25">
      <c r="A430" s="170"/>
      <c r="B430" s="189" t="s">
        <v>101</v>
      </c>
      <c r="C430" s="172"/>
      <c r="D430" s="182"/>
      <c r="E430" s="174"/>
      <c r="F430" s="175"/>
    </row>
    <row r="431" spans="1:6" s="169" customFormat="1" ht="15" customHeight="1" x14ac:dyDescent="0.25">
      <c r="A431" s="170"/>
      <c r="B431" s="189"/>
      <c r="C431" s="172"/>
      <c r="D431" s="182"/>
      <c r="E431" s="174"/>
      <c r="F431" s="175"/>
    </row>
    <row r="432" spans="1:6" s="222" customFormat="1" ht="15" customHeight="1" x14ac:dyDescent="0.25">
      <c r="A432" s="176">
        <v>5.2</v>
      </c>
      <c r="B432" s="270" t="s">
        <v>350</v>
      </c>
      <c r="C432" s="172"/>
      <c r="D432" s="182"/>
      <c r="E432" s="174"/>
      <c r="F432" s="175"/>
    </row>
    <row r="433" spans="1:6" s="169" customFormat="1" ht="5.0999999999999996" customHeight="1" x14ac:dyDescent="0.25">
      <c r="A433" s="188"/>
      <c r="B433" s="253"/>
      <c r="C433" s="172"/>
      <c r="D433" s="183"/>
      <c r="E433" s="183"/>
      <c r="F433" s="184"/>
    </row>
    <row r="434" spans="1:6" s="169" customFormat="1" ht="15" customHeight="1" x14ac:dyDescent="0.25">
      <c r="A434" s="416">
        <v>1</v>
      </c>
      <c r="B434" s="409" t="s">
        <v>618</v>
      </c>
      <c r="C434" s="410">
        <v>18</v>
      </c>
      <c r="D434" s="411" t="s">
        <v>57</v>
      </c>
      <c r="E434" s="183"/>
      <c r="F434" s="184"/>
    </row>
    <row r="435" spans="1:6" s="169" customFormat="1" ht="5.0999999999999996" customHeight="1" x14ac:dyDescent="0.25">
      <c r="A435" s="416"/>
      <c r="B435" s="409"/>
      <c r="C435" s="410"/>
      <c r="D435" s="411"/>
      <c r="E435" s="183"/>
      <c r="F435" s="184"/>
    </row>
    <row r="436" spans="1:6" s="169" customFormat="1" ht="15" customHeight="1" x14ac:dyDescent="0.25">
      <c r="A436" s="416"/>
      <c r="B436" s="417" t="s">
        <v>237</v>
      </c>
      <c r="C436" s="410"/>
      <c r="D436" s="411"/>
      <c r="E436" s="183"/>
      <c r="F436" s="184"/>
    </row>
    <row r="437" spans="1:6" s="169" customFormat="1" ht="15" customHeight="1" x14ac:dyDescent="0.25">
      <c r="A437" s="416">
        <v>2</v>
      </c>
      <c r="B437" s="409" t="s">
        <v>225</v>
      </c>
      <c r="C437" s="410">
        <v>20</v>
      </c>
      <c r="D437" s="411" t="s">
        <v>57</v>
      </c>
      <c r="E437" s="174"/>
      <c r="F437" s="175"/>
    </row>
    <row r="438" spans="1:6" s="169" customFormat="1" ht="15" customHeight="1" x14ac:dyDescent="0.25">
      <c r="A438" s="416">
        <v>3</v>
      </c>
      <c r="B438" s="409" t="s">
        <v>613</v>
      </c>
      <c r="C438" s="410">
        <v>25</v>
      </c>
      <c r="D438" s="411" t="s">
        <v>57</v>
      </c>
      <c r="E438" s="174"/>
      <c r="F438" s="175"/>
    </row>
    <row r="439" spans="1:6" s="169" customFormat="1" ht="5.0999999999999996" customHeight="1" x14ac:dyDescent="0.25">
      <c r="A439" s="188"/>
      <c r="B439" s="271"/>
      <c r="C439" s="172"/>
      <c r="D439" s="251"/>
      <c r="E439" s="174"/>
      <c r="F439" s="184"/>
    </row>
    <row r="440" spans="1:6" s="169" customFormat="1" ht="15" customHeight="1" x14ac:dyDescent="0.25">
      <c r="A440" s="188"/>
      <c r="B440" s="271"/>
      <c r="C440" s="172"/>
      <c r="D440" s="251"/>
      <c r="E440" s="174"/>
      <c r="F440" s="184"/>
    </row>
    <row r="441" spans="1:6" s="169" customFormat="1" ht="15" customHeight="1" x14ac:dyDescent="0.25">
      <c r="A441" s="176">
        <v>5.3</v>
      </c>
      <c r="B441" s="270" t="s">
        <v>417</v>
      </c>
      <c r="C441" s="172"/>
      <c r="D441" s="183"/>
      <c r="E441" s="174"/>
      <c r="F441" s="184"/>
    </row>
    <row r="442" spans="1:6" s="169" customFormat="1" ht="25.5" x14ac:dyDescent="0.25">
      <c r="A442" s="188">
        <v>1</v>
      </c>
      <c r="B442" s="189" t="s">
        <v>406</v>
      </c>
      <c r="C442" s="172">
        <v>1</v>
      </c>
      <c r="D442" s="183" t="s">
        <v>26</v>
      </c>
      <c r="E442" s="174"/>
      <c r="F442" s="184"/>
    </row>
    <row r="443" spans="1:6" s="169" customFormat="1" ht="12.75" x14ac:dyDescent="0.25">
      <c r="A443" s="188"/>
      <c r="B443" s="271"/>
      <c r="C443" s="172"/>
      <c r="D443" s="251"/>
      <c r="E443" s="174"/>
      <c r="F443" s="184"/>
    </row>
    <row r="444" spans="1:6" s="169" customFormat="1" ht="15" customHeight="1" x14ac:dyDescent="0.25">
      <c r="A444" s="176">
        <v>5.3</v>
      </c>
      <c r="B444" s="270" t="s">
        <v>418</v>
      </c>
      <c r="C444" s="172"/>
      <c r="D444" s="183"/>
      <c r="E444" s="174"/>
      <c r="F444" s="184"/>
    </row>
    <row r="445" spans="1:6" s="169" customFormat="1" ht="25.5" x14ac:dyDescent="0.25">
      <c r="A445" s="188">
        <v>1</v>
      </c>
      <c r="B445" s="189" t="s">
        <v>419</v>
      </c>
      <c r="C445" s="172">
        <v>1</v>
      </c>
      <c r="D445" s="183" t="s">
        <v>26</v>
      </c>
      <c r="E445" s="174"/>
      <c r="F445" s="184"/>
    </row>
    <row r="446" spans="1:6" s="169" customFormat="1" ht="12.75" x14ac:dyDescent="0.25">
      <c r="A446" s="188"/>
      <c r="B446" s="271"/>
      <c r="C446" s="172"/>
      <c r="D446" s="251"/>
      <c r="E446" s="174"/>
      <c r="F446" s="184"/>
    </row>
    <row r="447" spans="1:6" s="169" customFormat="1" ht="15" customHeight="1" x14ac:dyDescent="0.25">
      <c r="A447" s="188"/>
      <c r="B447" s="271"/>
      <c r="C447" s="172"/>
      <c r="D447" s="251"/>
      <c r="E447" s="174"/>
      <c r="F447" s="184"/>
    </row>
    <row r="448" spans="1:6" s="169" customFormat="1" ht="15" customHeight="1" x14ac:dyDescent="0.25">
      <c r="A448" s="188"/>
      <c r="B448" s="271"/>
      <c r="C448" s="172"/>
      <c r="D448" s="251"/>
      <c r="E448" s="174"/>
      <c r="F448" s="184"/>
    </row>
    <row r="449" spans="1:6" s="169" customFormat="1" ht="15" customHeight="1" x14ac:dyDescent="0.25">
      <c r="A449" s="188"/>
      <c r="B449" s="271"/>
      <c r="C449" s="172"/>
      <c r="D449" s="251"/>
      <c r="E449" s="174"/>
      <c r="F449" s="184"/>
    </row>
    <row r="450" spans="1:6" s="169" customFormat="1" ht="15" customHeight="1" x14ac:dyDescent="0.25">
      <c r="A450" s="188"/>
      <c r="B450" s="271"/>
      <c r="C450" s="172"/>
      <c r="D450" s="251"/>
      <c r="E450" s="174"/>
      <c r="F450" s="184"/>
    </row>
    <row r="451" spans="1:6" s="169" customFormat="1" ht="15" customHeight="1" x14ac:dyDescent="0.25">
      <c r="A451" s="188"/>
      <c r="B451" s="271"/>
      <c r="C451" s="172"/>
      <c r="D451" s="251"/>
      <c r="E451" s="174"/>
      <c r="F451" s="184"/>
    </row>
    <row r="452" spans="1:6" s="169" customFormat="1" ht="15" customHeight="1" x14ac:dyDescent="0.25">
      <c r="A452" s="188"/>
      <c r="B452" s="271"/>
      <c r="C452" s="172"/>
      <c r="D452" s="251"/>
      <c r="E452" s="174"/>
      <c r="F452" s="184"/>
    </row>
    <row r="453" spans="1:6" s="169" customFormat="1" ht="15" customHeight="1" x14ac:dyDescent="0.25">
      <c r="A453" s="188"/>
      <c r="B453" s="271"/>
      <c r="C453" s="172"/>
      <c r="D453" s="251"/>
      <c r="E453" s="174"/>
      <c r="F453" s="184"/>
    </row>
    <row r="454" spans="1:6" s="169" customFormat="1" ht="15" customHeight="1" x14ac:dyDescent="0.25">
      <c r="A454" s="188"/>
      <c r="B454" s="271"/>
      <c r="C454" s="172"/>
      <c r="D454" s="251"/>
      <c r="E454" s="174"/>
      <c r="F454" s="184"/>
    </row>
    <row r="455" spans="1:6" s="169" customFormat="1" ht="15" customHeight="1" x14ac:dyDescent="0.25">
      <c r="A455" s="188"/>
      <c r="B455" s="271"/>
      <c r="C455" s="172"/>
      <c r="D455" s="251"/>
      <c r="E455" s="174"/>
      <c r="F455" s="184"/>
    </row>
    <row r="456" spans="1:6" s="169" customFormat="1" ht="15" customHeight="1" x14ac:dyDescent="0.25">
      <c r="A456" s="188"/>
      <c r="B456" s="271"/>
      <c r="C456" s="172"/>
      <c r="D456" s="251"/>
      <c r="E456" s="174"/>
      <c r="F456" s="184"/>
    </row>
    <row r="457" spans="1:6" s="169" customFormat="1" ht="15" customHeight="1" x14ac:dyDescent="0.25">
      <c r="A457" s="188"/>
      <c r="B457" s="271"/>
      <c r="C457" s="172"/>
      <c r="D457" s="251"/>
      <c r="E457" s="174"/>
      <c r="F457" s="184"/>
    </row>
    <row r="458" spans="1:6" s="169" customFormat="1" ht="15" customHeight="1" x14ac:dyDescent="0.25">
      <c r="A458" s="188"/>
      <c r="B458" s="271"/>
      <c r="C458" s="172"/>
      <c r="D458" s="251"/>
      <c r="E458" s="174"/>
      <c r="F458" s="184"/>
    </row>
    <row r="459" spans="1:6" s="169" customFormat="1" ht="15" customHeight="1" x14ac:dyDescent="0.25">
      <c r="A459" s="188"/>
      <c r="B459" s="271"/>
      <c r="C459" s="172"/>
      <c r="D459" s="251"/>
      <c r="E459" s="174"/>
      <c r="F459" s="184"/>
    </row>
    <row r="460" spans="1:6" s="169" customFormat="1" ht="15" customHeight="1" x14ac:dyDescent="0.25">
      <c r="A460" s="188"/>
      <c r="B460" s="271"/>
      <c r="C460" s="172"/>
      <c r="D460" s="251"/>
      <c r="E460" s="174"/>
      <c r="F460" s="184"/>
    </row>
    <row r="461" spans="1:6" s="169" customFormat="1" ht="15" customHeight="1" x14ac:dyDescent="0.25">
      <c r="A461" s="188"/>
      <c r="B461" s="271"/>
      <c r="C461" s="172"/>
      <c r="D461" s="251"/>
      <c r="E461" s="174"/>
      <c r="F461" s="184"/>
    </row>
    <row r="462" spans="1:6" s="169" customFormat="1" ht="15" customHeight="1" x14ac:dyDescent="0.25">
      <c r="A462" s="188"/>
      <c r="B462" s="271"/>
      <c r="C462" s="172"/>
      <c r="D462" s="251"/>
      <c r="E462" s="174"/>
      <c r="F462" s="184"/>
    </row>
    <row r="463" spans="1:6" s="169" customFormat="1" ht="15" customHeight="1" x14ac:dyDescent="0.25">
      <c r="A463" s="188"/>
      <c r="B463" s="271"/>
      <c r="C463" s="172"/>
      <c r="D463" s="251"/>
      <c r="E463" s="174"/>
      <c r="F463" s="184"/>
    </row>
    <row r="464" spans="1:6" s="169" customFormat="1" ht="15" customHeight="1" x14ac:dyDescent="0.25">
      <c r="A464" s="188"/>
      <c r="B464" s="189"/>
      <c r="C464" s="172"/>
      <c r="D464" s="183"/>
      <c r="E464" s="174"/>
      <c r="F464" s="184"/>
    </row>
    <row r="465" spans="1:6" s="169" customFormat="1" ht="15" customHeight="1" x14ac:dyDescent="0.25">
      <c r="A465" s="188"/>
      <c r="B465" s="189"/>
      <c r="C465" s="172"/>
      <c r="D465" s="183"/>
      <c r="E465" s="174"/>
      <c r="F465" s="184"/>
    </row>
    <row r="466" spans="1:6" s="169" customFormat="1" ht="15" customHeight="1" x14ac:dyDescent="0.25">
      <c r="A466" s="188"/>
      <c r="B466" s="189"/>
      <c r="C466" s="172"/>
      <c r="D466" s="183"/>
      <c r="E466" s="174"/>
      <c r="F466" s="184"/>
    </row>
    <row r="467" spans="1:6" s="169" customFormat="1" ht="15" customHeight="1" x14ac:dyDescent="0.25">
      <c r="A467" s="188"/>
      <c r="B467" s="189"/>
      <c r="C467" s="172"/>
      <c r="D467" s="183"/>
      <c r="E467" s="174"/>
      <c r="F467" s="175"/>
    </row>
    <row r="468" spans="1:6" s="169" customFormat="1" ht="15" customHeight="1" x14ac:dyDescent="0.25">
      <c r="A468" s="188"/>
      <c r="B468" s="189"/>
      <c r="C468" s="172"/>
      <c r="D468" s="183"/>
      <c r="E468" s="174"/>
      <c r="F468" s="175"/>
    </row>
    <row r="469" spans="1:6" s="169" customFormat="1" ht="15" customHeight="1" x14ac:dyDescent="0.25">
      <c r="A469" s="190"/>
      <c r="B469" s="228" t="s">
        <v>420</v>
      </c>
      <c r="C469" s="192"/>
      <c r="D469" s="193"/>
      <c r="E469" s="194"/>
      <c r="F469" s="195"/>
    </row>
    <row r="470" spans="1:6" s="169" customFormat="1" ht="15" customHeight="1" x14ac:dyDescent="0.25">
      <c r="A470" s="196"/>
      <c r="B470" s="197" t="s">
        <v>58</v>
      </c>
      <c r="C470" s="198"/>
      <c r="D470" s="199"/>
      <c r="E470" s="200"/>
      <c r="F470" s="201"/>
    </row>
    <row r="471" spans="1:6" s="169" customFormat="1" ht="15" customHeight="1" x14ac:dyDescent="0.25">
      <c r="A471" s="235"/>
      <c r="B471" s="272" t="s">
        <v>59</v>
      </c>
      <c r="C471" s="263"/>
      <c r="D471" s="237"/>
      <c r="E471" s="238"/>
      <c r="F471" s="239"/>
    </row>
    <row r="472" spans="1:6" s="169" customFormat="1" ht="15" customHeight="1" x14ac:dyDescent="0.25">
      <c r="A472" s="205"/>
      <c r="B472" s="206" t="s">
        <v>102</v>
      </c>
      <c r="C472" s="165"/>
      <c r="D472" s="208"/>
      <c r="E472" s="209"/>
      <c r="F472" s="273"/>
    </row>
    <row r="473" spans="1:6" s="169" customFormat="1" ht="15" customHeight="1" x14ac:dyDescent="0.25">
      <c r="A473" s="176"/>
      <c r="B473" s="171"/>
      <c r="C473" s="172"/>
      <c r="D473" s="211"/>
      <c r="E473" s="212"/>
      <c r="F473" s="213"/>
    </row>
    <row r="474" spans="1:6" s="169" customFormat="1" ht="15" customHeight="1" x14ac:dyDescent="0.25">
      <c r="A474" s="176">
        <v>6.1</v>
      </c>
      <c r="B474" s="180" t="s">
        <v>86</v>
      </c>
      <c r="C474" s="172"/>
      <c r="D474" s="173"/>
      <c r="E474" s="174"/>
      <c r="F474" s="175"/>
    </row>
    <row r="475" spans="1:6" s="169" customFormat="1" ht="38.25" x14ac:dyDescent="0.25">
      <c r="A475" s="170"/>
      <c r="B475" s="189" t="s">
        <v>146</v>
      </c>
      <c r="C475" s="172"/>
      <c r="D475" s="182" t="s">
        <v>277</v>
      </c>
      <c r="E475" s="174"/>
      <c r="F475" s="184"/>
    </row>
    <row r="476" spans="1:6" s="169" customFormat="1" ht="15" customHeight="1" x14ac:dyDescent="0.25">
      <c r="A476" s="170"/>
      <c r="B476" s="217"/>
      <c r="C476" s="172"/>
      <c r="D476" s="183"/>
      <c r="E476" s="212"/>
      <c r="F476" s="213"/>
    </row>
    <row r="477" spans="1:6" s="169" customFormat="1" ht="15" customHeight="1" x14ac:dyDescent="0.25">
      <c r="A477" s="176">
        <v>6.2</v>
      </c>
      <c r="B477" s="177" t="s">
        <v>320</v>
      </c>
      <c r="C477" s="274"/>
      <c r="D477" s="275"/>
      <c r="E477" s="174"/>
      <c r="F477" s="184"/>
    </row>
    <row r="478" spans="1:6" s="169" customFormat="1" ht="15" customHeight="1" x14ac:dyDescent="0.25">
      <c r="A478" s="188">
        <v>1</v>
      </c>
      <c r="B478" s="189" t="s">
        <v>53</v>
      </c>
      <c r="C478" s="172">
        <v>469.05</v>
      </c>
      <c r="D478" s="183" t="s">
        <v>29</v>
      </c>
      <c r="E478" s="183"/>
      <c r="F478" s="184"/>
    </row>
    <row r="479" spans="1:6" s="169" customFormat="1" ht="15" customHeight="1" x14ac:dyDescent="0.25">
      <c r="A479" s="188">
        <v>2</v>
      </c>
      <c r="B479" s="189" t="s">
        <v>39</v>
      </c>
      <c r="C479" s="172">
        <v>469.05</v>
      </c>
      <c r="D479" s="183" t="s">
        <v>29</v>
      </c>
      <c r="E479" s="183"/>
      <c r="F479" s="184"/>
    </row>
    <row r="480" spans="1:6" s="169" customFormat="1" ht="15" customHeight="1" x14ac:dyDescent="0.25">
      <c r="A480" s="188">
        <v>3</v>
      </c>
      <c r="B480" s="189" t="s">
        <v>222</v>
      </c>
      <c r="C480" s="172">
        <v>469.05</v>
      </c>
      <c r="D480" s="183" t="s">
        <v>29</v>
      </c>
      <c r="E480" s="183"/>
      <c r="F480" s="184"/>
    </row>
    <row r="481" spans="1:6" s="328" customFormat="1" ht="15" customHeight="1" x14ac:dyDescent="0.25">
      <c r="A481" s="188">
        <v>4</v>
      </c>
      <c r="B481" s="189" t="s">
        <v>319</v>
      </c>
      <c r="C481" s="172">
        <v>295.82</v>
      </c>
      <c r="D481" s="183" t="s">
        <v>29</v>
      </c>
      <c r="E481" s="326"/>
      <c r="F481" s="327"/>
    </row>
    <row r="482" spans="1:6" s="328" customFormat="1" ht="15" customHeight="1" x14ac:dyDescent="0.25">
      <c r="A482" s="188"/>
      <c r="B482" s="189"/>
      <c r="C482" s="172"/>
      <c r="D482" s="183"/>
      <c r="E482" s="326"/>
      <c r="F482" s="327"/>
    </row>
    <row r="483" spans="1:6" s="169" customFormat="1" ht="15" customHeight="1" x14ac:dyDescent="0.25">
      <c r="A483" s="188"/>
      <c r="B483" s="189"/>
      <c r="C483" s="172"/>
      <c r="D483" s="275"/>
      <c r="E483" s="212"/>
      <c r="F483" s="184"/>
    </row>
    <row r="484" spans="1:6" s="169" customFormat="1" ht="15" customHeight="1" x14ac:dyDescent="0.25">
      <c r="A484" s="176">
        <v>6.3</v>
      </c>
      <c r="B484" s="177" t="s">
        <v>321</v>
      </c>
      <c r="C484" s="172"/>
      <c r="D484" s="183"/>
      <c r="E484" s="174"/>
      <c r="F484" s="184"/>
    </row>
    <row r="485" spans="1:6" s="169" customFormat="1" ht="27.75" customHeight="1" x14ac:dyDescent="0.25">
      <c r="A485" s="276"/>
      <c r="B485" s="248" t="s">
        <v>346</v>
      </c>
      <c r="C485" s="277"/>
      <c r="D485" s="183"/>
      <c r="E485" s="174"/>
      <c r="F485" s="184"/>
    </row>
    <row r="486" spans="1:6" s="169" customFormat="1" ht="15" customHeight="1" x14ac:dyDescent="0.25">
      <c r="A486" s="188">
        <v>1</v>
      </c>
      <c r="B486" s="189" t="s">
        <v>53</v>
      </c>
      <c r="C486" s="172">
        <v>126.88</v>
      </c>
      <c r="D486" s="183" t="s">
        <v>57</v>
      </c>
      <c r="E486" s="174"/>
      <c r="F486" s="184"/>
    </row>
    <row r="487" spans="1:6" s="169" customFormat="1" ht="15" customHeight="1" x14ac:dyDescent="0.25">
      <c r="A487" s="188">
        <v>2</v>
      </c>
      <c r="B487" s="189" t="s">
        <v>39</v>
      </c>
      <c r="C487" s="172">
        <v>259.41000000000003</v>
      </c>
      <c r="D487" s="183" t="s">
        <v>57</v>
      </c>
      <c r="E487" s="174"/>
      <c r="F487" s="184"/>
    </row>
    <row r="488" spans="1:6" s="169" customFormat="1" ht="15" customHeight="1" x14ac:dyDescent="0.25">
      <c r="A488" s="188">
        <v>3</v>
      </c>
      <c r="B488" s="189" t="s">
        <v>222</v>
      </c>
      <c r="C488" s="172">
        <v>191.67</v>
      </c>
      <c r="D488" s="183" t="s">
        <v>57</v>
      </c>
      <c r="E488" s="174"/>
      <c r="F488" s="184"/>
    </row>
    <row r="489" spans="1:6" s="169" customFormat="1" ht="15" customHeight="1" x14ac:dyDescent="0.25">
      <c r="A489" s="188">
        <v>4</v>
      </c>
      <c r="B489" s="189" t="s">
        <v>319</v>
      </c>
      <c r="C489" s="172">
        <v>112.23</v>
      </c>
      <c r="D489" s="183" t="s">
        <v>57</v>
      </c>
      <c r="E489" s="174"/>
      <c r="F489" s="184"/>
    </row>
    <row r="490" spans="1:6" s="169" customFormat="1" ht="15" customHeight="1" x14ac:dyDescent="0.25">
      <c r="A490" s="188"/>
      <c r="B490" s="218"/>
      <c r="C490" s="172"/>
      <c r="D490" s="183"/>
      <c r="E490" s="174"/>
      <c r="F490" s="175"/>
    </row>
    <row r="491" spans="1:6" s="169" customFormat="1" ht="15" customHeight="1" x14ac:dyDescent="0.25">
      <c r="A491" s="176">
        <v>6.3</v>
      </c>
      <c r="B491" s="177" t="s">
        <v>347</v>
      </c>
      <c r="C491" s="172"/>
      <c r="D491" s="183"/>
      <c r="E491" s="174"/>
      <c r="F491" s="184"/>
    </row>
    <row r="492" spans="1:6" s="169" customFormat="1" ht="28.5" customHeight="1" x14ac:dyDescent="0.25">
      <c r="A492" s="188"/>
      <c r="B492" s="248" t="s">
        <v>348</v>
      </c>
      <c r="C492" s="172"/>
      <c r="D492" s="183"/>
      <c r="E492" s="174"/>
      <c r="F492" s="175"/>
    </row>
    <row r="493" spans="1:6" s="169" customFormat="1" ht="15" customHeight="1" x14ac:dyDescent="0.25">
      <c r="A493" s="188">
        <v>1</v>
      </c>
      <c r="B493" s="189" t="s">
        <v>39</v>
      </c>
      <c r="C493" s="172">
        <v>6.75</v>
      </c>
      <c r="D493" s="183" t="s">
        <v>57</v>
      </c>
      <c r="E493" s="174"/>
      <c r="F493" s="175"/>
    </row>
    <row r="494" spans="1:6" s="169" customFormat="1" ht="15" customHeight="1" x14ac:dyDescent="0.25">
      <c r="A494" s="188">
        <v>2</v>
      </c>
      <c r="B494" s="189" t="s">
        <v>222</v>
      </c>
      <c r="C494" s="172">
        <v>6.75</v>
      </c>
      <c r="D494" s="183" t="s">
        <v>57</v>
      </c>
      <c r="E494" s="174"/>
      <c r="F494" s="175"/>
    </row>
    <row r="495" spans="1:6" s="169" customFormat="1" ht="15" customHeight="1" x14ac:dyDescent="0.25">
      <c r="A495" s="188">
        <v>3</v>
      </c>
      <c r="B495" s="189" t="s">
        <v>349</v>
      </c>
      <c r="C495" s="172">
        <v>103.59</v>
      </c>
      <c r="D495" s="183" t="s">
        <v>57</v>
      </c>
      <c r="E495" s="174"/>
      <c r="F495" s="175"/>
    </row>
    <row r="496" spans="1:6" s="169" customFormat="1" ht="15" customHeight="1" x14ac:dyDescent="0.25">
      <c r="A496" s="188"/>
      <c r="B496" s="218"/>
      <c r="C496" s="172"/>
      <c r="D496" s="183"/>
      <c r="E496" s="174"/>
      <c r="F496" s="175"/>
    </row>
    <row r="497" spans="1:6" s="169" customFormat="1" ht="15" customHeight="1" x14ac:dyDescent="0.25">
      <c r="A497" s="188"/>
      <c r="B497" s="218"/>
      <c r="C497" s="172"/>
      <c r="D497" s="183"/>
      <c r="E497" s="174"/>
      <c r="F497" s="175"/>
    </row>
    <row r="498" spans="1:6" s="169" customFormat="1" ht="15" customHeight="1" x14ac:dyDescent="0.25">
      <c r="A498" s="188"/>
      <c r="B498" s="218"/>
      <c r="C498" s="172"/>
      <c r="D498" s="183"/>
      <c r="E498" s="174"/>
      <c r="F498" s="175"/>
    </row>
    <row r="499" spans="1:6" s="169" customFormat="1" ht="15" customHeight="1" x14ac:dyDescent="0.25">
      <c r="A499" s="188"/>
      <c r="B499" s="218"/>
      <c r="C499" s="172"/>
      <c r="D499" s="183"/>
      <c r="E499" s="174"/>
      <c r="F499" s="175"/>
    </row>
    <row r="500" spans="1:6" s="169" customFormat="1" ht="15" customHeight="1" x14ac:dyDescent="0.25">
      <c r="A500" s="188"/>
      <c r="B500" s="218"/>
      <c r="C500" s="172"/>
      <c r="D500" s="183"/>
      <c r="E500" s="174"/>
      <c r="F500" s="175"/>
    </row>
    <row r="501" spans="1:6" s="169" customFormat="1" ht="15" customHeight="1" x14ac:dyDescent="0.25">
      <c r="A501" s="188"/>
      <c r="B501" s="218"/>
      <c r="C501" s="172"/>
      <c r="D501" s="183"/>
      <c r="E501" s="174"/>
      <c r="F501" s="175"/>
    </row>
    <row r="502" spans="1:6" s="169" customFormat="1" ht="15" customHeight="1" x14ac:dyDescent="0.25">
      <c r="A502" s="188"/>
      <c r="B502" s="218"/>
      <c r="C502" s="172"/>
      <c r="D502" s="183"/>
      <c r="E502" s="174"/>
      <c r="F502" s="175"/>
    </row>
    <row r="503" spans="1:6" s="169" customFormat="1" ht="15" customHeight="1" x14ac:dyDescent="0.25">
      <c r="A503" s="188"/>
      <c r="B503" s="218"/>
      <c r="C503" s="172"/>
      <c r="D503" s="183"/>
      <c r="E503" s="174"/>
      <c r="F503" s="175"/>
    </row>
    <row r="504" spans="1:6" s="169" customFormat="1" ht="15" customHeight="1" x14ac:dyDescent="0.25">
      <c r="A504" s="188"/>
      <c r="B504" s="218"/>
      <c r="C504" s="172"/>
      <c r="D504" s="183"/>
      <c r="E504" s="174"/>
      <c r="F504" s="175"/>
    </row>
    <row r="505" spans="1:6" s="169" customFormat="1" ht="15" customHeight="1" x14ac:dyDescent="0.25">
      <c r="A505" s="188"/>
      <c r="B505" s="218"/>
      <c r="C505" s="172"/>
      <c r="D505" s="183"/>
      <c r="E505" s="174"/>
      <c r="F505" s="175"/>
    </row>
    <row r="506" spans="1:6" s="169" customFormat="1" ht="15" customHeight="1" x14ac:dyDescent="0.25">
      <c r="A506" s="188"/>
      <c r="B506" s="218"/>
      <c r="C506" s="172"/>
      <c r="D506" s="183"/>
      <c r="E506" s="174"/>
      <c r="F506" s="175"/>
    </row>
    <row r="507" spans="1:6" s="169" customFormat="1" ht="15" customHeight="1" x14ac:dyDescent="0.25">
      <c r="A507" s="188"/>
      <c r="B507" s="218"/>
      <c r="C507" s="172"/>
      <c r="D507" s="183"/>
      <c r="E507" s="174"/>
      <c r="F507" s="175"/>
    </row>
    <row r="508" spans="1:6" s="169" customFormat="1" ht="15" customHeight="1" x14ac:dyDescent="0.25">
      <c r="A508" s="188"/>
      <c r="B508" s="218"/>
      <c r="C508" s="172"/>
      <c r="D508" s="183"/>
      <c r="E508" s="174"/>
      <c r="F508" s="175"/>
    </row>
    <row r="509" spans="1:6" s="169" customFormat="1" ht="15" customHeight="1" x14ac:dyDescent="0.25">
      <c r="A509" s="188"/>
      <c r="B509" s="218"/>
      <c r="C509" s="172"/>
      <c r="D509" s="183"/>
      <c r="E509" s="174"/>
      <c r="F509" s="175"/>
    </row>
    <row r="510" spans="1:6" s="169" customFormat="1" ht="15" customHeight="1" x14ac:dyDescent="0.25">
      <c r="A510" s="188"/>
      <c r="B510" s="218"/>
      <c r="C510" s="172"/>
      <c r="D510" s="183"/>
      <c r="E510" s="174"/>
      <c r="F510" s="175"/>
    </row>
    <row r="511" spans="1:6" s="169" customFormat="1" ht="15" customHeight="1" x14ac:dyDescent="0.25">
      <c r="A511" s="188"/>
      <c r="B511" s="218"/>
      <c r="C511" s="172"/>
      <c r="D511" s="183"/>
      <c r="E511" s="174"/>
      <c r="F511" s="175"/>
    </row>
    <row r="512" spans="1:6" s="169" customFormat="1" ht="15" customHeight="1" x14ac:dyDescent="0.25">
      <c r="A512" s="188"/>
      <c r="B512" s="218"/>
      <c r="C512" s="172"/>
      <c r="D512" s="183"/>
      <c r="E512" s="174"/>
      <c r="F512" s="175"/>
    </row>
    <row r="513" spans="1:6" s="169" customFormat="1" ht="15" customHeight="1" x14ac:dyDescent="0.25">
      <c r="A513" s="188"/>
      <c r="B513" s="218"/>
      <c r="C513" s="172"/>
      <c r="D513" s="183"/>
      <c r="E513" s="174"/>
      <c r="F513" s="175"/>
    </row>
    <row r="514" spans="1:6" s="169" customFormat="1" ht="15" customHeight="1" x14ac:dyDescent="0.25">
      <c r="A514" s="188"/>
      <c r="B514" s="219"/>
      <c r="C514" s="172"/>
      <c r="D514" s="183"/>
      <c r="E514" s="174"/>
      <c r="F514" s="175"/>
    </row>
    <row r="515" spans="1:6" s="169" customFormat="1" ht="15" customHeight="1" x14ac:dyDescent="0.25">
      <c r="A515" s="190"/>
      <c r="B515" s="228" t="s">
        <v>103</v>
      </c>
      <c r="C515" s="192"/>
      <c r="D515" s="193"/>
      <c r="E515" s="194"/>
      <c r="F515" s="195"/>
    </row>
    <row r="516" spans="1:6" s="268" customFormat="1" ht="15" customHeight="1" x14ac:dyDescent="0.25">
      <c r="A516" s="196"/>
      <c r="B516" s="197" t="s">
        <v>60</v>
      </c>
      <c r="C516" s="198"/>
      <c r="D516" s="199"/>
      <c r="E516" s="200"/>
      <c r="F516" s="201"/>
    </row>
    <row r="517" spans="1:6" s="169" customFormat="1" ht="15" customHeight="1" x14ac:dyDescent="0.25">
      <c r="A517" s="262"/>
      <c r="B517" s="158" t="s">
        <v>104</v>
      </c>
      <c r="C517" s="263"/>
      <c r="D517" s="269"/>
      <c r="E517" s="265"/>
      <c r="F517" s="266"/>
    </row>
    <row r="518" spans="1:6" s="169" customFormat="1" ht="15" customHeight="1" x14ac:dyDescent="0.25">
      <c r="A518" s="170"/>
      <c r="B518" s="179" t="s">
        <v>63</v>
      </c>
      <c r="C518" s="172"/>
      <c r="D518" s="173"/>
      <c r="E518" s="174"/>
      <c r="F518" s="175"/>
    </row>
    <row r="519" spans="1:6" s="169" customFormat="1" ht="15" customHeight="1" x14ac:dyDescent="0.25">
      <c r="A519" s="176">
        <v>7.1</v>
      </c>
      <c r="B519" s="180" t="s">
        <v>86</v>
      </c>
      <c r="C519" s="172"/>
      <c r="D519" s="173"/>
      <c r="E519" s="174"/>
      <c r="F519" s="175"/>
    </row>
    <row r="520" spans="1:6" s="169" customFormat="1" ht="25.5" x14ac:dyDescent="0.25">
      <c r="A520" s="170"/>
      <c r="B520" s="189" t="s">
        <v>147</v>
      </c>
      <c r="C520" s="172"/>
      <c r="D520" s="173"/>
      <c r="E520" s="174"/>
      <c r="F520" s="175"/>
    </row>
    <row r="521" spans="1:6" s="169" customFormat="1" ht="25.5" x14ac:dyDescent="0.25">
      <c r="A521" s="170"/>
      <c r="B521" s="189" t="s">
        <v>148</v>
      </c>
      <c r="C521" s="172"/>
      <c r="D521" s="173"/>
      <c r="E521" s="174"/>
      <c r="F521" s="175"/>
    </row>
    <row r="522" spans="1:6" s="169" customFormat="1" ht="12.75" x14ac:dyDescent="0.25">
      <c r="A522" s="170"/>
      <c r="B522" s="217" t="s">
        <v>149</v>
      </c>
      <c r="C522" s="172"/>
      <c r="D522" s="173"/>
      <c r="E522" s="174"/>
      <c r="F522" s="175"/>
    </row>
    <row r="523" spans="1:6" s="169" customFormat="1" ht="12.75" x14ac:dyDescent="0.25">
      <c r="A523" s="170"/>
      <c r="B523" s="217" t="s">
        <v>150</v>
      </c>
      <c r="C523" s="172"/>
      <c r="D523" s="173"/>
      <c r="E523" s="174"/>
      <c r="F523" s="175"/>
    </row>
    <row r="524" spans="1:6" s="169" customFormat="1" ht="25.5" x14ac:dyDescent="0.25">
      <c r="A524" s="170"/>
      <c r="B524" s="217" t="s">
        <v>151</v>
      </c>
      <c r="C524" s="172"/>
      <c r="D524" s="173"/>
      <c r="E524" s="174"/>
      <c r="F524" s="175"/>
    </row>
    <row r="525" spans="1:6" s="169" customFormat="1" ht="15" customHeight="1" x14ac:dyDescent="0.25">
      <c r="A525" s="170"/>
      <c r="B525" s="278"/>
      <c r="C525" s="172"/>
      <c r="D525" s="173"/>
      <c r="E525" s="174"/>
      <c r="F525" s="175"/>
    </row>
    <row r="526" spans="1:6" s="169" customFormat="1" ht="15" customHeight="1" x14ac:dyDescent="0.25">
      <c r="A526" s="279" t="s">
        <v>152</v>
      </c>
      <c r="B526" s="270" t="s">
        <v>207</v>
      </c>
      <c r="C526" s="172"/>
      <c r="D526" s="182"/>
      <c r="E526" s="174"/>
      <c r="F526" s="184"/>
    </row>
    <row r="527" spans="1:6" s="169" customFormat="1" ht="15" customHeight="1" x14ac:dyDescent="0.25">
      <c r="A527" s="188">
        <v>1</v>
      </c>
      <c r="B527" s="189" t="s">
        <v>322</v>
      </c>
      <c r="C527" s="172">
        <v>7</v>
      </c>
      <c r="D527" s="183" t="s">
        <v>1</v>
      </c>
      <c r="E527" s="174"/>
      <c r="F527" s="184"/>
    </row>
    <row r="528" spans="1:6" s="169" customFormat="1" ht="15" customHeight="1" x14ac:dyDescent="0.25">
      <c r="A528" s="188">
        <v>2</v>
      </c>
      <c r="B528" s="189" t="s">
        <v>324</v>
      </c>
      <c r="C528" s="172">
        <v>15</v>
      </c>
      <c r="D528" s="183" t="s">
        <v>1</v>
      </c>
      <c r="E528" s="174"/>
      <c r="F528" s="184"/>
    </row>
    <row r="529" spans="1:6" s="169" customFormat="1" ht="15" customHeight="1" x14ac:dyDescent="0.25">
      <c r="A529" s="188">
        <v>3</v>
      </c>
      <c r="B529" s="189" t="s">
        <v>325</v>
      </c>
      <c r="C529" s="172">
        <v>12</v>
      </c>
      <c r="D529" s="183" t="s">
        <v>1</v>
      </c>
      <c r="E529" s="174"/>
      <c r="F529" s="184"/>
    </row>
    <row r="530" spans="1:6" s="169" customFormat="1" ht="15" customHeight="1" x14ac:dyDescent="0.25">
      <c r="A530" s="188">
        <v>4</v>
      </c>
      <c r="B530" s="189" t="s">
        <v>326</v>
      </c>
      <c r="C530" s="172">
        <v>3</v>
      </c>
      <c r="D530" s="183" t="s">
        <v>1</v>
      </c>
      <c r="E530" s="174"/>
      <c r="F530" s="184"/>
    </row>
    <row r="531" spans="1:6" s="169" customFormat="1" ht="15" customHeight="1" x14ac:dyDescent="0.25">
      <c r="A531" s="188">
        <v>5</v>
      </c>
      <c r="B531" s="189" t="s">
        <v>327</v>
      </c>
      <c r="C531" s="172">
        <v>11</v>
      </c>
      <c r="D531" s="183" t="s">
        <v>1</v>
      </c>
      <c r="E531" s="174"/>
      <c r="F531" s="184"/>
    </row>
    <row r="532" spans="1:6" s="169" customFormat="1" ht="15" customHeight="1" x14ac:dyDescent="0.25">
      <c r="A532" s="188">
        <v>6</v>
      </c>
      <c r="B532" s="189" t="s">
        <v>323</v>
      </c>
      <c r="C532" s="172">
        <v>27</v>
      </c>
      <c r="D532" s="183" t="s">
        <v>1</v>
      </c>
      <c r="E532" s="174"/>
      <c r="F532" s="184"/>
    </row>
    <row r="533" spans="1:6" s="169" customFormat="1" ht="15" customHeight="1" x14ac:dyDescent="0.25">
      <c r="A533" s="188">
        <v>7</v>
      </c>
      <c r="B533" s="189" t="s">
        <v>328</v>
      </c>
      <c r="C533" s="172">
        <v>2</v>
      </c>
      <c r="D533" s="183" t="s">
        <v>1</v>
      </c>
      <c r="E533" s="174"/>
      <c r="F533" s="184"/>
    </row>
    <row r="534" spans="1:6" s="169" customFormat="1" ht="12.75" x14ac:dyDescent="0.25">
      <c r="A534" s="220"/>
      <c r="B534" s="189"/>
      <c r="C534" s="172"/>
      <c r="D534" s="183"/>
      <c r="E534" s="174"/>
      <c r="F534" s="184"/>
    </row>
    <row r="535" spans="1:6" s="169" customFormat="1" ht="15" customHeight="1" x14ac:dyDescent="0.25">
      <c r="A535" s="279" t="s">
        <v>153</v>
      </c>
      <c r="B535" s="270" t="s">
        <v>208</v>
      </c>
      <c r="C535" s="172"/>
      <c r="D535" s="182"/>
      <c r="E535" s="174"/>
      <c r="F535" s="184"/>
    </row>
    <row r="536" spans="1:6" s="169" customFormat="1" ht="15" customHeight="1" x14ac:dyDescent="0.25">
      <c r="A536" s="188">
        <v>1</v>
      </c>
      <c r="B536" s="189" t="s">
        <v>332</v>
      </c>
      <c r="C536" s="172">
        <v>14</v>
      </c>
      <c r="D536" s="183" t="s">
        <v>1</v>
      </c>
      <c r="E536" s="174"/>
      <c r="F536" s="184"/>
    </row>
    <row r="537" spans="1:6" s="169" customFormat="1" ht="15" customHeight="1" x14ac:dyDescent="0.25">
      <c r="A537" s="188">
        <v>2</v>
      </c>
      <c r="B537" s="189" t="s">
        <v>333</v>
      </c>
      <c r="C537" s="172">
        <v>8</v>
      </c>
      <c r="D537" s="183" t="s">
        <v>1</v>
      </c>
      <c r="E537" s="174"/>
      <c r="F537" s="184"/>
    </row>
    <row r="538" spans="1:6" s="169" customFormat="1" ht="15" customHeight="1" x14ac:dyDescent="0.25">
      <c r="A538" s="188">
        <v>3</v>
      </c>
      <c r="B538" s="189" t="s">
        <v>334</v>
      </c>
      <c r="C538" s="172">
        <v>27</v>
      </c>
      <c r="D538" s="183" t="s">
        <v>1</v>
      </c>
      <c r="E538" s="174"/>
      <c r="F538" s="184"/>
    </row>
    <row r="539" spans="1:6" s="169" customFormat="1" ht="15" customHeight="1" x14ac:dyDescent="0.25">
      <c r="A539" s="188">
        <v>4</v>
      </c>
      <c r="B539" s="189" t="s">
        <v>443</v>
      </c>
      <c r="C539" s="172">
        <v>5</v>
      </c>
      <c r="D539" s="183" t="s">
        <v>1</v>
      </c>
      <c r="E539" s="174"/>
      <c r="F539" s="184"/>
    </row>
    <row r="540" spans="1:6" s="169" customFormat="1" ht="15" customHeight="1" x14ac:dyDescent="0.25">
      <c r="A540" s="188">
        <v>5</v>
      </c>
      <c r="B540" s="189" t="s">
        <v>444</v>
      </c>
      <c r="C540" s="172">
        <v>14</v>
      </c>
      <c r="D540" s="183" t="s">
        <v>1</v>
      </c>
      <c r="E540" s="174"/>
      <c r="F540" s="184"/>
    </row>
    <row r="541" spans="1:6" s="169" customFormat="1" ht="15" customHeight="1" x14ac:dyDescent="0.25">
      <c r="A541" s="188">
        <v>6</v>
      </c>
      <c r="B541" s="189" t="s">
        <v>445</v>
      </c>
      <c r="C541" s="172">
        <v>1</v>
      </c>
      <c r="D541" s="183" t="s">
        <v>1</v>
      </c>
      <c r="E541" s="174"/>
      <c r="F541" s="184"/>
    </row>
    <row r="542" spans="1:6" s="169" customFormat="1" ht="15" customHeight="1" x14ac:dyDescent="0.25">
      <c r="A542" s="188">
        <v>7</v>
      </c>
      <c r="B542" s="189" t="s">
        <v>446</v>
      </c>
      <c r="C542" s="172">
        <v>6</v>
      </c>
      <c r="D542" s="183" t="s">
        <v>1</v>
      </c>
      <c r="E542" s="174"/>
      <c r="F542" s="184"/>
    </row>
    <row r="543" spans="1:6" s="169" customFormat="1" ht="15" customHeight="1" x14ac:dyDescent="0.25">
      <c r="A543" s="188">
        <v>8</v>
      </c>
      <c r="B543" s="189" t="s">
        <v>447</v>
      </c>
      <c r="C543" s="172">
        <v>4</v>
      </c>
      <c r="D543" s="183" t="s">
        <v>1</v>
      </c>
      <c r="E543" s="174"/>
      <c r="F543" s="184"/>
    </row>
    <row r="544" spans="1:6" s="169" customFormat="1" ht="15" customHeight="1" x14ac:dyDescent="0.25">
      <c r="A544" s="188">
        <v>9</v>
      </c>
      <c r="B544" s="189" t="s">
        <v>411</v>
      </c>
      <c r="C544" s="172">
        <v>3</v>
      </c>
      <c r="D544" s="183" t="s">
        <v>1</v>
      </c>
      <c r="E544" s="174"/>
      <c r="F544" s="184"/>
    </row>
    <row r="545" spans="1:6" s="169" customFormat="1" ht="15" customHeight="1" x14ac:dyDescent="0.25">
      <c r="A545" s="188">
        <v>10</v>
      </c>
      <c r="B545" s="189" t="s">
        <v>412</v>
      </c>
      <c r="C545" s="172">
        <v>2</v>
      </c>
      <c r="D545" s="183" t="s">
        <v>1</v>
      </c>
      <c r="E545" s="174"/>
      <c r="F545" s="184"/>
    </row>
    <row r="546" spans="1:6" s="169" customFormat="1" ht="15" customHeight="1" x14ac:dyDescent="0.25">
      <c r="A546" s="188">
        <v>11</v>
      </c>
      <c r="B546" s="189" t="s">
        <v>413</v>
      </c>
      <c r="C546" s="172">
        <v>4</v>
      </c>
      <c r="D546" s="183" t="s">
        <v>1</v>
      </c>
      <c r="E546" s="174"/>
      <c r="F546" s="184"/>
    </row>
    <row r="547" spans="1:6" s="169" customFormat="1" ht="15" customHeight="1" x14ac:dyDescent="0.25">
      <c r="A547" s="188">
        <v>12</v>
      </c>
      <c r="B547" s="189" t="s">
        <v>414</v>
      </c>
      <c r="C547" s="172">
        <v>4</v>
      </c>
      <c r="D547" s="183" t="s">
        <v>1</v>
      </c>
      <c r="E547" s="174"/>
      <c r="F547" s="184"/>
    </row>
    <row r="548" spans="1:6" s="169" customFormat="1" ht="15" customHeight="1" x14ac:dyDescent="0.25">
      <c r="A548" s="188">
        <v>13</v>
      </c>
      <c r="B548" s="189" t="s">
        <v>415</v>
      </c>
      <c r="C548" s="172">
        <v>4</v>
      </c>
      <c r="D548" s="183" t="s">
        <v>1</v>
      </c>
      <c r="E548" s="174"/>
      <c r="F548" s="184"/>
    </row>
    <row r="549" spans="1:6" s="169" customFormat="1" ht="15" customHeight="1" x14ac:dyDescent="0.25">
      <c r="A549" s="188"/>
      <c r="B549" s="254"/>
      <c r="C549" s="172"/>
      <c r="D549" s="183"/>
      <c r="E549" s="174"/>
      <c r="F549" s="184"/>
    </row>
    <row r="550" spans="1:6" s="169" customFormat="1" ht="15" customHeight="1" x14ac:dyDescent="0.25">
      <c r="A550" s="279" t="s">
        <v>153</v>
      </c>
      <c r="B550" s="270" t="s">
        <v>329</v>
      </c>
      <c r="C550" s="172"/>
      <c r="D550" s="182"/>
      <c r="E550" s="174"/>
      <c r="F550" s="184"/>
    </row>
    <row r="551" spans="1:6" s="169" customFormat="1" ht="15" customHeight="1" x14ac:dyDescent="0.25">
      <c r="A551" s="188">
        <v>1</v>
      </c>
      <c r="B551" s="189" t="s">
        <v>330</v>
      </c>
      <c r="C551" s="172">
        <v>5</v>
      </c>
      <c r="D551" s="183" t="s">
        <v>1</v>
      </c>
      <c r="E551" s="174"/>
      <c r="F551" s="184"/>
    </row>
    <row r="552" spans="1:6" s="169" customFormat="1" ht="15" customHeight="1" x14ac:dyDescent="0.25">
      <c r="A552" s="188">
        <v>2</v>
      </c>
      <c r="B552" s="189" t="s">
        <v>331</v>
      </c>
      <c r="C552" s="172">
        <v>5</v>
      </c>
      <c r="D552" s="183" t="s">
        <v>1</v>
      </c>
      <c r="E552" s="174"/>
      <c r="F552" s="184"/>
    </row>
    <row r="553" spans="1:6" s="169" customFormat="1" ht="15" customHeight="1" x14ac:dyDescent="0.25">
      <c r="A553" s="188"/>
      <c r="B553" s="254"/>
      <c r="C553" s="172"/>
      <c r="D553" s="183"/>
      <c r="E553" s="174"/>
      <c r="F553" s="184"/>
    </row>
    <row r="554" spans="1:6" s="169" customFormat="1" ht="15" customHeight="1" x14ac:dyDescent="0.25">
      <c r="A554" s="188"/>
      <c r="C554" s="172"/>
      <c r="D554" s="183"/>
      <c r="E554" s="174"/>
      <c r="F554" s="184"/>
    </row>
    <row r="555" spans="1:6" s="169" customFormat="1" ht="15" customHeight="1" x14ac:dyDescent="0.25">
      <c r="A555" s="188"/>
      <c r="C555" s="172"/>
      <c r="D555" s="183"/>
      <c r="E555" s="174"/>
      <c r="F555" s="184"/>
    </row>
    <row r="556" spans="1:6" s="169" customFormat="1" ht="15" customHeight="1" x14ac:dyDescent="0.25">
      <c r="A556" s="188"/>
      <c r="C556" s="172"/>
      <c r="D556" s="183"/>
      <c r="E556" s="174"/>
      <c r="F556" s="184"/>
    </row>
    <row r="557" spans="1:6" s="169" customFormat="1" ht="15" customHeight="1" x14ac:dyDescent="0.25">
      <c r="A557" s="188"/>
      <c r="B557" s="189"/>
      <c r="C557" s="172"/>
      <c r="D557" s="183"/>
      <c r="E557" s="174"/>
      <c r="F557" s="175"/>
    </row>
    <row r="558" spans="1:6" s="169" customFormat="1" ht="15" customHeight="1" x14ac:dyDescent="0.25">
      <c r="A558" s="188"/>
      <c r="B558" s="189"/>
      <c r="C558" s="172"/>
      <c r="D558" s="183"/>
      <c r="E558" s="174"/>
      <c r="F558" s="175"/>
    </row>
    <row r="559" spans="1:6" s="169" customFormat="1" ht="15" customHeight="1" x14ac:dyDescent="0.25">
      <c r="A559" s="255"/>
      <c r="B559" s="189"/>
      <c r="C559" s="172"/>
      <c r="D559" s="183"/>
      <c r="E559" s="174"/>
      <c r="F559" s="175"/>
    </row>
    <row r="560" spans="1:6" s="169" customFormat="1" ht="15" customHeight="1" x14ac:dyDescent="0.25">
      <c r="A560" s="190"/>
      <c r="B560" s="191" t="s">
        <v>105</v>
      </c>
      <c r="C560" s="192"/>
      <c r="D560" s="193"/>
      <c r="E560" s="194"/>
      <c r="F560" s="195"/>
    </row>
    <row r="561" spans="1:6" s="268" customFormat="1" ht="15" customHeight="1" x14ac:dyDescent="0.25">
      <c r="A561" s="196"/>
      <c r="B561" s="197" t="s">
        <v>61</v>
      </c>
      <c r="C561" s="198"/>
      <c r="D561" s="199"/>
      <c r="E561" s="200"/>
      <c r="F561" s="201"/>
    </row>
    <row r="562" spans="1:6" s="169" customFormat="1" ht="15" customHeight="1" x14ac:dyDescent="0.25">
      <c r="A562" s="262"/>
      <c r="B562" s="158" t="s">
        <v>62</v>
      </c>
      <c r="C562" s="263"/>
      <c r="D562" s="269"/>
      <c r="E562" s="265"/>
      <c r="F562" s="266"/>
    </row>
    <row r="563" spans="1:6" s="169" customFormat="1" ht="15" customHeight="1" x14ac:dyDescent="0.25">
      <c r="A563" s="163"/>
      <c r="B563" s="206" t="s">
        <v>65</v>
      </c>
      <c r="C563" s="165"/>
      <c r="D563" s="166"/>
      <c r="E563" s="240"/>
      <c r="F563" s="168"/>
    </row>
    <row r="564" spans="1:6" s="169" customFormat="1" ht="15" customHeight="1" x14ac:dyDescent="0.25">
      <c r="A564" s="176">
        <v>8.1</v>
      </c>
      <c r="B564" s="180" t="s">
        <v>86</v>
      </c>
      <c r="C564" s="172"/>
      <c r="D564" s="173"/>
      <c r="E564" s="174"/>
      <c r="F564" s="175"/>
    </row>
    <row r="565" spans="1:6" s="169" customFormat="1" ht="25.5" x14ac:dyDescent="0.25">
      <c r="A565" s="170"/>
      <c r="B565" s="189" t="s">
        <v>154</v>
      </c>
      <c r="C565" s="172"/>
      <c r="D565" s="182">
        <v>0</v>
      </c>
      <c r="E565" s="174"/>
      <c r="F565" s="184"/>
    </row>
    <row r="566" spans="1:6" s="169" customFormat="1" ht="15" customHeight="1" x14ac:dyDescent="0.25">
      <c r="A566" s="170"/>
      <c r="B566" s="280"/>
      <c r="C566" s="172"/>
      <c r="D566" s="182">
        <v>0</v>
      </c>
      <c r="E566" s="174"/>
      <c r="F566" s="175"/>
    </row>
    <row r="567" spans="1:6" s="169" customFormat="1" ht="15" customHeight="1" x14ac:dyDescent="0.25">
      <c r="A567" s="176">
        <v>8.1999999999999993</v>
      </c>
      <c r="B567" s="180" t="s">
        <v>106</v>
      </c>
      <c r="C567" s="172"/>
      <c r="D567" s="182">
        <v>0</v>
      </c>
      <c r="E567" s="183"/>
      <c r="F567" s="184"/>
    </row>
    <row r="568" spans="1:6" s="169" customFormat="1" ht="15" customHeight="1" x14ac:dyDescent="0.25">
      <c r="A568" s="170" t="s">
        <v>107</v>
      </c>
      <c r="B568" s="267" t="s">
        <v>2</v>
      </c>
      <c r="C568" s="172"/>
      <c r="D568" s="182"/>
      <c r="E568" s="183"/>
      <c r="F568" s="184"/>
    </row>
    <row r="569" spans="1:6" s="169" customFormat="1" ht="12.75" x14ac:dyDescent="0.25">
      <c r="A569" s="188">
        <v>1</v>
      </c>
      <c r="B569" s="189" t="s">
        <v>335</v>
      </c>
      <c r="C569" s="172">
        <v>115.22</v>
      </c>
      <c r="D569" s="183" t="s">
        <v>29</v>
      </c>
      <c r="E569" s="183"/>
      <c r="F569" s="184"/>
    </row>
    <row r="570" spans="1:6" s="169" customFormat="1" ht="12.75" x14ac:dyDescent="0.25">
      <c r="A570" s="188">
        <v>2</v>
      </c>
      <c r="B570" s="189" t="s">
        <v>336</v>
      </c>
      <c r="C570" s="172">
        <v>113.02</v>
      </c>
      <c r="D570" s="183" t="s">
        <v>29</v>
      </c>
      <c r="E570" s="183"/>
      <c r="F570" s="184"/>
    </row>
    <row r="571" spans="1:6" s="169" customFormat="1" ht="12.75" x14ac:dyDescent="0.25">
      <c r="A571" s="188">
        <v>3</v>
      </c>
      <c r="B571" s="189" t="s">
        <v>338</v>
      </c>
      <c r="C571" s="172">
        <v>9.4600000000000009</v>
      </c>
      <c r="D571" s="183" t="s">
        <v>29</v>
      </c>
      <c r="E571" s="183"/>
      <c r="F571" s="184"/>
    </row>
    <row r="572" spans="1:6" s="169" customFormat="1" ht="15" customHeight="1" x14ac:dyDescent="0.25">
      <c r="A572" s="188">
        <v>4</v>
      </c>
      <c r="B572" s="189" t="s">
        <v>337</v>
      </c>
      <c r="C572" s="172">
        <v>14.17</v>
      </c>
      <c r="D572" s="183" t="s">
        <v>29</v>
      </c>
      <c r="E572" s="183"/>
      <c r="F572" s="184"/>
    </row>
    <row r="573" spans="1:6" s="169" customFormat="1" ht="16.5" customHeight="1" x14ac:dyDescent="0.25">
      <c r="A573" s="188">
        <v>5</v>
      </c>
      <c r="B573" s="189" t="s">
        <v>339</v>
      </c>
      <c r="C573" s="172">
        <v>21.06</v>
      </c>
      <c r="D573" s="183" t="s">
        <v>29</v>
      </c>
      <c r="E573" s="183"/>
      <c r="F573" s="184"/>
    </row>
    <row r="574" spans="1:6" s="328" customFormat="1" ht="12.75" x14ac:dyDescent="0.25">
      <c r="A574" s="188">
        <v>6</v>
      </c>
      <c r="B574" s="189" t="s">
        <v>246</v>
      </c>
      <c r="C574" s="172">
        <v>185.91</v>
      </c>
      <c r="D574" s="183" t="s">
        <v>29</v>
      </c>
      <c r="E574" s="326"/>
      <c r="F574" s="327"/>
    </row>
    <row r="575" spans="1:6" s="169" customFormat="1" ht="12.75" x14ac:dyDescent="0.25">
      <c r="A575" s="188"/>
      <c r="B575" s="189"/>
      <c r="C575" s="172"/>
      <c r="D575" s="183"/>
      <c r="E575" s="183"/>
      <c r="F575" s="184"/>
    </row>
    <row r="576" spans="1:6" s="169" customFormat="1" ht="15" customHeight="1" x14ac:dyDescent="0.25">
      <c r="A576" s="170" t="s">
        <v>108</v>
      </c>
      <c r="B576" s="267" t="s">
        <v>3</v>
      </c>
      <c r="C576" s="172"/>
      <c r="D576" s="182"/>
      <c r="E576" s="174"/>
      <c r="F576" s="184"/>
    </row>
    <row r="577" spans="1:6" s="169" customFormat="1" ht="12.75" x14ac:dyDescent="0.25">
      <c r="A577" s="188">
        <v>1</v>
      </c>
      <c r="B577" s="189" t="s">
        <v>335</v>
      </c>
      <c r="C577" s="172">
        <v>371.44</v>
      </c>
      <c r="D577" s="183" t="s">
        <v>29</v>
      </c>
      <c r="E577" s="183"/>
      <c r="F577" s="184"/>
    </row>
    <row r="578" spans="1:6" s="169" customFormat="1" ht="12.75" x14ac:dyDescent="0.25">
      <c r="A578" s="188">
        <v>2</v>
      </c>
      <c r="B578" s="189" t="s">
        <v>338</v>
      </c>
      <c r="C578" s="172">
        <v>9.4600000000000009</v>
      </c>
      <c r="D578" s="183" t="s">
        <v>29</v>
      </c>
      <c r="E578" s="183"/>
      <c r="F578" s="184"/>
    </row>
    <row r="579" spans="1:6" s="169" customFormat="1" ht="12.75" x14ac:dyDescent="0.25">
      <c r="A579" s="188">
        <v>3</v>
      </c>
      <c r="B579" s="189" t="s">
        <v>337</v>
      </c>
      <c r="C579" s="172">
        <f>14.17+24.34</f>
        <v>38.51</v>
      </c>
      <c r="D579" s="183" t="s">
        <v>29</v>
      </c>
      <c r="E579" s="183"/>
      <c r="F579" s="184"/>
    </row>
    <row r="580" spans="1:6" s="169" customFormat="1" ht="12.75" x14ac:dyDescent="0.25">
      <c r="A580" s="188">
        <v>4</v>
      </c>
      <c r="B580" s="189" t="s">
        <v>339</v>
      </c>
      <c r="C580" s="172">
        <f>21.06+56.6+8.76</f>
        <v>86.42</v>
      </c>
      <c r="D580" s="183" t="s">
        <v>29</v>
      </c>
      <c r="E580" s="183"/>
      <c r="F580" s="184"/>
    </row>
    <row r="581" spans="1:6" s="169" customFormat="1" ht="12.75" x14ac:dyDescent="0.25">
      <c r="A581" s="188">
        <v>5</v>
      </c>
      <c r="B581" s="189" t="s">
        <v>340</v>
      </c>
      <c r="C581" s="172">
        <v>2.85</v>
      </c>
      <c r="D581" s="183" t="s">
        <v>29</v>
      </c>
      <c r="E581" s="183"/>
      <c r="F581" s="184"/>
    </row>
    <row r="582" spans="1:6" s="328" customFormat="1" ht="12.75" x14ac:dyDescent="0.25">
      <c r="A582" s="188">
        <v>6</v>
      </c>
      <c r="B582" s="189" t="s">
        <v>246</v>
      </c>
      <c r="C582" s="172">
        <v>45.82</v>
      </c>
      <c r="D582" s="183" t="s">
        <v>29</v>
      </c>
      <c r="E582" s="326"/>
      <c r="F582" s="327"/>
    </row>
    <row r="583" spans="1:6" s="169" customFormat="1" ht="12.75" x14ac:dyDescent="0.25">
      <c r="A583" s="188"/>
      <c r="B583" s="189"/>
      <c r="C583" s="172"/>
      <c r="D583" s="183"/>
      <c r="E583" s="183"/>
      <c r="F583" s="184"/>
    </row>
    <row r="584" spans="1:6" s="169" customFormat="1" ht="15" customHeight="1" x14ac:dyDescent="0.25">
      <c r="A584" s="170" t="s">
        <v>223</v>
      </c>
      <c r="B584" s="267" t="s">
        <v>218</v>
      </c>
      <c r="C584" s="172"/>
      <c r="D584" s="182"/>
      <c r="E584" s="174"/>
      <c r="F584" s="184"/>
    </row>
    <row r="585" spans="1:6" s="169" customFormat="1" ht="12.75" x14ac:dyDescent="0.25">
      <c r="A585" s="188">
        <v>1</v>
      </c>
      <c r="B585" s="189" t="s">
        <v>335</v>
      </c>
      <c r="C585" s="172">
        <v>380.55</v>
      </c>
      <c r="D585" s="183" t="s">
        <v>29</v>
      </c>
      <c r="E585" s="183"/>
      <c r="F585" s="184"/>
    </row>
    <row r="586" spans="1:6" s="169" customFormat="1" ht="12.75" x14ac:dyDescent="0.25">
      <c r="A586" s="188">
        <v>2</v>
      </c>
      <c r="B586" s="189" t="s">
        <v>338</v>
      </c>
      <c r="C586" s="172">
        <v>9.4600000000000009</v>
      </c>
      <c r="D586" s="183" t="s">
        <v>29</v>
      </c>
      <c r="E586" s="183"/>
      <c r="F586" s="184"/>
    </row>
    <row r="587" spans="1:6" s="169" customFormat="1" ht="12.75" x14ac:dyDescent="0.25">
      <c r="A587" s="188">
        <v>3</v>
      </c>
      <c r="B587" s="189" t="s">
        <v>337</v>
      </c>
      <c r="C587" s="172">
        <f>14.17+24.34</f>
        <v>38.51</v>
      </c>
      <c r="D587" s="183" t="s">
        <v>29</v>
      </c>
      <c r="E587" s="183"/>
      <c r="F587" s="184"/>
    </row>
    <row r="588" spans="1:6" s="169" customFormat="1" ht="12.75" x14ac:dyDescent="0.25">
      <c r="A588" s="188">
        <v>4</v>
      </c>
      <c r="B588" s="189" t="s">
        <v>339</v>
      </c>
      <c r="C588" s="172">
        <f>21.06+56.6+8.76</f>
        <v>86.42</v>
      </c>
      <c r="D588" s="183" t="s">
        <v>29</v>
      </c>
      <c r="E588" s="183"/>
      <c r="F588" s="184"/>
    </row>
    <row r="589" spans="1:6" s="169" customFormat="1" ht="12.75" x14ac:dyDescent="0.25">
      <c r="A589" s="188">
        <v>5</v>
      </c>
      <c r="B589" s="189" t="s">
        <v>340</v>
      </c>
      <c r="C589" s="172">
        <v>2.85</v>
      </c>
      <c r="D589" s="183" t="s">
        <v>29</v>
      </c>
      <c r="E589" s="183"/>
      <c r="F589" s="184"/>
    </row>
    <row r="590" spans="1:6" s="169" customFormat="1" ht="12.75" x14ac:dyDescent="0.25">
      <c r="A590" s="188">
        <v>6</v>
      </c>
      <c r="B590" s="189" t="s">
        <v>341</v>
      </c>
      <c r="C590" s="172">
        <v>8.33</v>
      </c>
      <c r="D590" s="183" t="s">
        <v>29</v>
      </c>
      <c r="E590" s="183"/>
      <c r="F590" s="184"/>
    </row>
    <row r="591" spans="1:6" s="169" customFormat="1" ht="12.75" x14ac:dyDescent="0.25">
      <c r="A591" s="188">
        <v>7</v>
      </c>
      <c r="B591" s="189" t="s">
        <v>342</v>
      </c>
      <c r="C591" s="172">
        <v>8.27</v>
      </c>
      <c r="D591" s="183" t="s">
        <v>29</v>
      </c>
      <c r="E591" s="183"/>
      <c r="F591" s="184"/>
    </row>
    <row r="592" spans="1:6" s="328" customFormat="1" ht="12.75" x14ac:dyDescent="0.25">
      <c r="A592" s="188">
        <v>8</v>
      </c>
      <c r="B592" s="189" t="s">
        <v>246</v>
      </c>
      <c r="C592" s="172">
        <v>45.82</v>
      </c>
      <c r="D592" s="183" t="s">
        <v>29</v>
      </c>
      <c r="E592" s="326"/>
      <c r="F592" s="327"/>
    </row>
    <row r="593" spans="1:6" s="169" customFormat="1" ht="12.75" x14ac:dyDescent="0.25">
      <c r="A593" s="188"/>
      <c r="B593" s="189"/>
      <c r="C593" s="172"/>
      <c r="D593" s="183"/>
      <c r="E593" s="183"/>
      <c r="F593" s="184"/>
    </row>
    <row r="594" spans="1:6" s="169" customFormat="1" ht="12.75" x14ac:dyDescent="0.25">
      <c r="A594" s="170" t="s">
        <v>448</v>
      </c>
      <c r="B594" s="267" t="s">
        <v>284</v>
      </c>
      <c r="C594" s="172"/>
      <c r="D594" s="182"/>
      <c r="E594" s="183"/>
      <c r="F594" s="184"/>
    </row>
    <row r="595" spans="1:6" s="169" customFormat="1" ht="12.75" x14ac:dyDescent="0.25">
      <c r="A595" s="188">
        <v>1</v>
      </c>
      <c r="B595" s="189" t="s">
        <v>343</v>
      </c>
      <c r="C595" s="172">
        <v>212.58</v>
      </c>
      <c r="D595" s="183" t="s">
        <v>29</v>
      </c>
      <c r="E595" s="183"/>
      <c r="F595" s="184"/>
    </row>
    <row r="596" spans="1:6" s="169" customFormat="1" ht="12.75" x14ac:dyDescent="0.25">
      <c r="A596" s="188">
        <v>2</v>
      </c>
      <c r="B596" s="189" t="s">
        <v>344</v>
      </c>
      <c r="C596" s="172">
        <v>200.08</v>
      </c>
      <c r="D596" s="183" t="s">
        <v>29</v>
      </c>
      <c r="E596" s="183"/>
      <c r="F596" s="184"/>
    </row>
    <row r="597" spans="1:6" s="169" customFormat="1" ht="12.75" x14ac:dyDescent="0.25">
      <c r="A597" s="188">
        <v>3</v>
      </c>
      <c r="B597" s="189" t="s">
        <v>345</v>
      </c>
      <c r="C597" s="172">
        <v>32.450000000000003</v>
      </c>
      <c r="D597" s="183" t="s">
        <v>29</v>
      </c>
      <c r="E597" s="183"/>
      <c r="F597" s="184"/>
    </row>
    <row r="598" spans="1:6" s="169" customFormat="1" ht="12.75" x14ac:dyDescent="0.25">
      <c r="A598" s="188">
        <v>4</v>
      </c>
      <c r="B598" s="189" t="s">
        <v>337</v>
      </c>
      <c r="C598" s="172">
        <f>2.4*3</f>
        <v>7.1999999999999993</v>
      </c>
      <c r="D598" s="183" t="s">
        <v>29</v>
      </c>
      <c r="E598" s="183"/>
      <c r="F598" s="184"/>
    </row>
    <row r="599" spans="1:6" s="169" customFormat="1" ht="12.75" x14ac:dyDescent="0.25">
      <c r="A599" s="188">
        <v>5</v>
      </c>
      <c r="B599" s="189" t="s">
        <v>339</v>
      </c>
      <c r="C599" s="172">
        <f>((1.2*1.35*2)+(2*1.35*2)-(0.75*1.35))*3</f>
        <v>22.8825</v>
      </c>
      <c r="D599" s="183" t="s">
        <v>29</v>
      </c>
      <c r="E599" s="183"/>
      <c r="F599" s="184"/>
    </row>
    <row r="600" spans="1:6" s="328" customFormat="1" ht="12.75" x14ac:dyDescent="0.25">
      <c r="A600" s="188">
        <v>6</v>
      </c>
      <c r="B600" s="189" t="s">
        <v>246</v>
      </c>
      <c r="C600" s="172">
        <v>45.82</v>
      </c>
      <c r="D600" s="183" t="s">
        <v>29</v>
      </c>
      <c r="E600" s="326"/>
      <c r="F600" s="327"/>
    </row>
    <row r="601" spans="1:6" s="169" customFormat="1" ht="12.75" x14ac:dyDescent="0.25">
      <c r="A601" s="188"/>
      <c r="B601" s="189"/>
      <c r="C601" s="172"/>
      <c r="D601" s="183"/>
      <c r="E601" s="183"/>
      <c r="F601" s="184"/>
    </row>
    <row r="602" spans="1:6" s="169" customFormat="1" ht="12.75" x14ac:dyDescent="0.25">
      <c r="A602" s="188"/>
      <c r="B602" s="189"/>
      <c r="C602" s="172"/>
      <c r="D602" s="183"/>
      <c r="E602" s="183"/>
      <c r="F602" s="184"/>
    </row>
    <row r="603" spans="1:6" s="169" customFormat="1" ht="15" customHeight="1" x14ac:dyDescent="0.25">
      <c r="A603" s="188"/>
      <c r="B603" s="189"/>
      <c r="C603" s="172"/>
      <c r="D603" s="183"/>
      <c r="E603" s="174"/>
      <c r="F603" s="175"/>
    </row>
    <row r="604" spans="1:6" s="169" customFormat="1" ht="15" customHeight="1" x14ac:dyDescent="0.25">
      <c r="A604" s="188"/>
      <c r="B604" s="217"/>
      <c r="C604" s="172"/>
      <c r="D604" s="183"/>
      <c r="E604" s="174"/>
      <c r="F604" s="175"/>
    </row>
    <row r="605" spans="1:6" s="169" customFormat="1" ht="15" customHeight="1" x14ac:dyDescent="0.25">
      <c r="A605" s="190"/>
      <c r="B605" s="228" t="s">
        <v>109</v>
      </c>
      <c r="C605" s="192"/>
      <c r="D605" s="193"/>
      <c r="E605" s="194"/>
      <c r="F605" s="195"/>
    </row>
    <row r="606" spans="1:6" s="268" customFormat="1" ht="15" customHeight="1" x14ac:dyDescent="0.25">
      <c r="A606" s="196"/>
      <c r="B606" s="197" t="s">
        <v>64</v>
      </c>
      <c r="C606" s="198"/>
      <c r="D606" s="199"/>
      <c r="E606" s="200"/>
      <c r="F606" s="201"/>
    </row>
    <row r="607" spans="1:6" s="169" customFormat="1" ht="15" customHeight="1" x14ac:dyDescent="0.25">
      <c r="A607" s="235"/>
      <c r="B607" s="158" t="s">
        <v>110</v>
      </c>
      <c r="C607" s="263"/>
      <c r="D607" s="269"/>
      <c r="E607" s="265"/>
      <c r="F607" s="266"/>
    </row>
    <row r="608" spans="1:6" s="169" customFormat="1" ht="15" customHeight="1" x14ac:dyDescent="0.25">
      <c r="A608" s="163"/>
      <c r="B608" s="281" t="s">
        <v>66</v>
      </c>
      <c r="C608" s="172"/>
      <c r="D608" s="173"/>
      <c r="E608" s="174"/>
      <c r="F608" s="175"/>
    </row>
    <row r="609" spans="1:6" s="169" customFormat="1" ht="15" customHeight="1" x14ac:dyDescent="0.25">
      <c r="A609" s="242">
        <v>9.1</v>
      </c>
      <c r="B609" s="177" t="s">
        <v>86</v>
      </c>
      <c r="C609" s="172"/>
      <c r="D609" s="173"/>
      <c r="E609" s="174"/>
      <c r="F609" s="175"/>
    </row>
    <row r="610" spans="1:6" s="169" customFormat="1" ht="52.5" customHeight="1" x14ac:dyDescent="0.25">
      <c r="A610" s="242"/>
      <c r="B610" s="189" t="s">
        <v>173</v>
      </c>
      <c r="C610" s="172"/>
      <c r="D610" s="173"/>
      <c r="E610" s="174"/>
      <c r="F610" s="175"/>
    </row>
    <row r="611" spans="1:6" s="169" customFormat="1" ht="25.5" x14ac:dyDescent="0.25">
      <c r="A611" s="170"/>
      <c r="B611" s="189" t="s">
        <v>247</v>
      </c>
      <c r="C611" s="172"/>
      <c r="D611" s="182">
        <v>0</v>
      </c>
      <c r="E611" s="174"/>
      <c r="F611" s="175"/>
    </row>
    <row r="612" spans="1:6" s="169" customFormat="1" ht="15" customHeight="1" x14ac:dyDescent="0.25">
      <c r="A612" s="170"/>
      <c r="B612" s="189"/>
      <c r="C612" s="172"/>
      <c r="D612" s="182"/>
      <c r="E612" s="174"/>
      <c r="F612" s="175"/>
    </row>
    <row r="613" spans="1:6" s="169" customFormat="1" ht="15" customHeight="1" x14ac:dyDescent="0.25">
      <c r="A613" s="242">
        <v>9.1999999999999993</v>
      </c>
      <c r="B613" s="267" t="s">
        <v>113</v>
      </c>
      <c r="C613" s="172"/>
      <c r="D613" s="182">
        <v>0</v>
      </c>
      <c r="E613" s="174"/>
      <c r="F613" s="175"/>
    </row>
    <row r="614" spans="1:6" s="169" customFormat="1" ht="38.25" customHeight="1" x14ac:dyDescent="0.25">
      <c r="A614" s="176"/>
      <c r="B614" s="189" t="s">
        <v>432</v>
      </c>
      <c r="C614" s="172"/>
      <c r="D614" s="183" t="s">
        <v>35</v>
      </c>
      <c r="E614" s="174"/>
      <c r="F614" s="175"/>
    </row>
    <row r="615" spans="1:6" s="169" customFormat="1" ht="15" customHeight="1" x14ac:dyDescent="0.25">
      <c r="A615" s="188">
        <v>1</v>
      </c>
      <c r="B615" s="189" t="str">
        <f t="shared" ref="B615:C620" si="1">B394</f>
        <v>Ground Floor</v>
      </c>
      <c r="C615" s="172">
        <f t="shared" si="1"/>
        <v>475.15</v>
      </c>
      <c r="D615" s="183" t="s">
        <v>29</v>
      </c>
      <c r="E615" s="183"/>
      <c r="F615" s="175"/>
    </row>
    <row r="616" spans="1:6" s="169" customFormat="1" ht="15" customHeight="1" x14ac:dyDescent="0.25">
      <c r="A616" s="188">
        <v>2</v>
      </c>
      <c r="B616" s="189" t="str">
        <f t="shared" si="1"/>
        <v xml:space="preserve">First Floor </v>
      </c>
      <c r="C616" s="172">
        <f t="shared" si="1"/>
        <v>353.95</v>
      </c>
      <c r="D616" s="183" t="s">
        <v>29</v>
      </c>
      <c r="E616" s="183"/>
      <c r="F616" s="184"/>
    </row>
    <row r="617" spans="1:6" s="169" customFormat="1" ht="15" customHeight="1" x14ac:dyDescent="0.25">
      <c r="A617" s="188">
        <v>3</v>
      </c>
      <c r="B617" s="189" t="str">
        <f t="shared" si="1"/>
        <v xml:space="preserve">Second Floor </v>
      </c>
      <c r="C617" s="172">
        <f t="shared" si="1"/>
        <v>339.11</v>
      </c>
      <c r="D617" s="183" t="s">
        <v>29</v>
      </c>
      <c r="E617" s="183"/>
      <c r="F617" s="184"/>
    </row>
    <row r="618" spans="1:6" s="169" customFormat="1" ht="15" customHeight="1" x14ac:dyDescent="0.25">
      <c r="A618" s="188">
        <v>4</v>
      </c>
      <c r="B618" s="189" t="str">
        <f t="shared" si="1"/>
        <v xml:space="preserve">Terrace Floor </v>
      </c>
      <c r="C618" s="172">
        <f t="shared" si="1"/>
        <v>219.42</v>
      </c>
      <c r="D618" s="183" t="s">
        <v>29</v>
      </c>
      <c r="E618" s="183"/>
      <c r="F618" s="184"/>
    </row>
    <row r="619" spans="1:6" s="169" customFormat="1" ht="15" customHeight="1" x14ac:dyDescent="0.25">
      <c r="A619" s="188">
        <v>5</v>
      </c>
      <c r="B619" s="189" t="str">
        <f t="shared" si="1"/>
        <v>15mm thick plastering on first and second floor balcony walls</v>
      </c>
      <c r="C619" s="172">
        <f t="shared" si="1"/>
        <v>14.12</v>
      </c>
      <c r="D619" s="183" t="s">
        <v>29</v>
      </c>
      <c r="E619" s="183"/>
      <c r="F619" s="184"/>
    </row>
    <row r="620" spans="1:6" s="169" customFormat="1" ht="15" customHeight="1" x14ac:dyDescent="0.25">
      <c r="A620" s="188">
        <v>6</v>
      </c>
      <c r="B620" s="189" t="str">
        <f t="shared" si="1"/>
        <v>15mm thick plastering on terrace floor balcony walls</v>
      </c>
      <c r="C620" s="172">
        <f t="shared" si="1"/>
        <v>113.24</v>
      </c>
      <c r="D620" s="183" t="s">
        <v>29</v>
      </c>
      <c r="E620" s="183"/>
      <c r="F620" s="184"/>
    </row>
    <row r="621" spans="1:6" s="169" customFormat="1" ht="15" customHeight="1" x14ac:dyDescent="0.25">
      <c r="A621" s="188"/>
      <c r="B621" s="189"/>
      <c r="C621" s="172"/>
      <c r="D621" s="183"/>
      <c r="E621" s="183"/>
      <c r="F621" s="184"/>
    </row>
    <row r="622" spans="1:6" s="169" customFormat="1" ht="15" customHeight="1" x14ac:dyDescent="0.25">
      <c r="A622" s="170" t="s">
        <v>209</v>
      </c>
      <c r="B622" s="267" t="s">
        <v>5</v>
      </c>
      <c r="C622" s="172"/>
      <c r="D622" s="182">
        <v>0</v>
      </c>
      <c r="E622" s="174"/>
      <c r="F622" s="175"/>
    </row>
    <row r="623" spans="1:6" s="169" customFormat="1" ht="25.5" x14ac:dyDescent="0.25">
      <c r="A623" s="176"/>
      <c r="B623" s="189" t="s">
        <v>433</v>
      </c>
      <c r="C623" s="172"/>
      <c r="D623" s="183" t="s">
        <v>35</v>
      </c>
      <c r="E623" s="174"/>
      <c r="F623" s="175"/>
    </row>
    <row r="624" spans="1:6" s="169" customFormat="1" ht="15" customHeight="1" x14ac:dyDescent="0.25">
      <c r="A624" s="188">
        <v>1</v>
      </c>
      <c r="B624" s="189" t="str">
        <f t="shared" ref="B624:C627" si="2">B402</f>
        <v>Ground Floor</v>
      </c>
      <c r="C624" s="172">
        <f t="shared" si="2"/>
        <v>1296.4499999999998</v>
      </c>
      <c r="D624" s="183" t="s">
        <v>29</v>
      </c>
      <c r="E624" s="183"/>
      <c r="F624" s="175"/>
    </row>
    <row r="625" spans="1:6" s="169" customFormat="1" ht="15" customHeight="1" x14ac:dyDescent="0.25">
      <c r="A625" s="188">
        <v>2</v>
      </c>
      <c r="B625" s="189" t="str">
        <f t="shared" si="2"/>
        <v xml:space="preserve">First Floor </v>
      </c>
      <c r="C625" s="172">
        <f t="shared" si="2"/>
        <v>1119.6299999999999</v>
      </c>
      <c r="D625" s="183" t="s">
        <v>29</v>
      </c>
      <c r="E625" s="183"/>
      <c r="F625" s="184"/>
    </row>
    <row r="626" spans="1:6" s="169" customFormat="1" ht="15" customHeight="1" x14ac:dyDescent="0.25">
      <c r="A626" s="188">
        <v>3</v>
      </c>
      <c r="B626" s="189" t="str">
        <f t="shared" si="2"/>
        <v xml:space="preserve">Second Floor </v>
      </c>
      <c r="C626" s="172">
        <f t="shared" si="2"/>
        <v>1074.51</v>
      </c>
      <c r="D626" s="183" t="s">
        <v>29</v>
      </c>
      <c r="E626" s="183"/>
      <c r="F626" s="184"/>
    </row>
    <row r="627" spans="1:6" s="169" customFormat="1" ht="15" customHeight="1" x14ac:dyDescent="0.25">
      <c r="A627" s="188">
        <v>4</v>
      </c>
      <c r="B627" s="189" t="str">
        <f t="shared" si="2"/>
        <v xml:space="preserve">Terrace Floor </v>
      </c>
      <c r="C627" s="172">
        <f t="shared" si="2"/>
        <v>503.58000000000004</v>
      </c>
      <c r="D627" s="183" t="s">
        <v>29</v>
      </c>
      <c r="E627" s="183"/>
      <c r="F627" s="184"/>
    </row>
    <row r="628" spans="1:6" s="169" customFormat="1" ht="15" customHeight="1" x14ac:dyDescent="0.25">
      <c r="A628" s="188"/>
      <c r="B628" s="174"/>
      <c r="C628" s="172"/>
      <c r="D628" s="183"/>
      <c r="E628" s="183"/>
      <c r="F628" s="184"/>
    </row>
    <row r="629" spans="1:6" s="169" customFormat="1" ht="15" customHeight="1" x14ac:dyDescent="0.25">
      <c r="A629" s="188" t="s">
        <v>210</v>
      </c>
      <c r="B629" s="267" t="s">
        <v>114</v>
      </c>
      <c r="C629" s="172"/>
      <c r="D629" s="183"/>
      <c r="E629" s="183"/>
      <c r="F629" s="184"/>
    </row>
    <row r="630" spans="1:6" s="169" customFormat="1" ht="25.5" x14ac:dyDescent="0.25">
      <c r="A630" s="176"/>
      <c r="B630" s="189" t="s">
        <v>434</v>
      </c>
      <c r="C630" s="172"/>
      <c r="D630" s="183"/>
      <c r="E630" s="183"/>
      <c r="F630" s="184"/>
    </row>
    <row r="631" spans="1:6" s="169" customFormat="1" ht="15" customHeight="1" x14ac:dyDescent="0.25">
      <c r="A631" s="188">
        <v>1</v>
      </c>
      <c r="B631" s="189" t="str">
        <f>B478</f>
        <v>Ground floor</v>
      </c>
      <c r="C631" s="172">
        <f>C478</f>
        <v>469.05</v>
      </c>
      <c r="D631" s="183" t="s">
        <v>29</v>
      </c>
      <c r="E631" s="183"/>
      <c r="F631" s="184"/>
    </row>
    <row r="632" spans="1:6" s="169" customFormat="1" ht="15" customHeight="1" x14ac:dyDescent="0.25">
      <c r="A632" s="188">
        <v>2</v>
      </c>
      <c r="B632" s="189" t="str">
        <f t="shared" ref="B632:C634" si="3">B479</f>
        <v>First floor</v>
      </c>
      <c r="C632" s="172">
        <f t="shared" si="3"/>
        <v>469.05</v>
      </c>
      <c r="D632" s="183" t="s">
        <v>29</v>
      </c>
      <c r="E632" s="183"/>
      <c r="F632" s="184"/>
    </row>
    <row r="633" spans="1:6" s="169" customFormat="1" ht="15" customHeight="1" x14ac:dyDescent="0.25">
      <c r="A633" s="188">
        <v>3</v>
      </c>
      <c r="B633" s="189" t="str">
        <f t="shared" si="3"/>
        <v>Second floor</v>
      </c>
      <c r="C633" s="172">
        <f t="shared" si="3"/>
        <v>469.05</v>
      </c>
      <c r="D633" s="183" t="s">
        <v>29</v>
      </c>
      <c r="E633" s="183"/>
      <c r="F633" s="184"/>
    </row>
    <row r="634" spans="1:6" s="328" customFormat="1" ht="15" customHeight="1" x14ac:dyDescent="0.25">
      <c r="A634" s="188">
        <v>4</v>
      </c>
      <c r="B634" s="189" t="str">
        <f t="shared" si="3"/>
        <v>Terrace floor</v>
      </c>
      <c r="C634" s="172">
        <f t="shared" si="3"/>
        <v>295.82</v>
      </c>
      <c r="D634" s="183" t="s">
        <v>29</v>
      </c>
      <c r="E634" s="183"/>
      <c r="F634" s="327"/>
    </row>
    <row r="635" spans="1:6" s="169" customFormat="1" ht="15" customHeight="1" x14ac:dyDescent="0.25">
      <c r="A635" s="188"/>
      <c r="B635" s="189"/>
      <c r="C635" s="172"/>
      <c r="D635" s="183"/>
      <c r="E635" s="183"/>
      <c r="F635" s="184"/>
    </row>
    <row r="636" spans="1:6" s="169" customFormat="1" ht="15" customHeight="1" x14ac:dyDescent="0.25">
      <c r="A636" s="188"/>
      <c r="B636" s="189"/>
      <c r="C636" s="172"/>
      <c r="D636" s="183"/>
      <c r="E636" s="183"/>
      <c r="F636" s="184"/>
    </row>
    <row r="637" spans="1:6" s="169" customFormat="1" ht="15" customHeight="1" x14ac:dyDescent="0.25">
      <c r="A637" s="188"/>
      <c r="B637" s="189"/>
      <c r="C637" s="172"/>
      <c r="D637" s="183"/>
      <c r="E637" s="183"/>
      <c r="F637" s="184"/>
    </row>
    <row r="638" spans="1:6" s="169" customFormat="1" ht="15" customHeight="1" x14ac:dyDescent="0.25">
      <c r="A638" s="188"/>
      <c r="B638" s="189"/>
      <c r="C638" s="172"/>
      <c r="D638" s="183"/>
      <c r="E638" s="183"/>
      <c r="F638" s="184"/>
    </row>
    <row r="639" spans="1:6" s="169" customFormat="1" ht="15" customHeight="1" x14ac:dyDescent="0.25">
      <c r="A639" s="188"/>
      <c r="B639" s="189"/>
      <c r="C639" s="172"/>
      <c r="D639" s="183"/>
      <c r="E639" s="183"/>
      <c r="F639" s="184"/>
    </row>
    <row r="640" spans="1:6" s="169" customFormat="1" ht="15" customHeight="1" x14ac:dyDescent="0.25">
      <c r="A640" s="188"/>
      <c r="B640" s="189"/>
      <c r="C640" s="172"/>
      <c r="D640" s="183"/>
      <c r="E640" s="183"/>
      <c r="F640" s="184"/>
    </row>
    <row r="641" spans="1:6" s="169" customFormat="1" ht="15" customHeight="1" x14ac:dyDescent="0.25">
      <c r="A641" s="188"/>
      <c r="B641" s="189"/>
      <c r="C641" s="172"/>
      <c r="D641" s="183"/>
      <c r="E641" s="183"/>
      <c r="F641" s="184"/>
    </row>
    <row r="642" spans="1:6" s="169" customFormat="1" ht="15" customHeight="1" x14ac:dyDescent="0.25">
      <c r="A642" s="188"/>
      <c r="B642" s="189"/>
      <c r="C642" s="172"/>
      <c r="D642" s="183"/>
      <c r="E642" s="183"/>
      <c r="F642" s="184"/>
    </row>
    <row r="643" spans="1:6" s="169" customFormat="1" ht="15" customHeight="1" x14ac:dyDescent="0.25">
      <c r="A643" s="188"/>
      <c r="B643" s="189"/>
      <c r="C643" s="172"/>
      <c r="D643" s="183"/>
      <c r="E643" s="183"/>
      <c r="F643" s="184"/>
    </row>
    <row r="644" spans="1:6" s="169" customFormat="1" ht="15" customHeight="1" x14ac:dyDescent="0.25">
      <c r="A644" s="188"/>
      <c r="B644" s="189"/>
      <c r="C644" s="172"/>
      <c r="D644" s="183"/>
      <c r="E644" s="183"/>
      <c r="F644" s="184"/>
    </row>
    <row r="645" spans="1:6" s="169" customFormat="1" ht="15" customHeight="1" x14ac:dyDescent="0.25">
      <c r="A645" s="188"/>
      <c r="B645" s="189"/>
      <c r="C645" s="172"/>
      <c r="D645" s="183"/>
      <c r="E645" s="183"/>
      <c r="F645" s="184"/>
    </row>
    <row r="646" spans="1:6" s="169" customFormat="1" ht="15" customHeight="1" x14ac:dyDescent="0.25">
      <c r="A646" s="188"/>
      <c r="B646" s="174"/>
      <c r="C646" s="172"/>
      <c r="D646" s="183"/>
      <c r="E646" s="174"/>
      <c r="F646" s="175"/>
    </row>
    <row r="647" spans="1:6" s="169" customFormat="1" ht="15" customHeight="1" x14ac:dyDescent="0.25">
      <c r="A647" s="188"/>
      <c r="B647" s="174"/>
      <c r="C647" s="172"/>
      <c r="D647" s="183"/>
      <c r="E647" s="174"/>
      <c r="F647" s="175"/>
    </row>
    <row r="648" spans="1:6" s="169" customFormat="1" ht="15" customHeight="1" x14ac:dyDescent="0.25">
      <c r="A648" s="282"/>
      <c r="B648" s="228" t="s">
        <v>214</v>
      </c>
      <c r="C648" s="283"/>
      <c r="D648" s="284"/>
      <c r="E648" s="285"/>
      <c r="F648" s="195"/>
    </row>
    <row r="649" spans="1:6" s="268" customFormat="1" ht="15" customHeight="1" x14ac:dyDescent="0.25">
      <c r="A649" s="196"/>
      <c r="B649" s="197" t="s">
        <v>215</v>
      </c>
      <c r="C649" s="231"/>
      <c r="D649" s="232"/>
      <c r="E649" s="233"/>
      <c r="F649" s="201"/>
    </row>
    <row r="650" spans="1:6" s="169" customFormat="1" ht="15" customHeight="1" x14ac:dyDescent="0.25">
      <c r="A650" s="262"/>
      <c r="B650" s="158" t="s">
        <v>436</v>
      </c>
      <c r="C650" s="263"/>
      <c r="D650" s="269"/>
      <c r="E650" s="265"/>
      <c r="F650" s="266"/>
    </row>
    <row r="651" spans="1:6" s="169" customFormat="1" ht="15" customHeight="1" x14ac:dyDescent="0.25">
      <c r="A651" s="176"/>
      <c r="B651" s="171" t="s">
        <v>68</v>
      </c>
      <c r="C651" s="215"/>
      <c r="D651" s="182"/>
      <c r="E651" s="174"/>
      <c r="F651" s="175"/>
    </row>
    <row r="652" spans="1:6" s="169" customFormat="1" ht="15" customHeight="1" x14ac:dyDescent="0.25">
      <c r="A652" s="176"/>
      <c r="B652" s="171"/>
      <c r="C652" s="215"/>
      <c r="D652" s="182"/>
      <c r="E652" s="174"/>
      <c r="F652" s="175"/>
    </row>
    <row r="653" spans="1:6" s="169" customFormat="1" ht="15" customHeight="1" x14ac:dyDescent="0.25">
      <c r="A653" s="176">
        <v>10.1</v>
      </c>
      <c r="B653" s="180" t="s">
        <v>86</v>
      </c>
      <c r="C653" s="215"/>
      <c r="D653" s="182"/>
      <c r="E653" s="174"/>
      <c r="F653" s="175"/>
    </row>
    <row r="654" spans="1:6" s="169" customFormat="1" ht="51" x14ac:dyDescent="0.25">
      <c r="A654" s="170"/>
      <c r="B654" s="286" t="s">
        <v>435</v>
      </c>
      <c r="C654" s="172"/>
      <c r="D654" s="182"/>
      <c r="E654" s="174"/>
      <c r="F654" s="175"/>
    </row>
    <row r="655" spans="1:6" s="169" customFormat="1" ht="12.75" x14ac:dyDescent="0.25">
      <c r="A655" s="188" t="s">
        <v>35</v>
      </c>
      <c r="B655" s="287" t="s">
        <v>155</v>
      </c>
      <c r="C655" s="172"/>
      <c r="D655" s="182"/>
      <c r="E655" s="174"/>
      <c r="F655" s="175"/>
    </row>
    <row r="656" spans="1:6" s="169" customFormat="1" ht="26.25" customHeight="1" x14ac:dyDescent="0.25">
      <c r="A656" s="188"/>
      <c r="B656" s="287" t="s">
        <v>156</v>
      </c>
      <c r="C656" s="172"/>
      <c r="D656" s="182"/>
      <c r="E656" s="174"/>
      <c r="F656" s="175"/>
    </row>
    <row r="657" spans="1:6" s="169" customFormat="1" ht="15" customHeight="1" x14ac:dyDescent="0.25">
      <c r="A657" s="176">
        <v>10.199999999999999</v>
      </c>
      <c r="B657" s="288" t="s">
        <v>159</v>
      </c>
      <c r="C657" s="172"/>
      <c r="D657" s="182"/>
      <c r="E657" s="174"/>
      <c r="F657" s="175"/>
    </row>
    <row r="658" spans="1:6" s="169" customFormat="1" ht="25.5" x14ac:dyDescent="0.25">
      <c r="A658" s="188">
        <v>1</v>
      </c>
      <c r="B658" s="271" t="s">
        <v>163</v>
      </c>
      <c r="C658" s="172">
        <v>1</v>
      </c>
      <c r="D658" s="182" t="s">
        <v>26</v>
      </c>
      <c r="E658" s="251"/>
      <c r="F658" s="184"/>
    </row>
    <row r="659" spans="1:6" s="169" customFormat="1" ht="41.25" customHeight="1" x14ac:dyDescent="0.25">
      <c r="A659" s="188">
        <v>2</v>
      </c>
      <c r="B659" s="271" t="s">
        <v>164</v>
      </c>
      <c r="C659" s="172">
        <v>1</v>
      </c>
      <c r="D659" s="182" t="s">
        <v>26</v>
      </c>
      <c r="E659" s="251"/>
      <c r="F659" s="184"/>
    </row>
    <row r="660" spans="1:6" s="169" customFormat="1" ht="43.5" customHeight="1" x14ac:dyDescent="0.25">
      <c r="A660" s="188">
        <v>3</v>
      </c>
      <c r="B660" s="271" t="s">
        <v>165</v>
      </c>
      <c r="C660" s="172">
        <v>1</v>
      </c>
      <c r="D660" s="182" t="s">
        <v>26</v>
      </c>
      <c r="E660" s="251"/>
      <c r="F660" s="184"/>
    </row>
    <row r="661" spans="1:6" s="169" customFormat="1" ht="15" customHeight="1" x14ac:dyDescent="0.25">
      <c r="A661" s="188"/>
      <c r="B661" s="289"/>
      <c r="C661" s="172"/>
      <c r="D661" s="182"/>
      <c r="E661" s="251"/>
      <c r="F661" s="184"/>
    </row>
    <row r="662" spans="1:6" s="169" customFormat="1" ht="15" customHeight="1" x14ac:dyDescent="0.25">
      <c r="A662" s="170" t="s">
        <v>437</v>
      </c>
      <c r="B662" s="290" t="s">
        <v>111</v>
      </c>
      <c r="C662" s="172"/>
      <c r="D662" s="182"/>
      <c r="E662" s="174"/>
      <c r="F662" s="175"/>
    </row>
    <row r="663" spans="1:6" s="169" customFormat="1" ht="27" customHeight="1" x14ac:dyDescent="0.25">
      <c r="A663" s="188"/>
      <c r="B663" s="271" t="s">
        <v>193</v>
      </c>
      <c r="C663" s="172"/>
      <c r="D663" s="182"/>
      <c r="E663" s="174"/>
      <c r="F663" s="175"/>
    </row>
    <row r="664" spans="1:6" s="169" customFormat="1" ht="12.75" x14ac:dyDescent="0.25">
      <c r="A664" s="188"/>
      <c r="B664" s="271" t="s">
        <v>195</v>
      </c>
      <c r="C664" s="172"/>
      <c r="D664" s="182"/>
      <c r="E664" s="174"/>
      <c r="F664" s="175"/>
    </row>
    <row r="665" spans="1:6" s="169" customFormat="1" ht="15" customHeight="1" x14ac:dyDescent="0.25">
      <c r="A665" s="188"/>
      <c r="B665" s="271" t="s">
        <v>194</v>
      </c>
      <c r="C665" s="172"/>
      <c r="D665" s="182"/>
      <c r="E665" s="174"/>
      <c r="F665" s="175"/>
    </row>
    <row r="666" spans="1:6" s="169" customFormat="1" ht="25.5" x14ac:dyDescent="0.25">
      <c r="A666" s="188"/>
      <c r="B666" s="271" t="s">
        <v>196</v>
      </c>
      <c r="C666" s="172"/>
      <c r="D666" s="182"/>
      <c r="E666" s="174"/>
      <c r="F666" s="175"/>
    </row>
    <row r="667" spans="1:6" s="169" customFormat="1" ht="12.75" x14ac:dyDescent="0.25">
      <c r="A667" s="188"/>
      <c r="B667" s="271" t="s">
        <v>197</v>
      </c>
      <c r="C667" s="172"/>
      <c r="D667" s="182"/>
      <c r="E667" s="174"/>
      <c r="F667" s="175"/>
    </row>
    <row r="668" spans="1:6" s="169" customFormat="1" ht="5.0999999999999996" customHeight="1" x14ac:dyDescent="0.25">
      <c r="A668" s="188"/>
      <c r="B668" s="271"/>
      <c r="C668" s="172"/>
      <c r="D668" s="182"/>
      <c r="E668" s="174"/>
      <c r="F668" s="175"/>
    </row>
    <row r="669" spans="1:6" s="169" customFormat="1" ht="15" customHeight="1" x14ac:dyDescent="0.25">
      <c r="A669" s="188">
        <v>1</v>
      </c>
      <c r="B669" s="287" t="s">
        <v>381</v>
      </c>
      <c r="C669" s="172">
        <v>1</v>
      </c>
      <c r="D669" s="182" t="s">
        <v>1</v>
      </c>
      <c r="E669" s="183"/>
      <c r="F669" s="184"/>
    </row>
    <row r="670" spans="1:6" s="169" customFormat="1" ht="15" customHeight="1" x14ac:dyDescent="0.25">
      <c r="A670" s="188">
        <v>2</v>
      </c>
      <c r="B670" s="287" t="s">
        <v>192</v>
      </c>
      <c r="C670" s="172">
        <v>22</v>
      </c>
      <c r="D670" s="182" t="s">
        <v>1</v>
      </c>
      <c r="E670" s="183"/>
      <c r="F670" s="184"/>
    </row>
    <row r="671" spans="1:6" s="169" customFormat="1" ht="15" customHeight="1" x14ac:dyDescent="0.25">
      <c r="A671" s="416">
        <v>3</v>
      </c>
      <c r="B671" s="421" t="s">
        <v>191</v>
      </c>
      <c r="C671" s="410">
        <v>23</v>
      </c>
      <c r="D671" s="419" t="s">
        <v>1</v>
      </c>
      <c r="E671" s="183"/>
      <c r="F671" s="184"/>
    </row>
    <row r="672" spans="1:6" s="169" customFormat="1" ht="15" customHeight="1" x14ac:dyDescent="0.25">
      <c r="A672" s="188">
        <v>4</v>
      </c>
      <c r="B672" s="287" t="s">
        <v>69</v>
      </c>
      <c r="C672" s="172">
        <v>41</v>
      </c>
      <c r="D672" s="182" t="s">
        <v>1</v>
      </c>
      <c r="E672" s="183"/>
      <c r="F672" s="184"/>
    </row>
    <row r="673" spans="1:6" s="169" customFormat="1" ht="15" customHeight="1" x14ac:dyDescent="0.25">
      <c r="A673" s="188">
        <v>5</v>
      </c>
      <c r="B673" s="287" t="s">
        <v>72</v>
      </c>
      <c r="C673" s="172">
        <v>22</v>
      </c>
      <c r="D673" s="182" t="s">
        <v>1</v>
      </c>
      <c r="E673" s="183"/>
      <c r="F673" s="184"/>
    </row>
    <row r="674" spans="1:6" s="169" customFormat="1" ht="15" customHeight="1" x14ac:dyDescent="0.25">
      <c r="A674" s="188">
        <v>6</v>
      </c>
      <c r="B674" s="287" t="s">
        <v>198</v>
      </c>
      <c r="C674" s="172">
        <v>41</v>
      </c>
      <c r="D674" s="182" t="s">
        <v>1</v>
      </c>
      <c r="E674" s="183"/>
      <c r="F674" s="184"/>
    </row>
    <row r="675" spans="1:6" s="169" customFormat="1" ht="15" customHeight="1" x14ac:dyDescent="0.25">
      <c r="A675" s="188">
        <v>7</v>
      </c>
      <c r="B675" s="287" t="s">
        <v>199</v>
      </c>
      <c r="C675" s="172">
        <v>20</v>
      </c>
      <c r="D675" s="182" t="s">
        <v>1</v>
      </c>
      <c r="E675" s="183"/>
      <c r="F675" s="184"/>
    </row>
    <row r="676" spans="1:6" s="169" customFormat="1" ht="15" customHeight="1" x14ac:dyDescent="0.25">
      <c r="A676" s="188">
        <v>8</v>
      </c>
      <c r="B676" s="287" t="s">
        <v>391</v>
      </c>
      <c r="C676" s="172">
        <v>5</v>
      </c>
      <c r="D676" s="182" t="s">
        <v>1</v>
      </c>
      <c r="E676" s="183"/>
      <c r="F676" s="184"/>
    </row>
    <row r="677" spans="1:6" s="169" customFormat="1" ht="15" customHeight="1" x14ac:dyDescent="0.25">
      <c r="A677" s="188">
        <v>9</v>
      </c>
      <c r="B677" s="287" t="s">
        <v>392</v>
      </c>
      <c r="C677" s="172">
        <v>7</v>
      </c>
      <c r="D677" s="182" t="s">
        <v>1</v>
      </c>
      <c r="E677" s="183"/>
      <c r="F677" s="184"/>
    </row>
    <row r="678" spans="1:6" s="169" customFormat="1" ht="15" customHeight="1" x14ac:dyDescent="0.25">
      <c r="A678" s="188">
        <v>10</v>
      </c>
      <c r="B678" s="287" t="s">
        <v>393</v>
      </c>
      <c r="C678" s="172">
        <v>13</v>
      </c>
      <c r="D678" s="182" t="s">
        <v>1</v>
      </c>
      <c r="E678" s="183"/>
      <c r="F678" s="184"/>
    </row>
    <row r="679" spans="1:6" s="169" customFormat="1" ht="15" customHeight="1" x14ac:dyDescent="0.25">
      <c r="A679" s="188">
        <v>11</v>
      </c>
      <c r="B679" s="287" t="s">
        <v>491</v>
      </c>
      <c r="C679" s="172">
        <v>20</v>
      </c>
      <c r="D679" s="182" t="s">
        <v>1</v>
      </c>
      <c r="E679" s="183"/>
      <c r="F679" s="184"/>
    </row>
    <row r="680" spans="1:6" s="169" customFormat="1" ht="15" customHeight="1" x14ac:dyDescent="0.25">
      <c r="A680" s="188">
        <v>12</v>
      </c>
      <c r="B680" s="287" t="s">
        <v>492</v>
      </c>
      <c r="C680" s="172">
        <v>20</v>
      </c>
      <c r="D680" s="182" t="s">
        <v>1</v>
      </c>
      <c r="E680" s="183"/>
      <c r="F680" s="184"/>
    </row>
    <row r="681" spans="1:6" s="169" customFormat="1" ht="15" customHeight="1" x14ac:dyDescent="0.25">
      <c r="A681" s="188">
        <v>13</v>
      </c>
      <c r="B681" s="287" t="s">
        <v>493</v>
      </c>
      <c r="C681" s="172">
        <v>41</v>
      </c>
      <c r="D681" s="182" t="s">
        <v>1</v>
      </c>
      <c r="E681" s="183"/>
      <c r="F681" s="184"/>
    </row>
    <row r="682" spans="1:6" s="169" customFormat="1" ht="15" customHeight="1" x14ac:dyDescent="0.25">
      <c r="A682" s="420">
        <v>14</v>
      </c>
      <c r="B682" s="421" t="s">
        <v>617</v>
      </c>
      <c r="C682" s="410">
        <v>1</v>
      </c>
      <c r="D682" s="419" t="s">
        <v>1</v>
      </c>
      <c r="E682" s="183"/>
      <c r="F682" s="184"/>
    </row>
    <row r="683" spans="1:6" s="169" customFormat="1" ht="15" customHeight="1" x14ac:dyDescent="0.25">
      <c r="A683" s="176">
        <v>10.3</v>
      </c>
      <c r="B683" s="288" t="s">
        <v>166</v>
      </c>
      <c r="C683" s="172"/>
      <c r="D683" s="182"/>
      <c r="E683" s="174"/>
      <c r="F683" s="175"/>
    </row>
    <row r="684" spans="1:6" s="169" customFormat="1" ht="51" x14ac:dyDescent="0.25">
      <c r="A684" s="188"/>
      <c r="B684" s="291" t="s">
        <v>167</v>
      </c>
      <c r="C684" s="172"/>
      <c r="D684" s="182"/>
      <c r="E684" s="183"/>
      <c r="F684" s="184"/>
    </row>
    <row r="685" spans="1:6" s="169" customFormat="1" ht="15" customHeight="1" x14ac:dyDescent="0.25">
      <c r="A685" s="188">
        <v>1</v>
      </c>
      <c r="B685" s="291" t="s">
        <v>168</v>
      </c>
      <c r="C685" s="172">
        <v>1</v>
      </c>
      <c r="D685" s="182" t="s">
        <v>6</v>
      </c>
      <c r="E685" s="183"/>
      <c r="F685" s="184"/>
    </row>
    <row r="686" spans="1:6" s="169" customFormat="1" ht="15" customHeight="1" x14ac:dyDescent="0.25">
      <c r="A686" s="188"/>
      <c r="B686" s="291"/>
      <c r="C686" s="172"/>
      <c r="D686" s="182"/>
      <c r="E686" s="183"/>
      <c r="F686" s="184"/>
    </row>
    <row r="687" spans="1:6" s="169" customFormat="1" ht="15" customHeight="1" x14ac:dyDescent="0.25">
      <c r="A687" s="188"/>
      <c r="B687" s="291"/>
      <c r="C687" s="172"/>
      <c r="D687" s="182"/>
      <c r="E687" s="183"/>
      <c r="F687" s="184"/>
    </row>
    <row r="688" spans="1:6" s="169" customFormat="1" ht="15" customHeight="1" x14ac:dyDescent="0.25">
      <c r="A688" s="188"/>
      <c r="B688" s="291"/>
      <c r="C688" s="172"/>
      <c r="D688" s="182"/>
      <c r="E688" s="183"/>
      <c r="F688" s="184"/>
    </row>
    <row r="689" spans="1:6" s="169" customFormat="1" ht="15" customHeight="1" x14ac:dyDescent="0.25">
      <c r="A689" s="176">
        <v>10.4</v>
      </c>
      <c r="B689" s="292" t="s">
        <v>112</v>
      </c>
      <c r="C689" s="172"/>
      <c r="D689" s="182"/>
      <c r="E689" s="174"/>
      <c r="F689" s="175"/>
    </row>
    <row r="690" spans="1:6" s="169" customFormat="1" ht="38.25" x14ac:dyDescent="0.25">
      <c r="A690" s="170"/>
      <c r="B690" s="291" t="s">
        <v>160</v>
      </c>
      <c r="C690" s="172"/>
      <c r="D690" s="182"/>
      <c r="E690" s="174"/>
      <c r="F690" s="175"/>
    </row>
    <row r="691" spans="1:6" s="169" customFormat="1" ht="15" customHeight="1" x14ac:dyDescent="0.25">
      <c r="A691" s="176" t="s">
        <v>35</v>
      </c>
      <c r="B691" s="218" t="s">
        <v>161</v>
      </c>
      <c r="C691" s="172"/>
      <c r="D691" s="182"/>
      <c r="E691" s="174"/>
      <c r="F691" s="175"/>
    </row>
    <row r="692" spans="1:6" s="169" customFormat="1" ht="15" customHeight="1" x14ac:dyDescent="0.25">
      <c r="A692" s="176"/>
      <c r="B692" s="218"/>
      <c r="C692" s="172"/>
      <c r="D692" s="182"/>
      <c r="E692" s="174"/>
      <c r="F692" s="175"/>
    </row>
    <row r="693" spans="1:6" ht="15" customHeight="1" x14ac:dyDescent="0.25">
      <c r="A693" s="176">
        <v>10.5</v>
      </c>
      <c r="B693" s="292" t="s">
        <v>169</v>
      </c>
      <c r="C693" s="172"/>
      <c r="D693" s="182"/>
      <c r="E693" s="174"/>
      <c r="F693" s="175"/>
    </row>
    <row r="694" spans="1:6" ht="12.75" x14ac:dyDescent="0.25">
      <c r="A694" s="188">
        <v>1</v>
      </c>
      <c r="B694" s="293" t="s">
        <v>170</v>
      </c>
      <c r="C694" s="172">
        <v>1</v>
      </c>
      <c r="D694" s="182" t="s">
        <v>26</v>
      </c>
      <c r="E694" s="174"/>
      <c r="F694" s="175"/>
    </row>
    <row r="695" spans="1:6" s="169" customFormat="1" ht="15" customHeight="1" x14ac:dyDescent="0.25">
      <c r="A695" s="188">
        <v>2</v>
      </c>
      <c r="B695" s="217" t="s">
        <v>494</v>
      </c>
      <c r="C695" s="294">
        <v>1</v>
      </c>
      <c r="D695" s="182" t="s">
        <v>26</v>
      </c>
      <c r="E695" s="183"/>
      <c r="F695" s="184"/>
    </row>
    <row r="696" spans="1:6" s="169" customFormat="1" ht="15" customHeight="1" x14ac:dyDescent="0.25">
      <c r="A696" s="188"/>
      <c r="B696" s="217"/>
      <c r="C696" s="294"/>
      <c r="D696" s="182"/>
      <c r="E696" s="183"/>
      <c r="F696" s="184"/>
    </row>
    <row r="697" spans="1:6" s="169" customFormat="1" ht="15" customHeight="1" x14ac:dyDescent="0.25">
      <c r="A697" s="176">
        <v>10.6</v>
      </c>
      <c r="B697" s="177" t="s">
        <v>171</v>
      </c>
      <c r="C697" s="172"/>
      <c r="D697" s="182"/>
      <c r="E697" s="251"/>
      <c r="F697" s="184"/>
    </row>
    <row r="698" spans="1:6" s="169" customFormat="1" ht="12.75" x14ac:dyDescent="0.25">
      <c r="A698" s="416">
        <v>1</v>
      </c>
      <c r="B698" s="418" t="s">
        <v>351</v>
      </c>
      <c r="C698" s="410">
        <v>7</v>
      </c>
      <c r="D698" s="419" t="s">
        <v>1</v>
      </c>
      <c r="E698" s="251"/>
      <c r="F698" s="184"/>
    </row>
    <row r="699" spans="1:6" s="169" customFormat="1" ht="12.75" x14ac:dyDescent="0.25">
      <c r="A699" s="188">
        <v>2</v>
      </c>
      <c r="B699" s="289" t="s">
        <v>354</v>
      </c>
      <c r="C699" s="294">
        <v>1</v>
      </c>
      <c r="D699" s="182" t="s">
        <v>6</v>
      </c>
      <c r="E699" s="251"/>
      <c r="F699" s="184"/>
    </row>
    <row r="700" spans="1:6" s="169" customFormat="1" ht="15" customHeight="1" x14ac:dyDescent="0.25">
      <c r="A700" s="188"/>
      <c r="B700" s="217"/>
      <c r="C700" s="294"/>
      <c r="D700" s="182"/>
      <c r="E700" s="183"/>
      <c r="F700" s="184"/>
    </row>
    <row r="701" spans="1:6" s="169" customFormat="1" ht="15" customHeight="1" x14ac:dyDescent="0.25">
      <c r="A701" s="176">
        <v>10.7</v>
      </c>
      <c r="B701" s="177" t="s">
        <v>172</v>
      </c>
      <c r="C701" s="294"/>
      <c r="D701" s="182"/>
      <c r="E701" s="174"/>
      <c r="F701" s="175"/>
    </row>
    <row r="702" spans="1:6" s="169" customFormat="1" ht="12.75" x14ac:dyDescent="0.25">
      <c r="A702" s="188">
        <v>1</v>
      </c>
      <c r="B702" s="217" t="s">
        <v>162</v>
      </c>
      <c r="C702" s="294">
        <v>72.25</v>
      </c>
      <c r="D702" s="182" t="s">
        <v>57</v>
      </c>
      <c r="E702" s="183"/>
      <c r="F702" s="184"/>
    </row>
    <row r="703" spans="1:6" s="169" customFormat="1" ht="15" customHeight="1" x14ac:dyDescent="0.25">
      <c r="A703" s="188"/>
      <c r="B703" s="217"/>
      <c r="C703" s="294"/>
      <c r="D703" s="182"/>
      <c r="E703" s="183"/>
      <c r="F703" s="184"/>
    </row>
    <row r="704" spans="1:6" s="169" customFormat="1" ht="15" customHeight="1" x14ac:dyDescent="0.25">
      <c r="A704" s="188"/>
      <c r="B704" s="217"/>
      <c r="C704" s="294"/>
      <c r="D704" s="182"/>
      <c r="E704" s="183"/>
      <c r="F704" s="184"/>
    </row>
    <row r="705" spans="1:6" s="169" customFormat="1" ht="15" customHeight="1" x14ac:dyDescent="0.25">
      <c r="A705" s="188"/>
      <c r="B705" s="217"/>
      <c r="C705" s="294"/>
      <c r="D705" s="182"/>
      <c r="E705" s="183"/>
      <c r="F705" s="184"/>
    </row>
    <row r="706" spans="1:6" s="169" customFormat="1" ht="15" customHeight="1" x14ac:dyDescent="0.25">
      <c r="A706" s="188"/>
      <c r="B706" s="217"/>
      <c r="C706" s="294"/>
      <c r="D706" s="182"/>
      <c r="E706" s="183"/>
      <c r="F706" s="184"/>
    </row>
    <row r="707" spans="1:6" s="169" customFormat="1" ht="15" customHeight="1" x14ac:dyDescent="0.25">
      <c r="A707" s="188"/>
      <c r="B707" s="217"/>
      <c r="C707" s="294"/>
      <c r="D707" s="182"/>
      <c r="E707" s="183"/>
      <c r="F707" s="184"/>
    </row>
    <row r="708" spans="1:6" s="169" customFormat="1" ht="15" customHeight="1" x14ac:dyDescent="0.25">
      <c r="A708" s="188"/>
      <c r="B708" s="217"/>
      <c r="C708" s="294"/>
      <c r="D708" s="182"/>
      <c r="E708" s="183"/>
      <c r="F708" s="184"/>
    </row>
    <row r="709" spans="1:6" s="169" customFormat="1" ht="15" customHeight="1" x14ac:dyDescent="0.25">
      <c r="A709" s="170"/>
      <c r="B709" s="295"/>
      <c r="C709" s="172"/>
      <c r="D709" s="182"/>
      <c r="E709" s="174"/>
      <c r="F709" s="175"/>
    </row>
    <row r="710" spans="1:6" s="169" customFormat="1" ht="15" customHeight="1" x14ac:dyDescent="0.25">
      <c r="A710" s="190"/>
      <c r="B710" s="228" t="s">
        <v>438</v>
      </c>
      <c r="C710" s="192"/>
      <c r="D710" s="193"/>
      <c r="E710" s="194"/>
      <c r="F710" s="195"/>
    </row>
    <row r="711" spans="1:6" s="268" customFormat="1" ht="15" customHeight="1" x14ac:dyDescent="0.25">
      <c r="A711" s="230"/>
      <c r="B711" s="197" t="s">
        <v>439</v>
      </c>
      <c r="C711" s="198"/>
      <c r="D711" s="199"/>
      <c r="E711" s="200"/>
      <c r="F711" s="201"/>
    </row>
    <row r="712" spans="1:6" s="169" customFormat="1" ht="15" customHeight="1" x14ac:dyDescent="0.25">
      <c r="A712" s="230"/>
      <c r="B712" s="272" t="s">
        <v>216</v>
      </c>
      <c r="C712" s="263"/>
      <c r="D712" s="269"/>
      <c r="E712" s="265"/>
      <c r="F712" s="266"/>
    </row>
    <row r="713" spans="1:6" s="169" customFormat="1" ht="15" customHeight="1" x14ac:dyDescent="0.25">
      <c r="A713" s="190"/>
      <c r="B713" s="296" t="s">
        <v>115</v>
      </c>
      <c r="C713" s="165"/>
      <c r="D713" s="166"/>
      <c r="E713" s="240"/>
      <c r="F713" s="168"/>
    </row>
    <row r="714" spans="1:6" s="169" customFormat="1" ht="15" customHeight="1" x14ac:dyDescent="0.25">
      <c r="A714" s="176">
        <v>11.1</v>
      </c>
      <c r="B714" s="297" t="s">
        <v>86</v>
      </c>
      <c r="C714" s="172"/>
      <c r="D714" s="173"/>
      <c r="E714" s="174"/>
      <c r="F714" s="175"/>
    </row>
    <row r="715" spans="1:6" s="169" customFormat="1" ht="25.5" x14ac:dyDescent="0.25">
      <c r="A715" s="176"/>
      <c r="B715" s="189" t="s">
        <v>174</v>
      </c>
      <c r="C715" s="172"/>
      <c r="D715" s="173"/>
      <c r="E715" s="174"/>
      <c r="F715" s="175"/>
    </row>
    <row r="716" spans="1:6" s="169" customFormat="1" ht="25.5" x14ac:dyDescent="0.25">
      <c r="A716" s="176"/>
      <c r="B716" s="189" t="s">
        <v>175</v>
      </c>
      <c r="C716" s="172"/>
      <c r="D716" s="182">
        <v>0</v>
      </c>
      <c r="E716" s="174"/>
      <c r="F716" s="184"/>
    </row>
    <row r="717" spans="1:6" s="169" customFormat="1" ht="38.25" x14ac:dyDescent="0.25">
      <c r="A717" s="170"/>
      <c r="B717" s="189" t="s">
        <v>176</v>
      </c>
      <c r="C717" s="172"/>
      <c r="D717" s="182"/>
      <c r="E717" s="174"/>
      <c r="F717" s="184"/>
    </row>
    <row r="718" spans="1:6" s="169" customFormat="1" ht="25.5" x14ac:dyDescent="0.25">
      <c r="A718" s="170"/>
      <c r="B718" s="189" t="s">
        <v>177</v>
      </c>
      <c r="C718" s="172"/>
      <c r="D718" s="182"/>
      <c r="E718" s="174"/>
      <c r="F718" s="184"/>
    </row>
    <row r="719" spans="1:6" s="169" customFormat="1" ht="12.75" x14ac:dyDescent="0.25">
      <c r="A719" s="170"/>
      <c r="B719" s="189" t="s">
        <v>178</v>
      </c>
      <c r="C719" s="172"/>
      <c r="D719" s="182"/>
      <c r="E719" s="174"/>
      <c r="F719" s="184"/>
    </row>
    <row r="720" spans="1:6" s="169" customFormat="1" ht="25.5" x14ac:dyDescent="0.25">
      <c r="A720" s="170"/>
      <c r="B720" s="189" t="s">
        <v>179</v>
      </c>
      <c r="C720" s="172"/>
      <c r="D720" s="182"/>
      <c r="E720" s="174"/>
      <c r="F720" s="184"/>
    </row>
    <row r="721" spans="1:6" s="169" customFormat="1" ht="12.75" x14ac:dyDescent="0.25">
      <c r="A721" s="170"/>
      <c r="B721" s="189" t="s">
        <v>180</v>
      </c>
      <c r="C721" s="172"/>
      <c r="D721" s="182"/>
      <c r="E721" s="174"/>
      <c r="F721" s="184"/>
    </row>
    <row r="722" spans="1:6" s="169" customFormat="1" ht="15" customHeight="1" x14ac:dyDescent="0.25">
      <c r="A722" s="170"/>
      <c r="B722" s="189" t="s">
        <v>181</v>
      </c>
      <c r="C722" s="172"/>
      <c r="D722" s="182"/>
      <c r="E722" s="174"/>
      <c r="F722" s="184"/>
    </row>
    <row r="723" spans="1:6" s="169" customFormat="1" ht="15" customHeight="1" x14ac:dyDescent="0.25">
      <c r="A723" s="170"/>
      <c r="B723" s="189"/>
      <c r="C723" s="172"/>
      <c r="D723" s="182"/>
      <c r="E723" s="174"/>
      <c r="F723" s="184"/>
    </row>
    <row r="724" spans="1:6" s="169" customFormat="1" ht="15" customHeight="1" x14ac:dyDescent="0.25">
      <c r="A724" s="170"/>
      <c r="B724" s="189"/>
      <c r="C724" s="172"/>
      <c r="D724" s="182"/>
      <c r="E724" s="174"/>
      <c r="F724" s="184"/>
    </row>
    <row r="725" spans="1:6" s="169" customFormat="1" ht="15" customHeight="1" x14ac:dyDescent="0.25">
      <c r="A725" s="176">
        <v>11.2</v>
      </c>
      <c r="B725" s="177" t="s">
        <v>182</v>
      </c>
      <c r="C725" s="172"/>
      <c r="D725" s="182">
        <v>0</v>
      </c>
      <c r="E725" s="183"/>
      <c r="F725" s="175"/>
    </row>
    <row r="726" spans="1:6" s="169" customFormat="1" ht="25.5" x14ac:dyDescent="0.25">
      <c r="A726" s="188">
        <v>1</v>
      </c>
      <c r="B726" s="189" t="s">
        <v>183</v>
      </c>
      <c r="C726" s="172">
        <v>1</v>
      </c>
      <c r="D726" s="183" t="s">
        <v>26</v>
      </c>
      <c r="E726" s="183"/>
      <c r="F726" s="184"/>
    </row>
    <row r="727" spans="1:6" s="169" customFormat="1" ht="25.5" x14ac:dyDescent="0.25">
      <c r="A727" s="188">
        <v>2</v>
      </c>
      <c r="B727" s="189" t="s">
        <v>496</v>
      </c>
      <c r="C727" s="172">
        <v>1</v>
      </c>
      <c r="D727" s="183" t="s">
        <v>26</v>
      </c>
      <c r="E727" s="183"/>
      <c r="F727" s="184"/>
    </row>
    <row r="728" spans="1:6" s="169" customFormat="1" ht="25.5" x14ac:dyDescent="0.25">
      <c r="A728" s="188">
        <v>3</v>
      </c>
      <c r="B728" s="189" t="s">
        <v>495</v>
      </c>
      <c r="C728" s="172">
        <v>1</v>
      </c>
      <c r="D728" s="183" t="s">
        <v>26</v>
      </c>
      <c r="E728" s="183"/>
      <c r="F728" s="184"/>
    </row>
    <row r="729" spans="1:6" s="169" customFormat="1" ht="15" customHeight="1" x14ac:dyDescent="0.25">
      <c r="A729" s="170"/>
      <c r="B729" s="189"/>
      <c r="C729" s="172"/>
      <c r="D729" s="182"/>
      <c r="E729" s="174"/>
      <c r="F729" s="184"/>
    </row>
    <row r="730" spans="1:6" s="169" customFormat="1" ht="15" customHeight="1" x14ac:dyDescent="0.25">
      <c r="A730" s="176">
        <v>11.3</v>
      </c>
      <c r="B730" s="177" t="s">
        <v>116</v>
      </c>
      <c r="C730" s="172"/>
      <c r="D730" s="182"/>
      <c r="E730" s="174"/>
      <c r="F730" s="175"/>
    </row>
    <row r="731" spans="1:6" s="169" customFormat="1" ht="25.5" x14ac:dyDescent="0.25">
      <c r="A731" s="176"/>
      <c r="B731" s="189" t="s">
        <v>186</v>
      </c>
      <c r="C731" s="172"/>
      <c r="D731" s="183"/>
      <c r="E731" s="183"/>
      <c r="F731" s="184"/>
    </row>
    <row r="732" spans="1:6" s="169" customFormat="1" ht="12.75" x14ac:dyDescent="0.25">
      <c r="A732" s="188">
        <v>1</v>
      </c>
      <c r="B732" s="189" t="s">
        <v>352</v>
      </c>
      <c r="C732" s="172">
        <v>1</v>
      </c>
      <c r="D732" s="183" t="s">
        <v>1</v>
      </c>
      <c r="E732" s="183"/>
      <c r="F732" s="184"/>
    </row>
    <row r="733" spans="1:6" s="169" customFormat="1" ht="15" customHeight="1" x14ac:dyDescent="0.25">
      <c r="A733" s="188">
        <v>2</v>
      </c>
      <c r="B733" s="189" t="s">
        <v>187</v>
      </c>
      <c r="C733" s="172">
        <v>1</v>
      </c>
      <c r="D733" s="183" t="s">
        <v>1</v>
      </c>
      <c r="E733" s="183"/>
      <c r="F733" s="184"/>
    </row>
    <row r="734" spans="1:6" s="169" customFormat="1" ht="15" customHeight="1" x14ac:dyDescent="0.25">
      <c r="A734" s="188">
        <v>3</v>
      </c>
      <c r="B734" s="189" t="s">
        <v>497</v>
      </c>
      <c r="C734" s="172">
        <v>7</v>
      </c>
      <c r="D734" s="183" t="s">
        <v>1</v>
      </c>
      <c r="E734" s="183"/>
      <c r="F734" s="184"/>
    </row>
    <row r="735" spans="1:6" s="169" customFormat="1" ht="15" customHeight="1" x14ac:dyDescent="0.25">
      <c r="A735" s="188">
        <v>4</v>
      </c>
      <c r="B735" s="189" t="s">
        <v>498</v>
      </c>
      <c r="C735" s="172">
        <v>7</v>
      </c>
      <c r="D735" s="183" t="s">
        <v>1</v>
      </c>
      <c r="E735" s="183"/>
      <c r="F735" s="184"/>
    </row>
    <row r="736" spans="1:6" s="169" customFormat="1" ht="15" customHeight="1" x14ac:dyDescent="0.25">
      <c r="A736" s="188">
        <v>5</v>
      </c>
      <c r="B736" s="189" t="s">
        <v>499</v>
      </c>
      <c r="C736" s="172">
        <v>7</v>
      </c>
      <c r="D736" s="183" t="s">
        <v>1</v>
      </c>
      <c r="E736" s="183"/>
      <c r="F736" s="184"/>
    </row>
    <row r="737" spans="1:7" s="169" customFormat="1" ht="15" customHeight="1" x14ac:dyDescent="0.25">
      <c r="A737" s="188"/>
      <c r="B737" s="189"/>
      <c r="C737" s="172"/>
      <c r="D737" s="183"/>
      <c r="E737" s="183"/>
      <c r="F737" s="184"/>
    </row>
    <row r="738" spans="1:7" s="169" customFormat="1" ht="15" customHeight="1" x14ac:dyDescent="0.25">
      <c r="A738" s="176">
        <v>11.4</v>
      </c>
      <c r="B738" s="177" t="s">
        <v>117</v>
      </c>
      <c r="C738" s="172"/>
      <c r="D738" s="182">
        <v>0</v>
      </c>
      <c r="E738" s="183"/>
      <c r="F738" s="175"/>
    </row>
    <row r="739" spans="1:7" s="169" customFormat="1" ht="38.25" x14ac:dyDescent="0.25">
      <c r="A739" s="176"/>
      <c r="B739" s="189" t="s">
        <v>185</v>
      </c>
      <c r="C739" s="172"/>
      <c r="D739" s="182">
        <v>0</v>
      </c>
      <c r="E739" s="183"/>
      <c r="F739" s="184"/>
    </row>
    <row r="740" spans="1:7" s="169" customFormat="1" ht="15" customHeight="1" x14ac:dyDescent="0.25">
      <c r="A740" s="188">
        <v>1</v>
      </c>
      <c r="B740" s="189" t="s">
        <v>211</v>
      </c>
      <c r="C740" s="172">
        <v>1</v>
      </c>
      <c r="D740" s="183" t="s">
        <v>26</v>
      </c>
      <c r="E740" s="183"/>
      <c r="F740" s="184"/>
    </row>
    <row r="741" spans="1:7" s="169" customFormat="1" ht="15" customHeight="1" x14ac:dyDescent="0.25">
      <c r="A741" s="188">
        <v>2</v>
      </c>
      <c r="B741" s="189" t="s">
        <v>212</v>
      </c>
      <c r="C741" s="172">
        <v>1</v>
      </c>
      <c r="D741" s="183" t="s">
        <v>26</v>
      </c>
      <c r="E741" s="183"/>
      <c r="F741" s="184"/>
    </row>
    <row r="742" spans="1:7" s="169" customFormat="1" ht="15" customHeight="1" x14ac:dyDescent="0.25">
      <c r="A742" s="188">
        <v>3</v>
      </c>
      <c r="B742" s="189" t="s">
        <v>500</v>
      </c>
      <c r="C742" s="172">
        <v>1</v>
      </c>
      <c r="D742" s="183" t="s">
        <v>26</v>
      </c>
      <c r="E742" s="183"/>
      <c r="F742" s="184"/>
    </row>
    <row r="743" spans="1:7" s="169" customFormat="1" ht="15" customHeight="1" x14ac:dyDescent="0.25">
      <c r="A743" s="188"/>
      <c r="B743" s="189"/>
      <c r="C743" s="172"/>
      <c r="D743" s="183"/>
      <c r="E743" s="183"/>
      <c r="F743" s="184"/>
    </row>
    <row r="744" spans="1:7" s="169" customFormat="1" ht="15" customHeight="1" x14ac:dyDescent="0.25">
      <c r="A744" s="176">
        <v>11.5</v>
      </c>
      <c r="B744" s="177" t="s">
        <v>118</v>
      </c>
      <c r="C744" s="172"/>
      <c r="D744" s="182"/>
      <c r="E744" s="174"/>
      <c r="F744" s="175"/>
    </row>
    <row r="745" spans="1:7" s="169" customFormat="1" ht="25.5" x14ac:dyDescent="0.25">
      <c r="A745" s="176"/>
      <c r="B745" s="189" t="s">
        <v>188</v>
      </c>
      <c r="C745" s="172"/>
      <c r="D745" s="183"/>
      <c r="E745" s="183"/>
      <c r="F745" s="175"/>
    </row>
    <row r="746" spans="1:7" s="169" customFormat="1" ht="15" customHeight="1" x14ac:dyDescent="0.25">
      <c r="A746" s="188">
        <v>1</v>
      </c>
      <c r="B746" s="189" t="s">
        <v>490</v>
      </c>
      <c r="C746" s="172">
        <v>29</v>
      </c>
      <c r="D746" s="183" t="s">
        <v>1</v>
      </c>
      <c r="E746" s="183"/>
      <c r="F746" s="184"/>
    </row>
    <row r="747" spans="1:7" s="169" customFormat="1" ht="18" x14ac:dyDescent="0.25">
      <c r="A747" s="188">
        <v>2</v>
      </c>
      <c r="B747" s="189" t="s">
        <v>487</v>
      </c>
      <c r="C747" s="172">
        <v>80</v>
      </c>
      <c r="D747" s="183" t="s">
        <v>1</v>
      </c>
      <c r="E747" s="183"/>
      <c r="F747" s="184"/>
      <c r="G747" s="371"/>
    </row>
    <row r="748" spans="1:7" s="169" customFormat="1" ht="12.75" x14ac:dyDescent="0.25">
      <c r="A748" s="188">
        <v>3</v>
      </c>
      <c r="B748" s="181" t="s">
        <v>486</v>
      </c>
      <c r="C748" s="172">
        <f>198-55</f>
        <v>143</v>
      </c>
      <c r="D748" s="183" t="s">
        <v>1</v>
      </c>
      <c r="E748" s="183"/>
      <c r="F748" s="184"/>
    </row>
    <row r="749" spans="1:7" s="169" customFormat="1" ht="16.5" customHeight="1" x14ac:dyDescent="0.25">
      <c r="A749" s="188">
        <v>4</v>
      </c>
      <c r="B749" s="181" t="s">
        <v>488</v>
      </c>
      <c r="C749" s="172">
        <v>8</v>
      </c>
      <c r="D749" s="183" t="s">
        <v>1</v>
      </c>
      <c r="E749" s="183"/>
      <c r="F749" s="184"/>
    </row>
    <row r="750" spans="1:7" s="169" customFormat="1" ht="15" customHeight="1" x14ac:dyDescent="0.25">
      <c r="A750" s="188">
        <v>5</v>
      </c>
      <c r="B750" s="218" t="s">
        <v>489</v>
      </c>
      <c r="C750" s="172">
        <v>14</v>
      </c>
      <c r="D750" s="183" t="s">
        <v>1</v>
      </c>
      <c r="E750" s="183"/>
      <c r="F750" s="184"/>
    </row>
    <row r="751" spans="1:7" s="169" customFormat="1" ht="15" customHeight="1" x14ac:dyDescent="0.25">
      <c r="A751" s="188">
        <v>6</v>
      </c>
      <c r="B751" s="189" t="s">
        <v>248</v>
      </c>
      <c r="C751" s="172">
        <v>15</v>
      </c>
      <c r="D751" s="183" t="s">
        <v>1</v>
      </c>
      <c r="E751" s="183"/>
      <c r="F751" s="184"/>
    </row>
    <row r="752" spans="1:7" s="169" customFormat="1" ht="15" customHeight="1" x14ac:dyDescent="0.25">
      <c r="A752" s="188">
        <v>7</v>
      </c>
      <c r="B752" s="189" t="s">
        <v>249</v>
      </c>
      <c r="C752" s="172">
        <v>94</v>
      </c>
      <c r="D752" s="183" t="s">
        <v>1</v>
      </c>
      <c r="E752" s="183"/>
      <c r="F752" s="184"/>
    </row>
    <row r="753" spans="1:6" s="169" customFormat="1" ht="15" customHeight="1" x14ac:dyDescent="0.25">
      <c r="A753" s="188">
        <v>8</v>
      </c>
      <c r="B753" s="189" t="s">
        <v>384</v>
      </c>
      <c r="C753" s="172">
        <v>18</v>
      </c>
      <c r="D753" s="183" t="s">
        <v>1</v>
      </c>
      <c r="E753" s="183"/>
      <c r="F753" s="184"/>
    </row>
    <row r="754" spans="1:6" s="169" customFormat="1" ht="15" customHeight="1" x14ac:dyDescent="0.25">
      <c r="A754" s="188">
        <v>9</v>
      </c>
      <c r="B754" s="189" t="s">
        <v>385</v>
      </c>
      <c r="C754" s="172">
        <v>5</v>
      </c>
      <c r="D754" s="183" t="s">
        <v>1</v>
      </c>
      <c r="E754" s="183"/>
      <c r="F754" s="184"/>
    </row>
    <row r="755" spans="1:6" s="169" customFormat="1" ht="15" customHeight="1" x14ac:dyDescent="0.25">
      <c r="A755" s="188">
        <v>10</v>
      </c>
      <c r="B755" s="189" t="s">
        <v>386</v>
      </c>
      <c r="C755" s="172">
        <v>48</v>
      </c>
      <c r="D755" s="183" t="s">
        <v>1</v>
      </c>
      <c r="E755" s="183"/>
      <c r="F755" s="184"/>
    </row>
    <row r="756" spans="1:6" s="169" customFormat="1" ht="15" customHeight="1" x14ac:dyDescent="0.25">
      <c r="A756" s="188">
        <v>11</v>
      </c>
      <c r="B756" s="189" t="s">
        <v>387</v>
      </c>
      <c r="C756" s="172">
        <v>26</v>
      </c>
      <c r="D756" s="183" t="s">
        <v>1</v>
      </c>
      <c r="E756" s="183"/>
      <c r="F756" s="184"/>
    </row>
    <row r="757" spans="1:6" s="169" customFormat="1" ht="15" customHeight="1" x14ac:dyDescent="0.25">
      <c r="A757" s="188">
        <v>12</v>
      </c>
      <c r="B757" s="189" t="s">
        <v>388</v>
      </c>
      <c r="C757" s="172">
        <v>3</v>
      </c>
      <c r="D757" s="183" t="s">
        <v>1</v>
      </c>
      <c r="E757" s="183"/>
      <c r="F757" s="184"/>
    </row>
    <row r="758" spans="1:6" s="169" customFormat="1" ht="15" customHeight="1" x14ac:dyDescent="0.25">
      <c r="A758" s="188">
        <v>13</v>
      </c>
      <c r="B758" s="189" t="s">
        <v>389</v>
      </c>
      <c r="C758" s="172">
        <v>9</v>
      </c>
      <c r="D758" s="183" t="s">
        <v>1</v>
      </c>
      <c r="E758" s="183"/>
      <c r="F758" s="184"/>
    </row>
    <row r="759" spans="1:6" s="169" customFormat="1" ht="15" customHeight="1" x14ac:dyDescent="0.25">
      <c r="A759" s="188">
        <v>14</v>
      </c>
      <c r="B759" s="189" t="s">
        <v>250</v>
      </c>
      <c r="C759" s="172">
        <v>5</v>
      </c>
      <c r="D759" s="183" t="s">
        <v>1</v>
      </c>
      <c r="E759" s="183"/>
      <c r="F759" s="184"/>
    </row>
    <row r="760" spans="1:6" s="169" customFormat="1" ht="15" customHeight="1" x14ac:dyDescent="0.25">
      <c r="A760" s="188">
        <v>15</v>
      </c>
      <c r="B760" s="189" t="s">
        <v>390</v>
      </c>
      <c r="C760" s="172">
        <v>8</v>
      </c>
      <c r="D760" s="183" t="s">
        <v>1</v>
      </c>
      <c r="E760" s="183"/>
      <c r="F760" s="184"/>
    </row>
    <row r="761" spans="1:6" s="169" customFormat="1" ht="15" customHeight="1" x14ac:dyDescent="0.25">
      <c r="A761" s="188">
        <v>16</v>
      </c>
      <c r="B761" s="189" t="s">
        <v>501</v>
      </c>
      <c r="C761" s="172">
        <v>22</v>
      </c>
      <c r="D761" s="183" t="s">
        <v>1</v>
      </c>
      <c r="E761" s="183"/>
      <c r="F761" s="184"/>
    </row>
    <row r="762" spans="1:6" s="169" customFormat="1" ht="15" customHeight="1" x14ac:dyDescent="0.25">
      <c r="A762" s="188">
        <v>17</v>
      </c>
      <c r="B762" s="189" t="s">
        <v>502</v>
      </c>
      <c r="C762" s="172">
        <v>22</v>
      </c>
      <c r="D762" s="183" t="s">
        <v>1</v>
      </c>
      <c r="E762" s="183"/>
      <c r="F762" s="184"/>
    </row>
    <row r="763" spans="1:6" s="169" customFormat="1" ht="15" customHeight="1" x14ac:dyDescent="0.25">
      <c r="A763" s="188">
        <v>18</v>
      </c>
      <c r="B763" s="189" t="s">
        <v>510</v>
      </c>
      <c r="C763" s="172">
        <f>5+22+22+6</f>
        <v>55</v>
      </c>
      <c r="D763" s="183" t="s">
        <v>1</v>
      </c>
      <c r="E763" s="183"/>
      <c r="F763" s="184"/>
    </row>
    <row r="764" spans="1:6" s="169" customFormat="1" ht="15" customHeight="1" x14ac:dyDescent="0.25">
      <c r="A764" s="188"/>
      <c r="B764" s="189"/>
      <c r="C764" s="172"/>
      <c r="D764" s="183"/>
      <c r="E764" s="183"/>
      <c r="F764" s="184"/>
    </row>
    <row r="765" spans="1:6" s="169" customFormat="1" ht="12.75" x14ac:dyDescent="0.25">
      <c r="A765" s="176">
        <v>11.6</v>
      </c>
      <c r="B765" s="177" t="s">
        <v>422</v>
      </c>
      <c r="C765" s="172"/>
      <c r="D765" s="324"/>
      <c r="E765" s="174"/>
      <c r="F765" s="227"/>
    </row>
    <row r="766" spans="1:6" s="169" customFormat="1" ht="38.25" x14ac:dyDescent="0.25">
      <c r="A766" s="188">
        <v>1</v>
      </c>
      <c r="B766" s="189" t="s">
        <v>423</v>
      </c>
      <c r="C766" s="172">
        <v>1</v>
      </c>
      <c r="D766" s="374" t="s">
        <v>26</v>
      </c>
      <c r="E766" s="174"/>
      <c r="F766" s="227"/>
    </row>
    <row r="767" spans="1:6" s="169" customFormat="1" ht="12.75" x14ac:dyDescent="0.25">
      <c r="A767" s="188">
        <v>2</v>
      </c>
      <c r="B767" s="189" t="s">
        <v>424</v>
      </c>
      <c r="C767" s="172">
        <v>10</v>
      </c>
      <c r="D767" s="374" t="s">
        <v>6</v>
      </c>
      <c r="E767" s="174"/>
      <c r="F767" s="227"/>
    </row>
    <row r="768" spans="1:6" s="169" customFormat="1" ht="12.75" x14ac:dyDescent="0.25">
      <c r="A768" s="188">
        <v>3</v>
      </c>
      <c r="B768" s="189" t="s">
        <v>425</v>
      </c>
      <c r="C768" s="172">
        <v>65</v>
      </c>
      <c r="D768" s="374" t="s">
        <v>6</v>
      </c>
      <c r="E768" s="174"/>
      <c r="F768" s="227"/>
    </row>
    <row r="769" spans="1:6" s="169" customFormat="1" ht="12.75" x14ac:dyDescent="0.25">
      <c r="A769" s="188">
        <v>4</v>
      </c>
      <c r="B769" s="189" t="s">
        <v>483</v>
      </c>
      <c r="C769" s="172">
        <v>1</v>
      </c>
      <c r="D769" s="374" t="s">
        <v>6</v>
      </c>
      <c r="E769" s="174"/>
      <c r="F769" s="227"/>
    </row>
    <row r="770" spans="1:6" s="169" customFormat="1" ht="12.75" x14ac:dyDescent="0.25">
      <c r="A770" s="188">
        <v>5</v>
      </c>
      <c r="B770" s="189" t="s">
        <v>484</v>
      </c>
      <c r="C770" s="172">
        <v>1</v>
      </c>
      <c r="D770" s="374" t="s">
        <v>6</v>
      </c>
      <c r="E770" s="174"/>
      <c r="F770" s="227"/>
    </row>
    <row r="771" spans="1:6" s="169" customFormat="1" ht="12.75" x14ac:dyDescent="0.25">
      <c r="A771" s="188"/>
      <c r="B771" s="189"/>
      <c r="C771" s="172"/>
      <c r="D771" s="374"/>
      <c r="E771" s="174"/>
      <c r="F771" s="227"/>
    </row>
    <row r="772" spans="1:6" s="169" customFormat="1" ht="12.75" x14ac:dyDescent="0.25">
      <c r="A772" s="188"/>
      <c r="B772" s="325"/>
      <c r="C772" s="172"/>
      <c r="D772" s="374"/>
      <c r="E772" s="174"/>
      <c r="F772" s="227"/>
    </row>
    <row r="773" spans="1:6" s="169" customFormat="1" ht="12.75" x14ac:dyDescent="0.25">
      <c r="A773" s="176">
        <v>11.7</v>
      </c>
      <c r="B773" s="177" t="s">
        <v>426</v>
      </c>
      <c r="C773" s="172"/>
      <c r="D773" s="374"/>
      <c r="E773" s="174"/>
      <c r="F773" s="227"/>
    </row>
    <row r="774" spans="1:6" s="169" customFormat="1" ht="25.5" x14ac:dyDescent="0.25">
      <c r="A774" s="188">
        <v>1</v>
      </c>
      <c r="B774" s="189" t="s">
        <v>427</v>
      </c>
      <c r="C774" s="172">
        <v>1</v>
      </c>
      <c r="D774" s="324" t="s">
        <v>26</v>
      </c>
      <c r="E774" s="174"/>
      <c r="F774" s="227"/>
    </row>
    <row r="775" spans="1:6" s="169" customFormat="1" ht="12.75" x14ac:dyDescent="0.25">
      <c r="A775" s="188">
        <v>2</v>
      </c>
      <c r="B775" s="189" t="s">
        <v>428</v>
      </c>
      <c r="C775" s="172">
        <v>10</v>
      </c>
      <c r="D775" s="324" t="s">
        <v>6</v>
      </c>
      <c r="E775" s="174"/>
      <c r="F775" s="227"/>
    </row>
    <row r="776" spans="1:6" s="169" customFormat="1" ht="15" customHeight="1" x14ac:dyDescent="0.25">
      <c r="A776" s="188"/>
      <c r="B776" s="189"/>
      <c r="C776" s="172"/>
      <c r="D776" s="183"/>
      <c r="E776" s="183"/>
      <c r="F776" s="184"/>
    </row>
    <row r="777" spans="1:6" s="169" customFormat="1" ht="15" customHeight="1" x14ac:dyDescent="0.25">
      <c r="A777" s="176">
        <v>11.8</v>
      </c>
      <c r="B777" s="177" t="s">
        <v>251</v>
      </c>
      <c r="C777" s="172"/>
      <c r="D777" s="183"/>
      <c r="E777" s="183"/>
      <c r="F777" s="184"/>
    </row>
    <row r="778" spans="1:6" s="169" customFormat="1" ht="25.5" x14ac:dyDescent="0.25">
      <c r="A778" s="176"/>
      <c r="B778" s="189" t="s">
        <v>252</v>
      </c>
      <c r="C778" s="172"/>
      <c r="D778" s="183"/>
      <c r="E778" s="183"/>
      <c r="F778" s="184"/>
    </row>
    <row r="779" spans="1:6" s="169" customFormat="1" ht="15" customHeight="1" x14ac:dyDescent="0.25">
      <c r="A779" s="188">
        <v>1</v>
      </c>
      <c r="B779" s="189" t="s">
        <v>253</v>
      </c>
      <c r="C779" s="172">
        <v>16</v>
      </c>
      <c r="D779" s="183" t="s">
        <v>1</v>
      </c>
      <c r="E779" s="183"/>
      <c r="F779" s="184"/>
    </row>
    <row r="780" spans="1:6" s="169" customFormat="1" ht="15" customHeight="1" x14ac:dyDescent="0.25">
      <c r="A780" s="188">
        <v>2</v>
      </c>
      <c r="B780" s="189" t="s">
        <v>254</v>
      </c>
      <c r="C780" s="172">
        <v>16</v>
      </c>
      <c r="D780" s="183" t="s">
        <v>1</v>
      </c>
      <c r="E780" s="183"/>
      <c r="F780" s="184"/>
    </row>
    <row r="781" spans="1:6" s="169" customFormat="1" ht="15" customHeight="1" x14ac:dyDescent="0.25">
      <c r="A781" s="188">
        <v>3</v>
      </c>
      <c r="B781" s="189" t="s">
        <v>255</v>
      </c>
      <c r="C781" s="172">
        <v>8</v>
      </c>
      <c r="D781" s="183" t="s">
        <v>1</v>
      </c>
      <c r="E781" s="183"/>
      <c r="F781" s="184"/>
    </row>
    <row r="782" spans="1:6" s="169" customFormat="1" ht="15" customHeight="1" x14ac:dyDescent="0.25">
      <c r="A782" s="188"/>
      <c r="B782" s="189"/>
      <c r="C782" s="172"/>
      <c r="D782" s="183"/>
      <c r="E782" s="183"/>
      <c r="F782" s="184"/>
    </row>
    <row r="783" spans="1:6" s="169" customFormat="1" ht="15" customHeight="1" x14ac:dyDescent="0.25">
      <c r="A783" s="188"/>
      <c r="B783" s="189"/>
      <c r="C783" s="172"/>
      <c r="D783" s="183"/>
      <c r="E783" s="183"/>
      <c r="F783" s="184"/>
    </row>
    <row r="784" spans="1:6" s="169" customFormat="1" ht="15" customHeight="1" x14ac:dyDescent="0.25">
      <c r="A784" s="176">
        <v>11.9</v>
      </c>
      <c r="B784" s="177" t="s">
        <v>485</v>
      </c>
      <c r="C784" s="172"/>
      <c r="D784" s="183"/>
      <c r="E784" s="183"/>
      <c r="F784" s="184"/>
    </row>
    <row r="785" spans="1:6" s="169" customFormat="1" ht="12.75" x14ac:dyDescent="0.25">
      <c r="A785" s="176"/>
      <c r="B785" s="297" t="s">
        <v>86</v>
      </c>
      <c r="C785" s="172"/>
      <c r="D785" s="183"/>
      <c r="E785" s="183"/>
      <c r="F785" s="184"/>
    </row>
    <row r="786" spans="1:6" s="169" customFormat="1" ht="42" customHeight="1" x14ac:dyDescent="0.25">
      <c r="A786" s="188"/>
      <c r="B786" s="189" t="s">
        <v>503</v>
      </c>
      <c r="C786" s="172"/>
      <c r="D786" s="183"/>
      <c r="E786" s="183"/>
      <c r="F786" s="184"/>
    </row>
    <row r="787" spans="1:6" s="169" customFormat="1" ht="72.75" customHeight="1" x14ac:dyDescent="0.25">
      <c r="A787" s="188"/>
      <c r="B787" s="189" t="s">
        <v>504</v>
      </c>
      <c r="C787" s="172"/>
      <c r="D787" s="183"/>
      <c r="E787" s="183"/>
      <c r="F787" s="184"/>
    </row>
    <row r="788" spans="1:6" s="169" customFormat="1" ht="93" customHeight="1" x14ac:dyDescent="0.25">
      <c r="A788" s="188"/>
      <c r="B788" s="189" t="s">
        <v>505</v>
      </c>
      <c r="C788" s="172"/>
      <c r="D788" s="183"/>
      <c r="E788" s="183"/>
      <c r="F788" s="184"/>
    </row>
    <row r="789" spans="1:6" s="169" customFormat="1" ht="15" customHeight="1" x14ac:dyDescent="0.25">
      <c r="A789" s="188"/>
      <c r="B789" s="189"/>
      <c r="C789" s="172"/>
      <c r="D789" s="183"/>
      <c r="E789" s="183"/>
      <c r="F789" s="184"/>
    </row>
    <row r="790" spans="1:6" s="169" customFormat="1" ht="15" customHeight="1" x14ac:dyDescent="0.25">
      <c r="A790" s="188">
        <v>1</v>
      </c>
      <c r="B790" s="189" t="s">
        <v>506</v>
      </c>
      <c r="C790" s="172">
        <f>3+5+12+1</f>
        <v>21</v>
      </c>
      <c r="D790" s="183" t="s">
        <v>1</v>
      </c>
      <c r="E790" s="183"/>
      <c r="F790" s="184"/>
    </row>
    <row r="791" spans="1:6" s="169" customFormat="1" ht="15" customHeight="1" x14ac:dyDescent="0.25">
      <c r="A791" s="188">
        <v>2</v>
      </c>
      <c r="B791" s="189" t="s">
        <v>507</v>
      </c>
      <c r="C791" s="172">
        <f>5+17+11+5</f>
        <v>38</v>
      </c>
      <c r="D791" s="183" t="s">
        <v>1</v>
      </c>
      <c r="E791" s="183"/>
      <c r="F791" s="184"/>
    </row>
    <row r="792" spans="1:6" s="169" customFormat="1" ht="15" customHeight="1" x14ac:dyDescent="0.25">
      <c r="A792" s="188">
        <v>3</v>
      </c>
      <c r="B792" s="189" t="s">
        <v>508</v>
      </c>
      <c r="C792" s="172">
        <f>3+2</f>
        <v>5</v>
      </c>
      <c r="D792" s="183" t="s">
        <v>1</v>
      </c>
      <c r="E792" s="183"/>
      <c r="F792" s="184"/>
    </row>
    <row r="793" spans="1:6" s="169" customFormat="1" ht="15" customHeight="1" x14ac:dyDescent="0.25">
      <c r="A793" s="188">
        <v>4</v>
      </c>
      <c r="B793" s="189" t="s">
        <v>509</v>
      </c>
      <c r="C793" s="172">
        <f>4+1</f>
        <v>5</v>
      </c>
      <c r="D793" s="183" t="s">
        <v>1</v>
      </c>
      <c r="E793" s="183"/>
      <c r="F793" s="184"/>
    </row>
    <row r="794" spans="1:6" s="169" customFormat="1" ht="15" customHeight="1" x14ac:dyDescent="0.25">
      <c r="A794" s="282"/>
      <c r="B794" s="228" t="s">
        <v>440</v>
      </c>
      <c r="C794" s="283"/>
      <c r="D794" s="284"/>
      <c r="E794" s="285"/>
      <c r="F794" s="195"/>
    </row>
    <row r="795" spans="1:6" s="169" customFormat="1" ht="15" customHeight="1" x14ac:dyDescent="0.25">
      <c r="A795" s="196"/>
      <c r="B795" s="197" t="s">
        <v>67</v>
      </c>
      <c r="C795" s="231"/>
      <c r="D795" s="232"/>
      <c r="E795" s="233"/>
      <c r="F795" s="201"/>
    </row>
    <row r="796" spans="1:6" s="169" customFormat="1" ht="15" customHeight="1" x14ac:dyDescent="0.25">
      <c r="A796" s="230"/>
      <c r="B796" s="272" t="s">
        <v>511</v>
      </c>
      <c r="C796" s="263"/>
      <c r="D796" s="269"/>
      <c r="E796" s="265"/>
      <c r="F796" s="266"/>
    </row>
    <row r="797" spans="1:6" s="169" customFormat="1" ht="15" customHeight="1" x14ac:dyDescent="0.25">
      <c r="A797" s="190"/>
      <c r="B797" s="296" t="s">
        <v>512</v>
      </c>
      <c r="C797" s="165"/>
      <c r="D797" s="166"/>
      <c r="E797" s="240"/>
      <c r="F797" s="168"/>
    </row>
    <row r="798" spans="1:6" s="169" customFormat="1" ht="15" customHeight="1" x14ac:dyDescent="0.25">
      <c r="A798" s="176">
        <v>12.1</v>
      </c>
      <c r="B798" s="297" t="s">
        <v>86</v>
      </c>
      <c r="C798" s="172"/>
      <c r="D798" s="173"/>
      <c r="E798" s="174"/>
      <c r="F798" s="175"/>
    </row>
    <row r="799" spans="1:6" s="169" customFormat="1" ht="12.75" x14ac:dyDescent="0.25">
      <c r="A799" s="376"/>
      <c r="B799" s="287" t="s">
        <v>621</v>
      </c>
      <c r="C799" s="280"/>
      <c r="D799" s="280"/>
      <c r="E799" s="280"/>
      <c r="F799" s="405"/>
    </row>
    <row r="800" spans="1:6" s="375" customFormat="1" ht="16.5" customHeight="1" x14ac:dyDescent="0.25">
      <c r="A800" s="372"/>
      <c r="B800" s="287" t="s">
        <v>611</v>
      </c>
      <c r="C800" s="280"/>
      <c r="D800" s="280"/>
      <c r="E800" s="280"/>
      <c r="F800" s="405"/>
    </row>
    <row r="801" spans="1:6" s="375" customFormat="1" ht="55.5" customHeight="1" x14ac:dyDescent="0.25">
      <c r="A801" s="372"/>
      <c r="B801" s="287" t="s">
        <v>612</v>
      </c>
      <c r="C801" s="186"/>
      <c r="D801" s="186"/>
      <c r="E801" s="186"/>
      <c r="F801" s="406"/>
    </row>
    <row r="802" spans="1:6" s="375" customFormat="1" ht="33.75" customHeight="1" x14ac:dyDescent="0.25">
      <c r="A802" s="373"/>
      <c r="B802" s="287" t="s">
        <v>513</v>
      </c>
      <c r="C802" s="186"/>
      <c r="D802" s="186"/>
      <c r="E802" s="186"/>
      <c r="F802" s="406"/>
    </row>
    <row r="803" spans="1:6" s="375" customFormat="1" ht="52.5" customHeight="1" x14ac:dyDescent="0.25">
      <c r="A803" s="373"/>
      <c r="B803" s="421" t="s">
        <v>620</v>
      </c>
      <c r="C803" s="186"/>
      <c r="D803" s="186"/>
      <c r="E803" s="186"/>
      <c r="F803" s="406"/>
    </row>
    <row r="804" spans="1:6" s="375" customFormat="1" ht="51" customHeight="1" x14ac:dyDescent="0.25">
      <c r="A804" s="373"/>
      <c r="B804" s="421" t="s">
        <v>623</v>
      </c>
      <c r="C804" s="186"/>
      <c r="D804" s="186"/>
      <c r="E804" s="186"/>
      <c r="F804" s="406"/>
    </row>
    <row r="805" spans="1:6" s="375" customFormat="1" ht="51" customHeight="1" x14ac:dyDescent="0.25">
      <c r="A805" s="373"/>
      <c r="B805" s="421" t="s">
        <v>622</v>
      </c>
      <c r="C805" s="186"/>
      <c r="D805" s="186"/>
      <c r="E805" s="186"/>
      <c r="F805" s="406"/>
    </row>
    <row r="806" spans="1:6" s="379" customFormat="1" ht="15" customHeight="1" x14ac:dyDescent="0.25">
      <c r="A806" s="176">
        <v>12.2</v>
      </c>
      <c r="B806" s="378" t="s">
        <v>640</v>
      </c>
      <c r="C806" s="453">
        <v>21</v>
      </c>
      <c r="D806" s="454" t="s">
        <v>6</v>
      </c>
      <c r="E806" s="451"/>
      <c r="F806" s="452"/>
    </row>
    <row r="807" spans="1:6" s="379" customFormat="1" ht="15" customHeight="1" x14ac:dyDescent="0.25">
      <c r="A807" s="377"/>
      <c r="B807" s="380" t="s">
        <v>514</v>
      </c>
      <c r="C807" s="453"/>
      <c r="D807" s="454"/>
      <c r="E807" s="451"/>
      <c r="F807" s="452"/>
    </row>
    <row r="808" spans="1:6" s="379" customFormat="1" ht="15" customHeight="1" x14ac:dyDescent="0.25">
      <c r="A808" s="377"/>
      <c r="B808" s="380" t="s">
        <v>631</v>
      </c>
      <c r="C808" s="453"/>
      <c r="D808" s="454"/>
      <c r="E808" s="451"/>
      <c r="F808" s="452"/>
    </row>
    <row r="809" spans="1:6" s="379" customFormat="1" ht="15" customHeight="1" x14ac:dyDescent="0.25">
      <c r="A809" s="377"/>
      <c r="B809" s="380" t="s">
        <v>515</v>
      </c>
      <c r="C809" s="453"/>
      <c r="D809" s="454"/>
      <c r="E809" s="451"/>
      <c r="F809" s="452"/>
    </row>
    <row r="810" spans="1:6" s="379" customFormat="1" ht="15" customHeight="1" x14ac:dyDescent="0.25">
      <c r="A810" s="377"/>
      <c r="B810" s="380" t="s">
        <v>516</v>
      </c>
      <c r="C810" s="453"/>
      <c r="D810" s="454"/>
      <c r="E810" s="451"/>
      <c r="F810" s="452"/>
    </row>
    <row r="811" spans="1:6" s="379" customFormat="1" ht="15" customHeight="1" x14ac:dyDescent="0.25">
      <c r="A811" s="377"/>
      <c r="B811" s="422" t="s">
        <v>667</v>
      </c>
      <c r="C811" s="453"/>
      <c r="D811" s="454"/>
      <c r="E811" s="451"/>
      <c r="F811" s="452"/>
    </row>
    <row r="812" spans="1:6" s="379" customFormat="1" ht="29.25" customHeight="1" x14ac:dyDescent="0.25">
      <c r="A812" s="377"/>
      <c r="B812" s="381" t="s">
        <v>678</v>
      </c>
      <c r="C812" s="453"/>
      <c r="D812" s="454"/>
      <c r="E812" s="451"/>
      <c r="F812" s="452"/>
    </row>
    <row r="813" spans="1:6" s="379" customFormat="1" ht="15" customHeight="1" x14ac:dyDescent="0.25">
      <c r="A813" s="377"/>
      <c r="B813" s="380" t="s">
        <v>517</v>
      </c>
      <c r="C813" s="453"/>
      <c r="D813" s="454"/>
      <c r="E813" s="451"/>
      <c r="F813" s="452"/>
    </row>
    <row r="814" spans="1:6" s="379" customFormat="1" ht="15" customHeight="1" x14ac:dyDescent="0.25">
      <c r="A814" s="377"/>
      <c r="B814" s="380" t="s">
        <v>518</v>
      </c>
      <c r="C814" s="453"/>
      <c r="D814" s="454"/>
      <c r="E814" s="451"/>
      <c r="F814" s="452"/>
    </row>
    <row r="815" spans="1:6" s="379" customFormat="1" ht="14.25" x14ac:dyDescent="0.25">
      <c r="A815" s="377"/>
      <c r="B815" s="380" t="s">
        <v>519</v>
      </c>
      <c r="C815" s="453"/>
      <c r="D815" s="454"/>
      <c r="E815" s="451"/>
      <c r="F815" s="452"/>
    </row>
    <row r="816" spans="1:6" s="379" customFormat="1" ht="14.25" x14ac:dyDescent="0.25">
      <c r="A816" s="377"/>
      <c r="B816" s="422" t="s">
        <v>619</v>
      </c>
      <c r="C816" s="382" t="s">
        <v>624</v>
      </c>
      <c r="D816" s="383"/>
      <c r="E816" s="384"/>
      <c r="F816" s="385"/>
    </row>
    <row r="817" spans="1:6" s="379" customFormat="1" ht="14.25" x14ac:dyDescent="0.25">
      <c r="A817" s="377"/>
      <c r="B817" s="422"/>
      <c r="C817" s="382"/>
      <c r="D817" s="428"/>
      <c r="E817" s="424"/>
      <c r="F817" s="425"/>
    </row>
    <row r="818" spans="1:6" s="379" customFormat="1" ht="14.25" x14ac:dyDescent="0.25">
      <c r="A818" s="176">
        <v>12.3</v>
      </c>
      <c r="B818" s="378" t="s">
        <v>641</v>
      </c>
      <c r="C818" s="382"/>
      <c r="D818" s="383"/>
      <c r="E818" s="384"/>
      <c r="F818" s="385"/>
    </row>
    <row r="819" spans="1:6" s="379" customFormat="1" ht="14.25" x14ac:dyDescent="0.25">
      <c r="A819" s="377"/>
      <c r="B819" s="380" t="s">
        <v>520</v>
      </c>
      <c r="C819" s="427">
        <v>3</v>
      </c>
      <c r="D819" s="383" t="s">
        <v>6</v>
      </c>
      <c r="E819" s="384"/>
      <c r="F819" s="385"/>
    </row>
    <row r="820" spans="1:6" s="379" customFormat="1" ht="14.25" x14ac:dyDescent="0.25">
      <c r="A820" s="377"/>
      <c r="B820" s="380" t="s">
        <v>631</v>
      </c>
      <c r="C820" s="382"/>
      <c r="D820" s="383"/>
      <c r="E820" s="384"/>
      <c r="F820" s="385"/>
    </row>
    <row r="821" spans="1:6" s="379" customFormat="1" ht="14.25" x14ac:dyDescent="0.25">
      <c r="A821" s="377"/>
      <c r="B821" s="422" t="s">
        <v>668</v>
      </c>
      <c r="C821" s="382"/>
      <c r="D821" s="428"/>
      <c r="E821" s="424"/>
      <c r="F821" s="425"/>
    </row>
    <row r="822" spans="1:6" s="379" customFormat="1" ht="28.5" x14ac:dyDescent="0.25">
      <c r="A822" s="377"/>
      <c r="B822" s="381" t="s">
        <v>679</v>
      </c>
      <c r="C822" s="382"/>
      <c r="D822" s="383"/>
      <c r="E822" s="384"/>
      <c r="F822" s="385"/>
    </row>
    <row r="823" spans="1:6" s="379" customFormat="1" ht="14.25" x14ac:dyDescent="0.25">
      <c r="A823" s="377"/>
      <c r="B823" s="380"/>
      <c r="C823" s="382"/>
      <c r="D823" s="383"/>
      <c r="E823" s="384"/>
      <c r="F823" s="385"/>
    </row>
    <row r="824" spans="1:6" s="379" customFormat="1" ht="15" customHeight="1" x14ac:dyDescent="0.25">
      <c r="A824" s="176">
        <v>12.4</v>
      </c>
      <c r="B824" s="378" t="s">
        <v>648</v>
      </c>
      <c r="C824" s="453">
        <v>2</v>
      </c>
      <c r="D824" s="454" t="s">
        <v>6</v>
      </c>
      <c r="E824" s="451"/>
      <c r="F824" s="452"/>
    </row>
    <row r="825" spans="1:6" s="379" customFormat="1" ht="15" customHeight="1" x14ac:dyDescent="0.25">
      <c r="A825" s="377"/>
      <c r="B825" s="380" t="s">
        <v>521</v>
      </c>
      <c r="C825" s="453"/>
      <c r="D825" s="454"/>
      <c r="E825" s="451"/>
      <c r="F825" s="452"/>
    </row>
    <row r="826" spans="1:6" s="379" customFormat="1" ht="18" customHeight="1" x14ac:dyDescent="0.25">
      <c r="A826" s="377"/>
      <c r="B826" s="380" t="s">
        <v>522</v>
      </c>
      <c r="C826" s="453"/>
      <c r="D826" s="454"/>
      <c r="E826" s="451"/>
      <c r="F826" s="452"/>
    </row>
    <row r="827" spans="1:6" s="379" customFormat="1" ht="15" customHeight="1" x14ac:dyDescent="0.25">
      <c r="A827" s="377"/>
      <c r="B827" s="380" t="s">
        <v>523</v>
      </c>
      <c r="C827" s="453"/>
      <c r="D827" s="454"/>
      <c r="E827" s="451"/>
      <c r="F827" s="452"/>
    </row>
    <row r="828" spans="1:6" s="379" customFormat="1" ht="15" customHeight="1" x14ac:dyDescent="0.25">
      <c r="A828" s="377"/>
      <c r="B828" s="380" t="s">
        <v>524</v>
      </c>
      <c r="C828" s="453"/>
      <c r="D828" s="454"/>
      <c r="E828" s="451"/>
      <c r="F828" s="452"/>
    </row>
    <row r="829" spans="1:6" s="379" customFormat="1" ht="15" customHeight="1" x14ac:dyDescent="0.25">
      <c r="A829" s="377"/>
      <c r="B829" s="380" t="s">
        <v>677</v>
      </c>
      <c r="C829" s="453"/>
      <c r="D829" s="454"/>
      <c r="E829" s="451"/>
      <c r="F829" s="452"/>
    </row>
    <row r="830" spans="1:6" s="379" customFormat="1" ht="15" customHeight="1" x14ac:dyDescent="0.25">
      <c r="A830" s="377"/>
      <c r="B830" s="429" t="s">
        <v>525</v>
      </c>
      <c r="C830" s="453"/>
      <c r="D830" s="454"/>
      <c r="E830" s="451"/>
      <c r="F830" s="452"/>
    </row>
    <row r="831" spans="1:6" s="379" customFormat="1" ht="15" customHeight="1" x14ac:dyDescent="0.25">
      <c r="A831" s="377"/>
      <c r="B831" s="380" t="s">
        <v>649</v>
      </c>
      <c r="C831" s="453"/>
      <c r="D831" s="454"/>
      <c r="E831" s="451"/>
      <c r="F831" s="452"/>
    </row>
    <row r="832" spans="1:6" s="379" customFormat="1" ht="15" customHeight="1" x14ac:dyDescent="0.25">
      <c r="A832" s="377"/>
      <c r="B832" s="422" t="s">
        <v>675</v>
      </c>
      <c r="C832" s="382"/>
      <c r="D832" s="383"/>
      <c r="E832" s="384"/>
      <c r="F832" s="385"/>
    </row>
    <row r="833" spans="1:6" s="379" customFormat="1" ht="15" customHeight="1" x14ac:dyDescent="0.25">
      <c r="A833" s="377"/>
      <c r="B833" s="422" t="s">
        <v>676</v>
      </c>
      <c r="C833" s="382"/>
      <c r="D833" s="428"/>
      <c r="E833" s="424"/>
      <c r="F833" s="425"/>
    </row>
    <row r="834" spans="1:6" s="379" customFormat="1" ht="15" customHeight="1" x14ac:dyDescent="0.25">
      <c r="A834" s="377"/>
      <c r="B834" s="380" t="s">
        <v>526</v>
      </c>
      <c r="C834" s="382"/>
      <c r="D834" s="383"/>
      <c r="E834" s="384"/>
      <c r="F834" s="385"/>
    </row>
    <row r="835" spans="1:6" s="379" customFormat="1" ht="12.75" customHeight="1" x14ac:dyDescent="0.25">
      <c r="A835" s="377"/>
      <c r="B835" s="422" t="s">
        <v>619</v>
      </c>
      <c r="C835" s="382"/>
      <c r="D835" s="383"/>
      <c r="E835" s="384"/>
      <c r="F835" s="385"/>
    </row>
    <row r="836" spans="1:6" s="379" customFormat="1" ht="12.75" customHeight="1" x14ac:dyDescent="0.25">
      <c r="A836" s="377"/>
      <c r="B836" s="439"/>
      <c r="C836" s="382"/>
      <c r="D836" s="428"/>
      <c r="E836" s="424"/>
      <c r="F836" s="425"/>
    </row>
    <row r="837" spans="1:6" s="379" customFormat="1" ht="15" customHeight="1" x14ac:dyDescent="0.25">
      <c r="A837" s="176">
        <v>12.5</v>
      </c>
      <c r="B837" s="378" t="s">
        <v>639</v>
      </c>
      <c r="C837" s="453">
        <v>2</v>
      </c>
      <c r="D837" s="454" t="s">
        <v>6</v>
      </c>
      <c r="E837" s="451"/>
      <c r="F837" s="452"/>
    </row>
    <row r="838" spans="1:6" s="379" customFormat="1" ht="15" customHeight="1" x14ac:dyDescent="0.25">
      <c r="A838" s="377"/>
      <c r="B838" s="380" t="s">
        <v>527</v>
      </c>
      <c r="C838" s="453"/>
      <c r="D838" s="454"/>
      <c r="E838" s="451"/>
      <c r="F838" s="452"/>
    </row>
    <row r="839" spans="1:6" s="379" customFormat="1" ht="15" customHeight="1" x14ac:dyDescent="0.25">
      <c r="A839" s="377"/>
      <c r="B839" s="380" t="s">
        <v>528</v>
      </c>
      <c r="C839" s="453"/>
      <c r="D839" s="454"/>
      <c r="E839" s="451"/>
      <c r="F839" s="452"/>
    </row>
    <row r="840" spans="1:6" s="379" customFormat="1" ht="15" customHeight="1" x14ac:dyDescent="0.25">
      <c r="A840" s="377"/>
      <c r="B840" s="429" t="s">
        <v>529</v>
      </c>
      <c r="C840" s="453"/>
      <c r="D840" s="454"/>
      <c r="E840" s="451"/>
      <c r="F840" s="452"/>
    </row>
    <row r="841" spans="1:6" s="379" customFormat="1" ht="15" customHeight="1" x14ac:dyDescent="0.25">
      <c r="A841" s="377"/>
      <c r="B841" s="380" t="s">
        <v>530</v>
      </c>
      <c r="C841" s="453"/>
      <c r="D841" s="454"/>
      <c r="E841" s="451"/>
      <c r="F841" s="452"/>
    </row>
    <row r="842" spans="1:6" s="379" customFormat="1" ht="15" customHeight="1" x14ac:dyDescent="0.25">
      <c r="A842" s="377"/>
      <c r="B842" s="380" t="s">
        <v>666</v>
      </c>
      <c r="C842" s="423"/>
      <c r="D842" s="383"/>
      <c r="E842" s="384"/>
      <c r="F842" s="385"/>
    </row>
    <row r="843" spans="1:6" s="379" customFormat="1" ht="9" customHeight="1" x14ac:dyDescent="0.25">
      <c r="A843" s="377"/>
      <c r="B843" s="380"/>
      <c r="C843" s="430"/>
      <c r="D843" s="386"/>
      <c r="E843" s="387"/>
      <c r="F843" s="388"/>
    </row>
    <row r="844" spans="1:6" s="379" customFormat="1" ht="15" customHeight="1" x14ac:dyDescent="0.25">
      <c r="A844" s="176">
        <v>12.6</v>
      </c>
      <c r="B844" s="378" t="s">
        <v>634</v>
      </c>
      <c r="C844" s="423"/>
      <c r="D844" s="389"/>
      <c r="E844" s="390"/>
      <c r="F844" s="391"/>
    </row>
    <row r="845" spans="1:6" s="379" customFormat="1" ht="12.75" customHeight="1" x14ac:dyDescent="0.25">
      <c r="A845" s="377"/>
      <c r="B845" s="380" t="s">
        <v>531</v>
      </c>
      <c r="C845" s="431"/>
      <c r="D845" s="393"/>
      <c r="E845" s="390"/>
      <c r="F845" s="391"/>
    </row>
    <row r="846" spans="1:6" s="379" customFormat="1" ht="12.75" customHeight="1" x14ac:dyDescent="0.25">
      <c r="A846" s="377"/>
      <c r="B846" s="394" t="s">
        <v>532</v>
      </c>
      <c r="C846" s="431">
        <v>5</v>
      </c>
      <c r="D846" s="393" t="s">
        <v>6</v>
      </c>
      <c r="E846" s="390"/>
      <c r="F846" s="391"/>
    </row>
    <row r="847" spans="1:6" s="379" customFormat="1" ht="12.75" customHeight="1" x14ac:dyDescent="0.25">
      <c r="A847" s="377"/>
      <c r="B847" s="394" t="s">
        <v>533</v>
      </c>
      <c r="C847" s="431"/>
      <c r="D847" s="393"/>
      <c r="E847" s="390"/>
      <c r="F847" s="391"/>
    </row>
    <row r="848" spans="1:6" s="379" customFormat="1" ht="12.75" customHeight="1" x14ac:dyDescent="0.25">
      <c r="A848" s="377"/>
      <c r="B848" s="394" t="s">
        <v>534</v>
      </c>
      <c r="C848" s="392"/>
      <c r="D848" s="393"/>
      <c r="E848" s="390"/>
      <c r="F848" s="391"/>
    </row>
    <row r="849" spans="1:6" s="379" customFormat="1" ht="12.75" customHeight="1" x14ac:dyDescent="0.25">
      <c r="A849" s="377"/>
      <c r="B849" s="394" t="s">
        <v>535</v>
      </c>
      <c r="C849" s="392"/>
      <c r="D849" s="393"/>
      <c r="E849" s="390"/>
      <c r="F849" s="391"/>
    </row>
    <row r="850" spans="1:6" s="379" customFormat="1" ht="32.25" customHeight="1" x14ac:dyDescent="0.25">
      <c r="A850" s="377"/>
      <c r="B850" s="399" t="s">
        <v>536</v>
      </c>
      <c r="C850" s="392"/>
      <c r="D850" s="393"/>
      <c r="E850" s="390"/>
      <c r="F850" s="391"/>
    </row>
    <row r="851" spans="1:6" s="379" customFormat="1" ht="14.25" x14ac:dyDescent="0.25">
      <c r="A851" s="176">
        <v>12.6</v>
      </c>
      <c r="B851" s="378" t="s">
        <v>633</v>
      </c>
      <c r="C851" s="392"/>
      <c r="D851" s="393"/>
      <c r="E851" s="390"/>
      <c r="F851" s="391"/>
    </row>
    <row r="852" spans="1:6" s="379" customFormat="1" ht="16.5" customHeight="1" x14ac:dyDescent="0.25">
      <c r="A852" s="377"/>
      <c r="B852" s="380" t="s">
        <v>531</v>
      </c>
      <c r="C852" s="431">
        <v>1</v>
      </c>
      <c r="D852" s="393" t="s">
        <v>6</v>
      </c>
      <c r="E852" s="390"/>
      <c r="F852" s="391"/>
    </row>
    <row r="853" spans="1:6" s="379" customFormat="1" ht="18" customHeight="1" x14ac:dyDescent="0.25">
      <c r="A853" s="377"/>
      <c r="B853" s="394" t="s">
        <v>532</v>
      </c>
      <c r="C853" s="392"/>
      <c r="D853" s="393"/>
      <c r="E853" s="390"/>
      <c r="F853" s="391"/>
    </row>
    <row r="854" spans="1:6" s="379" customFormat="1" ht="18" customHeight="1" x14ac:dyDescent="0.25">
      <c r="A854" s="377"/>
      <c r="B854" s="394" t="s">
        <v>533</v>
      </c>
      <c r="C854" s="392"/>
      <c r="D854" s="393"/>
      <c r="E854" s="390"/>
      <c r="F854" s="391"/>
    </row>
    <row r="855" spans="1:6" s="379" customFormat="1" ht="18" customHeight="1" x14ac:dyDescent="0.25">
      <c r="A855" s="377"/>
      <c r="B855" s="394" t="s">
        <v>534</v>
      </c>
      <c r="C855" s="392"/>
      <c r="D855" s="393"/>
      <c r="E855" s="390"/>
      <c r="F855" s="391"/>
    </row>
    <row r="856" spans="1:6" s="379" customFormat="1" ht="16.5" customHeight="1" x14ac:dyDescent="0.25">
      <c r="A856" s="377"/>
      <c r="B856" s="394" t="s">
        <v>535</v>
      </c>
      <c r="C856" s="392"/>
      <c r="D856" s="393"/>
      <c r="E856" s="390"/>
      <c r="F856" s="391"/>
    </row>
    <row r="857" spans="1:6" s="379" customFormat="1" ht="24.75" customHeight="1" x14ac:dyDescent="0.25">
      <c r="A857" s="377"/>
      <c r="B857" s="399" t="s">
        <v>536</v>
      </c>
      <c r="C857" s="392"/>
      <c r="D857" s="393"/>
      <c r="E857" s="390"/>
      <c r="F857" s="391"/>
    </row>
    <row r="858" spans="1:6" s="379" customFormat="1" ht="5.25" hidden="1" customHeight="1" x14ac:dyDescent="0.25">
      <c r="A858" s="377"/>
      <c r="B858" s="394"/>
      <c r="C858" s="392"/>
      <c r="D858" s="393"/>
      <c r="E858" s="390"/>
      <c r="F858" s="391"/>
    </row>
    <row r="859" spans="1:6" s="379" customFormat="1" ht="12.75" customHeight="1" x14ac:dyDescent="0.25">
      <c r="A859" s="176">
        <v>12.7</v>
      </c>
      <c r="B859" s="378" t="s">
        <v>650</v>
      </c>
      <c r="C859" s="431">
        <v>2</v>
      </c>
      <c r="D859" s="393" t="s">
        <v>6</v>
      </c>
      <c r="E859" s="390"/>
      <c r="F859" s="391"/>
    </row>
    <row r="860" spans="1:6" s="379" customFormat="1" ht="12.75" customHeight="1" x14ac:dyDescent="0.25">
      <c r="A860" s="377"/>
      <c r="B860" s="380" t="s">
        <v>537</v>
      </c>
      <c r="C860" s="392"/>
      <c r="D860" s="393"/>
      <c r="E860" s="390"/>
      <c r="F860" s="391"/>
    </row>
    <row r="861" spans="1:6" s="379" customFormat="1" ht="12.75" customHeight="1" x14ac:dyDescent="0.25">
      <c r="A861" s="377"/>
      <c r="B861" s="394" t="s">
        <v>532</v>
      </c>
      <c r="C861" s="392"/>
      <c r="D861" s="393"/>
      <c r="E861" s="390"/>
      <c r="F861" s="391"/>
    </row>
    <row r="862" spans="1:6" s="379" customFormat="1" ht="12.75" customHeight="1" x14ac:dyDescent="0.25">
      <c r="A862" s="377"/>
      <c r="B862" s="394" t="s">
        <v>533</v>
      </c>
      <c r="C862" s="392"/>
      <c r="D862" s="393"/>
      <c r="E862" s="390"/>
      <c r="F862" s="391"/>
    </row>
    <row r="863" spans="1:6" s="379" customFormat="1" ht="12.75" customHeight="1" x14ac:dyDescent="0.25">
      <c r="A863" s="377"/>
      <c r="B863" s="394" t="s">
        <v>534</v>
      </c>
      <c r="C863" s="392"/>
      <c r="D863" s="393"/>
      <c r="E863" s="390"/>
      <c r="F863" s="391"/>
    </row>
    <row r="864" spans="1:6" s="379" customFormat="1" ht="12.75" customHeight="1" x14ac:dyDescent="0.25">
      <c r="A864" s="377"/>
      <c r="B864" s="394" t="s">
        <v>535</v>
      </c>
      <c r="C864" s="392"/>
      <c r="D864" s="393"/>
      <c r="E864" s="390"/>
      <c r="F864" s="391"/>
    </row>
    <row r="865" spans="1:6" s="379" customFormat="1" ht="19.5" customHeight="1" x14ac:dyDescent="0.25">
      <c r="A865" s="377"/>
      <c r="B865" s="399" t="s">
        <v>536</v>
      </c>
      <c r="C865" s="392"/>
      <c r="D865" s="393"/>
      <c r="E865" s="390"/>
      <c r="F865" s="391"/>
    </row>
    <row r="866" spans="1:6" s="379" customFormat="1" ht="6" customHeight="1" x14ac:dyDescent="0.25">
      <c r="A866" s="377"/>
      <c r="B866" s="394"/>
      <c r="C866" s="392"/>
      <c r="D866" s="393"/>
      <c r="E866" s="390"/>
      <c r="F866" s="391"/>
    </row>
    <row r="867" spans="1:6" s="379" customFormat="1" ht="14.25" customHeight="1" x14ac:dyDescent="0.25">
      <c r="A867" s="176">
        <v>12.8</v>
      </c>
      <c r="B867" s="395" t="s">
        <v>632</v>
      </c>
      <c r="C867" s="441">
        <v>28</v>
      </c>
      <c r="D867" s="396" t="s">
        <v>6</v>
      </c>
      <c r="E867" s="397"/>
      <c r="F867" s="391"/>
    </row>
    <row r="868" spans="1:6" s="379" customFormat="1" ht="14.25" customHeight="1" x14ac:dyDescent="0.25">
      <c r="A868" s="377"/>
      <c r="B868" s="381" t="s">
        <v>538</v>
      </c>
      <c r="C868" s="392"/>
      <c r="D868" s="396"/>
      <c r="E868" s="397"/>
      <c r="F868" s="391"/>
    </row>
    <row r="869" spans="1:6" s="379" customFormat="1" ht="14.25" customHeight="1" x14ac:dyDescent="0.25">
      <c r="A869" s="377"/>
      <c r="B869" s="381" t="s">
        <v>539</v>
      </c>
      <c r="C869" s="392"/>
      <c r="D869" s="396"/>
      <c r="E869" s="397"/>
      <c r="F869" s="391"/>
    </row>
    <row r="870" spans="1:6" s="379" customFormat="1" ht="14.25" customHeight="1" x14ac:dyDescent="0.25">
      <c r="A870" s="377"/>
      <c r="B870" s="381" t="s">
        <v>540</v>
      </c>
      <c r="C870" s="396"/>
      <c r="D870" s="396"/>
      <c r="E870" s="396"/>
      <c r="F870" s="398"/>
    </row>
    <row r="871" spans="1:6" s="379" customFormat="1" ht="14.25" customHeight="1" x14ac:dyDescent="0.25">
      <c r="A871" s="377"/>
      <c r="B871" s="381" t="s">
        <v>541</v>
      </c>
      <c r="C871" s="396"/>
      <c r="D871" s="396"/>
      <c r="E871" s="396"/>
      <c r="F871" s="398"/>
    </row>
    <row r="872" spans="1:6" s="379" customFormat="1" ht="14.25" customHeight="1" x14ac:dyDescent="0.25">
      <c r="A872" s="377"/>
      <c r="B872" s="381" t="s">
        <v>542</v>
      </c>
      <c r="C872" s="396"/>
      <c r="D872" s="396"/>
      <c r="E872" s="396"/>
      <c r="F872" s="398"/>
    </row>
    <row r="873" spans="1:6" s="379" customFormat="1" ht="14.25" customHeight="1" x14ac:dyDescent="0.25">
      <c r="A873" s="377"/>
      <c r="B873" s="381" t="s">
        <v>543</v>
      </c>
      <c r="C873" s="396"/>
      <c r="D873" s="396"/>
      <c r="E873" s="396"/>
      <c r="F873" s="398"/>
    </row>
    <row r="874" spans="1:6" s="379" customFormat="1" ht="14.25" customHeight="1" x14ac:dyDescent="0.25">
      <c r="A874" s="377"/>
      <c r="B874" s="381" t="s">
        <v>544</v>
      </c>
      <c r="C874" s="396"/>
      <c r="D874" s="396"/>
      <c r="E874" s="396"/>
      <c r="F874" s="398"/>
    </row>
    <row r="875" spans="1:6" s="379" customFormat="1" ht="14.25" customHeight="1" x14ac:dyDescent="0.25">
      <c r="A875" s="377"/>
      <c r="B875" s="399"/>
      <c r="C875" s="396"/>
      <c r="D875" s="396"/>
      <c r="E875" s="396"/>
      <c r="F875" s="398"/>
    </row>
    <row r="876" spans="1:6" s="379" customFormat="1" ht="14.25" customHeight="1" x14ac:dyDescent="0.25">
      <c r="A876" s="176">
        <v>12.9</v>
      </c>
      <c r="B876" s="400" t="s">
        <v>630</v>
      </c>
      <c r="C876" s="442">
        <v>4</v>
      </c>
      <c r="D876" s="396" t="s">
        <v>6</v>
      </c>
      <c r="E876" s="396"/>
      <c r="F876" s="398"/>
    </row>
    <row r="877" spans="1:6" s="379" customFormat="1" ht="14.25" customHeight="1" x14ac:dyDescent="0.25">
      <c r="A877" s="377"/>
      <c r="B877" s="399" t="s">
        <v>545</v>
      </c>
      <c r="C877" s="396"/>
      <c r="D877" s="396"/>
      <c r="E877" s="396"/>
      <c r="F877" s="398"/>
    </row>
    <row r="878" spans="1:6" s="379" customFormat="1" ht="14.25" customHeight="1" x14ac:dyDescent="0.25">
      <c r="A878" s="377"/>
      <c r="B878" s="399" t="s">
        <v>546</v>
      </c>
      <c r="C878" s="396"/>
      <c r="D878" s="396"/>
      <c r="E878" s="396"/>
      <c r="F878" s="398"/>
    </row>
    <row r="879" spans="1:6" s="379" customFormat="1" ht="14.25" customHeight="1" x14ac:dyDescent="0.25">
      <c r="A879" s="377"/>
      <c r="B879" s="399" t="s">
        <v>547</v>
      </c>
      <c r="C879" s="396"/>
      <c r="D879" s="396"/>
      <c r="E879" s="396"/>
      <c r="F879" s="398"/>
    </row>
    <row r="880" spans="1:6" s="379" customFormat="1" ht="14.25" customHeight="1" x14ac:dyDescent="0.25">
      <c r="A880" s="377"/>
      <c r="B880" s="399" t="s">
        <v>548</v>
      </c>
      <c r="C880" s="396"/>
      <c r="D880" s="396"/>
      <c r="E880" s="396"/>
      <c r="F880" s="398"/>
    </row>
    <row r="881" spans="1:6" s="379" customFormat="1" ht="14.25" customHeight="1" x14ac:dyDescent="0.25">
      <c r="A881" s="377"/>
      <c r="B881" s="399"/>
      <c r="C881" s="396"/>
      <c r="D881" s="396"/>
      <c r="E881" s="396"/>
      <c r="F881" s="398"/>
    </row>
    <row r="882" spans="1:6" s="379" customFormat="1" ht="14.25" customHeight="1" x14ac:dyDescent="0.25">
      <c r="A882" s="302">
        <v>12.1</v>
      </c>
      <c r="B882" s="400" t="s">
        <v>629</v>
      </c>
      <c r="C882" s="396"/>
      <c r="D882" s="396"/>
      <c r="E882" s="396"/>
      <c r="F882" s="398"/>
    </row>
    <row r="883" spans="1:6" s="379" customFormat="1" ht="14.25" customHeight="1" x14ac:dyDescent="0.25">
      <c r="A883" s="377"/>
      <c r="B883" s="399" t="s">
        <v>549</v>
      </c>
      <c r="C883" s="440">
        <v>2</v>
      </c>
      <c r="D883" s="396" t="s">
        <v>6</v>
      </c>
      <c r="E883" s="396"/>
      <c r="F883" s="398"/>
    </row>
    <row r="884" spans="1:6" s="379" customFormat="1" ht="14.25" customHeight="1" x14ac:dyDescent="0.25">
      <c r="A884" s="377"/>
      <c r="B884" s="399" t="s">
        <v>550</v>
      </c>
      <c r="C884" s="396"/>
      <c r="D884" s="396"/>
      <c r="E884" s="396"/>
      <c r="F884" s="398"/>
    </row>
    <row r="885" spans="1:6" s="379" customFormat="1" ht="14.25" customHeight="1" x14ac:dyDescent="0.25">
      <c r="A885" s="377"/>
      <c r="B885" s="399" t="s">
        <v>547</v>
      </c>
      <c r="C885" s="396"/>
      <c r="D885" s="396"/>
      <c r="E885" s="396"/>
      <c r="F885" s="398"/>
    </row>
    <row r="886" spans="1:6" s="379" customFormat="1" ht="14.25" customHeight="1" x14ac:dyDescent="0.25">
      <c r="A886" s="377"/>
      <c r="B886" s="399" t="s">
        <v>548</v>
      </c>
      <c r="C886" s="396"/>
      <c r="D886" s="396"/>
      <c r="E886" s="396"/>
      <c r="F886" s="398"/>
    </row>
    <row r="887" spans="1:6" s="379" customFormat="1" ht="14.25" customHeight="1" x14ac:dyDescent="0.25">
      <c r="A887" s="377"/>
      <c r="B887" s="399"/>
      <c r="C887" s="396"/>
      <c r="D887" s="396"/>
      <c r="E887" s="396"/>
      <c r="F887" s="398"/>
    </row>
    <row r="888" spans="1:6" s="379" customFormat="1" ht="14.25" customHeight="1" x14ac:dyDescent="0.25">
      <c r="A888" s="302">
        <v>12.11</v>
      </c>
      <c r="B888" s="400" t="s">
        <v>551</v>
      </c>
      <c r="C888" s="396"/>
      <c r="D888" s="396"/>
      <c r="E888" s="396"/>
      <c r="F888" s="398"/>
    </row>
    <row r="889" spans="1:6" s="379" customFormat="1" ht="14.25" customHeight="1" x14ac:dyDescent="0.25">
      <c r="A889" s="377"/>
      <c r="B889" s="399" t="s">
        <v>552</v>
      </c>
      <c r="C889" s="396"/>
      <c r="D889" s="396"/>
      <c r="E889" s="396"/>
      <c r="F889" s="398"/>
    </row>
    <row r="890" spans="1:6" s="379" customFormat="1" ht="14.25" customHeight="1" x14ac:dyDescent="0.25">
      <c r="A890" s="377"/>
      <c r="B890" s="399" t="s">
        <v>553</v>
      </c>
      <c r="C890" s="440">
        <v>30</v>
      </c>
      <c r="D890" s="396" t="s">
        <v>6</v>
      </c>
      <c r="E890" s="396"/>
      <c r="F890" s="398"/>
    </row>
    <row r="891" spans="1:6" s="379" customFormat="1" ht="14.25" customHeight="1" x14ac:dyDescent="0.25">
      <c r="A891" s="377"/>
      <c r="B891" s="399" t="s">
        <v>554</v>
      </c>
      <c r="C891" s="396"/>
      <c r="D891" s="396"/>
      <c r="E891" s="396"/>
      <c r="F891" s="398"/>
    </row>
    <row r="892" spans="1:6" s="379" customFormat="1" ht="14.25" customHeight="1" x14ac:dyDescent="0.25">
      <c r="A892" s="377"/>
      <c r="B892" s="399"/>
      <c r="C892" s="396"/>
      <c r="D892" s="396"/>
      <c r="E892" s="396"/>
      <c r="F892" s="398"/>
    </row>
    <row r="893" spans="1:6" s="379" customFormat="1" ht="14.25" customHeight="1" x14ac:dyDescent="0.25">
      <c r="A893" s="302">
        <v>12.12</v>
      </c>
      <c r="B893" s="400" t="s">
        <v>637</v>
      </c>
      <c r="C893" s="396"/>
      <c r="D893" s="396"/>
      <c r="E893" s="396"/>
      <c r="F893" s="398"/>
    </row>
    <row r="894" spans="1:6" s="379" customFormat="1" ht="14.25" customHeight="1" x14ac:dyDescent="0.2">
      <c r="A894" s="377"/>
      <c r="B894" s="401" t="s">
        <v>555</v>
      </c>
      <c r="C894" s="396"/>
      <c r="D894" s="396"/>
      <c r="E894" s="396"/>
      <c r="F894" s="398"/>
    </row>
    <row r="895" spans="1:6" s="379" customFormat="1" ht="14.25" customHeight="1" x14ac:dyDescent="0.25">
      <c r="A895" s="377"/>
      <c r="B895" s="399" t="s">
        <v>556</v>
      </c>
      <c r="C895" s="396">
        <v>20</v>
      </c>
      <c r="D895" s="396" t="s">
        <v>6</v>
      </c>
      <c r="E895" s="396"/>
      <c r="F895" s="398"/>
    </row>
    <row r="896" spans="1:6" s="379" customFormat="1" ht="14.25" customHeight="1" x14ac:dyDescent="0.25">
      <c r="A896" s="377"/>
      <c r="B896" s="399" t="s">
        <v>557</v>
      </c>
      <c r="C896" s="396"/>
      <c r="D896" s="396"/>
      <c r="E896" s="396"/>
      <c r="F896" s="398"/>
    </row>
    <row r="897" spans="1:6" s="379" customFormat="1" ht="14.25" customHeight="1" x14ac:dyDescent="0.25">
      <c r="A897" s="377"/>
      <c r="B897" s="399" t="s">
        <v>558</v>
      </c>
      <c r="C897" s="396"/>
      <c r="D897" s="396"/>
      <c r="E897" s="396"/>
      <c r="F897" s="398"/>
    </row>
    <row r="898" spans="1:6" s="379" customFormat="1" ht="14.25" customHeight="1" x14ac:dyDescent="0.25">
      <c r="A898" s="377"/>
      <c r="B898" s="399" t="s">
        <v>559</v>
      </c>
      <c r="C898" s="396"/>
      <c r="D898" s="396"/>
      <c r="E898" s="396"/>
      <c r="F898" s="398"/>
    </row>
    <row r="899" spans="1:6" s="379" customFormat="1" ht="17.25" customHeight="1" x14ac:dyDescent="0.25">
      <c r="A899" s="377"/>
      <c r="B899" s="407" t="s">
        <v>560</v>
      </c>
      <c r="C899" s="396"/>
      <c r="D899" s="396"/>
      <c r="E899" s="396"/>
      <c r="F899" s="398"/>
    </row>
    <row r="900" spans="1:6" s="379" customFormat="1" ht="14.25" customHeight="1" x14ac:dyDescent="0.25">
      <c r="A900" s="377"/>
      <c r="B900" s="402" t="s">
        <v>561</v>
      </c>
      <c r="C900" s="396"/>
      <c r="D900" s="396"/>
      <c r="E900" s="396"/>
      <c r="F900" s="398"/>
    </row>
    <row r="901" spans="1:6" s="379" customFormat="1" ht="14.25" customHeight="1" x14ac:dyDescent="0.25">
      <c r="A901" s="377"/>
      <c r="B901" s="402" t="s">
        <v>562</v>
      </c>
      <c r="C901" s="396"/>
      <c r="D901" s="396"/>
      <c r="E901" s="396"/>
      <c r="F901" s="398"/>
    </row>
    <row r="902" spans="1:6" s="379" customFormat="1" ht="14.25" customHeight="1" x14ac:dyDescent="0.25">
      <c r="A902" s="377"/>
      <c r="B902" s="402" t="s">
        <v>563</v>
      </c>
      <c r="C902" s="396"/>
      <c r="D902" s="396"/>
      <c r="E902" s="396"/>
      <c r="F902" s="398"/>
    </row>
    <row r="903" spans="1:6" s="379" customFormat="1" ht="14.25" customHeight="1" x14ac:dyDescent="0.25">
      <c r="A903" s="377"/>
      <c r="B903" s="403"/>
      <c r="C903" s="396"/>
      <c r="D903" s="396"/>
      <c r="E903" s="396"/>
      <c r="F903" s="398"/>
    </row>
    <row r="904" spans="1:6" s="379" customFormat="1" ht="14.25" customHeight="1" x14ac:dyDescent="0.25">
      <c r="A904" s="302">
        <v>12.13</v>
      </c>
      <c r="B904" s="435" t="s">
        <v>635</v>
      </c>
      <c r="C904" s="436"/>
      <c r="D904" s="436"/>
      <c r="E904" s="396"/>
      <c r="F904" s="398"/>
    </row>
    <row r="905" spans="1:6" s="379" customFormat="1" ht="14.25" customHeight="1" x14ac:dyDescent="0.25">
      <c r="A905" s="377"/>
      <c r="B905" s="437" t="s">
        <v>626</v>
      </c>
      <c r="C905" s="436">
        <v>20</v>
      </c>
      <c r="D905" s="436"/>
      <c r="E905" s="396"/>
      <c r="F905" s="398"/>
    </row>
    <row r="906" spans="1:6" s="379" customFormat="1" ht="14.25" customHeight="1" x14ac:dyDescent="0.25">
      <c r="A906" s="377"/>
      <c r="B906" s="437" t="s">
        <v>673</v>
      </c>
      <c r="C906" s="436"/>
      <c r="D906" s="436"/>
      <c r="E906" s="396"/>
      <c r="F906" s="398"/>
    </row>
    <row r="907" spans="1:6" s="379" customFormat="1" ht="14.25" customHeight="1" x14ac:dyDescent="0.25">
      <c r="A907" s="377"/>
      <c r="B907" s="437" t="s">
        <v>627</v>
      </c>
      <c r="C907" s="436"/>
      <c r="D907" s="436"/>
      <c r="E907" s="396"/>
      <c r="F907" s="398"/>
    </row>
    <row r="908" spans="1:6" s="379" customFormat="1" ht="14.25" customHeight="1" x14ac:dyDescent="0.25">
      <c r="A908" s="377"/>
      <c r="B908" s="437" t="s">
        <v>565</v>
      </c>
      <c r="C908" s="436"/>
      <c r="D908" s="436"/>
      <c r="E908" s="396"/>
      <c r="F908" s="398"/>
    </row>
    <row r="909" spans="1:6" s="379" customFormat="1" ht="14.25" customHeight="1" x14ac:dyDescent="0.25">
      <c r="A909" s="377"/>
      <c r="B909" s="437" t="s">
        <v>534</v>
      </c>
      <c r="C909" s="436"/>
      <c r="D909" s="436"/>
      <c r="E909" s="396"/>
      <c r="F909" s="398"/>
    </row>
    <row r="910" spans="1:6" s="379" customFormat="1" ht="14.25" customHeight="1" x14ac:dyDescent="0.25">
      <c r="A910" s="377"/>
      <c r="B910" s="437" t="s">
        <v>566</v>
      </c>
      <c r="C910" s="436"/>
      <c r="D910" s="436"/>
      <c r="E910" s="396"/>
      <c r="F910" s="398"/>
    </row>
    <row r="911" spans="1:6" s="379" customFormat="1" ht="14.25" customHeight="1" x14ac:dyDescent="0.25">
      <c r="A911" s="377"/>
      <c r="B911" s="433"/>
      <c r="C911" s="432"/>
      <c r="D911" s="432"/>
      <c r="E911" s="396"/>
      <c r="F911" s="398"/>
    </row>
    <row r="912" spans="1:6" s="379" customFormat="1" ht="14.25" customHeight="1" x14ac:dyDescent="0.25">
      <c r="A912" s="302">
        <v>12.14</v>
      </c>
      <c r="B912" s="400" t="s">
        <v>636</v>
      </c>
      <c r="C912" s="396"/>
      <c r="D912" s="396"/>
      <c r="E912" s="396"/>
      <c r="F912" s="398"/>
    </row>
    <row r="913" spans="1:6" s="379" customFormat="1" ht="14.25" customHeight="1" x14ac:dyDescent="0.25">
      <c r="A913" s="377"/>
      <c r="B913" s="399" t="s">
        <v>567</v>
      </c>
      <c r="C913" s="396"/>
      <c r="D913" s="396"/>
      <c r="E913" s="396"/>
      <c r="F913" s="398"/>
    </row>
    <row r="914" spans="1:6" s="379" customFormat="1" ht="14.25" customHeight="1" x14ac:dyDescent="0.25">
      <c r="A914" s="377"/>
      <c r="B914" s="399" t="s">
        <v>558</v>
      </c>
      <c r="C914" s="440">
        <v>2</v>
      </c>
      <c r="D914" s="396" t="s">
        <v>6</v>
      </c>
      <c r="E914" s="396"/>
      <c r="F914" s="398"/>
    </row>
    <row r="915" spans="1:6" s="379" customFormat="1" ht="14.25" customHeight="1" x14ac:dyDescent="0.25">
      <c r="A915" s="377"/>
      <c r="B915" s="399" t="s">
        <v>559</v>
      </c>
      <c r="C915" s="396"/>
      <c r="D915" s="396"/>
      <c r="E915" s="396"/>
      <c r="F915" s="398"/>
    </row>
    <row r="916" spans="1:6" s="379" customFormat="1" ht="14.25" customHeight="1" x14ac:dyDescent="0.25">
      <c r="A916" s="377"/>
      <c r="B916" s="426" t="s">
        <v>568</v>
      </c>
      <c r="C916" s="396"/>
      <c r="D916" s="396"/>
      <c r="E916" s="396"/>
      <c r="F916" s="398"/>
    </row>
    <row r="917" spans="1:6" s="379" customFormat="1" ht="14.25" customHeight="1" x14ac:dyDescent="0.25">
      <c r="A917" s="377"/>
      <c r="B917" s="438" t="s">
        <v>628</v>
      </c>
      <c r="C917" s="396"/>
      <c r="D917" s="396"/>
      <c r="E917" s="396"/>
      <c r="F917" s="398"/>
    </row>
    <row r="918" spans="1:6" s="379" customFormat="1" ht="14.25" customHeight="1" x14ac:dyDescent="0.25">
      <c r="A918" s="377"/>
      <c r="B918" s="402" t="s">
        <v>561</v>
      </c>
      <c r="C918" s="396"/>
      <c r="D918" s="396"/>
      <c r="E918" s="396"/>
      <c r="F918" s="398"/>
    </row>
    <row r="919" spans="1:6" s="379" customFormat="1" ht="14.25" customHeight="1" x14ac:dyDescent="0.25">
      <c r="A919" s="377"/>
      <c r="B919" s="403" t="s">
        <v>569</v>
      </c>
      <c r="C919" s="396"/>
      <c r="D919" s="396"/>
      <c r="E919" s="396"/>
      <c r="F919" s="398"/>
    </row>
    <row r="920" spans="1:6" s="379" customFormat="1" ht="14.25" customHeight="1" x14ac:dyDescent="0.25">
      <c r="A920" s="377"/>
      <c r="B920" s="403"/>
      <c r="C920" s="396"/>
      <c r="D920" s="396"/>
      <c r="E920" s="396"/>
      <c r="F920" s="398"/>
    </row>
    <row r="921" spans="1:6" s="379" customFormat="1" ht="14.25" customHeight="1" x14ac:dyDescent="0.25">
      <c r="A921" s="377"/>
      <c r="B921" s="443" t="s">
        <v>669</v>
      </c>
      <c r="C921" s="396"/>
      <c r="D921" s="396"/>
      <c r="E921" s="396"/>
      <c r="F921" s="398"/>
    </row>
    <row r="922" spans="1:6" s="379" customFormat="1" ht="14.25" customHeight="1" x14ac:dyDescent="0.25">
      <c r="A922" s="377"/>
      <c r="B922" s="399" t="s">
        <v>638</v>
      </c>
      <c r="C922" s="440">
        <v>2</v>
      </c>
      <c r="D922" s="396" t="s">
        <v>6</v>
      </c>
      <c r="E922" s="396"/>
      <c r="F922" s="398"/>
    </row>
    <row r="923" spans="1:6" s="379" customFormat="1" ht="14.25" customHeight="1" x14ac:dyDescent="0.25">
      <c r="A923" s="377"/>
      <c r="B923" s="399" t="s">
        <v>570</v>
      </c>
      <c r="C923" s="396"/>
      <c r="D923" s="396"/>
      <c r="E923" s="396"/>
      <c r="F923" s="398"/>
    </row>
    <row r="924" spans="1:6" s="379" customFormat="1" ht="14.25" customHeight="1" x14ac:dyDescent="0.25">
      <c r="A924" s="377"/>
      <c r="B924" s="403" t="s">
        <v>564</v>
      </c>
      <c r="C924" s="396"/>
      <c r="D924" s="396"/>
      <c r="E924" s="396"/>
      <c r="F924" s="398"/>
    </row>
    <row r="925" spans="1:6" s="379" customFormat="1" ht="14.25" customHeight="1" x14ac:dyDescent="0.25">
      <c r="A925" s="377"/>
      <c r="B925" s="403" t="s">
        <v>562</v>
      </c>
      <c r="C925" s="396"/>
      <c r="D925" s="396"/>
      <c r="E925" s="396"/>
      <c r="F925" s="398"/>
    </row>
    <row r="926" spans="1:6" s="379" customFormat="1" ht="14.25" customHeight="1" x14ac:dyDescent="0.25">
      <c r="A926" s="377"/>
      <c r="B926" s="403" t="s">
        <v>566</v>
      </c>
      <c r="C926" s="396"/>
      <c r="D926" s="396"/>
      <c r="E926" s="396"/>
      <c r="F926" s="398"/>
    </row>
    <row r="927" spans="1:6" s="379" customFormat="1" ht="14.25" customHeight="1" x14ac:dyDescent="0.25">
      <c r="A927" s="377"/>
      <c r="B927" s="399"/>
      <c r="C927" s="396"/>
      <c r="D927" s="396"/>
      <c r="E927" s="396"/>
      <c r="F927" s="398"/>
    </row>
    <row r="928" spans="1:6" s="379" customFormat="1" ht="14.25" customHeight="1" x14ac:dyDescent="0.25">
      <c r="A928" s="302">
        <v>12.15</v>
      </c>
      <c r="B928" s="400" t="s">
        <v>571</v>
      </c>
      <c r="C928" s="396"/>
      <c r="D928" s="396"/>
      <c r="E928" s="396"/>
      <c r="F928" s="398"/>
    </row>
    <row r="929" spans="1:6" s="379" customFormat="1" ht="14.25" customHeight="1" x14ac:dyDescent="0.25">
      <c r="A929" s="377"/>
      <c r="B929" s="399" t="s">
        <v>572</v>
      </c>
      <c r="C929" s="440">
        <v>9</v>
      </c>
      <c r="D929" s="396" t="s">
        <v>6</v>
      </c>
      <c r="E929" s="396"/>
      <c r="F929" s="398"/>
    </row>
    <row r="930" spans="1:6" s="379" customFormat="1" ht="14.25" customHeight="1" x14ac:dyDescent="0.25">
      <c r="A930" s="377"/>
      <c r="B930" s="399" t="s">
        <v>573</v>
      </c>
      <c r="C930" s="440"/>
      <c r="D930" s="396"/>
      <c r="E930" s="396"/>
      <c r="F930" s="398"/>
    </row>
    <row r="931" spans="1:6" s="379" customFormat="1" ht="14.25" customHeight="1" x14ac:dyDescent="0.25">
      <c r="A931" s="377"/>
      <c r="B931" s="399" t="s">
        <v>530</v>
      </c>
      <c r="C931" s="440"/>
      <c r="D931" s="396"/>
      <c r="E931" s="396"/>
      <c r="F931" s="398"/>
    </row>
    <row r="932" spans="1:6" s="379" customFormat="1" ht="14.25" customHeight="1" x14ac:dyDescent="0.25">
      <c r="A932" s="377"/>
      <c r="B932" s="399" t="s">
        <v>574</v>
      </c>
      <c r="C932" s="440"/>
      <c r="D932" s="396"/>
      <c r="E932" s="396"/>
      <c r="F932" s="398"/>
    </row>
    <row r="933" spans="1:6" s="379" customFormat="1" ht="14.25" customHeight="1" x14ac:dyDescent="0.25">
      <c r="A933" s="377"/>
      <c r="B933" s="399"/>
      <c r="C933" s="440"/>
      <c r="D933" s="396"/>
      <c r="E933" s="396"/>
      <c r="F933" s="398"/>
    </row>
    <row r="934" spans="1:6" s="379" customFormat="1" ht="14.25" customHeight="1" x14ac:dyDescent="0.25">
      <c r="A934" s="302">
        <v>12.16</v>
      </c>
      <c r="B934" s="400" t="s">
        <v>663</v>
      </c>
      <c r="C934" s="440"/>
      <c r="D934" s="396"/>
      <c r="E934" s="396"/>
      <c r="F934" s="398"/>
    </row>
    <row r="935" spans="1:6" s="379" customFormat="1" ht="14.25" customHeight="1" x14ac:dyDescent="0.25">
      <c r="A935" s="377"/>
      <c r="B935" s="399" t="s">
        <v>575</v>
      </c>
      <c r="C935" s="440">
        <v>1</v>
      </c>
      <c r="D935" s="396" t="s">
        <v>6</v>
      </c>
      <c r="E935" s="396"/>
      <c r="F935" s="398"/>
    </row>
    <row r="936" spans="1:6" s="379" customFormat="1" ht="14.25" customHeight="1" x14ac:dyDescent="0.25">
      <c r="A936" s="377"/>
      <c r="B936" s="399" t="s">
        <v>664</v>
      </c>
      <c r="C936" s="440"/>
      <c r="D936" s="396"/>
      <c r="E936" s="396"/>
      <c r="F936" s="398"/>
    </row>
    <row r="937" spans="1:6" s="379" customFormat="1" ht="14.25" customHeight="1" x14ac:dyDescent="0.25">
      <c r="A937" s="377"/>
      <c r="B937" s="399" t="s">
        <v>665</v>
      </c>
      <c r="C937" s="440"/>
      <c r="D937" s="396"/>
      <c r="E937" s="396"/>
      <c r="F937" s="398"/>
    </row>
    <row r="938" spans="1:6" s="379" customFormat="1" ht="14.25" customHeight="1" x14ac:dyDescent="0.25">
      <c r="A938" s="377"/>
      <c r="B938" s="399"/>
      <c r="C938" s="440"/>
      <c r="D938" s="396"/>
      <c r="E938" s="396"/>
      <c r="F938" s="398"/>
    </row>
    <row r="939" spans="1:6" s="379" customFormat="1" ht="14.25" customHeight="1" x14ac:dyDescent="0.25">
      <c r="A939" s="302">
        <v>12.17</v>
      </c>
      <c r="B939" s="400" t="s">
        <v>661</v>
      </c>
      <c r="C939" s="440"/>
      <c r="D939" s="396"/>
      <c r="E939" s="396"/>
      <c r="F939" s="398"/>
    </row>
    <row r="940" spans="1:6" s="379" customFormat="1" ht="14.25" customHeight="1" x14ac:dyDescent="0.25">
      <c r="A940" s="377"/>
      <c r="B940" s="399" t="s">
        <v>576</v>
      </c>
      <c r="C940" s="440"/>
      <c r="D940" s="396"/>
      <c r="E940" s="396"/>
      <c r="F940" s="398"/>
    </row>
    <row r="941" spans="1:6" s="379" customFormat="1" ht="14.25" customHeight="1" x14ac:dyDescent="0.25">
      <c r="A941" s="377"/>
      <c r="B941" s="399" t="s">
        <v>662</v>
      </c>
      <c r="C941" s="440">
        <v>1</v>
      </c>
      <c r="D941" s="396" t="s">
        <v>6</v>
      </c>
      <c r="E941" s="396"/>
      <c r="F941" s="398"/>
    </row>
    <row r="942" spans="1:6" s="379" customFormat="1" ht="14.25" customHeight="1" x14ac:dyDescent="0.25">
      <c r="A942" s="377"/>
      <c r="B942" s="399" t="s">
        <v>665</v>
      </c>
      <c r="C942" s="440"/>
      <c r="D942" s="396"/>
      <c r="E942" s="396"/>
      <c r="F942" s="398"/>
    </row>
    <row r="943" spans="1:6" s="379" customFormat="1" ht="14.25" customHeight="1" x14ac:dyDescent="0.25">
      <c r="A943" s="377"/>
      <c r="B943" s="399"/>
      <c r="C943" s="440"/>
      <c r="D943" s="396"/>
      <c r="E943" s="396"/>
      <c r="F943" s="398"/>
    </row>
    <row r="944" spans="1:6" s="379" customFormat="1" ht="14.25" customHeight="1" x14ac:dyDescent="0.25">
      <c r="A944" s="302">
        <v>12.18</v>
      </c>
      <c r="B944" s="400" t="s">
        <v>651</v>
      </c>
      <c r="C944" s="440"/>
      <c r="D944" s="396"/>
      <c r="E944" s="396"/>
      <c r="F944" s="398"/>
    </row>
    <row r="945" spans="1:6" s="379" customFormat="1" ht="14.25" customHeight="1" x14ac:dyDescent="0.25">
      <c r="A945" s="377"/>
      <c r="B945" s="399" t="s">
        <v>577</v>
      </c>
      <c r="C945" s="440"/>
      <c r="D945" s="396"/>
      <c r="E945" s="396"/>
      <c r="F945" s="398"/>
    </row>
    <row r="946" spans="1:6" s="379" customFormat="1" ht="14.25" customHeight="1" x14ac:dyDescent="0.25">
      <c r="A946" s="377"/>
      <c r="B946" s="434" t="s">
        <v>652</v>
      </c>
      <c r="C946" s="440">
        <v>1</v>
      </c>
      <c r="D946" s="396" t="s">
        <v>6</v>
      </c>
      <c r="E946" s="396"/>
      <c r="F946" s="398"/>
    </row>
    <row r="947" spans="1:6" s="379" customFormat="1" ht="14.25" customHeight="1" x14ac:dyDescent="0.25">
      <c r="A947" s="377"/>
      <c r="B947" s="399" t="s">
        <v>562</v>
      </c>
      <c r="C947" s="396"/>
      <c r="D947" s="396"/>
      <c r="E947" s="396"/>
      <c r="F947" s="398"/>
    </row>
    <row r="948" spans="1:6" s="379" customFormat="1" ht="14.25" customHeight="1" x14ac:dyDescent="0.25">
      <c r="A948" s="377"/>
      <c r="B948" s="399" t="s">
        <v>578</v>
      </c>
      <c r="C948" s="396"/>
      <c r="D948" s="396"/>
      <c r="E948" s="396"/>
      <c r="F948" s="398"/>
    </row>
    <row r="949" spans="1:6" s="379" customFormat="1" ht="31.5" customHeight="1" x14ac:dyDescent="0.25">
      <c r="A949" s="377"/>
      <c r="B949" s="399" t="s">
        <v>674</v>
      </c>
      <c r="C949" s="396"/>
      <c r="D949" s="396"/>
      <c r="E949" s="396"/>
      <c r="F949" s="398"/>
    </row>
    <row r="950" spans="1:6" s="379" customFormat="1" ht="5.25" hidden="1" customHeight="1" x14ac:dyDescent="0.25">
      <c r="A950" s="377"/>
      <c r="B950" s="399"/>
      <c r="C950" s="396"/>
      <c r="D950" s="396"/>
      <c r="E950" s="396"/>
      <c r="F950" s="398"/>
    </row>
    <row r="951" spans="1:6" s="379" customFormat="1" ht="5.25" customHeight="1" x14ac:dyDescent="0.25">
      <c r="A951" s="377"/>
      <c r="B951" s="399"/>
      <c r="C951" s="396"/>
      <c r="D951" s="396"/>
      <c r="E951" s="396"/>
      <c r="F951" s="398"/>
    </row>
    <row r="952" spans="1:6" s="379" customFormat="1" ht="14.25" customHeight="1" x14ac:dyDescent="0.25">
      <c r="A952" s="302">
        <v>12.2</v>
      </c>
      <c r="B952" s="400" t="s">
        <v>579</v>
      </c>
      <c r="C952" s="396"/>
      <c r="D952" s="396"/>
      <c r="E952" s="396"/>
      <c r="F952" s="398"/>
    </row>
    <row r="953" spans="1:6" s="379" customFormat="1" ht="14.25" customHeight="1" x14ac:dyDescent="0.25">
      <c r="A953" s="377"/>
      <c r="B953" s="399" t="s">
        <v>580</v>
      </c>
      <c r="C953" s="440">
        <v>1</v>
      </c>
      <c r="D953" s="396" t="s">
        <v>6</v>
      </c>
      <c r="E953" s="396"/>
      <c r="F953" s="398"/>
    </row>
    <row r="954" spans="1:6" s="379" customFormat="1" ht="14.25" customHeight="1" x14ac:dyDescent="0.25">
      <c r="A954" s="377"/>
      <c r="B954" s="399" t="s">
        <v>581</v>
      </c>
      <c r="C954" s="396"/>
      <c r="D954" s="396"/>
      <c r="E954" s="396"/>
      <c r="F954" s="398"/>
    </row>
    <row r="955" spans="1:6" s="379" customFormat="1" ht="14.25" customHeight="1" x14ac:dyDescent="0.25">
      <c r="A955" s="377"/>
      <c r="B955" s="399" t="s">
        <v>548</v>
      </c>
      <c r="C955" s="396"/>
      <c r="D955" s="396"/>
      <c r="E955" s="396"/>
      <c r="F955" s="398"/>
    </row>
    <row r="956" spans="1:6" s="379" customFormat="1" ht="14.25" customHeight="1" x14ac:dyDescent="0.25">
      <c r="A956" s="377"/>
      <c r="B956" s="399" t="s">
        <v>582</v>
      </c>
      <c r="C956" s="396"/>
      <c r="D956" s="396"/>
      <c r="E956" s="396"/>
      <c r="F956" s="398"/>
    </row>
    <row r="957" spans="1:6" s="379" customFormat="1" ht="14.25" customHeight="1" x14ac:dyDescent="0.25">
      <c r="A957" s="377"/>
      <c r="B957" s="399"/>
      <c r="C957" s="396"/>
      <c r="D957" s="396"/>
      <c r="E957" s="396"/>
      <c r="F957" s="398"/>
    </row>
    <row r="958" spans="1:6" s="379" customFormat="1" ht="14.25" customHeight="1" x14ac:dyDescent="0.25">
      <c r="A958" s="302">
        <v>12.21</v>
      </c>
      <c r="B958" s="400" t="s">
        <v>579</v>
      </c>
      <c r="C958" s="396"/>
      <c r="D958" s="396"/>
      <c r="E958" s="396"/>
      <c r="F958" s="398"/>
    </row>
    <row r="959" spans="1:6" s="379" customFormat="1" ht="14.25" customHeight="1" x14ac:dyDescent="0.25">
      <c r="A959" s="377"/>
      <c r="B959" s="399" t="s">
        <v>583</v>
      </c>
      <c r="C959" s="440">
        <v>1</v>
      </c>
      <c r="D959" s="396" t="s">
        <v>6</v>
      </c>
      <c r="E959" s="396"/>
      <c r="F959" s="398"/>
    </row>
    <row r="960" spans="1:6" s="379" customFormat="1" ht="14.25" customHeight="1" x14ac:dyDescent="0.25">
      <c r="A960" s="377"/>
      <c r="B960" s="399" t="s">
        <v>584</v>
      </c>
      <c r="C960" s="396"/>
      <c r="D960" s="396"/>
      <c r="E960" s="396"/>
      <c r="F960" s="398"/>
    </row>
    <row r="961" spans="1:6" s="379" customFormat="1" ht="14.25" customHeight="1" x14ac:dyDescent="0.25">
      <c r="A961" s="377"/>
      <c r="B961" s="399" t="s">
        <v>548</v>
      </c>
      <c r="C961" s="396"/>
      <c r="D961" s="396"/>
      <c r="E961" s="396"/>
      <c r="F961" s="398"/>
    </row>
    <row r="962" spans="1:6" s="379" customFormat="1" ht="14.25" customHeight="1" x14ac:dyDescent="0.25">
      <c r="A962" s="377"/>
      <c r="B962" s="399" t="s">
        <v>582</v>
      </c>
      <c r="C962" s="396"/>
      <c r="D962" s="396"/>
      <c r="E962" s="396"/>
      <c r="F962" s="398"/>
    </row>
    <row r="963" spans="1:6" s="379" customFormat="1" ht="14.25" customHeight="1" x14ac:dyDescent="0.25">
      <c r="A963" s="377"/>
      <c r="B963" s="399"/>
      <c r="C963" s="396"/>
      <c r="D963" s="396"/>
      <c r="E963" s="396"/>
      <c r="F963" s="398"/>
    </row>
    <row r="964" spans="1:6" s="379" customFormat="1" ht="14.25" customHeight="1" x14ac:dyDescent="0.25">
      <c r="A964" s="302">
        <v>12.22</v>
      </c>
      <c r="B964" s="400" t="s">
        <v>642</v>
      </c>
      <c r="C964" s="396"/>
      <c r="D964" s="396"/>
      <c r="E964" s="396"/>
      <c r="F964" s="398"/>
    </row>
    <row r="965" spans="1:6" s="379" customFormat="1" ht="14.25" customHeight="1" x14ac:dyDescent="0.25">
      <c r="A965" s="377"/>
      <c r="B965" s="404" t="s">
        <v>585</v>
      </c>
      <c r="C965" s="440">
        <v>17</v>
      </c>
      <c r="D965" s="396" t="s">
        <v>6</v>
      </c>
      <c r="E965" s="396"/>
      <c r="F965" s="398"/>
    </row>
    <row r="966" spans="1:6" s="379" customFormat="1" ht="14.25" customHeight="1" x14ac:dyDescent="0.25">
      <c r="A966" s="377"/>
      <c r="B966" s="399" t="s">
        <v>586</v>
      </c>
      <c r="C966" s="396"/>
      <c r="D966" s="396"/>
      <c r="E966" s="396"/>
      <c r="F966" s="398"/>
    </row>
    <row r="967" spans="1:6" s="379" customFormat="1" ht="14.25" customHeight="1" x14ac:dyDescent="0.25">
      <c r="A967" s="377"/>
      <c r="B967" s="399" t="s">
        <v>587</v>
      </c>
      <c r="C967" s="396"/>
      <c r="D967" s="396"/>
      <c r="E967" s="396"/>
      <c r="F967" s="398"/>
    </row>
    <row r="968" spans="1:6" s="379" customFormat="1" ht="14.25" customHeight="1" x14ac:dyDescent="0.25">
      <c r="A968" s="377"/>
      <c r="B968" s="399"/>
      <c r="C968" s="396"/>
      <c r="D968" s="396"/>
      <c r="E968" s="396"/>
      <c r="F968" s="398"/>
    </row>
    <row r="969" spans="1:6" s="379" customFormat="1" ht="14.25" customHeight="1" x14ac:dyDescent="0.25">
      <c r="A969" s="302">
        <v>12.23</v>
      </c>
      <c r="B969" s="400" t="s">
        <v>644</v>
      </c>
      <c r="C969" s="396"/>
      <c r="D969" s="396"/>
      <c r="E969" s="396"/>
      <c r="F969" s="398"/>
    </row>
    <row r="970" spans="1:6" s="379" customFormat="1" ht="14.25" customHeight="1" x14ac:dyDescent="0.25">
      <c r="A970" s="377"/>
      <c r="B970" s="399" t="s">
        <v>643</v>
      </c>
      <c r="C970" s="396"/>
      <c r="D970" s="396"/>
      <c r="E970" s="396"/>
      <c r="F970" s="398"/>
    </row>
    <row r="971" spans="1:6" s="379" customFormat="1" ht="14.25" customHeight="1" x14ac:dyDescent="0.25">
      <c r="A971" s="377"/>
      <c r="B971" s="399" t="s">
        <v>588</v>
      </c>
      <c r="C971" s="440">
        <v>5</v>
      </c>
      <c r="D971" s="396" t="s">
        <v>6</v>
      </c>
      <c r="E971" s="396"/>
      <c r="F971" s="398"/>
    </row>
    <row r="972" spans="1:6" s="379" customFormat="1" ht="14.25" customHeight="1" x14ac:dyDescent="0.25">
      <c r="A972" s="377"/>
      <c r="B972" s="399" t="s">
        <v>589</v>
      </c>
      <c r="C972" s="396"/>
      <c r="D972" s="396"/>
      <c r="E972" s="396"/>
      <c r="F972" s="398"/>
    </row>
    <row r="973" spans="1:6" s="379" customFormat="1" ht="14.25" customHeight="1" x14ac:dyDescent="0.25">
      <c r="A973" s="377"/>
      <c r="B973" s="399" t="s">
        <v>587</v>
      </c>
      <c r="C973" s="396"/>
      <c r="D973" s="396"/>
      <c r="E973" s="396"/>
      <c r="F973" s="398"/>
    </row>
    <row r="974" spans="1:6" s="379" customFormat="1" ht="14.25" customHeight="1" x14ac:dyDescent="0.25">
      <c r="A974" s="377"/>
      <c r="B974" s="399"/>
      <c r="C974" s="396"/>
      <c r="D974" s="396"/>
      <c r="E974" s="396"/>
      <c r="F974" s="398"/>
    </row>
    <row r="975" spans="1:6" s="379" customFormat="1" ht="14.25" customHeight="1" x14ac:dyDescent="0.25">
      <c r="A975" s="302">
        <v>12.24</v>
      </c>
      <c r="B975" s="400" t="s">
        <v>645</v>
      </c>
      <c r="C975" s="396"/>
      <c r="D975" s="396"/>
      <c r="E975" s="396"/>
      <c r="F975" s="398"/>
    </row>
    <row r="976" spans="1:6" s="379" customFormat="1" ht="14.25" customHeight="1" x14ac:dyDescent="0.25">
      <c r="A976" s="377"/>
      <c r="B976" s="399" t="s">
        <v>590</v>
      </c>
      <c r="C976" s="440">
        <v>4</v>
      </c>
      <c r="D976" s="396" t="s">
        <v>6</v>
      </c>
      <c r="E976" s="396"/>
      <c r="F976" s="398"/>
    </row>
    <row r="977" spans="1:6" s="379" customFormat="1" ht="14.25" customHeight="1" x14ac:dyDescent="0.25">
      <c r="A977" s="377"/>
      <c r="B977" s="399" t="s">
        <v>591</v>
      </c>
      <c r="C977" s="440"/>
      <c r="D977" s="396"/>
      <c r="E977" s="396"/>
      <c r="F977" s="398"/>
    </row>
    <row r="978" spans="1:6" s="379" customFormat="1" ht="14.25" customHeight="1" x14ac:dyDescent="0.25">
      <c r="A978" s="377"/>
      <c r="B978" s="399" t="s">
        <v>592</v>
      </c>
      <c r="C978" s="440"/>
      <c r="D978" s="396"/>
      <c r="E978" s="396"/>
      <c r="F978" s="398"/>
    </row>
    <row r="979" spans="1:6" s="379" customFormat="1" ht="14.25" customHeight="1" x14ac:dyDescent="0.25">
      <c r="A979" s="377"/>
      <c r="B979" s="399"/>
      <c r="C979" s="440"/>
      <c r="D979" s="396"/>
      <c r="E979" s="396"/>
      <c r="F979" s="398"/>
    </row>
    <row r="980" spans="1:6" s="379" customFormat="1" ht="14.25" customHeight="1" x14ac:dyDescent="0.25">
      <c r="A980" s="302">
        <v>12.25</v>
      </c>
      <c r="B980" s="400" t="s">
        <v>593</v>
      </c>
      <c r="C980" s="440">
        <v>6</v>
      </c>
      <c r="D980" s="396" t="s">
        <v>6</v>
      </c>
      <c r="E980" s="396"/>
      <c r="F980" s="398"/>
    </row>
    <row r="981" spans="1:6" s="379" customFormat="1" ht="14.25" customHeight="1" x14ac:dyDescent="0.25">
      <c r="A981" s="302"/>
      <c r="B981" s="434" t="s">
        <v>625</v>
      </c>
      <c r="C981" s="440"/>
      <c r="D981" s="396"/>
      <c r="E981" s="396"/>
      <c r="F981" s="398"/>
    </row>
    <row r="982" spans="1:6" s="379" customFormat="1" ht="14.25" customHeight="1" x14ac:dyDescent="0.25">
      <c r="A982" s="302"/>
      <c r="B982" s="399"/>
      <c r="C982" s="440"/>
      <c r="D982" s="396"/>
      <c r="E982" s="396"/>
      <c r="F982" s="398"/>
    </row>
    <row r="983" spans="1:6" s="379" customFormat="1" ht="14.25" customHeight="1" x14ac:dyDescent="0.25">
      <c r="A983" s="302">
        <v>12.26</v>
      </c>
      <c r="B983" s="400" t="s">
        <v>646</v>
      </c>
      <c r="C983" s="440"/>
      <c r="D983" s="396"/>
      <c r="E983" s="396"/>
      <c r="F983" s="398"/>
    </row>
    <row r="984" spans="1:6" s="379" customFormat="1" ht="14.25" customHeight="1" x14ac:dyDescent="0.25">
      <c r="A984" s="302"/>
      <c r="B984" s="399" t="s">
        <v>594</v>
      </c>
      <c r="C984" s="440">
        <v>2</v>
      </c>
      <c r="D984" s="396" t="s">
        <v>6</v>
      </c>
      <c r="E984" s="396"/>
      <c r="F984" s="398"/>
    </row>
    <row r="985" spans="1:6" s="379" customFormat="1" ht="14.25" customHeight="1" x14ac:dyDescent="0.25">
      <c r="A985" s="302"/>
      <c r="B985" s="399" t="s">
        <v>595</v>
      </c>
      <c r="C985" s="440"/>
      <c r="D985" s="396"/>
      <c r="E985" s="396"/>
      <c r="F985" s="398"/>
    </row>
    <row r="986" spans="1:6" s="379" customFormat="1" ht="14.25" customHeight="1" x14ac:dyDescent="0.25">
      <c r="A986" s="302"/>
      <c r="B986" s="399"/>
      <c r="C986" s="440"/>
      <c r="D986" s="396"/>
      <c r="E986" s="396"/>
      <c r="F986" s="398"/>
    </row>
    <row r="987" spans="1:6" s="379" customFormat="1" ht="14.25" customHeight="1" x14ac:dyDescent="0.25">
      <c r="A987" s="302">
        <v>12.27</v>
      </c>
      <c r="B987" s="400" t="s">
        <v>647</v>
      </c>
      <c r="C987" s="440"/>
      <c r="D987" s="396"/>
      <c r="E987" s="396"/>
      <c r="F987" s="398"/>
    </row>
    <row r="988" spans="1:6" s="379" customFormat="1" ht="14.25" customHeight="1" x14ac:dyDescent="0.25">
      <c r="A988" s="302"/>
      <c r="B988" s="399" t="s">
        <v>596</v>
      </c>
      <c r="C988" s="440">
        <v>6</v>
      </c>
      <c r="D988" s="396" t="s">
        <v>6</v>
      </c>
      <c r="E988" s="396"/>
      <c r="F988" s="398"/>
    </row>
    <row r="989" spans="1:6" s="379" customFormat="1" ht="14.25" customHeight="1" x14ac:dyDescent="0.25">
      <c r="A989" s="302"/>
      <c r="B989" s="399" t="s">
        <v>597</v>
      </c>
      <c r="C989" s="396"/>
      <c r="D989" s="396"/>
      <c r="E989" s="396"/>
      <c r="F989" s="398"/>
    </row>
    <row r="990" spans="1:6" s="379" customFormat="1" ht="14.25" customHeight="1" x14ac:dyDescent="0.25">
      <c r="A990" s="302"/>
      <c r="B990" s="399" t="s">
        <v>530</v>
      </c>
      <c r="C990" s="396"/>
      <c r="D990" s="396"/>
      <c r="E990" s="396"/>
      <c r="F990" s="398"/>
    </row>
    <row r="991" spans="1:6" s="379" customFormat="1" ht="14.25" customHeight="1" x14ac:dyDescent="0.25">
      <c r="A991" s="302"/>
      <c r="B991" s="399"/>
      <c r="C991" s="396"/>
      <c r="D991" s="396"/>
      <c r="E991" s="396"/>
      <c r="F991" s="398"/>
    </row>
    <row r="992" spans="1:6" s="379" customFormat="1" ht="14.25" customHeight="1" x14ac:dyDescent="0.25">
      <c r="A992" s="302">
        <v>12.28</v>
      </c>
      <c r="B992" s="400" t="s">
        <v>598</v>
      </c>
      <c r="C992" s="396"/>
      <c r="D992" s="396"/>
      <c r="E992" s="396"/>
      <c r="F992" s="398"/>
    </row>
    <row r="993" spans="1:6" s="379" customFormat="1" ht="14.25" customHeight="1" x14ac:dyDescent="0.25">
      <c r="A993" s="302"/>
      <c r="B993" s="399" t="s">
        <v>599</v>
      </c>
      <c r="C993" s="396">
        <v>36</v>
      </c>
      <c r="D993" s="396" t="s">
        <v>6</v>
      </c>
      <c r="E993" s="396"/>
      <c r="F993" s="398"/>
    </row>
    <row r="994" spans="1:6" s="379" customFormat="1" ht="14.25" customHeight="1" x14ac:dyDescent="0.25">
      <c r="A994" s="302"/>
      <c r="B994" s="399"/>
      <c r="C994" s="396"/>
      <c r="D994" s="396"/>
      <c r="E994" s="396"/>
      <c r="F994" s="398"/>
    </row>
    <row r="995" spans="1:6" s="379" customFormat="1" ht="14.25" customHeight="1" x14ac:dyDescent="0.25">
      <c r="A995" s="302">
        <v>12.3</v>
      </c>
      <c r="B995" s="400" t="s">
        <v>682</v>
      </c>
      <c r="C995" s="396">
        <v>36</v>
      </c>
      <c r="D995" s="396" t="s">
        <v>6</v>
      </c>
      <c r="E995" s="396"/>
      <c r="F995" s="398"/>
    </row>
    <row r="996" spans="1:6" s="379" customFormat="1" ht="14.25" customHeight="1" x14ac:dyDescent="0.25">
      <c r="A996" s="302"/>
      <c r="B996" s="399" t="s">
        <v>599</v>
      </c>
      <c r="C996" s="396"/>
      <c r="D996" s="396"/>
      <c r="E996" s="396"/>
      <c r="F996" s="398"/>
    </row>
    <row r="997" spans="1:6" s="379" customFormat="1" ht="14.25" customHeight="1" x14ac:dyDescent="0.25">
      <c r="A997" s="302"/>
      <c r="B997" s="399"/>
      <c r="C997" s="396"/>
      <c r="D997" s="396"/>
      <c r="E997" s="396"/>
      <c r="F997" s="398"/>
    </row>
    <row r="998" spans="1:6" s="379" customFormat="1" ht="14.25" customHeight="1" x14ac:dyDescent="0.25">
      <c r="A998" s="302">
        <v>12.31</v>
      </c>
      <c r="B998" s="400" t="s">
        <v>659</v>
      </c>
      <c r="C998" s="396"/>
      <c r="D998" s="396"/>
      <c r="E998" s="396"/>
      <c r="F998" s="398"/>
    </row>
    <row r="999" spans="1:6" s="379" customFormat="1" ht="14.25" customHeight="1" x14ac:dyDescent="0.25">
      <c r="A999" s="377"/>
      <c r="B999" s="399" t="s">
        <v>660</v>
      </c>
      <c r="C999" s="396">
        <v>3</v>
      </c>
      <c r="D999" s="396" t="s">
        <v>6</v>
      </c>
      <c r="E999" s="396"/>
      <c r="F999" s="398"/>
    </row>
    <row r="1000" spans="1:6" s="379" customFormat="1" ht="14.25" customHeight="1" x14ac:dyDescent="0.25">
      <c r="A1000" s="377"/>
      <c r="B1000" s="399" t="s">
        <v>578</v>
      </c>
      <c r="C1000" s="396"/>
      <c r="D1000" s="396"/>
      <c r="E1000" s="396"/>
      <c r="F1000" s="398"/>
    </row>
    <row r="1001" spans="1:6" s="379" customFormat="1" ht="14.25" customHeight="1" x14ac:dyDescent="0.25">
      <c r="A1001" s="302"/>
      <c r="B1001" s="399"/>
      <c r="C1001" s="396"/>
      <c r="D1001" s="396"/>
      <c r="E1001" s="396"/>
      <c r="F1001" s="398"/>
    </row>
    <row r="1002" spans="1:6" s="379" customFormat="1" ht="14.25" customHeight="1" x14ac:dyDescent="0.25">
      <c r="A1002" s="302">
        <v>12.32</v>
      </c>
      <c r="B1002" s="400" t="s">
        <v>600</v>
      </c>
      <c r="C1002" s="396"/>
      <c r="D1002" s="396"/>
      <c r="E1002" s="396"/>
      <c r="F1002" s="398"/>
    </row>
    <row r="1003" spans="1:6" s="379" customFormat="1" ht="14.25" customHeight="1" x14ac:dyDescent="0.25">
      <c r="A1003" s="302"/>
      <c r="B1003" s="399" t="s">
        <v>601</v>
      </c>
      <c r="C1003" s="396">
        <v>10</v>
      </c>
      <c r="D1003" s="396" t="s">
        <v>6</v>
      </c>
      <c r="E1003" s="396"/>
      <c r="F1003" s="398"/>
    </row>
    <row r="1004" spans="1:6" s="379" customFormat="1" ht="14.25" customHeight="1" x14ac:dyDescent="0.25">
      <c r="A1004" s="302"/>
      <c r="B1004" s="399" t="s">
        <v>602</v>
      </c>
      <c r="C1004" s="396"/>
      <c r="D1004" s="396"/>
      <c r="E1004" s="396"/>
      <c r="F1004" s="398"/>
    </row>
    <row r="1005" spans="1:6" s="379" customFormat="1" ht="14.25" customHeight="1" x14ac:dyDescent="0.25">
      <c r="A1005" s="302"/>
      <c r="B1005" s="399" t="s">
        <v>578</v>
      </c>
      <c r="C1005" s="396"/>
      <c r="D1005" s="396"/>
      <c r="E1005" s="396"/>
      <c r="F1005" s="398"/>
    </row>
    <row r="1006" spans="1:6" s="379" customFormat="1" ht="14.25" customHeight="1" x14ac:dyDescent="0.25">
      <c r="A1006" s="302"/>
      <c r="B1006" s="399"/>
      <c r="C1006" s="396"/>
      <c r="D1006" s="396"/>
      <c r="E1006" s="396"/>
      <c r="F1006" s="398"/>
    </row>
    <row r="1007" spans="1:6" s="379" customFormat="1" ht="14.25" customHeight="1" x14ac:dyDescent="0.25">
      <c r="A1007" s="302">
        <v>12.33</v>
      </c>
      <c r="B1007" s="400" t="s">
        <v>681</v>
      </c>
      <c r="C1007" s="396"/>
      <c r="D1007" s="396"/>
      <c r="E1007" s="396"/>
      <c r="F1007" s="398"/>
    </row>
    <row r="1008" spans="1:6" s="379" customFormat="1" ht="14.25" customHeight="1" x14ac:dyDescent="0.25">
      <c r="A1008" s="302"/>
      <c r="B1008" s="399" t="s">
        <v>603</v>
      </c>
      <c r="C1008" s="440">
        <v>1</v>
      </c>
      <c r="D1008" s="396" t="s">
        <v>6</v>
      </c>
      <c r="E1008" s="396"/>
      <c r="F1008" s="398"/>
    </row>
    <row r="1009" spans="1:6" s="379" customFormat="1" ht="14.25" customHeight="1" x14ac:dyDescent="0.25">
      <c r="A1009" s="302"/>
      <c r="B1009" s="399" t="s">
        <v>653</v>
      </c>
      <c r="C1009" s="396"/>
      <c r="D1009" s="396"/>
      <c r="E1009" s="396"/>
      <c r="F1009" s="398"/>
    </row>
    <row r="1010" spans="1:6" s="379" customFormat="1" ht="14.25" customHeight="1" x14ac:dyDescent="0.25">
      <c r="A1010" s="302"/>
      <c r="B1010" s="399" t="s">
        <v>604</v>
      </c>
      <c r="C1010" s="396"/>
      <c r="D1010" s="396"/>
      <c r="E1010" s="396"/>
      <c r="F1010" s="398"/>
    </row>
    <row r="1011" spans="1:6" s="379" customFormat="1" ht="14.25" customHeight="1" x14ac:dyDescent="0.25">
      <c r="A1011" s="302"/>
      <c r="B1011" s="399" t="s">
        <v>605</v>
      </c>
      <c r="C1011" s="396"/>
      <c r="D1011" s="396"/>
      <c r="E1011" s="396"/>
      <c r="F1011" s="398"/>
    </row>
    <row r="1012" spans="1:6" s="379" customFormat="1" ht="14.25" customHeight="1" x14ac:dyDescent="0.25">
      <c r="A1012" s="377"/>
      <c r="B1012" s="399" t="s">
        <v>606</v>
      </c>
      <c r="C1012" s="396"/>
      <c r="D1012" s="396"/>
      <c r="E1012" s="396"/>
      <c r="F1012" s="398"/>
    </row>
    <row r="1013" spans="1:6" s="379" customFormat="1" ht="14.25" customHeight="1" x14ac:dyDescent="0.25">
      <c r="A1013" s="377"/>
      <c r="B1013" s="399"/>
      <c r="C1013" s="396"/>
      <c r="D1013" s="396"/>
      <c r="E1013" s="396"/>
      <c r="F1013" s="398"/>
    </row>
    <row r="1014" spans="1:6" s="379" customFormat="1" ht="14.25" customHeight="1" x14ac:dyDescent="0.25">
      <c r="A1014" s="302">
        <v>12.34</v>
      </c>
      <c r="B1014" s="400" t="s">
        <v>657</v>
      </c>
      <c r="C1014" s="396"/>
      <c r="D1014" s="396"/>
      <c r="E1014" s="396"/>
      <c r="F1014" s="398"/>
    </row>
    <row r="1015" spans="1:6" s="379" customFormat="1" ht="14.25" customHeight="1" x14ac:dyDescent="0.25">
      <c r="A1015" s="377"/>
      <c r="B1015" s="399" t="s">
        <v>654</v>
      </c>
      <c r="C1015" s="440">
        <v>1</v>
      </c>
      <c r="D1015" s="396" t="s">
        <v>6</v>
      </c>
      <c r="E1015" s="396"/>
      <c r="F1015" s="398"/>
    </row>
    <row r="1016" spans="1:6" s="379" customFormat="1" ht="14.25" customHeight="1" x14ac:dyDescent="0.25">
      <c r="A1016" s="377"/>
      <c r="B1016" s="399" t="s">
        <v>655</v>
      </c>
      <c r="C1016" s="440">
        <v>1</v>
      </c>
      <c r="D1016" s="396" t="s">
        <v>6</v>
      </c>
      <c r="E1016" s="396"/>
      <c r="F1016" s="398"/>
    </row>
    <row r="1017" spans="1:6" s="379" customFormat="1" ht="14.25" customHeight="1" x14ac:dyDescent="0.25">
      <c r="A1017" s="377"/>
      <c r="B1017" s="399" t="s">
        <v>656</v>
      </c>
      <c r="C1017" s="440">
        <v>1</v>
      </c>
      <c r="D1017" s="396" t="s">
        <v>6</v>
      </c>
      <c r="E1017" s="396"/>
      <c r="F1017" s="398"/>
    </row>
    <row r="1018" spans="1:6" s="379" customFormat="1" ht="14.25" customHeight="1" x14ac:dyDescent="0.25">
      <c r="A1018" s="377"/>
      <c r="B1018" s="399" t="s">
        <v>658</v>
      </c>
      <c r="C1018" s="396"/>
      <c r="D1018" s="396"/>
      <c r="E1018" s="396"/>
      <c r="F1018" s="398"/>
    </row>
    <row r="1019" spans="1:6" s="379" customFormat="1" ht="14.25" customHeight="1" x14ac:dyDescent="0.25">
      <c r="A1019" s="377"/>
      <c r="B1019" s="399"/>
      <c r="C1019" s="396"/>
      <c r="D1019" s="396"/>
      <c r="E1019" s="396"/>
      <c r="F1019" s="398"/>
    </row>
    <row r="1020" spans="1:6" s="379" customFormat="1" ht="14.25" customHeight="1" x14ac:dyDescent="0.25">
      <c r="A1020" s="302">
        <v>12.35</v>
      </c>
      <c r="B1020" s="400" t="s">
        <v>680</v>
      </c>
      <c r="C1020" s="396"/>
      <c r="D1020" s="396"/>
      <c r="E1020" s="396"/>
      <c r="F1020" s="398"/>
    </row>
    <row r="1021" spans="1:6" s="379" customFormat="1" ht="14.25" customHeight="1" x14ac:dyDescent="0.25">
      <c r="A1021" s="377"/>
      <c r="B1021" s="399" t="s">
        <v>670</v>
      </c>
      <c r="C1021" s="440">
        <v>2</v>
      </c>
      <c r="D1021" s="396" t="s">
        <v>6</v>
      </c>
      <c r="E1021" s="396"/>
      <c r="F1021" s="398"/>
    </row>
    <row r="1022" spans="1:6" s="379" customFormat="1" ht="14.25" customHeight="1" x14ac:dyDescent="0.25">
      <c r="A1022" s="377"/>
      <c r="B1022" s="399" t="s">
        <v>671</v>
      </c>
      <c r="C1022" s="396"/>
      <c r="D1022" s="396"/>
      <c r="E1022" s="396"/>
      <c r="F1022" s="398"/>
    </row>
    <row r="1023" spans="1:6" s="379" customFormat="1" ht="14.25" customHeight="1" x14ac:dyDescent="0.25">
      <c r="A1023" s="377"/>
      <c r="B1023" s="399" t="s">
        <v>672</v>
      </c>
      <c r="C1023" s="396"/>
      <c r="D1023" s="396"/>
      <c r="E1023" s="396"/>
      <c r="F1023" s="398"/>
    </row>
    <row r="1024" spans="1:6" s="379" customFormat="1" ht="14.25" customHeight="1" x14ac:dyDescent="0.25">
      <c r="A1024" s="377"/>
      <c r="B1024" s="399"/>
      <c r="C1024" s="396"/>
      <c r="D1024" s="396"/>
      <c r="E1024" s="396"/>
      <c r="F1024" s="398"/>
    </row>
    <row r="1025" spans="1:6" s="379" customFormat="1" ht="14.25" customHeight="1" x14ac:dyDescent="0.25">
      <c r="A1025" s="377"/>
      <c r="B1025" s="399"/>
      <c r="C1025" s="396"/>
      <c r="D1025" s="396"/>
      <c r="E1025" s="396"/>
      <c r="F1025" s="398"/>
    </row>
    <row r="1026" spans="1:6" s="379" customFormat="1" ht="14.25" customHeight="1" x14ac:dyDescent="0.25">
      <c r="A1026" s="377"/>
      <c r="B1026" s="399"/>
      <c r="C1026" s="396"/>
      <c r="D1026" s="396"/>
      <c r="E1026" s="396"/>
      <c r="F1026" s="398"/>
    </row>
    <row r="1027" spans="1:6" s="169" customFormat="1" ht="15" customHeight="1" x14ac:dyDescent="0.25">
      <c r="A1027" s="282"/>
      <c r="B1027" s="228" t="s">
        <v>607</v>
      </c>
      <c r="C1027" s="283"/>
      <c r="D1027" s="284"/>
      <c r="E1027" s="285"/>
      <c r="F1027" s="195"/>
    </row>
    <row r="1028" spans="1:6" s="169" customFormat="1" ht="15" customHeight="1" x14ac:dyDescent="0.25">
      <c r="A1028" s="196"/>
      <c r="B1028" s="197" t="s">
        <v>70</v>
      </c>
      <c r="C1028" s="231"/>
      <c r="D1028" s="232"/>
      <c r="E1028" s="233"/>
      <c r="F1028" s="201"/>
    </row>
    <row r="1029" spans="1:6" s="169" customFormat="1" ht="15" customHeight="1" x14ac:dyDescent="0.25">
      <c r="A1029" s="235"/>
      <c r="B1029" s="158" t="s">
        <v>217</v>
      </c>
      <c r="C1029" s="263"/>
      <c r="D1029" s="269"/>
      <c r="E1029" s="265"/>
      <c r="F1029" s="266"/>
    </row>
    <row r="1030" spans="1:6" s="169" customFormat="1" ht="15" customHeight="1" x14ac:dyDescent="0.25">
      <c r="A1030" s="176"/>
      <c r="B1030" s="296" t="s">
        <v>119</v>
      </c>
      <c r="C1030" s="172"/>
      <c r="D1030" s="182"/>
      <c r="E1030" s="174"/>
      <c r="F1030" s="184"/>
    </row>
    <row r="1031" spans="1:6" s="169" customFormat="1" ht="15" customHeight="1" x14ac:dyDescent="0.25">
      <c r="A1031" s="188"/>
      <c r="B1031" s="298"/>
      <c r="C1031" s="172"/>
      <c r="D1031" s="182"/>
      <c r="E1031" s="174"/>
      <c r="F1031" s="184"/>
    </row>
    <row r="1032" spans="1:6" s="169" customFormat="1" ht="15" customHeight="1" x14ac:dyDescent="0.25">
      <c r="A1032" s="188"/>
      <c r="B1032" s="298"/>
      <c r="C1032" s="172"/>
      <c r="D1032" s="182"/>
      <c r="E1032" s="174"/>
      <c r="F1032" s="184"/>
    </row>
    <row r="1033" spans="1:6" s="169" customFormat="1" ht="15" customHeight="1" x14ac:dyDescent="0.25">
      <c r="A1033" s="188"/>
      <c r="B1033" s="299"/>
      <c r="C1033" s="172"/>
      <c r="D1033" s="183"/>
      <c r="E1033" s="174"/>
      <c r="F1033" s="175"/>
    </row>
    <row r="1034" spans="1:6" s="169" customFormat="1" ht="15" customHeight="1" x14ac:dyDescent="0.25">
      <c r="A1034" s="188"/>
      <c r="B1034" s="300"/>
      <c r="C1034" s="172"/>
      <c r="D1034" s="183"/>
      <c r="E1034" s="174"/>
      <c r="F1034" s="175"/>
    </row>
    <row r="1035" spans="1:6" s="169" customFormat="1" ht="15" customHeight="1" x14ac:dyDescent="0.25">
      <c r="A1035" s="176"/>
      <c r="B1035" s="299"/>
      <c r="C1035" s="172"/>
      <c r="D1035" s="183"/>
      <c r="E1035" s="174"/>
      <c r="F1035" s="175"/>
    </row>
    <row r="1036" spans="1:6" s="169" customFormat="1" ht="15" customHeight="1" x14ac:dyDescent="0.25">
      <c r="A1036" s="188"/>
      <c r="B1036" s="299"/>
      <c r="C1036" s="172"/>
      <c r="D1036" s="183"/>
      <c r="E1036" s="174"/>
      <c r="F1036" s="175"/>
    </row>
    <row r="1037" spans="1:6" s="169" customFormat="1" ht="15" customHeight="1" x14ac:dyDescent="0.25">
      <c r="A1037" s="188"/>
      <c r="B1037" s="299"/>
      <c r="C1037" s="172"/>
      <c r="D1037" s="183"/>
      <c r="E1037" s="174"/>
      <c r="F1037" s="175"/>
    </row>
    <row r="1038" spans="1:6" s="169" customFormat="1" ht="15" customHeight="1" x14ac:dyDescent="0.25">
      <c r="A1038" s="188"/>
      <c r="B1038" s="189"/>
      <c r="C1038" s="172"/>
      <c r="D1038" s="183"/>
      <c r="E1038" s="174"/>
      <c r="F1038" s="175"/>
    </row>
    <row r="1039" spans="1:6" s="169" customFormat="1" ht="15" customHeight="1" x14ac:dyDescent="0.25">
      <c r="A1039" s="282"/>
      <c r="B1039" s="228" t="s">
        <v>608</v>
      </c>
      <c r="C1039" s="192"/>
      <c r="D1039" s="301">
        <v>0</v>
      </c>
      <c r="E1039" s="194"/>
      <c r="F1039" s="195"/>
    </row>
    <row r="1040" spans="1:6" s="169" customFormat="1" ht="15" customHeight="1" x14ac:dyDescent="0.25">
      <c r="A1040" s="230"/>
      <c r="B1040" s="197" t="s">
        <v>70</v>
      </c>
      <c r="C1040" s="198"/>
      <c r="D1040" s="199"/>
      <c r="E1040" s="200"/>
      <c r="F1040" s="201"/>
    </row>
    <row r="1041" spans="1:6" s="169" customFormat="1" ht="15" customHeight="1" x14ac:dyDescent="0.25">
      <c r="A1041" s="235"/>
      <c r="B1041" s="158" t="s">
        <v>609</v>
      </c>
      <c r="C1041" s="263"/>
      <c r="D1041" s="269"/>
      <c r="E1041" s="265"/>
      <c r="F1041" s="266"/>
    </row>
    <row r="1042" spans="1:6" s="169" customFormat="1" ht="15" customHeight="1" x14ac:dyDescent="0.25">
      <c r="A1042" s="176"/>
      <c r="B1042" s="296" t="s">
        <v>213</v>
      </c>
      <c r="C1042" s="172"/>
      <c r="D1042" s="182"/>
      <c r="E1042" s="174"/>
      <c r="F1042" s="184"/>
    </row>
    <row r="1043" spans="1:6" s="169" customFormat="1" ht="15" customHeight="1" x14ac:dyDescent="0.25">
      <c r="A1043" s="188"/>
      <c r="B1043" s="298"/>
      <c r="C1043" s="172"/>
      <c r="D1043" s="182"/>
      <c r="E1043" s="174"/>
      <c r="F1043" s="184"/>
    </row>
    <row r="1044" spans="1:6" s="169" customFormat="1" ht="15" customHeight="1" x14ac:dyDescent="0.25">
      <c r="A1044" s="188"/>
      <c r="B1044" s="288"/>
      <c r="C1044" s="172"/>
      <c r="D1044" s="183"/>
      <c r="E1044" s="174"/>
      <c r="F1044" s="175"/>
    </row>
    <row r="1045" spans="1:6" s="169" customFormat="1" ht="15" customHeight="1" x14ac:dyDescent="0.25">
      <c r="A1045" s="176"/>
      <c r="B1045" s="290"/>
      <c r="C1045" s="172"/>
      <c r="D1045" s="183"/>
      <c r="E1045" s="174"/>
      <c r="F1045" s="175"/>
    </row>
    <row r="1046" spans="1:6" s="169" customFormat="1" ht="15" customHeight="1" x14ac:dyDescent="0.25">
      <c r="A1046" s="188"/>
      <c r="B1046" s="290"/>
      <c r="C1046" s="172"/>
      <c r="D1046" s="183"/>
      <c r="E1046" s="174"/>
      <c r="F1046" s="175"/>
    </row>
    <row r="1047" spans="1:6" s="169" customFormat="1" ht="15" customHeight="1" x14ac:dyDescent="0.25">
      <c r="A1047" s="188"/>
      <c r="B1047" s="290"/>
      <c r="C1047" s="172"/>
      <c r="D1047" s="183"/>
      <c r="E1047" s="174"/>
      <c r="F1047" s="175"/>
    </row>
    <row r="1048" spans="1:6" s="169" customFormat="1" ht="15" customHeight="1" x14ac:dyDescent="0.25">
      <c r="A1048" s="302"/>
      <c r="B1048" s="300"/>
      <c r="C1048" s="172"/>
      <c r="D1048" s="183"/>
      <c r="E1048" s="174"/>
      <c r="F1048" s="175"/>
    </row>
    <row r="1049" spans="1:6" s="169" customFormat="1" ht="15" customHeight="1" x14ac:dyDescent="0.25">
      <c r="A1049" s="188"/>
      <c r="B1049" s="300"/>
      <c r="C1049" s="172"/>
      <c r="D1049" s="183"/>
      <c r="E1049" s="174"/>
      <c r="F1049" s="175"/>
    </row>
    <row r="1050" spans="1:6" s="169" customFormat="1" ht="15" customHeight="1" x14ac:dyDescent="0.25">
      <c r="A1050" s="255"/>
      <c r="B1050" s="189"/>
      <c r="C1050" s="172"/>
      <c r="D1050" s="183"/>
      <c r="E1050" s="174"/>
      <c r="F1050" s="175"/>
    </row>
    <row r="1051" spans="1:6" s="169" customFormat="1" ht="15" customHeight="1" x14ac:dyDescent="0.25">
      <c r="A1051" s="282"/>
      <c r="B1051" s="228" t="s">
        <v>610</v>
      </c>
      <c r="C1051" s="192"/>
      <c r="D1051" s="301">
        <v>0</v>
      </c>
      <c r="E1051" s="194"/>
      <c r="F1051" s="195"/>
    </row>
    <row r="1052" spans="1:6" s="169" customFormat="1" ht="15" customHeight="1" x14ac:dyDescent="0.25">
      <c r="A1052" s="230"/>
      <c r="B1052" s="197" t="s">
        <v>71</v>
      </c>
      <c r="C1052" s="198"/>
      <c r="D1052" s="199"/>
      <c r="E1052" s="200"/>
      <c r="F1052" s="201"/>
    </row>
    <row r="1053" spans="1:6" s="309" customFormat="1" ht="15" customHeight="1" x14ac:dyDescent="0.25">
      <c r="A1053" s="303"/>
      <c r="B1053" s="304"/>
      <c r="C1053" s="305"/>
      <c r="D1053" s="306"/>
      <c r="E1053" s="307"/>
      <c r="F1053" s="308"/>
    </row>
    <row r="1054" spans="1:6" s="309" customFormat="1" ht="15" customHeight="1" x14ac:dyDescent="0.25">
      <c r="A1054" s="310">
        <v>1</v>
      </c>
      <c r="B1054" s="311"/>
      <c r="C1054" s="305"/>
      <c r="D1054" s="312"/>
      <c r="E1054" s="313"/>
      <c r="F1054" s="313"/>
    </row>
    <row r="1055" spans="1:6" s="309" customFormat="1" ht="15" customHeight="1" x14ac:dyDescent="0.25">
      <c r="A1055" s="310">
        <v>2</v>
      </c>
      <c r="B1055" s="311"/>
      <c r="C1055" s="305"/>
      <c r="D1055" s="312"/>
      <c r="E1055" s="313"/>
      <c r="F1055" s="313"/>
    </row>
    <row r="1056" spans="1:6" s="309" customFormat="1" ht="15" customHeight="1" x14ac:dyDescent="0.25">
      <c r="A1056" s="310">
        <v>3</v>
      </c>
      <c r="B1056" s="311"/>
      <c r="C1056" s="305"/>
      <c r="D1056" s="312"/>
      <c r="E1056" s="313"/>
      <c r="F1056" s="313"/>
    </row>
    <row r="1057" spans="1:6" s="309" customFormat="1" ht="15" customHeight="1" x14ac:dyDescent="0.25">
      <c r="A1057" s="310">
        <v>4</v>
      </c>
      <c r="B1057" s="314"/>
      <c r="C1057" s="305"/>
      <c r="D1057" s="312">
        <v>0</v>
      </c>
      <c r="E1057" s="313"/>
      <c r="F1057" s="313"/>
    </row>
    <row r="1058" spans="1:6" s="309" customFormat="1" ht="15" customHeight="1" x14ac:dyDescent="0.25">
      <c r="A1058" s="310">
        <v>5</v>
      </c>
      <c r="B1058" s="314"/>
      <c r="C1058" s="305"/>
      <c r="D1058" s="312"/>
      <c r="E1058" s="450"/>
      <c r="F1058" s="450"/>
    </row>
    <row r="1059" spans="1:6" s="309" customFormat="1" ht="15" customHeight="1" x14ac:dyDescent="0.25">
      <c r="A1059" s="310">
        <v>6</v>
      </c>
      <c r="B1059" s="314"/>
      <c r="C1059" s="305"/>
      <c r="D1059" s="312"/>
      <c r="E1059" s="450"/>
      <c r="F1059" s="450"/>
    </row>
    <row r="1060" spans="1:6" s="309" customFormat="1" ht="15" customHeight="1" x14ac:dyDescent="0.25">
      <c r="A1060" s="310">
        <v>7</v>
      </c>
      <c r="B1060" s="315"/>
      <c r="C1060" s="316"/>
      <c r="D1060" s="317"/>
      <c r="E1060" s="450"/>
      <c r="F1060" s="450"/>
    </row>
    <row r="1061" spans="1:6" s="309" customFormat="1" ht="15" customHeight="1" x14ac:dyDescent="0.25">
      <c r="A1061" s="310">
        <v>8</v>
      </c>
      <c r="B1061" s="314"/>
      <c r="C1061" s="305"/>
      <c r="D1061" s="312"/>
      <c r="E1061" s="450"/>
      <c r="F1061" s="450"/>
    </row>
    <row r="1062" spans="1:6" s="309" customFormat="1" ht="15" customHeight="1" x14ac:dyDescent="0.25">
      <c r="A1062" s="310">
        <v>9</v>
      </c>
      <c r="B1062" s="314"/>
      <c r="C1062" s="305"/>
      <c r="D1062" s="312"/>
      <c r="E1062" s="450"/>
      <c r="F1062" s="450"/>
    </row>
    <row r="1063" spans="1:6" s="309" customFormat="1" ht="15" customHeight="1" x14ac:dyDescent="0.25">
      <c r="A1063" s="310">
        <v>10</v>
      </c>
      <c r="B1063" s="314"/>
      <c r="C1063" s="305"/>
      <c r="D1063" s="312"/>
      <c r="E1063" s="450"/>
      <c r="F1063" s="450"/>
    </row>
    <row r="1064" spans="1:6" s="309" customFormat="1" ht="15" customHeight="1" x14ac:dyDescent="0.25">
      <c r="A1064" s="310">
        <v>11</v>
      </c>
      <c r="B1064" s="314"/>
      <c r="C1064" s="305"/>
      <c r="D1064" s="312"/>
      <c r="E1064" s="450"/>
      <c r="F1064" s="450"/>
    </row>
    <row r="1065" spans="1:6" s="309" customFormat="1" ht="15" customHeight="1" x14ac:dyDescent="0.25">
      <c r="A1065" s="310">
        <v>12</v>
      </c>
      <c r="B1065" s="314"/>
      <c r="C1065" s="305"/>
      <c r="D1065" s="312"/>
      <c r="E1065" s="450"/>
      <c r="F1065" s="450"/>
    </row>
    <row r="1066" spans="1:6" s="309" customFormat="1" ht="15" customHeight="1" x14ac:dyDescent="0.25">
      <c r="A1066" s="310">
        <v>13</v>
      </c>
      <c r="B1066" s="314"/>
      <c r="C1066" s="305"/>
      <c r="D1066" s="312"/>
      <c r="E1066" s="313"/>
      <c r="F1066" s="313"/>
    </row>
    <row r="1067" spans="1:6" s="309" customFormat="1" ht="15" customHeight="1" x14ac:dyDescent="0.25">
      <c r="A1067" s="310">
        <v>14</v>
      </c>
      <c r="B1067" s="314"/>
      <c r="C1067" s="305"/>
      <c r="D1067" s="312"/>
      <c r="E1067" s="313"/>
      <c r="F1067" s="313"/>
    </row>
    <row r="1068" spans="1:6" s="309" customFormat="1" ht="15" customHeight="1" x14ac:dyDescent="0.25">
      <c r="A1068" s="303"/>
      <c r="B1068" s="314"/>
      <c r="C1068" s="305"/>
      <c r="D1068" s="312"/>
      <c r="E1068" s="313"/>
      <c r="F1068" s="313"/>
    </row>
    <row r="1069" spans="1:6" s="309" customFormat="1" ht="15" customHeight="1" x14ac:dyDescent="0.25">
      <c r="A1069" s="303"/>
      <c r="B1069" s="314"/>
      <c r="C1069" s="305"/>
      <c r="D1069" s="312"/>
      <c r="E1069" s="313"/>
      <c r="F1069" s="313"/>
    </row>
    <row r="1070" spans="1:6" s="309" customFormat="1" ht="15" customHeight="1" x14ac:dyDescent="0.25">
      <c r="A1070" s="303"/>
      <c r="B1070" s="314"/>
      <c r="C1070" s="305"/>
      <c r="D1070" s="312"/>
      <c r="E1070" s="313"/>
      <c r="F1070" s="313"/>
    </row>
    <row r="1071" spans="1:6" s="309" customFormat="1" ht="15" customHeight="1" x14ac:dyDescent="0.25">
      <c r="A1071" s="303"/>
      <c r="B1071" s="314"/>
      <c r="C1071" s="305"/>
      <c r="D1071" s="312"/>
      <c r="E1071" s="313"/>
      <c r="F1071" s="313"/>
    </row>
    <row r="1072" spans="1:6" s="309" customFormat="1" ht="15" customHeight="1" x14ac:dyDescent="0.25">
      <c r="A1072" s="303"/>
      <c r="B1072" s="314"/>
      <c r="C1072" s="305"/>
      <c r="D1072" s="312"/>
      <c r="E1072" s="313"/>
      <c r="F1072" s="313"/>
    </row>
    <row r="1073" spans="1:6" s="309" customFormat="1" ht="15" customHeight="1" x14ac:dyDescent="0.25">
      <c r="A1073" s="303"/>
      <c r="B1073" s="314"/>
      <c r="C1073" s="305"/>
      <c r="D1073" s="312"/>
      <c r="E1073" s="313"/>
      <c r="F1073" s="313"/>
    </row>
    <row r="1074" spans="1:6" s="309" customFormat="1" ht="15" customHeight="1" x14ac:dyDescent="0.25">
      <c r="A1074" s="303"/>
      <c r="B1074" s="314"/>
      <c r="C1074" s="305"/>
      <c r="D1074" s="312"/>
      <c r="E1074" s="313"/>
      <c r="F1074" s="313"/>
    </row>
    <row r="1075" spans="1:6" s="309" customFormat="1" ht="15" customHeight="1" x14ac:dyDescent="0.25">
      <c r="A1075" s="303"/>
      <c r="B1075" s="314" t="s">
        <v>35</v>
      </c>
      <c r="C1075" s="305"/>
      <c r="D1075" s="312">
        <v>0</v>
      </c>
      <c r="E1075" s="455"/>
      <c r="F1075" s="455"/>
    </row>
    <row r="1076" spans="1:6" s="309" customFormat="1" ht="15" customHeight="1" x14ac:dyDescent="0.25">
      <c r="A1076" s="303" t="s">
        <v>35</v>
      </c>
      <c r="B1076" s="315" t="s">
        <v>120</v>
      </c>
      <c r="C1076" s="318"/>
      <c r="D1076" s="319"/>
      <c r="E1076" s="450"/>
      <c r="F1076" s="450"/>
    </row>
    <row r="1077" spans="1:6" ht="15" customHeight="1" x14ac:dyDescent="0.25">
      <c r="A1077" s="320"/>
    </row>
    <row r="1081" spans="1:6" ht="15" customHeight="1" x14ac:dyDescent="0.25">
      <c r="F1081" s="322"/>
    </row>
    <row r="1083" spans="1:6" ht="15" customHeight="1" x14ac:dyDescent="0.25">
      <c r="F1083" s="323"/>
    </row>
  </sheetData>
  <mergeCells count="28">
    <mergeCell ref="A2:B2"/>
    <mergeCell ref="A3:B3"/>
    <mergeCell ref="A7:B7"/>
    <mergeCell ref="A8:B8"/>
    <mergeCell ref="A9:B9"/>
    <mergeCell ref="B11:E11"/>
    <mergeCell ref="E1058:F1058"/>
    <mergeCell ref="E1059:F1059"/>
    <mergeCell ref="E1060:F1060"/>
    <mergeCell ref="C837:C841"/>
    <mergeCell ref="D837:D841"/>
    <mergeCell ref="E1075:F1075"/>
    <mergeCell ref="E1076:F1076"/>
    <mergeCell ref="E1062:F1062"/>
    <mergeCell ref="E1063:F1063"/>
    <mergeCell ref="E1064:F1064"/>
    <mergeCell ref="E1065:F1065"/>
    <mergeCell ref="E1061:F1061"/>
    <mergeCell ref="E837:E841"/>
    <mergeCell ref="F837:F841"/>
    <mergeCell ref="C806:C815"/>
    <mergeCell ref="D806:D815"/>
    <mergeCell ref="E806:E815"/>
    <mergeCell ref="F806:F815"/>
    <mergeCell ref="C824:C831"/>
    <mergeCell ref="D824:D831"/>
    <mergeCell ref="E824:E831"/>
    <mergeCell ref="F824:F831"/>
  </mergeCells>
  <pageMargins left="0.25" right="0.25" top="0.75" bottom="0.75" header="0.3" footer="0.3"/>
  <pageSetup paperSize="9" orientation="portrait" r:id="rId1"/>
  <headerFooter>
    <firstFooter>&amp;CPage &amp;P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9"/>
  <sheetViews>
    <sheetView topLeftCell="A163" zoomScale="110" zoomScaleNormal="110" workbookViewId="0">
      <selection activeCell="G178" sqref="G178"/>
    </sheetView>
  </sheetViews>
  <sheetFormatPr defaultRowHeight="15" customHeight="1" x14ac:dyDescent="0.25"/>
  <cols>
    <col min="1" max="1" width="7.140625" style="3" customWidth="1"/>
    <col min="2" max="2" width="48.140625" style="3" customWidth="1"/>
    <col min="3" max="3" width="9.5703125" style="93" customWidth="1"/>
    <col min="4" max="4" width="7.7109375" style="4" customWidth="1"/>
    <col min="5" max="5" width="11.5703125" style="84" customWidth="1"/>
    <col min="6" max="6" width="14.7109375" style="3" customWidth="1"/>
    <col min="7" max="16384" width="9.140625" style="2"/>
  </cols>
  <sheetData>
    <row r="1" spans="1:6" ht="15" customHeight="1" x14ac:dyDescent="0.25">
      <c r="A1" s="446" t="s">
        <v>480</v>
      </c>
      <c r="B1" s="446"/>
      <c r="C1" s="446"/>
      <c r="D1" s="446"/>
      <c r="E1" s="446"/>
      <c r="F1" s="446"/>
    </row>
    <row r="2" spans="1:6" ht="15" customHeight="1" x14ac:dyDescent="0.25">
      <c r="A2" s="446" t="s">
        <v>481</v>
      </c>
      <c r="B2" s="446"/>
      <c r="C2" s="446"/>
      <c r="D2" s="446"/>
      <c r="E2" s="446"/>
      <c r="F2" s="446"/>
    </row>
    <row r="3" spans="1:6" ht="15" customHeight="1" x14ac:dyDescent="0.25">
      <c r="A3" s="446" t="s">
        <v>482</v>
      </c>
      <c r="B3" s="446"/>
      <c r="C3" s="446"/>
      <c r="D3" s="446"/>
      <c r="E3" s="446"/>
      <c r="F3" s="446"/>
    </row>
    <row r="4" spans="1:6" ht="23.25" customHeight="1" x14ac:dyDescent="0.25">
      <c r="A4" s="123"/>
      <c r="B4" s="458" t="s">
        <v>75</v>
      </c>
      <c r="C4" s="458"/>
      <c r="D4" s="458"/>
      <c r="E4" s="458"/>
      <c r="F4" s="1"/>
    </row>
    <row r="5" spans="1:6" ht="6.95" customHeight="1" x14ac:dyDescent="0.25">
      <c r="E5" s="5"/>
      <c r="F5" s="6"/>
    </row>
    <row r="6" spans="1:6" ht="18.75" customHeight="1" x14ac:dyDescent="0.25">
      <c r="A6" s="353" t="s">
        <v>10</v>
      </c>
      <c r="B6" s="353" t="s">
        <v>8</v>
      </c>
      <c r="C6" s="354" t="s">
        <v>12</v>
      </c>
      <c r="D6" s="353" t="s">
        <v>11</v>
      </c>
      <c r="E6" s="355" t="s">
        <v>13</v>
      </c>
      <c r="F6" s="355" t="s">
        <v>9</v>
      </c>
    </row>
    <row r="7" spans="1:6" ht="15" customHeight="1" x14ac:dyDescent="0.25">
      <c r="A7" s="7"/>
      <c r="B7" s="8" t="s">
        <v>441</v>
      </c>
      <c r="C7" s="94"/>
      <c r="D7" s="9"/>
      <c r="E7" s="10"/>
      <c r="F7" s="11"/>
    </row>
    <row r="8" spans="1:6" s="107" customFormat="1" ht="15" customHeight="1" x14ac:dyDescent="0.25">
      <c r="A8" s="32" t="s">
        <v>466</v>
      </c>
      <c r="B8" s="33" t="s">
        <v>0</v>
      </c>
      <c r="C8" s="98"/>
      <c r="D8" s="34"/>
      <c r="E8" s="35"/>
      <c r="F8" s="36"/>
    </row>
    <row r="9" spans="1:6" s="107" customFormat="1" ht="15" customHeight="1" x14ac:dyDescent="0.25">
      <c r="A9" s="111">
        <v>1.1000000000000001</v>
      </c>
      <c r="B9" s="112" t="s">
        <v>86</v>
      </c>
      <c r="C9" s="120"/>
      <c r="D9" s="37"/>
      <c r="E9" s="38"/>
      <c r="F9" s="39"/>
    </row>
    <row r="10" spans="1:6" s="107" customFormat="1" ht="38.25" x14ac:dyDescent="0.25">
      <c r="A10" s="111"/>
      <c r="B10" s="40" t="s">
        <v>125</v>
      </c>
      <c r="C10" s="120"/>
      <c r="D10" s="16"/>
      <c r="E10" s="109"/>
      <c r="F10" s="115"/>
    </row>
    <row r="11" spans="1:6" s="107" customFormat="1" ht="15" customHeight="1" x14ac:dyDescent="0.25">
      <c r="A11" s="111"/>
      <c r="B11" s="15"/>
      <c r="C11" s="99"/>
      <c r="D11" s="37"/>
      <c r="E11" s="38"/>
      <c r="F11" s="41"/>
    </row>
    <row r="12" spans="1:6" s="107" customFormat="1" ht="15" customHeight="1" x14ac:dyDescent="0.25">
      <c r="A12" s="111">
        <v>1.2</v>
      </c>
      <c r="B12" s="112" t="s">
        <v>83</v>
      </c>
      <c r="C12" s="120"/>
      <c r="D12" s="16"/>
      <c r="E12" s="109"/>
      <c r="F12" s="115"/>
    </row>
    <row r="13" spans="1:6" s="107" customFormat="1" ht="51" x14ac:dyDescent="0.25">
      <c r="A13" s="108"/>
      <c r="B13" s="42" t="s">
        <v>84</v>
      </c>
      <c r="C13" s="120"/>
      <c r="D13" s="16"/>
      <c r="E13" s="109"/>
      <c r="F13" s="115"/>
    </row>
    <row r="14" spans="1:6" s="107" customFormat="1" ht="5.0999999999999996" customHeight="1" x14ac:dyDescent="0.25">
      <c r="A14" s="108"/>
      <c r="B14" s="118"/>
      <c r="C14" s="120"/>
      <c r="D14" s="16"/>
      <c r="E14" s="109"/>
      <c r="F14" s="115"/>
    </row>
    <row r="15" spans="1:6" s="107" customFormat="1" ht="15" customHeight="1" x14ac:dyDescent="0.25">
      <c r="A15" s="116">
        <v>1</v>
      </c>
      <c r="B15" s="118" t="s">
        <v>355</v>
      </c>
      <c r="C15" s="120">
        <f>0.2*0.6*125.3</f>
        <v>15.036</v>
      </c>
      <c r="D15" s="109" t="s">
        <v>30</v>
      </c>
      <c r="E15" s="120"/>
      <c r="F15" s="115"/>
    </row>
    <row r="16" spans="1:6" s="107" customFormat="1" ht="15" customHeight="1" x14ac:dyDescent="0.25">
      <c r="A16" s="116">
        <v>2</v>
      </c>
      <c r="B16" s="118" t="s">
        <v>356</v>
      </c>
      <c r="C16" s="120">
        <f>0.15*0.6*44.38</f>
        <v>3.9942000000000002</v>
      </c>
      <c r="D16" s="109" t="s">
        <v>30</v>
      </c>
      <c r="E16" s="120"/>
      <c r="F16" s="115"/>
    </row>
    <row r="17" spans="1:6" s="107" customFormat="1" ht="15" customHeight="1" x14ac:dyDescent="0.25">
      <c r="A17" s="116">
        <v>3</v>
      </c>
      <c r="B17" s="118" t="s">
        <v>366</v>
      </c>
      <c r="C17" s="120">
        <f>0.6*0.6*0.6*4</f>
        <v>0.86399999999999999</v>
      </c>
      <c r="D17" s="109" t="s">
        <v>30</v>
      </c>
      <c r="E17" s="120"/>
      <c r="F17" s="115"/>
    </row>
    <row r="18" spans="1:6" s="107" customFormat="1" ht="15" customHeight="1" x14ac:dyDescent="0.25">
      <c r="A18" s="116">
        <v>4</v>
      </c>
      <c r="B18" s="118" t="s">
        <v>367</v>
      </c>
      <c r="C18" s="120">
        <f>0.55*0.25*0.6*12</f>
        <v>0.99</v>
      </c>
      <c r="D18" s="109" t="s">
        <v>30</v>
      </c>
      <c r="E18" s="120"/>
      <c r="F18" s="115"/>
    </row>
    <row r="19" spans="1:6" s="107" customFormat="1" ht="15" customHeight="1" x14ac:dyDescent="0.25">
      <c r="A19" s="116">
        <v>5</v>
      </c>
      <c r="B19" s="118" t="s">
        <v>368</v>
      </c>
      <c r="C19" s="120">
        <f>0.55*0.25*0.6*6</f>
        <v>0.495</v>
      </c>
      <c r="D19" s="109" t="s">
        <v>30</v>
      </c>
      <c r="E19" s="120"/>
      <c r="F19" s="115"/>
    </row>
    <row r="20" spans="1:6" s="107" customFormat="1" ht="15" customHeight="1" x14ac:dyDescent="0.25">
      <c r="A20" s="116">
        <v>6</v>
      </c>
      <c r="B20" s="118" t="s">
        <v>369</v>
      </c>
      <c r="C20" s="120">
        <f>0.55*0.25*0.6*12</f>
        <v>0.99</v>
      </c>
      <c r="D20" s="109" t="s">
        <v>30</v>
      </c>
      <c r="E20" s="120"/>
      <c r="F20" s="115"/>
    </row>
    <row r="21" spans="1:6" s="107" customFormat="1" ht="15" customHeight="1" x14ac:dyDescent="0.25">
      <c r="A21" s="116"/>
      <c r="B21" s="118"/>
      <c r="C21" s="120"/>
      <c r="D21" s="109"/>
      <c r="E21" s="109"/>
      <c r="F21" s="115"/>
    </row>
    <row r="22" spans="1:6" s="107" customFormat="1" ht="15" customHeight="1" x14ac:dyDescent="0.25">
      <c r="A22" s="111">
        <v>1.3</v>
      </c>
      <c r="B22" s="112" t="s">
        <v>128</v>
      </c>
      <c r="C22" s="99"/>
      <c r="D22" s="37"/>
      <c r="E22" s="109"/>
      <c r="F22" s="115"/>
    </row>
    <row r="23" spans="1:6" s="107" customFormat="1" ht="25.5" x14ac:dyDescent="0.25">
      <c r="A23" s="108"/>
      <c r="B23" s="117" t="s">
        <v>129</v>
      </c>
      <c r="C23" s="120"/>
      <c r="D23" s="16"/>
      <c r="E23" s="109"/>
      <c r="F23" s="115"/>
    </row>
    <row r="24" spans="1:6" s="107" customFormat="1" ht="5.0999999999999996" customHeight="1" x14ac:dyDescent="0.25">
      <c r="A24" s="108"/>
      <c r="B24" s="117"/>
      <c r="C24" s="120"/>
      <c r="D24" s="16"/>
      <c r="E24" s="109"/>
      <c r="F24" s="115"/>
    </row>
    <row r="25" spans="1:6" s="107" customFormat="1" ht="12.75" x14ac:dyDescent="0.25">
      <c r="A25" s="116"/>
      <c r="B25" s="117" t="s">
        <v>238</v>
      </c>
      <c r="C25" s="120"/>
      <c r="D25" s="109"/>
      <c r="E25" s="109"/>
      <c r="F25" s="115"/>
    </row>
    <row r="26" spans="1:6" s="107" customFormat="1" ht="15.75" x14ac:dyDescent="0.25">
      <c r="A26" s="116">
        <v>1</v>
      </c>
      <c r="B26" s="117" t="s">
        <v>357</v>
      </c>
      <c r="C26" s="120">
        <f>0.2*125.3</f>
        <v>25.060000000000002</v>
      </c>
      <c r="D26" s="109" t="s">
        <v>200</v>
      </c>
      <c r="E26" s="109"/>
      <c r="F26" s="115"/>
    </row>
    <row r="27" spans="1:6" s="107" customFormat="1" ht="15.75" x14ac:dyDescent="0.25">
      <c r="A27" s="116">
        <v>2</v>
      </c>
      <c r="B27" s="117" t="s">
        <v>358</v>
      </c>
      <c r="C27" s="120">
        <f>0.15*80.92</f>
        <v>12.138</v>
      </c>
      <c r="D27" s="109" t="s">
        <v>200</v>
      </c>
      <c r="E27" s="109"/>
      <c r="F27" s="115"/>
    </row>
    <row r="28" spans="1:6" s="107" customFormat="1" ht="12.75" x14ac:dyDescent="0.25">
      <c r="A28" s="116"/>
      <c r="B28" s="117"/>
      <c r="C28" s="120"/>
      <c r="D28" s="109"/>
      <c r="E28" s="109"/>
      <c r="F28" s="115"/>
    </row>
    <row r="29" spans="1:6" s="107" customFormat="1" ht="38.25" x14ac:dyDescent="0.25">
      <c r="A29" s="116"/>
      <c r="B29" s="117" t="s">
        <v>157</v>
      </c>
      <c r="C29" s="120"/>
      <c r="D29" s="109"/>
      <c r="E29" s="109"/>
      <c r="F29" s="115"/>
    </row>
    <row r="30" spans="1:6" s="107" customFormat="1" ht="15" customHeight="1" x14ac:dyDescent="0.25">
      <c r="A30" s="44">
        <v>3</v>
      </c>
      <c r="B30" s="117" t="s">
        <v>357</v>
      </c>
      <c r="C30" s="120">
        <f>0.6*125.3</f>
        <v>75.179999999999993</v>
      </c>
      <c r="D30" s="109" t="s">
        <v>200</v>
      </c>
      <c r="E30" s="109"/>
      <c r="F30" s="115"/>
    </row>
    <row r="31" spans="1:6" s="107" customFormat="1" ht="15" customHeight="1" x14ac:dyDescent="0.25">
      <c r="A31" s="44">
        <v>4</v>
      </c>
      <c r="B31" s="117" t="s">
        <v>358</v>
      </c>
      <c r="C31" s="120">
        <f>0.55*80.92</f>
        <v>44.506000000000007</v>
      </c>
      <c r="D31" s="109" t="s">
        <v>200</v>
      </c>
      <c r="E31" s="109"/>
      <c r="F31" s="115"/>
    </row>
    <row r="32" spans="1:6" s="107" customFormat="1" ht="15" customHeight="1" x14ac:dyDescent="0.25">
      <c r="A32" s="44">
        <v>5</v>
      </c>
      <c r="B32" s="117" t="s">
        <v>359</v>
      </c>
      <c r="C32" s="120">
        <f>125*0.4*2</f>
        <v>100</v>
      </c>
      <c r="D32" s="109" t="s">
        <v>200</v>
      </c>
      <c r="E32" s="109"/>
      <c r="F32" s="115"/>
    </row>
    <row r="33" spans="1:6" s="107" customFormat="1" ht="15" customHeight="1" x14ac:dyDescent="0.25">
      <c r="A33" s="44"/>
      <c r="B33" s="117"/>
      <c r="C33" s="120"/>
      <c r="D33" s="109"/>
      <c r="E33" s="109"/>
      <c r="F33" s="115"/>
    </row>
    <row r="34" spans="1:6" s="107" customFormat="1" ht="15" customHeight="1" x14ac:dyDescent="0.25">
      <c r="A34" s="44"/>
      <c r="B34" s="117"/>
      <c r="C34" s="120"/>
      <c r="D34" s="109"/>
      <c r="E34" s="109"/>
      <c r="F34" s="115"/>
    </row>
    <row r="35" spans="1:6" s="107" customFormat="1" ht="15" customHeight="1" x14ac:dyDescent="0.25">
      <c r="A35" s="44"/>
      <c r="B35" s="117"/>
      <c r="C35" s="120"/>
      <c r="D35" s="109"/>
      <c r="E35" s="109"/>
      <c r="F35" s="115"/>
    </row>
    <row r="36" spans="1:6" s="107" customFormat="1" ht="15" customHeight="1" x14ac:dyDescent="0.25">
      <c r="A36" s="44"/>
      <c r="B36" s="117"/>
      <c r="C36" s="120"/>
      <c r="D36" s="109"/>
      <c r="E36" s="109"/>
      <c r="F36" s="115"/>
    </row>
    <row r="37" spans="1:6" s="107" customFormat="1" ht="15" customHeight="1" x14ac:dyDescent="0.25">
      <c r="A37" s="44"/>
      <c r="B37" s="117"/>
      <c r="C37" s="120"/>
      <c r="D37" s="109"/>
      <c r="E37" s="109"/>
      <c r="F37" s="115"/>
    </row>
    <row r="38" spans="1:6" s="107" customFormat="1" ht="15" customHeight="1" x14ac:dyDescent="0.25">
      <c r="A38" s="44"/>
      <c r="B38" s="117"/>
      <c r="C38" s="120"/>
      <c r="D38" s="109"/>
      <c r="E38" s="109"/>
      <c r="F38" s="115"/>
    </row>
    <row r="39" spans="1:6" s="107" customFormat="1" ht="15" customHeight="1" x14ac:dyDescent="0.25">
      <c r="A39" s="44"/>
      <c r="B39" s="117"/>
      <c r="C39" s="120"/>
      <c r="D39" s="109"/>
      <c r="E39" s="109"/>
      <c r="F39" s="115"/>
    </row>
    <row r="40" spans="1:6" s="107" customFormat="1" ht="14.25" customHeight="1" x14ac:dyDescent="0.25">
      <c r="A40" s="116"/>
      <c r="B40" s="117"/>
      <c r="C40" s="120"/>
      <c r="D40" s="109"/>
      <c r="E40" s="109"/>
      <c r="F40" s="115"/>
    </row>
    <row r="41" spans="1:6" s="107" customFormat="1" ht="15" customHeight="1" x14ac:dyDescent="0.25">
      <c r="A41" s="44"/>
      <c r="B41" s="117"/>
      <c r="C41" s="120"/>
      <c r="D41" s="109"/>
      <c r="E41" s="109"/>
      <c r="F41" s="115"/>
    </row>
    <row r="42" spans="1:6" s="107" customFormat="1" ht="15" customHeight="1" x14ac:dyDescent="0.25">
      <c r="A42" s="44"/>
      <c r="B42" s="117"/>
      <c r="C42" s="120"/>
      <c r="D42" s="109"/>
      <c r="E42" s="109"/>
      <c r="F42" s="115"/>
    </row>
    <row r="43" spans="1:6" s="107" customFormat="1" ht="15" customHeight="1" x14ac:dyDescent="0.25">
      <c r="A43" s="44"/>
      <c r="B43" s="45"/>
      <c r="C43" s="100"/>
      <c r="D43" s="46"/>
      <c r="E43" s="47"/>
      <c r="F43" s="48"/>
    </row>
    <row r="44" spans="1:6" s="107" customFormat="1" ht="15" customHeight="1" x14ac:dyDescent="0.25">
      <c r="A44" s="20"/>
      <c r="B44" s="49" t="s">
        <v>461</v>
      </c>
      <c r="C44" s="96"/>
      <c r="D44" s="22"/>
      <c r="E44" s="23"/>
      <c r="F44" s="50"/>
    </row>
    <row r="45" spans="1:6" s="107" customFormat="1" ht="15" customHeight="1" x14ac:dyDescent="0.25">
      <c r="A45" s="51"/>
      <c r="B45" s="26" t="s">
        <v>465</v>
      </c>
      <c r="C45" s="101"/>
      <c r="D45" s="52"/>
      <c r="E45" s="53"/>
      <c r="F45" s="54"/>
    </row>
    <row r="46" spans="1:6" s="107" customFormat="1" ht="15" customHeight="1" x14ac:dyDescent="0.25">
      <c r="A46" s="55"/>
      <c r="B46" s="8" t="s">
        <v>462</v>
      </c>
      <c r="C46" s="102"/>
      <c r="D46" s="56"/>
      <c r="E46" s="122"/>
      <c r="F46" s="57"/>
    </row>
    <row r="47" spans="1:6" s="107" customFormat="1" ht="15" customHeight="1" x14ac:dyDescent="0.25">
      <c r="A47" s="32"/>
      <c r="B47" s="33" t="s">
        <v>34</v>
      </c>
      <c r="C47" s="95"/>
      <c r="D47" s="13"/>
      <c r="E47" s="58"/>
      <c r="F47" s="59"/>
    </row>
    <row r="48" spans="1:6" s="107" customFormat="1" ht="15" customHeight="1" x14ac:dyDescent="0.25">
      <c r="A48" s="111">
        <v>1.1000000000000001</v>
      </c>
      <c r="B48" s="112" t="s">
        <v>86</v>
      </c>
      <c r="C48" s="120"/>
      <c r="D48" s="16"/>
      <c r="E48" s="110"/>
      <c r="F48" s="115"/>
    </row>
    <row r="49" spans="1:6" s="107" customFormat="1" ht="51" x14ac:dyDescent="0.25">
      <c r="A49" s="108"/>
      <c r="B49" s="117" t="s">
        <v>158</v>
      </c>
      <c r="C49" s="120"/>
      <c r="D49" s="16"/>
      <c r="E49" s="110"/>
      <c r="F49" s="115"/>
    </row>
    <row r="50" spans="1:6" s="107" customFormat="1" ht="25.5" x14ac:dyDescent="0.25">
      <c r="A50" s="108"/>
      <c r="B50" s="117" t="s">
        <v>87</v>
      </c>
      <c r="C50" s="120"/>
      <c r="D50" s="16"/>
      <c r="E50" s="110"/>
      <c r="F50" s="115"/>
    </row>
    <row r="51" spans="1:6" s="107" customFormat="1" ht="25.5" x14ac:dyDescent="0.25">
      <c r="A51" s="108"/>
      <c r="B51" s="117" t="s">
        <v>130</v>
      </c>
      <c r="C51" s="120"/>
      <c r="D51" s="16"/>
      <c r="E51" s="110"/>
      <c r="F51" s="115"/>
    </row>
    <row r="52" spans="1:6" s="107" customFormat="1" ht="12.75" x14ac:dyDescent="0.25">
      <c r="A52" s="108"/>
      <c r="B52" s="117"/>
      <c r="C52" s="120"/>
      <c r="D52" s="16"/>
      <c r="E52" s="110"/>
      <c r="F52" s="115"/>
    </row>
    <row r="53" spans="1:6" s="124" customFormat="1" ht="15" customHeight="1" x14ac:dyDescent="0.25">
      <c r="A53" s="111">
        <v>1.2</v>
      </c>
      <c r="B53" s="112" t="s">
        <v>88</v>
      </c>
      <c r="C53" s="125"/>
      <c r="D53" s="126">
        <v>0</v>
      </c>
      <c r="E53" s="127"/>
      <c r="F53" s="128"/>
    </row>
    <row r="54" spans="1:6" s="107" customFormat="1" ht="38.25" x14ac:dyDescent="0.25">
      <c r="A54" s="108"/>
      <c r="B54" s="117" t="s">
        <v>89</v>
      </c>
      <c r="C54" s="120"/>
      <c r="D54" s="114">
        <v>0</v>
      </c>
      <c r="E54" s="110"/>
      <c r="F54" s="115"/>
    </row>
    <row r="55" spans="1:6" s="107" customFormat="1" ht="10.5" customHeight="1" x14ac:dyDescent="0.25">
      <c r="A55" s="108"/>
      <c r="B55" s="117"/>
      <c r="C55" s="120"/>
      <c r="D55" s="114"/>
      <c r="E55" s="110"/>
      <c r="F55" s="115"/>
    </row>
    <row r="56" spans="1:6" s="107" customFormat="1" ht="12.75" x14ac:dyDescent="0.25">
      <c r="A56" s="116">
        <v>1</v>
      </c>
      <c r="B56" s="117" t="s">
        <v>360</v>
      </c>
      <c r="C56" s="120">
        <f>0.2*125.3</f>
        <v>25.060000000000002</v>
      </c>
      <c r="D56" s="109" t="s">
        <v>29</v>
      </c>
      <c r="E56" s="109"/>
      <c r="F56" s="115"/>
    </row>
    <row r="57" spans="1:6" s="107" customFormat="1" ht="12.75" x14ac:dyDescent="0.25">
      <c r="A57" s="116">
        <v>2</v>
      </c>
      <c r="B57" s="117" t="s">
        <v>361</v>
      </c>
      <c r="C57" s="120">
        <f>0.15*80.92</f>
        <v>12.138</v>
      </c>
      <c r="D57" s="109" t="s">
        <v>29</v>
      </c>
      <c r="E57" s="109"/>
      <c r="F57" s="115"/>
    </row>
    <row r="58" spans="1:6" s="107" customFormat="1" ht="15" customHeight="1" x14ac:dyDescent="0.25">
      <c r="A58" s="108"/>
      <c r="B58" s="117"/>
      <c r="C58" s="120"/>
      <c r="D58" s="114">
        <v>0</v>
      </c>
      <c r="E58" s="109"/>
      <c r="F58" s="115"/>
    </row>
    <row r="59" spans="1:6" s="107" customFormat="1" ht="15" customHeight="1" x14ac:dyDescent="0.25">
      <c r="A59" s="60">
        <v>1.3</v>
      </c>
      <c r="B59" s="19" t="s">
        <v>90</v>
      </c>
      <c r="C59" s="120"/>
      <c r="D59" s="114">
        <v>0</v>
      </c>
      <c r="E59" s="109"/>
      <c r="F59" s="115"/>
    </row>
    <row r="60" spans="1:6" s="107" customFormat="1" ht="15" customHeight="1" x14ac:dyDescent="0.25">
      <c r="A60" s="108" t="s">
        <v>35</v>
      </c>
      <c r="B60" s="117" t="s">
        <v>133</v>
      </c>
      <c r="C60" s="120"/>
      <c r="D60" s="114">
        <v>0</v>
      </c>
      <c r="E60" s="109"/>
      <c r="F60" s="115"/>
    </row>
    <row r="61" spans="1:6" s="107" customFormat="1" ht="25.5" x14ac:dyDescent="0.25">
      <c r="A61" s="108"/>
      <c r="B61" s="117" t="s">
        <v>131</v>
      </c>
      <c r="C61" s="120"/>
      <c r="D61" s="114"/>
      <c r="E61" s="109"/>
      <c r="F61" s="115"/>
    </row>
    <row r="62" spans="1:6" s="107" customFormat="1" ht="15" customHeight="1" x14ac:dyDescent="0.25">
      <c r="A62" s="108"/>
      <c r="B62" s="112"/>
      <c r="C62" s="120"/>
      <c r="D62" s="114"/>
      <c r="E62" s="109"/>
      <c r="F62" s="115"/>
    </row>
    <row r="63" spans="1:6" s="107" customFormat="1" ht="15" customHeight="1" x14ac:dyDescent="0.25">
      <c r="A63" s="116">
        <v>1</v>
      </c>
      <c r="B63" s="117" t="s">
        <v>357</v>
      </c>
      <c r="C63" s="120">
        <f>0.2*0.2*125.3</f>
        <v>5.0120000000000005</v>
      </c>
      <c r="D63" s="109" t="s">
        <v>30</v>
      </c>
      <c r="E63" s="109"/>
      <c r="F63" s="115"/>
    </row>
    <row r="64" spans="1:6" s="107" customFormat="1" ht="15" customHeight="1" x14ac:dyDescent="0.25">
      <c r="A64" s="116">
        <v>2</v>
      </c>
      <c r="B64" s="117" t="s">
        <v>358</v>
      </c>
      <c r="C64" s="120">
        <f>0.15*0.2*80.92</f>
        <v>2.4276</v>
      </c>
      <c r="D64" s="109" t="s">
        <v>30</v>
      </c>
      <c r="E64" s="109"/>
      <c r="F64" s="115"/>
    </row>
    <row r="65" spans="1:6" s="107" customFormat="1" ht="15" customHeight="1" x14ac:dyDescent="0.25">
      <c r="A65" s="116">
        <v>3</v>
      </c>
      <c r="B65" s="118" t="s">
        <v>362</v>
      </c>
      <c r="C65" s="120">
        <f>((0.6*0.6*2)-(0.4*0.4*2))*4</f>
        <v>1.5999999999999996</v>
      </c>
      <c r="D65" s="109" t="s">
        <v>30</v>
      </c>
      <c r="E65" s="109"/>
      <c r="F65" s="115"/>
    </row>
    <row r="66" spans="1:6" s="107" customFormat="1" ht="15" customHeight="1" x14ac:dyDescent="0.25">
      <c r="A66" s="116">
        <v>4</v>
      </c>
      <c r="B66" s="118" t="s">
        <v>363</v>
      </c>
      <c r="C66" s="120">
        <f>0.25*0.55*3.2*12</f>
        <v>5.2800000000000011</v>
      </c>
      <c r="D66" s="109" t="s">
        <v>30</v>
      </c>
      <c r="E66" s="109"/>
      <c r="F66" s="115"/>
    </row>
    <row r="67" spans="1:6" s="107" customFormat="1" ht="15" customHeight="1" x14ac:dyDescent="0.25">
      <c r="A67" s="116">
        <v>5</v>
      </c>
      <c r="B67" s="118" t="s">
        <v>364</v>
      </c>
      <c r="C67" s="120">
        <f>0.25*0.55*1.9*6</f>
        <v>1.5674999999999999</v>
      </c>
      <c r="D67" s="109" t="s">
        <v>30</v>
      </c>
      <c r="E67" s="109"/>
      <c r="F67" s="115"/>
    </row>
    <row r="68" spans="1:6" s="107" customFormat="1" ht="15" customHeight="1" x14ac:dyDescent="0.25">
      <c r="A68" s="116">
        <v>6</v>
      </c>
      <c r="B68" s="118" t="s">
        <v>365</v>
      </c>
      <c r="C68" s="120">
        <f>0.2*0.2*3.2*12</f>
        <v>1.5360000000000005</v>
      </c>
      <c r="D68" s="109" t="s">
        <v>30</v>
      </c>
      <c r="E68" s="109"/>
      <c r="F68" s="115"/>
    </row>
    <row r="69" spans="1:6" s="107" customFormat="1" ht="15" customHeight="1" x14ac:dyDescent="0.25">
      <c r="A69" s="116">
        <v>7</v>
      </c>
      <c r="B69" s="118" t="s">
        <v>376</v>
      </c>
      <c r="C69" s="120">
        <f>0.2*0.2*79.58</f>
        <v>3.1832000000000007</v>
      </c>
      <c r="D69" s="109" t="s">
        <v>30</v>
      </c>
      <c r="E69" s="109"/>
      <c r="F69" s="115"/>
    </row>
    <row r="70" spans="1:6" s="107" customFormat="1" ht="15" customHeight="1" x14ac:dyDescent="0.25">
      <c r="A70" s="116">
        <v>8</v>
      </c>
      <c r="B70" s="118" t="s">
        <v>375</v>
      </c>
      <c r="C70" s="120">
        <f>(0.55*0.1*80.92)+1.71</f>
        <v>6.1606000000000005</v>
      </c>
      <c r="D70" s="109" t="s">
        <v>30</v>
      </c>
      <c r="E70" s="109"/>
      <c r="F70" s="115"/>
    </row>
    <row r="71" spans="1:6" s="107" customFormat="1" ht="15" customHeight="1" x14ac:dyDescent="0.25">
      <c r="A71" s="116"/>
      <c r="B71" s="43"/>
      <c r="C71" s="120"/>
      <c r="D71" s="109"/>
      <c r="E71" s="109"/>
      <c r="F71" s="115"/>
    </row>
    <row r="72" spans="1:6" s="107" customFormat="1" ht="15" customHeight="1" x14ac:dyDescent="0.25">
      <c r="A72" s="111">
        <v>1.4</v>
      </c>
      <c r="B72" s="129" t="s">
        <v>203</v>
      </c>
      <c r="C72" s="120"/>
      <c r="D72" s="109"/>
      <c r="E72" s="110"/>
      <c r="F72" s="115"/>
    </row>
    <row r="73" spans="1:6" s="107" customFormat="1" ht="51" x14ac:dyDescent="0.25">
      <c r="A73" s="116"/>
      <c r="B73" s="62" t="s">
        <v>73</v>
      </c>
      <c r="C73" s="120"/>
      <c r="D73" s="109"/>
      <c r="E73" s="110"/>
      <c r="F73" s="115"/>
    </row>
    <row r="74" spans="1:6" s="107" customFormat="1" ht="15" customHeight="1" x14ac:dyDescent="0.25">
      <c r="A74" s="108"/>
      <c r="B74" s="112"/>
      <c r="C74" s="120"/>
      <c r="D74" s="114"/>
      <c r="E74" s="109"/>
      <c r="F74" s="115"/>
    </row>
    <row r="75" spans="1:6" s="107" customFormat="1" ht="15" customHeight="1" x14ac:dyDescent="0.25">
      <c r="A75" s="116">
        <v>1</v>
      </c>
      <c r="B75" s="117" t="s">
        <v>357</v>
      </c>
      <c r="C75" s="120">
        <f>0.4*125.3</f>
        <v>50.120000000000005</v>
      </c>
      <c r="D75" s="109" t="s">
        <v>29</v>
      </c>
      <c r="E75" s="109"/>
      <c r="F75" s="115"/>
    </row>
    <row r="76" spans="1:6" s="107" customFormat="1" ht="15" customHeight="1" x14ac:dyDescent="0.25">
      <c r="A76" s="116">
        <v>2</v>
      </c>
      <c r="B76" s="117" t="s">
        <v>358</v>
      </c>
      <c r="C76" s="120">
        <f>0.4*80.92</f>
        <v>32.368000000000002</v>
      </c>
      <c r="D76" s="109" t="s">
        <v>29</v>
      </c>
      <c r="E76" s="109"/>
      <c r="F76" s="115"/>
    </row>
    <row r="77" spans="1:6" s="107" customFormat="1" ht="15" customHeight="1" x14ac:dyDescent="0.25">
      <c r="A77" s="116">
        <v>3</v>
      </c>
      <c r="B77" s="118" t="s">
        <v>362</v>
      </c>
      <c r="C77" s="120">
        <f>0.6*2*4</f>
        <v>4.8</v>
      </c>
      <c r="D77" s="109" t="s">
        <v>29</v>
      </c>
      <c r="E77" s="109"/>
      <c r="F77" s="115"/>
    </row>
    <row r="78" spans="1:6" s="107" customFormat="1" ht="15" customHeight="1" x14ac:dyDescent="0.25">
      <c r="A78" s="116">
        <v>4</v>
      </c>
      <c r="B78" s="118" t="s">
        <v>363</v>
      </c>
      <c r="C78" s="120">
        <f>((0.55*3.2*2)+(0.25*3.2*2))*12</f>
        <v>61.440000000000012</v>
      </c>
      <c r="D78" s="109" t="s">
        <v>29</v>
      </c>
      <c r="E78" s="109"/>
      <c r="F78" s="115"/>
    </row>
    <row r="79" spans="1:6" s="107" customFormat="1" ht="15" customHeight="1" x14ac:dyDescent="0.25">
      <c r="A79" s="116">
        <v>5</v>
      </c>
      <c r="B79" s="118" t="s">
        <v>364</v>
      </c>
      <c r="C79" s="120">
        <f>((0.55*1.9*2)+(0.25*1.9*2))*6</f>
        <v>18.240000000000002</v>
      </c>
      <c r="D79" s="109" t="s">
        <v>29</v>
      </c>
      <c r="E79" s="109"/>
      <c r="F79" s="115"/>
    </row>
    <row r="80" spans="1:6" s="107" customFormat="1" ht="15" customHeight="1" x14ac:dyDescent="0.25">
      <c r="A80" s="116">
        <v>6</v>
      </c>
      <c r="B80" s="118" t="s">
        <v>365</v>
      </c>
      <c r="C80" s="120">
        <f>0.8*3.2*12</f>
        <v>30.720000000000006</v>
      </c>
      <c r="D80" s="109" t="s">
        <v>29</v>
      </c>
      <c r="E80" s="109"/>
      <c r="F80" s="115"/>
    </row>
    <row r="81" spans="1:6" s="107" customFormat="1" ht="15" customHeight="1" x14ac:dyDescent="0.25">
      <c r="A81" s="116">
        <v>7</v>
      </c>
      <c r="B81" s="118" t="s">
        <v>376</v>
      </c>
      <c r="C81" s="120">
        <f>0.6*79.58</f>
        <v>47.747999999999998</v>
      </c>
      <c r="D81" s="109" t="s">
        <v>29</v>
      </c>
      <c r="E81" s="109"/>
      <c r="F81" s="115"/>
    </row>
    <row r="82" spans="1:6" s="107" customFormat="1" ht="15" customHeight="1" x14ac:dyDescent="0.25">
      <c r="A82" s="116">
        <v>8</v>
      </c>
      <c r="B82" s="118" t="s">
        <v>375</v>
      </c>
      <c r="C82" s="120">
        <f>(0.65*80.92)+22.18</f>
        <v>74.778000000000006</v>
      </c>
      <c r="D82" s="109" t="s">
        <v>29</v>
      </c>
      <c r="E82" s="109"/>
      <c r="F82" s="115"/>
    </row>
    <row r="83" spans="1:6" s="107" customFormat="1" ht="15" customHeight="1" x14ac:dyDescent="0.25">
      <c r="A83" s="116"/>
      <c r="B83" s="61"/>
      <c r="C83" s="120"/>
      <c r="D83" s="109"/>
      <c r="E83" s="109"/>
      <c r="F83" s="115"/>
    </row>
    <row r="84" spans="1:6" s="107" customFormat="1" ht="15" customHeight="1" x14ac:dyDescent="0.25">
      <c r="A84" s="111">
        <v>1.5</v>
      </c>
      <c r="B84" s="19" t="s">
        <v>91</v>
      </c>
      <c r="C84" s="120"/>
      <c r="D84" s="114">
        <v>0</v>
      </c>
      <c r="E84" s="110"/>
      <c r="F84" s="115"/>
    </row>
    <row r="85" spans="1:6" s="107" customFormat="1" ht="39" customHeight="1" x14ac:dyDescent="0.25">
      <c r="A85" s="108"/>
      <c r="B85" s="117" t="s">
        <v>204</v>
      </c>
      <c r="C85" s="120"/>
      <c r="D85" s="114">
        <v>0</v>
      </c>
      <c r="E85" s="110"/>
      <c r="F85" s="115"/>
    </row>
    <row r="86" spans="1:6" s="107" customFormat="1" ht="25.5" x14ac:dyDescent="0.25">
      <c r="A86" s="108"/>
      <c r="B86" s="113" t="s">
        <v>206</v>
      </c>
      <c r="C86" s="120"/>
      <c r="D86" s="114">
        <v>0</v>
      </c>
      <c r="E86" s="110"/>
      <c r="F86" s="115"/>
    </row>
    <row r="87" spans="1:6" s="107" customFormat="1" ht="25.5" x14ac:dyDescent="0.25">
      <c r="A87" s="108"/>
      <c r="B87" s="113" t="s">
        <v>205</v>
      </c>
      <c r="C87" s="120"/>
      <c r="D87" s="114"/>
      <c r="E87" s="110"/>
      <c r="F87" s="115"/>
    </row>
    <row r="88" spans="1:6" s="107" customFormat="1" ht="15" customHeight="1" x14ac:dyDescent="0.25">
      <c r="A88" s="108"/>
      <c r="B88" s="113"/>
      <c r="C88" s="120"/>
      <c r="D88" s="114"/>
      <c r="E88" s="110"/>
      <c r="F88" s="115"/>
    </row>
    <row r="89" spans="1:6" s="107" customFormat="1" ht="15" customHeight="1" x14ac:dyDescent="0.25">
      <c r="A89" s="63"/>
      <c r="B89" s="112" t="s">
        <v>4</v>
      </c>
      <c r="C89" s="120"/>
      <c r="D89" s="114"/>
      <c r="E89" s="110"/>
      <c r="F89" s="115"/>
    </row>
    <row r="90" spans="1:6" s="107" customFormat="1" ht="15" customHeight="1" x14ac:dyDescent="0.25">
      <c r="A90" s="116">
        <v>1</v>
      </c>
      <c r="B90" s="117" t="s">
        <v>370</v>
      </c>
      <c r="C90" s="120">
        <f>0.4+0.29</f>
        <v>0.69</v>
      </c>
      <c r="D90" s="109" t="s">
        <v>74</v>
      </c>
      <c r="E90" s="110"/>
      <c r="F90" s="115"/>
    </row>
    <row r="91" spans="1:6" s="107" customFormat="1" ht="15" customHeight="1" x14ac:dyDescent="0.25">
      <c r="A91" s="116">
        <v>2</v>
      </c>
      <c r="B91" s="117" t="s">
        <v>371</v>
      </c>
      <c r="C91" s="120">
        <f>0.15+0.08</f>
        <v>0.22999999999999998</v>
      </c>
      <c r="D91" s="109" t="s">
        <v>74</v>
      </c>
      <c r="E91" s="110"/>
      <c r="F91" s="115"/>
    </row>
    <row r="92" spans="1:6" s="107" customFormat="1" ht="15" customHeight="1" x14ac:dyDescent="0.25">
      <c r="A92" s="116">
        <v>3</v>
      </c>
      <c r="B92" s="117" t="s">
        <v>303</v>
      </c>
      <c r="C92" s="120">
        <f>0.06+0.27+0.08+0.14</f>
        <v>0.55000000000000004</v>
      </c>
      <c r="D92" s="109" t="s">
        <v>74</v>
      </c>
      <c r="E92" s="110"/>
      <c r="F92" s="115"/>
    </row>
    <row r="93" spans="1:6" s="107" customFormat="1" ht="15" customHeight="1" x14ac:dyDescent="0.25">
      <c r="A93" s="116">
        <v>4</v>
      </c>
      <c r="B93" s="117" t="s">
        <v>372</v>
      </c>
      <c r="C93" s="120">
        <f>0.03+0.09+0.03+0.05</f>
        <v>0.2</v>
      </c>
      <c r="D93" s="109" t="s">
        <v>74</v>
      </c>
      <c r="E93" s="110"/>
      <c r="F93" s="115"/>
    </row>
    <row r="94" spans="1:6" s="107" customFormat="1" ht="15" customHeight="1" x14ac:dyDescent="0.25">
      <c r="A94" s="116">
        <v>5</v>
      </c>
      <c r="B94" s="117" t="s">
        <v>373</v>
      </c>
      <c r="C94" s="120">
        <v>0.28000000000000003</v>
      </c>
      <c r="D94" s="109" t="s">
        <v>74</v>
      </c>
      <c r="E94" s="110"/>
      <c r="F94" s="115"/>
    </row>
    <row r="95" spans="1:6" s="107" customFormat="1" ht="15" customHeight="1" x14ac:dyDescent="0.25">
      <c r="A95" s="116">
        <v>6</v>
      </c>
      <c r="B95" s="117" t="s">
        <v>374</v>
      </c>
      <c r="C95" s="120">
        <v>0.09</v>
      </c>
      <c r="D95" s="109" t="s">
        <v>74</v>
      </c>
      <c r="E95" s="110"/>
      <c r="F95" s="115"/>
    </row>
    <row r="96" spans="1:6" s="107" customFormat="1" ht="15" customHeight="1" x14ac:dyDescent="0.25">
      <c r="A96" s="116">
        <v>7</v>
      </c>
      <c r="B96" s="117" t="s">
        <v>377</v>
      </c>
      <c r="C96" s="121">
        <v>0.48</v>
      </c>
      <c r="D96" s="109" t="s">
        <v>74</v>
      </c>
      <c r="E96" s="110"/>
      <c r="F96" s="115"/>
    </row>
    <row r="97" spans="1:6" s="107" customFormat="1" ht="15" customHeight="1" x14ac:dyDescent="0.25">
      <c r="A97" s="116"/>
      <c r="B97" s="117"/>
      <c r="C97" s="120"/>
      <c r="D97" s="109"/>
      <c r="E97" s="110"/>
      <c r="F97" s="115"/>
    </row>
    <row r="98" spans="1:6" s="107" customFormat="1" ht="15" customHeight="1" x14ac:dyDescent="0.25">
      <c r="A98" s="116"/>
      <c r="B98" s="117"/>
      <c r="C98" s="120"/>
      <c r="D98" s="109"/>
      <c r="E98" s="110"/>
      <c r="F98" s="115"/>
    </row>
    <row r="99" spans="1:6" s="107" customFormat="1" ht="15" customHeight="1" x14ac:dyDescent="0.25">
      <c r="A99" s="116"/>
      <c r="B99" s="117"/>
      <c r="C99" s="120"/>
      <c r="D99" s="109"/>
      <c r="E99" s="110"/>
      <c r="F99" s="115"/>
    </row>
    <row r="100" spans="1:6" s="107" customFormat="1" ht="15" customHeight="1" x14ac:dyDescent="0.25">
      <c r="A100" s="116"/>
      <c r="B100" s="117"/>
      <c r="C100" s="120"/>
      <c r="D100" s="109"/>
      <c r="E100" s="110"/>
      <c r="F100" s="115"/>
    </row>
    <row r="101" spans="1:6" s="107" customFormat="1" ht="15" customHeight="1" x14ac:dyDescent="0.25">
      <c r="A101" s="116"/>
      <c r="B101" s="106"/>
      <c r="C101" s="120"/>
      <c r="D101" s="109"/>
      <c r="E101" s="110"/>
      <c r="F101" s="115"/>
    </row>
    <row r="102" spans="1:6" s="107" customFormat="1" ht="15" customHeight="1" x14ac:dyDescent="0.25">
      <c r="A102" s="116"/>
      <c r="B102" s="117"/>
      <c r="C102" s="121"/>
      <c r="D102" s="109"/>
      <c r="E102" s="110"/>
      <c r="F102" s="115"/>
    </row>
    <row r="103" spans="1:6" s="107" customFormat="1" ht="15" customHeight="1" x14ac:dyDescent="0.25">
      <c r="A103" s="116"/>
      <c r="B103" s="43"/>
      <c r="C103" s="120"/>
      <c r="D103" s="109"/>
      <c r="E103" s="110"/>
      <c r="F103" s="115"/>
    </row>
    <row r="104" spans="1:6" s="107" customFormat="1" ht="15" customHeight="1" x14ac:dyDescent="0.25">
      <c r="A104" s="116"/>
      <c r="B104" s="43"/>
      <c r="C104" s="120"/>
      <c r="D104" s="109"/>
      <c r="E104" s="110"/>
      <c r="F104" s="115"/>
    </row>
    <row r="105" spans="1:6" s="107" customFormat="1" ht="15" customHeight="1" x14ac:dyDescent="0.25">
      <c r="A105" s="116"/>
      <c r="B105" s="43"/>
      <c r="C105" s="120"/>
      <c r="D105" s="109"/>
      <c r="E105" s="110"/>
      <c r="F105" s="115"/>
    </row>
    <row r="106" spans="1:6" s="107" customFormat="1" ht="15" customHeight="1" x14ac:dyDescent="0.25">
      <c r="A106" s="64"/>
      <c r="B106" s="65"/>
      <c r="C106" s="100"/>
      <c r="D106" s="46"/>
      <c r="E106" s="47"/>
      <c r="F106" s="66"/>
    </row>
    <row r="107" spans="1:6" s="107" customFormat="1" ht="15" customHeight="1" x14ac:dyDescent="0.25">
      <c r="A107" s="67"/>
      <c r="B107" s="68" t="s">
        <v>463</v>
      </c>
      <c r="C107" s="103"/>
      <c r="D107" s="30"/>
      <c r="E107" s="31"/>
      <c r="F107" s="69"/>
    </row>
    <row r="108" spans="1:6" s="107" customFormat="1" ht="15" customHeight="1" x14ac:dyDescent="0.25">
      <c r="A108" s="25"/>
      <c r="B108" s="26" t="s">
        <v>464</v>
      </c>
      <c r="C108" s="97"/>
      <c r="D108" s="27"/>
      <c r="E108" s="28"/>
      <c r="F108" s="29"/>
    </row>
    <row r="109" spans="1:6" s="107" customFormat="1" ht="15" customHeight="1" x14ac:dyDescent="0.25">
      <c r="A109" s="70"/>
      <c r="B109" s="8" t="s">
        <v>467</v>
      </c>
      <c r="C109" s="104"/>
      <c r="D109" s="71"/>
      <c r="E109" s="72"/>
      <c r="F109" s="73"/>
    </row>
    <row r="110" spans="1:6" s="107" customFormat="1" ht="15" customHeight="1" x14ac:dyDescent="0.25">
      <c r="A110" s="108"/>
      <c r="B110" s="15" t="s">
        <v>52</v>
      </c>
      <c r="C110" s="120"/>
      <c r="D110" s="109"/>
      <c r="E110" s="110"/>
      <c r="F110" s="17"/>
    </row>
    <row r="111" spans="1:6" s="107" customFormat="1" ht="15" customHeight="1" x14ac:dyDescent="0.25">
      <c r="A111" s="111">
        <v>1.1000000000000001</v>
      </c>
      <c r="B111" s="119" t="s">
        <v>86</v>
      </c>
      <c r="C111" s="120"/>
      <c r="D111" s="109"/>
      <c r="E111" s="110"/>
      <c r="F111" s="17"/>
    </row>
    <row r="112" spans="1:6" s="107" customFormat="1" ht="51.75" customHeight="1" x14ac:dyDescent="0.25">
      <c r="A112" s="108"/>
      <c r="B112" s="117" t="s">
        <v>136</v>
      </c>
      <c r="C112" s="120"/>
      <c r="D112" s="109"/>
      <c r="E112" s="110"/>
      <c r="F112" s="17"/>
    </row>
    <row r="113" spans="1:6" s="107" customFormat="1" ht="38.25" x14ac:dyDescent="0.25">
      <c r="A113" s="108"/>
      <c r="B113" s="117" t="s">
        <v>141</v>
      </c>
      <c r="C113" s="120"/>
      <c r="D113" s="109"/>
      <c r="E113" s="110"/>
      <c r="F113" s="17"/>
    </row>
    <row r="114" spans="1:6" s="107" customFormat="1" ht="15" customHeight="1" x14ac:dyDescent="0.25">
      <c r="A114" s="108"/>
      <c r="B114" s="117"/>
      <c r="C114" s="120"/>
      <c r="D114" s="109"/>
      <c r="E114" s="110"/>
      <c r="F114" s="17"/>
    </row>
    <row r="115" spans="1:6" s="107" customFormat="1" ht="3" customHeight="1" x14ac:dyDescent="0.25">
      <c r="A115" s="108"/>
      <c r="B115" s="117"/>
      <c r="C115" s="120"/>
      <c r="D115" s="109"/>
      <c r="E115" s="110"/>
      <c r="F115" s="17"/>
    </row>
    <row r="116" spans="1:6" s="107" customFormat="1" ht="15" customHeight="1" x14ac:dyDescent="0.25">
      <c r="A116" s="116">
        <v>1</v>
      </c>
      <c r="B116" s="117" t="s">
        <v>378</v>
      </c>
      <c r="C116" s="120">
        <f>(89.18*2.8)+(27.5*1.5)</f>
        <v>290.95400000000001</v>
      </c>
      <c r="D116" s="109" t="s">
        <v>29</v>
      </c>
      <c r="E116" s="109"/>
      <c r="F116" s="115"/>
    </row>
    <row r="117" spans="1:6" s="107" customFormat="1" ht="15" customHeight="1" x14ac:dyDescent="0.25">
      <c r="A117" s="108"/>
      <c r="B117" s="106"/>
      <c r="C117" s="120"/>
      <c r="D117" s="109"/>
      <c r="E117" s="110"/>
      <c r="F117" s="115"/>
    </row>
    <row r="118" spans="1:6" s="107" customFormat="1" ht="15" customHeight="1" x14ac:dyDescent="0.25">
      <c r="A118" s="111">
        <v>1.2</v>
      </c>
      <c r="B118" s="112" t="s">
        <v>99</v>
      </c>
      <c r="C118" s="120"/>
      <c r="D118" s="109"/>
      <c r="E118" s="110"/>
      <c r="F118" s="115"/>
    </row>
    <row r="119" spans="1:6" s="107" customFormat="1" ht="51" x14ac:dyDescent="0.25">
      <c r="A119" s="108"/>
      <c r="B119" s="62" t="s">
        <v>201</v>
      </c>
      <c r="C119" s="120"/>
      <c r="D119" s="109"/>
      <c r="E119" s="110"/>
      <c r="F119" s="115"/>
    </row>
    <row r="120" spans="1:6" s="107" customFormat="1" ht="15" customHeight="1" x14ac:dyDescent="0.25">
      <c r="A120" s="116"/>
      <c r="B120" s="117" t="s">
        <v>378</v>
      </c>
      <c r="C120" s="120">
        <f>C116*2</f>
        <v>581.90800000000002</v>
      </c>
      <c r="D120" s="109" t="s">
        <v>29</v>
      </c>
      <c r="E120" s="109"/>
      <c r="F120" s="115"/>
    </row>
    <row r="121" spans="1:6" s="107" customFormat="1" ht="15" customHeight="1" x14ac:dyDescent="0.25">
      <c r="A121" s="116"/>
      <c r="B121" s="117"/>
      <c r="C121" s="120"/>
      <c r="D121" s="109"/>
      <c r="E121" s="109"/>
      <c r="F121" s="115"/>
    </row>
    <row r="122" spans="1:6" s="107" customFormat="1" ht="15" customHeight="1" x14ac:dyDescent="0.25">
      <c r="A122" s="116"/>
      <c r="B122" s="117"/>
      <c r="C122" s="120"/>
      <c r="D122" s="109"/>
      <c r="E122" s="109"/>
      <c r="F122" s="115"/>
    </row>
    <row r="123" spans="1:6" s="107" customFormat="1" ht="15" customHeight="1" x14ac:dyDescent="0.25">
      <c r="A123" s="116"/>
      <c r="B123" s="117"/>
      <c r="C123" s="120"/>
      <c r="D123" s="109"/>
      <c r="E123" s="109"/>
      <c r="F123" s="115"/>
    </row>
    <row r="124" spans="1:6" s="107" customFormat="1" ht="15" customHeight="1" x14ac:dyDescent="0.25">
      <c r="A124" s="116"/>
      <c r="B124" s="117"/>
      <c r="C124" s="120"/>
      <c r="D124" s="109"/>
      <c r="E124" s="109"/>
      <c r="F124" s="115"/>
    </row>
    <row r="125" spans="1:6" s="107" customFormat="1" ht="15" customHeight="1" x14ac:dyDescent="0.25">
      <c r="A125" s="116"/>
      <c r="B125" s="117"/>
      <c r="C125" s="120"/>
      <c r="D125" s="109"/>
      <c r="E125" s="109"/>
      <c r="F125" s="115"/>
    </row>
    <row r="126" spans="1:6" s="107" customFormat="1" ht="15" customHeight="1" x14ac:dyDescent="0.25">
      <c r="A126" s="116"/>
      <c r="B126" s="117"/>
      <c r="C126" s="120"/>
      <c r="D126" s="109"/>
      <c r="E126" s="110"/>
      <c r="F126" s="17"/>
    </row>
    <row r="127" spans="1:6" s="107" customFormat="1" ht="15" customHeight="1" x14ac:dyDescent="0.25">
      <c r="A127" s="20"/>
      <c r="B127" s="49" t="s">
        <v>468</v>
      </c>
      <c r="C127" s="96"/>
      <c r="D127" s="22"/>
      <c r="E127" s="23"/>
      <c r="F127" s="24"/>
    </row>
    <row r="128" spans="1:6" s="74" customFormat="1" ht="15" customHeight="1" x14ac:dyDescent="0.25">
      <c r="A128" s="25"/>
      <c r="B128" s="26" t="s">
        <v>469</v>
      </c>
      <c r="C128" s="97"/>
      <c r="D128" s="27"/>
      <c r="E128" s="28"/>
      <c r="F128" s="29"/>
    </row>
    <row r="129" spans="1:6" s="107" customFormat="1" ht="15" customHeight="1" x14ac:dyDescent="0.25">
      <c r="A129" s="70"/>
      <c r="B129" s="8" t="s">
        <v>470</v>
      </c>
      <c r="C129" s="104"/>
      <c r="D129" s="75"/>
      <c r="E129" s="72"/>
      <c r="F129" s="73"/>
    </row>
    <row r="130" spans="1:6" s="107" customFormat="1" ht="15" customHeight="1" x14ac:dyDescent="0.25">
      <c r="A130" s="108"/>
      <c r="B130" s="18" t="s">
        <v>63</v>
      </c>
      <c r="C130" s="120"/>
      <c r="D130" s="16"/>
      <c r="E130" s="110"/>
      <c r="F130" s="17"/>
    </row>
    <row r="131" spans="1:6" s="107" customFormat="1" ht="15" customHeight="1" x14ac:dyDescent="0.25">
      <c r="A131" s="111">
        <v>1.1000000000000001</v>
      </c>
      <c r="B131" s="19" t="s">
        <v>86</v>
      </c>
      <c r="C131" s="120"/>
      <c r="D131" s="16"/>
      <c r="E131" s="110"/>
      <c r="F131" s="17"/>
    </row>
    <row r="132" spans="1:6" s="107" customFormat="1" ht="38.25" x14ac:dyDescent="0.25">
      <c r="A132" s="108"/>
      <c r="B132" s="117" t="s">
        <v>147</v>
      </c>
      <c r="C132" s="120"/>
      <c r="D132" s="16"/>
      <c r="E132" s="110"/>
      <c r="F132" s="17"/>
    </row>
    <row r="133" spans="1:6" s="107" customFormat="1" ht="38.25" x14ac:dyDescent="0.25">
      <c r="A133" s="108"/>
      <c r="B133" s="117" t="s">
        <v>148</v>
      </c>
      <c r="C133" s="120"/>
      <c r="D133" s="16"/>
      <c r="E133" s="110"/>
      <c r="F133" s="17"/>
    </row>
    <row r="134" spans="1:6" s="107" customFormat="1" ht="15" customHeight="1" x14ac:dyDescent="0.25">
      <c r="A134" s="108"/>
      <c r="B134" s="78"/>
      <c r="C134" s="120"/>
      <c r="D134" s="16"/>
      <c r="E134" s="110"/>
      <c r="F134" s="17"/>
    </row>
    <row r="135" spans="1:6" s="107" customFormat="1" ht="15" customHeight="1" x14ac:dyDescent="0.25">
      <c r="A135" s="79"/>
      <c r="B135" s="76" t="s">
        <v>329</v>
      </c>
      <c r="C135" s="120"/>
      <c r="D135" s="114"/>
      <c r="E135" s="110"/>
      <c r="F135" s="115"/>
    </row>
    <row r="136" spans="1:6" s="107" customFormat="1" ht="15" customHeight="1" x14ac:dyDescent="0.25">
      <c r="A136" s="116">
        <v>1</v>
      </c>
      <c r="B136" s="117" t="s">
        <v>379</v>
      </c>
      <c r="C136" s="120">
        <v>1</v>
      </c>
      <c r="D136" s="109" t="s">
        <v>1</v>
      </c>
      <c r="E136" s="109"/>
      <c r="F136" s="115"/>
    </row>
    <row r="137" spans="1:6" s="107" customFormat="1" ht="15" customHeight="1" x14ac:dyDescent="0.25">
      <c r="A137" s="116">
        <v>2</v>
      </c>
      <c r="B137" s="117" t="s">
        <v>380</v>
      </c>
      <c r="C137" s="120">
        <v>1</v>
      </c>
      <c r="D137" s="109" t="s">
        <v>1</v>
      </c>
      <c r="E137" s="109"/>
      <c r="F137" s="115"/>
    </row>
    <row r="138" spans="1:6" s="107" customFormat="1" ht="15" customHeight="1" x14ac:dyDescent="0.25">
      <c r="A138" s="116"/>
      <c r="B138" s="89"/>
      <c r="C138" s="120"/>
      <c r="D138" s="109"/>
      <c r="E138" s="110"/>
      <c r="F138" s="115"/>
    </row>
    <row r="139" spans="1:6" s="107" customFormat="1" ht="15" customHeight="1" x14ac:dyDescent="0.25">
      <c r="A139" s="116"/>
      <c r="B139" s="89"/>
      <c r="C139" s="120"/>
      <c r="D139" s="109"/>
      <c r="E139" s="110"/>
      <c r="F139" s="115"/>
    </row>
    <row r="140" spans="1:6" s="107" customFormat="1" ht="15" customHeight="1" x14ac:dyDescent="0.25">
      <c r="A140" s="116"/>
      <c r="B140" s="89"/>
      <c r="C140" s="120"/>
      <c r="D140" s="109"/>
      <c r="E140" s="110"/>
      <c r="F140" s="115"/>
    </row>
    <row r="141" spans="1:6" s="107" customFormat="1" ht="15" customHeight="1" x14ac:dyDescent="0.25">
      <c r="A141" s="116"/>
      <c r="B141" s="89"/>
      <c r="C141" s="120"/>
      <c r="D141" s="109"/>
      <c r="E141" s="110"/>
      <c r="F141" s="115"/>
    </row>
    <row r="142" spans="1:6" s="107" customFormat="1" ht="15" customHeight="1" x14ac:dyDescent="0.25">
      <c r="A142" s="116"/>
      <c r="B142" s="89"/>
      <c r="C142" s="120"/>
      <c r="D142" s="109"/>
      <c r="E142" s="110"/>
      <c r="F142" s="115"/>
    </row>
    <row r="143" spans="1:6" s="107" customFormat="1" ht="15" customHeight="1" x14ac:dyDescent="0.25">
      <c r="A143" s="116"/>
      <c r="B143" s="89"/>
      <c r="C143" s="120"/>
      <c r="D143" s="109"/>
      <c r="E143" s="110"/>
      <c r="F143" s="115"/>
    </row>
    <row r="144" spans="1:6" s="107" customFormat="1" ht="15" customHeight="1" x14ac:dyDescent="0.25">
      <c r="A144" s="116"/>
      <c r="B144" s="117"/>
      <c r="C144" s="120"/>
      <c r="D144" s="109"/>
      <c r="E144" s="110"/>
      <c r="F144" s="17"/>
    </row>
    <row r="145" spans="1:6" s="107" customFormat="1" ht="15" customHeight="1" x14ac:dyDescent="0.25">
      <c r="A145" s="116"/>
      <c r="B145" s="117"/>
      <c r="C145" s="120"/>
      <c r="D145" s="109"/>
      <c r="E145" s="110"/>
      <c r="F145" s="17"/>
    </row>
    <row r="146" spans="1:6" s="107" customFormat="1" ht="15" customHeight="1" x14ac:dyDescent="0.25">
      <c r="A146" s="64"/>
      <c r="B146" s="117"/>
      <c r="C146" s="120"/>
      <c r="D146" s="109"/>
      <c r="E146" s="110"/>
      <c r="F146" s="17"/>
    </row>
    <row r="147" spans="1:6" s="107" customFormat="1" ht="15" customHeight="1" x14ac:dyDescent="0.25">
      <c r="A147" s="20"/>
      <c r="B147" s="21" t="s">
        <v>471</v>
      </c>
      <c r="C147" s="96"/>
      <c r="D147" s="22"/>
      <c r="E147" s="23"/>
      <c r="F147" s="24"/>
    </row>
    <row r="148" spans="1:6" s="74" customFormat="1" ht="15" customHeight="1" x14ac:dyDescent="0.25">
      <c r="A148" s="25"/>
      <c r="B148" s="26" t="s">
        <v>472</v>
      </c>
      <c r="C148" s="97"/>
      <c r="D148" s="27"/>
      <c r="E148" s="28"/>
      <c r="F148" s="29"/>
    </row>
    <row r="149" spans="1:6" s="107" customFormat="1" ht="15" customHeight="1" x14ac:dyDescent="0.25">
      <c r="A149" s="55"/>
      <c r="B149" s="8" t="s">
        <v>473</v>
      </c>
      <c r="C149" s="104"/>
      <c r="D149" s="75"/>
      <c r="E149" s="72"/>
      <c r="F149" s="73"/>
    </row>
    <row r="150" spans="1:6" s="107" customFormat="1" ht="15" customHeight="1" x14ac:dyDescent="0.25">
      <c r="A150" s="12"/>
      <c r="B150" s="80" t="s">
        <v>66</v>
      </c>
      <c r="C150" s="120"/>
      <c r="D150" s="16"/>
      <c r="E150" s="110"/>
      <c r="F150" s="17"/>
    </row>
    <row r="151" spans="1:6" s="107" customFormat="1" ht="15" customHeight="1" x14ac:dyDescent="0.25">
      <c r="A151" s="60">
        <v>1.1000000000000001</v>
      </c>
      <c r="B151" s="112" t="s">
        <v>86</v>
      </c>
      <c r="C151" s="120"/>
      <c r="D151" s="16"/>
      <c r="E151" s="110"/>
      <c r="F151" s="17"/>
    </row>
    <row r="152" spans="1:6" s="107" customFormat="1" ht="52.5" customHeight="1" x14ac:dyDescent="0.25">
      <c r="A152" s="60"/>
      <c r="B152" s="117" t="s">
        <v>173</v>
      </c>
      <c r="C152" s="120"/>
      <c r="D152" s="16"/>
      <c r="E152" s="110"/>
      <c r="F152" s="17"/>
    </row>
    <row r="153" spans="1:6" s="107" customFormat="1" ht="25.5" x14ac:dyDescent="0.25">
      <c r="A153" s="108"/>
      <c r="B153" s="117" t="s">
        <v>247</v>
      </c>
      <c r="C153" s="120"/>
      <c r="D153" s="114">
        <v>0</v>
      </c>
      <c r="E153" s="110"/>
      <c r="F153" s="17"/>
    </row>
    <row r="154" spans="1:6" s="107" customFormat="1" ht="15" customHeight="1" x14ac:dyDescent="0.25">
      <c r="A154" s="108"/>
      <c r="B154" s="117"/>
      <c r="C154" s="120"/>
      <c r="D154" s="114"/>
      <c r="E154" s="110"/>
      <c r="F154" s="17"/>
    </row>
    <row r="155" spans="1:6" s="107" customFormat="1" ht="15" customHeight="1" x14ac:dyDescent="0.25">
      <c r="A155" s="60">
        <v>1.2</v>
      </c>
      <c r="B155" s="119" t="s">
        <v>113</v>
      </c>
      <c r="C155" s="120"/>
      <c r="D155" s="114">
        <v>0</v>
      </c>
      <c r="E155" s="110"/>
      <c r="F155" s="17"/>
    </row>
    <row r="156" spans="1:6" s="107" customFormat="1" ht="38.25" customHeight="1" x14ac:dyDescent="0.25">
      <c r="A156" s="111"/>
      <c r="B156" s="117" t="s">
        <v>202</v>
      </c>
      <c r="C156" s="120"/>
      <c r="D156" s="109" t="s">
        <v>35</v>
      </c>
      <c r="E156" s="110"/>
      <c r="F156" s="17"/>
    </row>
    <row r="157" spans="1:6" s="107" customFormat="1" ht="12" customHeight="1" x14ac:dyDescent="0.25">
      <c r="A157" s="111"/>
      <c r="B157" s="117"/>
      <c r="C157" s="120"/>
      <c r="D157" s="109"/>
      <c r="E157" s="110"/>
      <c r="F157" s="17"/>
    </row>
    <row r="158" spans="1:6" s="107" customFormat="1" ht="15" customHeight="1" x14ac:dyDescent="0.25">
      <c r="A158" s="116">
        <v>1</v>
      </c>
      <c r="B158" s="117" t="s">
        <v>378</v>
      </c>
      <c r="C158" s="120">
        <f>C120</f>
        <v>581.90800000000002</v>
      </c>
      <c r="D158" s="109" t="s">
        <v>29</v>
      </c>
      <c r="E158" s="109"/>
      <c r="F158" s="115"/>
    </row>
    <row r="159" spans="1:6" s="107" customFormat="1" ht="15" customHeight="1" x14ac:dyDescent="0.25">
      <c r="A159" s="116"/>
      <c r="B159" s="117"/>
      <c r="C159" s="120"/>
      <c r="D159" s="109"/>
      <c r="E159" s="109"/>
      <c r="F159" s="115"/>
    </row>
    <row r="160" spans="1:6" s="107" customFormat="1" ht="15" customHeight="1" x14ac:dyDescent="0.25">
      <c r="A160" s="116"/>
      <c r="B160" s="117"/>
      <c r="C160" s="120"/>
      <c r="D160" s="109"/>
      <c r="E160" s="109"/>
      <c r="F160" s="115"/>
    </row>
    <row r="161" spans="1:6" s="107" customFormat="1" ht="15" customHeight="1" x14ac:dyDescent="0.25">
      <c r="A161" s="116"/>
      <c r="B161" s="117"/>
      <c r="C161" s="120"/>
      <c r="D161" s="109"/>
      <c r="E161" s="109"/>
      <c r="F161" s="115"/>
    </row>
    <row r="162" spans="1:6" s="107" customFormat="1" ht="15" customHeight="1" x14ac:dyDescent="0.25">
      <c r="A162" s="116"/>
      <c r="B162" s="117"/>
      <c r="C162" s="120"/>
      <c r="D162" s="109"/>
      <c r="E162" s="109"/>
      <c r="F162" s="115"/>
    </row>
    <row r="163" spans="1:6" s="107" customFormat="1" ht="15" customHeight="1" x14ac:dyDescent="0.25">
      <c r="A163" s="116"/>
      <c r="B163" s="117"/>
      <c r="C163" s="120"/>
      <c r="D163" s="109"/>
      <c r="E163" s="109"/>
      <c r="F163" s="115"/>
    </row>
    <row r="164" spans="1:6" s="107" customFormat="1" ht="15" customHeight="1" x14ac:dyDescent="0.25">
      <c r="A164" s="116"/>
      <c r="B164" s="117"/>
      <c r="C164" s="120"/>
      <c r="D164" s="109"/>
      <c r="E164" s="109"/>
      <c r="F164" s="115"/>
    </row>
    <row r="165" spans="1:6" s="107" customFormat="1" ht="15" customHeight="1" x14ac:dyDescent="0.25">
      <c r="A165" s="116"/>
      <c r="B165" s="117"/>
      <c r="C165" s="120"/>
      <c r="D165" s="109"/>
      <c r="E165" s="109"/>
      <c r="F165" s="115"/>
    </row>
    <row r="166" spans="1:6" s="107" customFormat="1" ht="15" customHeight="1" x14ac:dyDescent="0.25">
      <c r="A166" s="116"/>
      <c r="B166" s="117"/>
      <c r="C166" s="120"/>
      <c r="D166" s="109"/>
      <c r="E166" s="109"/>
      <c r="F166" s="115"/>
    </row>
    <row r="167" spans="1:6" s="107" customFormat="1" ht="15" customHeight="1" x14ac:dyDescent="0.25">
      <c r="A167" s="116"/>
      <c r="B167" s="110"/>
      <c r="C167" s="120"/>
      <c r="D167" s="109"/>
      <c r="E167" s="110"/>
      <c r="F167" s="17"/>
    </row>
    <row r="168" spans="1:6" s="107" customFormat="1" ht="15" customHeight="1" x14ac:dyDescent="0.25">
      <c r="A168" s="116"/>
      <c r="B168" s="110"/>
      <c r="C168" s="120"/>
      <c r="D168" s="109"/>
      <c r="E168" s="110"/>
      <c r="F168" s="17"/>
    </row>
    <row r="169" spans="1:6" s="107" customFormat="1" ht="15" customHeight="1" x14ac:dyDescent="0.25">
      <c r="A169" s="81"/>
      <c r="B169" s="49" t="s">
        <v>474</v>
      </c>
      <c r="C169" s="105"/>
      <c r="D169" s="82"/>
      <c r="E169" s="83"/>
      <c r="F169" s="24"/>
    </row>
    <row r="170" spans="1:6" s="74" customFormat="1" ht="15" customHeight="1" x14ac:dyDescent="0.25">
      <c r="A170" s="25"/>
      <c r="B170" s="26" t="s">
        <v>475</v>
      </c>
      <c r="C170" s="101"/>
      <c r="D170" s="52"/>
      <c r="E170" s="53"/>
      <c r="F170" s="29"/>
    </row>
    <row r="171" spans="1:6" s="107" customFormat="1" ht="15" customHeight="1" x14ac:dyDescent="0.25">
      <c r="A171" s="70"/>
      <c r="B171" s="77" t="s">
        <v>476</v>
      </c>
      <c r="C171" s="104"/>
      <c r="D171" s="75"/>
      <c r="E171" s="72"/>
      <c r="F171" s="73"/>
    </row>
    <row r="172" spans="1:6" s="107" customFormat="1" ht="15" customHeight="1" x14ac:dyDescent="0.25">
      <c r="A172" s="20"/>
      <c r="B172" s="85" t="s">
        <v>115</v>
      </c>
      <c r="C172" s="95"/>
      <c r="D172" s="13"/>
      <c r="E172" s="58"/>
      <c r="F172" s="14"/>
    </row>
    <row r="173" spans="1:6" s="107" customFormat="1" ht="15" customHeight="1" x14ac:dyDescent="0.25">
      <c r="A173" s="111">
        <v>1.1000000000000001</v>
      </c>
      <c r="B173" s="86" t="s">
        <v>86</v>
      </c>
      <c r="C173" s="120"/>
      <c r="D173" s="16"/>
      <c r="E173" s="110"/>
      <c r="F173" s="17"/>
    </row>
    <row r="174" spans="1:6" s="107" customFormat="1" ht="38.25" x14ac:dyDescent="0.25">
      <c r="A174" s="111"/>
      <c r="B174" s="117" t="s">
        <v>174</v>
      </c>
      <c r="C174" s="120"/>
      <c r="D174" s="16"/>
      <c r="E174" s="110"/>
      <c r="F174" s="17"/>
    </row>
    <row r="175" spans="1:6" s="107" customFormat="1" ht="38.25" x14ac:dyDescent="0.25">
      <c r="A175" s="111"/>
      <c r="B175" s="117" t="s">
        <v>175</v>
      </c>
      <c r="C175" s="120"/>
      <c r="D175" s="114">
        <v>0</v>
      </c>
      <c r="E175" s="110"/>
      <c r="F175" s="115"/>
    </row>
    <row r="176" spans="1:6" s="107" customFormat="1" ht="51" x14ac:dyDescent="0.25">
      <c r="A176" s="108"/>
      <c r="B176" s="117" t="s">
        <v>176</v>
      </c>
      <c r="C176" s="120"/>
      <c r="D176" s="114"/>
      <c r="E176" s="110"/>
      <c r="F176" s="115"/>
    </row>
    <row r="177" spans="1:6" s="107" customFormat="1" ht="38.25" x14ac:dyDescent="0.25">
      <c r="A177" s="108"/>
      <c r="B177" s="117" t="s">
        <v>177</v>
      </c>
      <c r="C177" s="120"/>
      <c r="D177" s="114"/>
      <c r="E177" s="110"/>
      <c r="F177" s="115"/>
    </row>
    <row r="178" spans="1:6" s="107" customFormat="1" ht="25.5" x14ac:dyDescent="0.25">
      <c r="A178" s="108"/>
      <c r="B178" s="117" t="s">
        <v>178</v>
      </c>
      <c r="C178" s="120"/>
      <c r="D178" s="114"/>
      <c r="E178" s="110"/>
      <c r="F178" s="115"/>
    </row>
    <row r="179" spans="1:6" s="107" customFormat="1" ht="38.25" x14ac:dyDescent="0.25">
      <c r="A179" s="108"/>
      <c r="B179" s="117" t="s">
        <v>179</v>
      </c>
      <c r="C179" s="120"/>
      <c r="D179" s="114"/>
      <c r="E179" s="110"/>
      <c r="F179" s="115"/>
    </row>
    <row r="180" spans="1:6" s="107" customFormat="1" ht="12.75" x14ac:dyDescent="0.25">
      <c r="A180" s="108"/>
      <c r="B180" s="117" t="s">
        <v>180</v>
      </c>
      <c r="C180" s="120"/>
      <c r="D180" s="114"/>
      <c r="E180" s="110"/>
      <c r="F180" s="115"/>
    </row>
    <row r="181" spans="1:6" s="107" customFormat="1" ht="15" customHeight="1" x14ac:dyDescent="0.25">
      <c r="A181" s="108"/>
      <c r="B181" s="117" t="s">
        <v>181</v>
      </c>
      <c r="C181" s="120"/>
      <c r="D181" s="114"/>
      <c r="E181" s="110"/>
      <c r="F181" s="115"/>
    </row>
    <row r="182" spans="1:6" s="107" customFormat="1" ht="15" customHeight="1" x14ac:dyDescent="0.25">
      <c r="A182" s="108"/>
      <c r="B182" s="117"/>
      <c r="C182" s="120"/>
      <c r="D182" s="114"/>
      <c r="E182" s="110"/>
      <c r="F182" s="115"/>
    </row>
    <row r="183" spans="1:6" s="107" customFormat="1" ht="15" customHeight="1" x14ac:dyDescent="0.25">
      <c r="A183" s="111">
        <v>1.2</v>
      </c>
      <c r="B183" s="112" t="s">
        <v>182</v>
      </c>
      <c r="C183" s="120"/>
      <c r="D183" s="114">
        <v>0</v>
      </c>
      <c r="E183" s="109"/>
      <c r="F183" s="17"/>
    </row>
    <row r="184" spans="1:6" s="107" customFormat="1" ht="25.5" x14ac:dyDescent="0.25">
      <c r="A184" s="116">
        <v>1</v>
      </c>
      <c r="B184" s="117" t="s">
        <v>183</v>
      </c>
      <c r="C184" s="120"/>
      <c r="D184" s="109"/>
      <c r="E184" s="109"/>
      <c r="F184" s="115"/>
    </row>
    <row r="185" spans="1:6" s="107" customFormat="1" ht="25.5" x14ac:dyDescent="0.25">
      <c r="A185" s="116">
        <v>2</v>
      </c>
      <c r="B185" s="117" t="s">
        <v>184</v>
      </c>
      <c r="C185" s="120"/>
      <c r="D185" s="109"/>
      <c r="E185" s="109"/>
      <c r="F185" s="115"/>
    </row>
    <row r="186" spans="1:6" s="107" customFormat="1" ht="15" customHeight="1" x14ac:dyDescent="0.25">
      <c r="A186" s="108"/>
      <c r="B186" s="117"/>
      <c r="C186" s="120"/>
      <c r="D186" s="114"/>
      <c r="E186" s="110"/>
      <c r="F186" s="115"/>
    </row>
    <row r="187" spans="1:6" s="107" customFormat="1" ht="15" customHeight="1" x14ac:dyDescent="0.25">
      <c r="A187" s="111">
        <v>1.3</v>
      </c>
      <c r="B187" s="112" t="s">
        <v>116</v>
      </c>
      <c r="C187" s="120"/>
      <c r="D187" s="114"/>
      <c r="E187" s="110"/>
      <c r="F187" s="17"/>
    </row>
    <row r="188" spans="1:6" s="107" customFormat="1" ht="25.5" x14ac:dyDescent="0.25">
      <c r="A188" s="111"/>
      <c r="B188" s="117" t="s">
        <v>186</v>
      </c>
      <c r="C188" s="120"/>
      <c r="D188" s="109"/>
      <c r="E188" s="109"/>
      <c r="F188" s="115"/>
    </row>
    <row r="189" spans="1:6" s="107" customFormat="1" ht="15" customHeight="1" x14ac:dyDescent="0.25">
      <c r="A189" s="116">
        <v>1</v>
      </c>
      <c r="B189" s="117" t="s">
        <v>353</v>
      </c>
      <c r="C189" s="120">
        <v>1</v>
      </c>
      <c r="D189" s="109" t="s">
        <v>1</v>
      </c>
      <c r="E189" s="109"/>
      <c r="F189" s="115"/>
    </row>
    <row r="190" spans="1:6" s="107" customFormat="1" ht="15" customHeight="1" x14ac:dyDescent="0.25">
      <c r="A190" s="116"/>
      <c r="B190" s="117"/>
      <c r="C190" s="120"/>
      <c r="D190" s="109"/>
      <c r="E190" s="109"/>
      <c r="F190" s="115"/>
    </row>
    <row r="191" spans="1:6" s="107" customFormat="1" ht="15" customHeight="1" x14ac:dyDescent="0.25">
      <c r="A191" s="111">
        <v>1.4</v>
      </c>
      <c r="B191" s="112" t="s">
        <v>117</v>
      </c>
      <c r="C191" s="120"/>
      <c r="D191" s="114">
        <v>0</v>
      </c>
      <c r="E191" s="109"/>
      <c r="F191" s="115"/>
    </row>
    <row r="192" spans="1:6" s="107" customFormat="1" ht="38.25" x14ac:dyDescent="0.25">
      <c r="A192" s="111"/>
      <c r="B192" s="117" t="s">
        <v>185</v>
      </c>
      <c r="C192" s="120"/>
      <c r="D192" s="114">
        <v>0</v>
      </c>
      <c r="E192" s="109"/>
      <c r="F192" s="115"/>
    </row>
    <row r="193" spans="1:6" s="107" customFormat="1" ht="15" customHeight="1" x14ac:dyDescent="0.25">
      <c r="A193" s="116">
        <v>1</v>
      </c>
      <c r="B193" s="117" t="s">
        <v>383</v>
      </c>
      <c r="C193" s="120">
        <v>1</v>
      </c>
      <c r="D193" s="109" t="s">
        <v>26</v>
      </c>
      <c r="E193" s="109"/>
      <c r="F193" s="115"/>
    </row>
    <row r="194" spans="1:6" s="107" customFormat="1" ht="15" customHeight="1" x14ac:dyDescent="0.25">
      <c r="A194" s="116"/>
      <c r="B194" s="117"/>
      <c r="C194" s="120"/>
      <c r="D194" s="109"/>
      <c r="E194" s="109"/>
      <c r="F194" s="115"/>
    </row>
    <row r="195" spans="1:6" s="107" customFormat="1" ht="15" customHeight="1" x14ac:dyDescent="0.25">
      <c r="A195" s="111">
        <v>1.5</v>
      </c>
      <c r="B195" s="112" t="s">
        <v>118</v>
      </c>
      <c r="C195" s="120"/>
      <c r="D195" s="114"/>
      <c r="E195" s="110"/>
      <c r="F195" s="115"/>
    </row>
    <row r="196" spans="1:6" s="107" customFormat="1" ht="45.75" customHeight="1" x14ac:dyDescent="0.25">
      <c r="A196" s="111"/>
      <c r="B196" s="117" t="s">
        <v>188</v>
      </c>
      <c r="C196" s="120"/>
      <c r="D196" s="109"/>
      <c r="E196" s="109"/>
      <c r="F196" s="115"/>
    </row>
    <row r="197" spans="1:6" s="107" customFormat="1" ht="15" customHeight="1" x14ac:dyDescent="0.25">
      <c r="A197" s="116">
        <v>1</v>
      </c>
      <c r="B197" s="117" t="s">
        <v>382</v>
      </c>
      <c r="C197" s="120">
        <v>4</v>
      </c>
      <c r="D197" s="109" t="s">
        <v>1</v>
      </c>
      <c r="E197" s="109"/>
      <c r="F197" s="115"/>
    </row>
    <row r="198" spans="1:6" s="107" customFormat="1" ht="15" customHeight="1" x14ac:dyDescent="0.25">
      <c r="A198" s="116"/>
      <c r="B198" s="117"/>
      <c r="C198" s="120"/>
      <c r="D198" s="109"/>
      <c r="E198" s="109"/>
      <c r="F198" s="115"/>
    </row>
    <row r="199" spans="1:6" s="107" customFormat="1" ht="15" customHeight="1" x14ac:dyDescent="0.25">
      <c r="A199" s="116"/>
      <c r="B199" s="117"/>
      <c r="C199" s="120"/>
      <c r="D199" s="109"/>
      <c r="E199" s="109"/>
      <c r="F199" s="115"/>
    </row>
    <row r="200" spans="1:6" s="107" customFormat="1" ht="15" customHeight="1" x14ac:dyDescent="0.25">
      <c r="A200" s="111"/>
      <c r="B200" s="87"/>
      <c r="C200" s="120"/>
      <c r="D200" s="109"/>
      <c r="E200" s="109"/>
      <c r="F200" s="88"/>
    </row>
    <row r="201" spans="1:6" s="107" customFormat="1" ht="15" customHeight="1" x14ac:dyDescent="0.25">
      <c r="A201" s="116"/>
      <c r="B201" s="89"/>
      <c r="C201" s="120"/>
      <c r="D201" s="109"/>
      <c r="E201" s="110"/>
      <c r="F201" s="90"/>
    </row>
    <row r="202" spans="1:6" s="107" customFormat="1" ht="15" customHeight="1" x14ac:dyDescent="0.25">
      <c r="A202" s="81"/>
      <c r="B202" s="49" t="s">
        <v>477</v>
      </c>
      <c r="C202" s="105"/>
      <c r="D202" s="82"/>
      <c r="E202" s="83"/>
      <c r="F202" s="24"/>
    </row>
    <row r="203" spans="1:6" s="107" customFormat="1" ht="15" customHeight="1" x14ac:dyDescent="0.25">
      <c r="A203" s="25"/>
      <c r="B203" s="26" t="s">
        <v>478</v>
      </c>
      <c r="C203" s="101"/>
      <c r="D203" s="52"/>
      <c r="E203" s="53"/>
      <c r="F203" s="29"/>
    </row>
    <row r="204" spans="1:6" ht="15" customHeight="1" thickBot="1" x14ac:dyDescent="0.3">
      <c r="B204" s="457" t="s">
        <v>394</v>
      </c>
      <c r="C204" s="457"/>
      <c r="D204" s="457"/>
      <c r="E204" s="457"/>
      <c r="F204" s="329"/>
    </row>
    <row r="205" spans="1:6" ht="15" customHeight="1" thickTop="1" x14ac:dyDescent="0.25"/>
    <row r="207" spans="1:6" ht="15" customHeight="1" x14ac:dyDescent="0.25">
      <c r="F207" s="91"/>
    </row>
    <row r="209" spans="6:6" ht="15" customHeight="1" x14ac:dyDescent="0.25">
      <c r="F209" s="92"/>
    </row>
  </sheetData>
  <mergeCells count="5">
    <mergeCell ref="B204:E204"/>
    <mergeCell ref="B4:E4"/>
    <mergeCell ref="A1:F1"/>
    <mergeCell ref="A2:F2"/>
    <mergeCell ref="A3:F3"/>
  </mergeCells>
  <pageMargins left="0.25" right="0.25" top="0.75" bottom="0.75" header="0.3" footer="0.3"/>
  <pageSetup paperSize="9" orientation="portrait" r:id="rId1"/>
  <headerFooter>
    <firstFooter>&amp;CPage &amp;P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 SHEET</vt:lpstr>
      <vt:lpstr>SUMMERY</vt:lpstr>
      <vt:lpstr>BOQ</vt:lpstr>
      <vt:lpstr>BOUNDARY BOQ</vt:lpstr>
      <vt:lpstr>BOQ!Print_Area</vt:lpstr>
      <vt:lpstr>'BOUNDARY BOQ'!Print_Area</vt:lpstr>
      <vt:lpstr>'COVER SHEET'!Print_Area</vt:lpstr>
      <vt:lpstr>SUMMERY!Print_Area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ir_1676</dc:creator>
  <cp:lastModifiedBy>Mohamed Falaah</cp:lastModifiedBy>
  <cp:lastPrinted>2017-03-23T07:07:15Z</cp:lastPrinted>
  <dcterms:created xsi:type="dcterms:W3CDTF">2009-10-23T12:30:50Z</dcterms:created>
  <dcterms:modified xsi:type="dcterms:W3CDTF">2017-03-23T08:44:50Z</dcterms:modified>
</cp:coreProperties>
</file>